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 codeName="EstaPasta_de_trabalho"/>
  <mc:AlternateContent xmlns:mc="http://schemas.openxmlformats.org/markup-compatibility/2006">
    <mc:Choice Requires="x15">
      <x15ac:absPath xmlns:x15ac="http://schemas.microsoft.com/office/spreadsheetml/2010/11/ac" url="C:\Users\elainek\SEBRAE\FileServer Sebrae RS - Restrito\GADS\Suprimentos\Licitações e dispensas\Licitações 2026\MODALIDADES\PREGÃO\Pregão 015_2026 Portaria Passo Fundo\"/>
    </mc:Choice>
  </mc:AlternateContent>
  <xr:revisionPtr revIDLastSave="0" documentId="13_ncr:1_{DB8C15CA-574E-4556-BAE3-89935D0370C6}" xr6:coauthVersionLast="47" xr6:coauthVersionMax="47" xr10:uidLastSave="{00000000-0000-0000-0000-000000000000}"/>
  <workbookProtection workbookAlgorithmName="SHA-512" workbookHashValue="UkDlFeLJzwDdVZHC3d94TtpcIcOIFAEjMImNzNRdPXNjpnNTi15/hlU8NfhEkNHNKOxoIgAqJmATn+h3DedpRw==" workbookSaltValue="A7Pt8s3j93PpzyGRLU5HCw==" workbookSpinCount="100000" lockStructure="1"/>
  <bookViews>
    <workbookView xWindow="-110" yWindow="-110" windowWidth="19420" windowHeight="10300" tabRatio="959" xr2:uid="{00000000-000D-0000-FFFF-FFFF00000000}"/>
  </bookViews>
  <sheets>
    <sheet name="Planilha de custo" sheetId="23" r:id="rId1"/>
    <sheet name="TOTAL INSUMOS" sheetId="27" r:id="rId2"/>
    <sheet name="LIMPEZA" sheetId="24" state="hidden" r:id="rId3"/>
    <sheet name="COPEIR. E VIG." sheetId="26" state="hidden" r:id="rId4"/>
  </sheets>
  <definedNames>
    <definedName name="_xlnm._FilterDatabase" localSheetId="0" hidden="1">'Planilha de custo'!$A$1:$F$163</definedName>
    <definedName name="_xlnm.Print_Area" localSheetId="3">'COPEIR. E VIG.'!$A$1:$F$26</definedName>
    <definedName name="_xlnm.Print_Area" localSheetId="2">LIMPEZA!$A$1:$F$26</definedName>
    <definedName name="_xlnm.Print_Area" localSheetId="0">'Planilha de custo'!$A$1:$D$177</definedName>
    <definedName name="_xlnm.Print_Area" localSheetId="1">'TOTAL INSUMOS'!$A$1:$E$56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68" i="23" l="1"/>
  <c r="C177" i="23"/>
  <c r="C175" i="23"/>
  <c r="D33" i="23"/>
  <c r="B177" i="23" l="1"/>
  <c r="B175" i="23"/>
  <c r="D32" i="23"/>
  <c r="D35" i="23" l="1"/>
  <c r="D65" i="23" l="1"/>
  <c r="D34" i="23" l="1"/>
  <c r="C135" i="23" l="1"/>
  <c r="E45" i="27" l="1"/>
  <c r="E46" i="27"/>
  <c r="E47" i="27"/>
  <c r="E48" i="27"/>
  <c r="E49" i="27"/>
  <c r="E53" i="27"/>
  <c r="E26" i="27"/>
  <c r="E27" i="27"/>
  <c r="E28" i="27"/>
  <c r="E29" i="27"/>
  <c r="E30" i="27"/>
  <c r="E31" i="27"/>
  <c r="E32" i="27"/>
  <c r="E33" i="27"/>
  <c r="E34" i="27"/>
  <c r="E35" i="27"/>
  <c r="E36" i="27"/>
  <c r="E37" i="27"/>
  <c r="D54" i="27"/>
  <c r="E54" i="27" s="1"/>
  <c r="D53" i="27"/>
  <c r="D52" i="27"/>
  <c r="E52" i="27" s="1"/>
  <c r="D51" i="27"/>
  <c r="E51" i="27" s="1"/>
  <c r="D50" i="27"/>
  <c r="E50" i="27" s="1"/>
  <c r="D49" i="27"/>
  <c r="D48" i="27"/>
  <c r="D47" i="27"/>
  <c r="D46" i="27"/>
  <c r="D45" i="27"/>
  <c r="D44" i="27"/>
  <c r="E44" i="27" s="1"/>
  <c r="D43" i="27"/>
  <c r="E43" i="27" s="1"/>
  <c r="D42" i="27"/>
  <c r="E42" i="27" s="1"/>
  <c r="D38" i="27"/>
  <c r="E38" i="27" s="1"/>
  <c r="D37" i="27"/>
  <c r="D36" i="27"/>
  <c r="D35" i="27"/>
  <c r="D34" i="27"/>
  <c r="D33" i="27"/>
  <c r="D32" i="27"/>
  <c r="D31" i="27"/>
  <c r="D30" i="27"/>
  <c r="D29" i="27"/>
  <c r="D28" i="27"/>
  <c r="D27" i="27"/>
  <c r="D26" i="27"/>
  <c r="D25" i="27"/>
  <c r="E25" i="27" s="1"/>
  <c r="D24" i="27"/>
  <c r="E24" i="27" s="1"/>
  <c r="D39" i="27" l="1"/>
  <c r="E39" i="27"/>
  <c r="D92" i="23" s="1"/>
  <c r="D72" i="23" l="1"/>
  <c r="D75" i="23" s="1"/>
  <c r="C58" i="23"/>
  <c r="D9" i="27" l="1"/>
  <c r="E9" i="27" s="1"/>
  <c r="D150" i="27"/>
  <c r="D20" i="27"/>
  <c r="E20" i="27" s="1"/>
  <c r="D19" i="27"/>
  <c r="E19" i="27"/>
  <c r="D18" i="27"/>
  <c r="E18" i="27"/>
  <c r="D17" i="27"/>
  <c r="E17" i="27" s="1"/>
  <c r="D16" i="27"/>
  <c r="E16" i="27" s="1"/>
  <c r="D15" i="27"/>
  <c r="E15" i="27" s="1"/>
  <c r="D14" i="27"/>
  <c r="E14" i="27" s="1"/>
  <c r="D13" i="27"/>
  <c r="E13" i="27" s="1"/>
  <c r="D12" i="27"/>
  <c r="E12" i="27" s="1"/>
  <c r="D11" i="27"/>
  <c r="E11" i="27"/>
  <c r="D10" i="27"/>
  <c r="E10" i="27" s="1"/>
  <c r="D8" i="27"/>
  <c r="E8" i="27" s="1"/>
  <c r="D7" i="27"/>
  <c r="E7" i="27"/>
  <c r="D6" i="27"/>
  <c r="E6" i="27" s="1"/>
  <c r="D5" i="27"/>
  <c r="E5" i="27" s="1"/>
  <c r="C14" i="26"/>
  <c r="D55" i="27" l="1"/>
  <c r="E55" i="27"/>
  <c r="D93" i="23" s="1"/>
  <c r="E21" i="27"/>
  <c r="D91" i="23" s="1"/>
  <c r="D21" i="27"/>
  <c r="C14" i="24"/>
  <c r="D95" i="23" l="1"/>
  <c r="D148" i="23" s="1"/>
  <c r="C13" i="24" l="1"/>
  <c r="C13" i="26"/>
  <c r="D39" i="23" l="1"/>
  <c r="D101" i="23" s="1"/>
  <c r="C12" i="24" l="1"/>
  <c r="C19" i="24" s="1"/>
  <c r="D102" i="23"/>
  <c r="C170" i="23" s="1"/>
  <c r="D84" i="23"/>
  <c r="D86" i="23"/>
  <c r="D44" i="23"/>
  <c r="D50" i="23" s="1"/>
  <c r="D81" i="23"/>
  <c r="D82" i="23" s="1"/>
  <c r="D85" i="23"/>
  <c r="D12" i="24"/>
  <c r="D163" i="23"/>
  <c r="D145" i="23"/>
  <c r="D12" i="26"/>
  <c r="C12" i="26"/>
  <c r="C19" i="26" s="1"/>
  <c r="D57" i="23" l="1"/>
  <c r="D52" i="23"/>
  <c r="D56" i="23"/>
  <c r="D164" i="23"/>
  <c r="D166" i="23" s="1"/>
  <c r="D45" i="23"/>
  <c r="D46" i="23" s="1"/>
  <c r="C169" i="23" s="1"/>
  <c r="D169" i="23" s="1"/>
  <c r="D51" i="23"/>
  <c r="D53" i="23"/>
  <c r="E12" i="24"/>
  <c r="D83" i="23"/>
  <c r="D87" i="23" s="1"/>
  <c r="D147" i="23" s="1"/>
  <c r="C171" i="23" s="1"/>
  <c r="D171" i="23" s="1"/>
  <c r="D54" i="23"/>
  <c r="D55" i="23"/>
  <c r="E12" i="26"/>
  <c r="D165" i="23"/>
  <c r="D58" i="23" l="1"/>
  <c r="C168" i="23" s="1"/>
  <c r="D168" i="23" s="1"/>
  <c r="D170" i="23"/>
  <c r="D146" i="23" l="1"/>
  <c r="D104" i="23"/>
  <c r="D105" i="23"/>
  <c r="D103" i="23"/>
  <c r="D107" i="23" l="1"/>
  <c r="D112" i="23" s="1"/>
  <c r="D113" i="23" s="1"/>
  <c r="D149" i="23" l="1"/>
  <c r="C172" i="23" s="1"/>
  <c r="D172" i="23" s="1"/>
  <c r="D173" i="23" s="1"/>
  <c r="D121" i="23" l="1"/>
  <c r="D124" i="23" s="1"/>
  <c r="C136" i="23" s="1"/>
  <c r="D177" i="23"/>
  <c r="D175" i="23"/>
  <c r="C17" i="26" l="1"/>
  <c r="C17" i="24"/>
  <c r="D134" i="23"/>
  <c r="D130" i="23"/>
  <c r="D129" i="23"/>
  <c r="D136" i="23" l="1"/>
  <c r="D150" i="23" l="1"/>
  <c r="D151" i="23" s="1"/>
  <c r="C18" i="24"/>
  <c r="C18" i="26"/>
  <c r="A156" i="23" l="1"/>
  <c r="D156" i="23" s="1"/>
  <c r="D157" i="23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tc={02FA7785-7A78-4B62-9AB3-48CDE7C2CA4B}</author>
    <author>tc={6DFD4D6B-6B8C-4DC7-8C64-309BEDD00533}</author>
    <author>tc={FC661B92-1570-4923-A939-DFE2E3EA7DB5}</author>
    <author>tc={B53ADD05-9DDD-4BD1-96FC-42422F2FBFAF}</author>
  </authors>
  <commentList>
    <comment ref="D35" authorId="0" shapeId="0" xr:uid="{02FA7785-7A78-4B62-9AB3-48CDE7C2CA4B}">
      <text>
        <t>[Comentário encadeado]
Sua versão do Excel permite que você leia este comentário encadeado, no entanto, as edições serão removidas se o arquivo for aberto em uma versão mais recente do Excel. Saiba mais: https://go.microsoft.com/fwlink/?linkid=870924
Comentário:
    ADICIONAL NOTURNO CALCULADO DAS 22H-00H = 2H/DIA</t>
      </text>
    </comment>
    <comment ref="B102" authorId="1" shapeId="0" xr:uid="{6DFD4D6B-6B8C-4DC7-8C64-309BEDD00533}">
      <text>
        <t>[Comentário encadeado]
Sua versão do Excel permite que você leia este comentário encadeado, no entanto, as edições serão removidas se o arquivo for aberto em uma versão mais recente do Excel. Saiba mais: https://go.microsoft.com/fwlink/?linkid=870924
Comentário:
    LICENÇA MATERNIDADE:
CONSIDERAR QUANTIDADE DE MULHERES X FECUNDIDADE (10% SEBRAE RS):
FGTS 8%
FÉRIAS 11,28%
13º 8,33%</t>
      </text>
    </comment>
    <comment ref="B163" authorId="2" shapeId="0" xr:uid="{FC661B92-1570-4923-A939-DFE2E3EA7DB5}">
      <text>
        <t>[Comentário encadeado]
Sua versão do Excel permite que você leia este comentário encadeado, no entanto, as edições serão removidas se o arquivo for aberto em uma versão mais recente do Excel. Saiba mais: https://go.microsoft.com/fwlink/?linkid=870924
Comentário:
    INFORMAR O TOTAL DA REMUNERAÇÃO COMPOSTO PELA SOMA DO SALÁRIO E ADICIONAIS;</t>
      </text>
    </comment>
    <comment ref="B167" authorId="3" shapeId="0" xr:uid="{B53ADD05-9DDD-4BD1-96FC-42422F2FBFAF}">
      <text>
        <t>[Comentário encadeado]
Sua versão do Excel permite que você leia este comentário encadeado, no entanto, as edições serão removidas se o arquivo for aberto em uma versão mais recente do Excel. Saiba mais: https://go.microsoft.com/fwlink/?linkid=870924
Comentário:
    PESO % DE CADA ITEM EM RELAÇÃO AO TOTAL DA REMUNERAÇÃO (MÓDULO 4)</t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Luiz Felipe Silva Ferreira</author>
  </authors>
  <commentList>
    <comment ref="B7" authorId="0" shapeId="0" xr:uid="{00000000-0006-0000-0200-000001000000}">
      <text>
        <r>
          <rPr>
            <b/>
            <sz val="9"/>
            <color indexed="81"/>
            <rFont val="Segoe UI"/>
            <family val="2"/>
          </rPr>
          <t>Luiz Felipe Silva Ferreira:</t>
        </r>
        <r>
          <rPr>
            <sz val="9"/>
            <color indexed="81"/>
            <rFont val="Segoe UI"/>
            <family val="2"/>
          </rPr>
          <t xml:space="preserve">
O </t>
        </r>
        <r>
          <rPr>
            <b/>
            <sz val="9"/>
            <color indexed="81"/>
            <rFont val="Segoe UI"/>
            <family val="2"/>
          </rPr>
          <t>Fator "K"</t>
        </r>
        <r>
          <rPr>
            <sz val="9"/>
            <color indexed="81"/>
            <rFont val="Segoe UI"/>
            <family val="2"/>
          </rPr>
          <t xml:space="preserve"> corresponde à razão entre o custo total de um trabalhador (remuneração, encargos sociais, insumos, reserva técnica, despesas operacionais/administrativas, lucro e tributos) e o valor pago ao mesmo trabalhador a título de remuneração.
*No âmbito do Ministério Público da União - MPU, a utilização do Fator K foi formalmente instituída pelo item 6 da Norma de Execução n.º 1, de 30 de janeiro de 2007, relativa à formalização dos processos de tomada de contas anuais, tendo sido a referida norma aprovada pela Portaria AUDIN/MPU n.º 1, de igual data, publicada no D.O.U. de 31 de janeiro de 2007.
O </t>
        </r>
        <r>
          <rPr>
            <b/>
            <sz val="9"/>
            <color indexed="81"/>
            <rFont val="Segoe UI"/>
            <family val="2"/>
          </rPr>
          <t>Fator "K"</t>
        </r>
        <r>
          <rPr>
            <sz val="9"/>
            <color indexed="81"/>
            <rFont val="Segoe UI"/>
            <family val="2"/>
          </rPr>
          <t xml:space="preserve"> corresponde à razão entre o custo total de um trabalhador (remuneração, encargos sociais, insumos, reserva técnica, despesas operacionais/administrativas, lucro e tributos) e o valor pago ao mesmo trabalhador a título de remuneração.
</t>
        </r>
        <r>
          <rPr>
            <b/>
            <sz val="9"/>
            <color indexed="81"/>
            <rFont val="Segoe UI"/>
            <family val="2"/>
          </rPr>
          <t>Indica, portanto, quantos reais são pagos pela Administração à contratada para cada real pago por esta ao trabalhador</t>
        </r>
        <r>
          <rPr>
            <sz val="9"/>
            <color indexed="81"/>
            <rFont val="Segoe UI"/>
            <family val="2"/>
          </rPr>
          <t>. Embora o Fator K dependa basicamente dos salários e demais vantagens definidos  nos acordos, convenções ou dissídios coletivos de trabalho, ficou estabelecido que, no âmbito do MPU,  os</t>
        </r>
        <r>
          <rPr>
            <b/>
            <sz val="9"/>
            <color indexed="81"/>
            <rFont val="Segoe UI"/>
            <family val="2"/>
          </rPr>
          <t xml:space="preserve"> seus valores devem situar-se nas faixas de 3,0 a 3,5 nos contratos de limpeza/conservação e de 2,5 a 2,7 nos demais</t>
        </r>
        <r>
          <rPr>
            <sz val="9"/>
            <color indexed="81"/>
            <rFont val="Segoe UI"/>
            <family val="2"/>
          </rPr>
          <t xml:space="preserve"> (Ofício Circular AUDIN/MPU n.º 11/2006, de 15.09.06). A faixa mais elevada dos primeiros se deve à inclusão, no custo de cada servente, do valor dos materiais utilizados na limpeza.</t>
        </r>
      </text>
    </comment>
    <comment ref="E12" authorId="0" shapeId="0" xr:uid="{00000000-0006-0000-0200-000002000000}">
      <text>
        <r>
          <rPr>
            <b/>
            <sz val="9"/>
            <color indexed="81"/>
            <rFont val="Segoe UI"/>
            <family val="2"/>
          </rPr>
          <t>Luiz Felipe Silva Ferreira:</t>
        </r>
        <r>
          <rPr>
            <sz val="9"/>
            <color indexed="81"/>
            <rFont val="Segoe UI"/>
            <family val="2"/>
          </rPr>
          <t xml:space="preserve">
</t>
        </r>
        <r>
          <rPr>
            <i/>
            <sz val="9"/>
            <color indexed="81"/>
            <rFont val="Segoe UI"/>
            <family val="2"/>
          </rPr>
          <t xml:space="preserve">"Para cada R$ 1,00 que a CONTRATADA paga ao trabalhador, o SEBRAE-RS paga "X" para a CONTRATADA" 
</t>
        </r>
        <r>
          <rPr>
            <sz val="9"/>
            <color indexed="81"/>
            <rFont val="Segoe UI"/>
            <family val="2"/>
          </rPr>
          <t xml:space="preserve">
</t>
        </r>
        <r>
          <rPr>
            <b/>
            <sz val="9"/>
            <color indexed="81"/>
            <rFont val="Segoe UI"/>
            <family val="2"/>
          </rPr>
          <t>Fator "K" - Serviços de Limpeza e Conservação:</t>
        </r>
        <r>
          <rPr>
            <sz val="9"/>
            <color indexed="81"/>
            <rFont val="Segoe UI"/>
            <family val="2"/>
          </rPr>
          <t xml:space="preserve">
Este indicador deverá permanecer na faixa e</t>
        </r>
        <r>
          <rPr>
            <b/>
            <sz val="9"/>
            <color indexed="81"/>
            <rFont val="Segoe UI"/>
            <family val="2"/>
          </rPr>
          <t>ntre 3,0 e 3,5</t>
        </r>
        <r>
          <rPr>
            <sz val="9"/>
            <color indexed="81"/>
            <rFont val="Segoe UI"/>
            <family val="2"/>
          </rPr>
          <t xml:space="preserve">);
</t>
        </r>
        <r>
          <rPr>
            <b/>
            <sz val="9"/>
            <color indexed="81"/>
            <rFont val="Segoe UI"/>
            <family val="2"/>
          </rPr>
          <t xml:space="preserve">
Fator "K" - Copeiragem e Vigilância</t>
        </r>
        <r>
          <rPr>
            <sz val="9"/>
            <color indexed="81"/>
            <rFont val="Segoe UI"/>
            <family val="2"/>
          </rPr>
          <t xml:space="preserve">
Este indicador deverá permanecer na faixa </t>
        </r>
        <r>
          <rPr>
            <b/>
            <sz val="9"/>
            <color indexed="81"/>
            <rFont val="Segoe UI"/>
            <family val="2"/>
          </rPr>
          <t>entre 2,5 e 2,7</t>
        </r>
        <r>
          <rPr>
            <sz val="9"/>
            <color indexed="81"/>
            <rFont val="Segoe UI"/>
            <family val="2"/>
          </rPr>
          <t xml:space="preserve">);
</t>
        </r>
        <r>
          <rPr>
            <b/>
            <sz val="9"/>
            <color indexed="81"/>
            <rFont val="Segoe UI"/>
            <family val="2"/>
          </rPr>
          <t>Fonte:</t>
        </r>
        <r>
          <rPr>
            <sz val="9"/>
            <color indexed="81"/>
            <rFont val="Segoe UI"/>
            <family val="2"/>
          </rPr>
          <t xml:space="preserve">
Ofício Circular AUDIN/MPU n.º 11/2006, de 15/09/2006</t>
        </r>
      </text>
    </comment>
    <comment ref="B15" authorId="0" shapeId="0" xr:uid="{00000000-0006-0000-0200-000003000000}">
      <text>
        <r>
          <rPr>
            <b/>
            <sz val="9"/>
            <color indexed="81"/>
            <rFont val="Segoe UI"/>
            <family val="2"/>
          </rPr>
          <t>Luiz Felipe Silva Ferreira:</t>
        </r>
        <r>
          <rPr>
            <sz val="9"/>
            <color indexed="81"/>
            <rFont val="Segoe UI"/>
            <family val="2"/>
          </rPr>
          <t xml:space="preserve">
</t>
        </r>
        <r>
          <rPr>
            <b/>
            <sz val="9"/>
            <color indexed="81"/>
            <rFont val="Segoe UI"/>
            <family val="2"/>
          </rPr>
          <t>**RESERVA TÉCNICA</t>
        </r>
        <r>
          <rPr>
            <sz val="9"/>
            <color indexed="81"/>
            <rFont val="Segoe UI"/>
            <family val="2"/>
          </rPr>
          <t xml:space="preserve">: </t>
        </r>
        <r>
          <rPr>
            <i/>
            <sz val="9"/>
            <color indexed="81"/>
            <rFont val="Segoe UI"/>
            <family val="2"/>
          </rPr>
          <t>“gastos com pagamento de férias, aviso prévio e décimo terceiro salário para substitutos; encargos sociais incidentes sobre remuneração dos empregados habituais no caso de recebimento de auxílio enfermidade ou auxílio acidente de trabalho, por mais de quinze dias; encargos sociais incidentes sobre remuneração das empregadas habituais beneficiárias do auxílio maternidade; indenização adicional dos substitutos; e FGTS nas rescisões sem justa causa dos substitutos.”</t>
        </r>
        <r>
          <rPr>
            <sz val="9"/>
            <color indexed="81"/>
            <rFont val="Segoe UI"/>
            <family val="2"/>
          </rPr>
          <t xml:space="preserve"> (</t>
        </r>
        <r>
          <rPr>
            <b/>
            <sz val="9"/>
            <color indexed="81"/>
            <rFont val="Segoe UI"/>
            <family val="2"/>
          </rPr>
          <t>TCU, Plenário, Acórdão nº 3092/2010, Relator José Jorge, 17/11/2010).</t>
        </r>
        <r>
          <rPr>
            <sz val="9"/>
            <color indexed="81"/>
            <rFont val="Segoe UI"/>
            <family val="2"/>
          </rPr>
          <t xml:space="preserve">
</t>
        </r>
        <r>
          <rPr>
            <b/>
            <sz val="9"/>
            <color indexed="81"/>
            <rFont val="Segoe UI"/>
            <family val="2"/>
          </rPr>
          <t xml:space="preserve">
Leia mais: 
http://www.zenite.blog.br/reserva-tecnica-e-entendimento-do-tcu/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Luiz Felipe Silva Ferreira</author>
  </authors>
  <commentList>
    <comment ref="B7" authorId="0" shapeId="0" xr:uid="{00000000-0006-0000-0300-000001000000}">
      <text>
        <r>
          <rPr>
            <b/>
            <sz val="9"/>
            <color indexed="81"/>
            <rFont val="Segoe UI"/>
            <family val="2"/>
          </rPr>
          <t>Luiz Felipe Silva Ferreira:</t>
        </r>
        <r>
          <rPr>
            <sz val="9"/>
            <color indexed="81"/>
            <rFont val="Segoe UI"/>
            <family val="2"/>
          </rPr>
          <t xml:space="preserve">
O </t>
        </r>
        <r>
          <rPr>
            <b/>
            <sz val="9"/>
            <color indexed="81"/>
            <rFont val="Segoe UI"/>
            <family val="2"/>
          </rPr>
          <t>Fator "K"</t>
        </r>
        <r>
          <rPr>
            <sz val="9"/>
            <color indexed="81"/>
            <rFont val="Segoe UI"/>
            <family val="2"/>
          </rPr>
          <t xml:space="preserve"> corresponde à razão entre o custo total de um trabalhador (remuneração, encargos sociais, insumos, reserva técnica, despesas operacionais/administrativas, lucro e tributos) e o valor pago ao mesmo trabalhador a título de remuneração.
*No âmbito do Ministério Público da União - MPU, a utilização do Fator K foi formalmente instituída pelo item 6 da Norma de Execução n.º 1, de 30 de janeiro de 2007, relativa à formalização dos processos de tomada de contas anuais, tendo sido a referida norma aprovada pela Portaria AUDIN/MPU n.º 1, de igual data, publicada no D.O.U. de 31 de janeiro de 2007.
O </t>
        </r>
        <r>
          <rPr>
            <b/>
            <sz val="9"/>
            <color indexed="81"/>
            <rFont val="Segoe UI"/>
            <family val="2"/>
          </rPr>
          <t>Fator "K"</t>
        </r>
        <r>
          <rPr>
            <sz val="9"/>
            <color indexed="81"/>
            <rFont val="Segoe UI"/>
            <family val="2"/>
          </rPr>
          <t xml:space="preserve"> corresponde à razão entre o custo total de um trabalhador (remuneração, encargos sociais, insumos, reserva técnica, despesas operacionais/administrativas, lucro e tributos) e o valor pago ao mesmo trabalhador a título de remuneração.
</t>
        </r>
        <r>
          <rPr>
            <b/>
            <sz val="9"/>
            <color indexed="81"/>
            <rFont val="Segoe UI"/>
            <family val="2"/>
          </rPr>
          <t>Indica, portanto, quantos reais são pagos pela Administração à contratada para cada real pago por esta ao trabalhador</t>
        </r>
        <r>
          <rPr>
            <sz val="9"/>
            <color indexed="81"/>
            <rFont val="Segoe UI"/>
            <family val="2"/>
          </rPr>
          <t>. Embora o Fator K dependa basicamente dos salários e demais vantagens definidos  nos acordos, convenções ou dissídios coletivos de trabalho, ficou estabelecido que, no âmbito do MPU,  os</t>
        </r>
        <r>
          <rPr>
            <b/>
            <sz val="9"/>
            <color indexed="81"/>
            <rFont val="Segoe UI"/>
            <family val="2"/>
          </rPr>
          <t xml:space="preserve"> seus valores devem situar-se nas faixas de 3,0 a 3,5 nos contratos de limpeza/conservação e de 2,5 a 2,7 nos demais</t>
        </r>
        <r>
          <rPr>
            <sz val="9"/>
            <color indexed="81"/>
            <rFont val="Segoe UI"/>
            <family val="2"/>
          </rPr>
          <t xml:space="preserve"> (Ofício Circular AUDIN/MPU n.º 11/2006, de 15.09.06). A faixa mais elevada dos primeiros se deve à inclusão, no custo de cada servente, do valor dos materiais utilizados na limpeza.</t>
        </r>
      </text>
    </comment>
    <comment ref="E12" authorId="0" shapeId="0" xr:uid="{00000000-0006-0000-0300-000002000000}">
      <text>
        <r>
          <rPr>
            <b/>
            <sz val="9"/>
            <color indexed="81"/>
            <rFont val="Segoe UI"/>
            <family val="2"/>
          </rPr>
          <t>Luiz Felipe Silva Ferreira:</t>
        </r>
        <r>
          <rPr>
            <sz val="9"/>
            <color indexed="81"/>
            <rFont val="Segoe UI"/>
            <family val="2"/>
          </rPr>
          <t xml:space="preserve">
</t>
        </r>
        <r>
          <rPr>
            <i/>
            <sz val="9"/>
            <color indexed="81"/>
            <rFont val="Segoe UI"/>
            <family val="2"/>
          </rPr>
          <t xml:space="preserve">"Para cada R$ 1,00 que a CONTRATADA paga ao trabalhador, o SEBRAE-RS paga "X" para a CONTRATADA" 
</t>
        </r>
        <r>
          <rPr>
            <sz val="9"/>
            <color indexed="81"/>
            <rFont val="Segoe UI"/>
            <family val="2"/>
          </rPr>
          <t xml:space="preserve">
</t>
        </r>
        <r>
          <rPr>
            <b/>
            <sz val="9"/>
            <color indexed="81"/>
            <rFont val="Segoe UI"/>
            <family val="2"/>
          </rPr>
          <t>Fator "K" - Serviços de Limpeza e Conservação:</t>
        </r>
        <r>
          <rPr>
            <sz val="9"/>
            <color indexed="81"/>
            <rFont val="Segoe UI"/>
            <family val="2"/>
          </rPr>
          <t xml:space="preserve">
Este indicador deverá permanecer na faixa e</t>
        </r>
        <r>
          <rPr>
            <b/>
            <sz val="9"/>
            <color indexed="81"/>
            <rFont val="Segoe UI"/>
            <family val="2"/>
          </rPr>
          <t>ntre 3,0 e 3,5</t>
        </r>
        <r>
          <rPr>
            <sz val="9"/>
            <color indexed="81"/>
            <rFont val="Segoe UI"/>
            <family val="2"/>
          </rPr>
          <t xml:space="preserve">);
</t>
        </r>
        <r>
          <rPr>
            <b/>
            <sz val="9"/>
            <color indexed="81"/>
            <rFont val="Segoe UI"/>
            <family val="2"/>
          </rPr>
          <t xml:space="preserve">
Fator "K" - Copeiragem e Vigilância</t>
        </r>
        <r>
          <rPr>
            <sz val="9"/>
            <color indexed="81"/>
            <rFont val="Segoe UI"/>
            <family val="2"/>
          </rPr>
          <t xml:space="preserve">
Este indicador deverá permanecer na faixa </t>
        </r>
        <r>
          <rPr>
            <b/>
            <sz val="9"/>
            <color indexed="81"/>
            <rFont val="Segoe UI"/>
            <family val="2"/>
          </rPr>
          <t>entre 2,5 e 2,7</t>
        </r>
        <r>
          <rPr>
            <sz val="9"/>
            <color indexed="81"/>
            <rFont val="Segoe UI"/>
            <family val="2"/>
          </rPr>
          <t xml:space="preserve">);
</t>
        </r>
        <r>
          <rPr>
            <b/>
            <sz val="9"/>
            <color indexed="81"/>
            <rFont val="Segoe UI"/>
            <family val="2"/>
          </rPr>
          <t>Fonte:</t>
        </r>
        <r>
          <rPr>
            <sz val="9"/>
            <color indexed="81"/>
            <rFont val="Segoe UI"/>
            <family val="2"/>
          </rPr>
          <t xml:space="preserve">
Ofício Circular AUDIN/MPU n.º 11/2006, de 15/09/2006</t>
        </r>
      </text>
    </comment>
    <comment ref="B15" authorId="0" shapeId="0" xr:uid="{00000000-0006-0000-0300-000003000000}">
      <text>
        <r>
          <rPr>
            <b/>
            <sz val="9"/>
            <color indexed="81"/>
            <rFont val="Segoe UI"/>
            <family val="2"/>
          </rPr>
          <t>Luiz Felipe Silva Ferreira:</t>
        </r>
        <r>
          <rPr>
            <sz val="9"/>
            <color indexed="81"/>
            <rFont val="Segoe UI"/>
            <family val="2"/>
          </rPr>
          <t xml:space="preserve">
</t>
        </r>
        <r>
          <rPr>
            <b/>
            <sz val="9"/>
            <color indexed="81"/>
            <rFont val="Segoe UI"/>
            <family val="2"/>
          </rPr>
          <t>**RESERVA TÉCNICA</t>
        </r>
        <r>
          <rPr>
            <sz val="9"/>
            <color indexed="81"/>
            <rFont val="Segoe UI"/>
            <family val="2"/>
          </rPr>
          <t xml:space="preserve">: </t>
        </r>
        <r>
          <rPr>
            <i/>
            <sz val="9"/>
            <color indexed="81"/>
            <rFont val="Segoe UI"/>
            <family val="2"/>
          </rPr>
          <t>“gastos com pagamento de férias, aviso prévio e décimo terceiro salário para substitutos; encargos sociais incidentes sobre remuneração dos empregados habituais no caso de recebimento de auxílio enfermidade ou auxílio acidente de trabalho, por mais de quinze dias; encargos sociais incidentes sobre remuneração das empregadas habituais beneficiárias do auxílio maternidade; indenização adicional dos substitutos; e FGTS nas rescisões sem justa causa dos substitutos.”</t>
        </r>
        <r>
          <rPr>
            <sz val="9"/>
            <color indexed="81"/>
            <rFont val="Segoe UI"/>
            <family val="2"/>
          </rPr>
          <t xml:space="preserve"> (</t>
        </r>
        <r>
          <rPr>
            <b/>
            <sz val="9"/>
            <color indexed="81"/>
            <rFont val="Segoe UI"/>
            <family val="2"/>
          </rPr>
          <t>TCU, Plenário, Acórdão nº 3092/2010, Relator José Jorge, 17/11/2010).</t>
        </r>
        <r>
          <rPr>
            <sz val="9"/>
            <color indexed="81"/>
            <rFont val="Segoe UI"/>
            <family val="2"/>
          </rPr>
          <t xml:space="preserve">
</t>
        </r>
        <r>
          <rPr>
            <b/>
            <sz val="9"/>
            <color indexed="81"/>
            <rFont val="Segoe UI"/>
            <family val="2"/>
          </rPr>
          <t xml:space="preserve">
Leia mais: 
http://www.zenite.blog.br/reserva-tecnica-e-entendimento-do-tcu/</t>
        </r>
      </text>
    </comment>
  </commentList>
</comments>
</file>

<file path=xl/sharedStrings.xml><?xml version="1.0" encoding="utf-8"?>
<sst xmlns="http://schemas.openxmlformats.org/spreadsheetml/2006/main" count="347" uniqueCount="254">
  <si>
    <t>EMPRESA: XXXXXXXXXXXXX</t>
  </si>
  <si>
    <t>CNPJ: XXXXXXXXXXXX</t>
  </si>
  <si>
    <t>PARA: O SERVIÇO DE APOIO ÀS MICRO E PEQUENAS EMPRESAS DO ESTADO DO RIO GRANDE DO SUL</t>
  </si>
  <si>
    <t>Descriminação dos Serviços (dados referentes à contratação)</t>
  </si>
  <si>
    <t>A</t>
  </si>
  <si>
    <t>Data de apresentação da proposta (dia/mês/ano)</t>
  </si>
  <si>
    <t>B</t>
  </si>
  <si>
    <t>Município/UF</t>
  </si>
  <si>
    <t>C</t>
  </si>
  <si>
    <t>Ano do Acordo, Convenção ou Sentença Normativa em Dissídio Coletivo</t>
  </si>
  <si>
    <t>D</t>
  </si>
  <si>
    <t>Número de meses de execução contratual</t>
  </si>
  <si>
    <t>E</t>
  </si>
  <si>
    <t>Número de postos de serviços</t>
  </si>
  <si>
    <t>CONVENÇÃO COLETIVA DE TRABALHO:</t>
  </si>
  <si>
    <t>xxxx - REGIME DE TRIBUTAÇAO:</t>
  </si>
  <si>
    <t>ANEXO A</t>
  </si>
  <si>
    <t>MÃO DE OBRA</t>
  </si>
  <si>
    <t>MÃO DE OBRA VINCULADA À EXECUÇÃO CONTRATUAL</t>
  </si>
  <si>
    <t>Dados complementares para composição dos custos referente à mão de obra</t>
  </si>
  <si>
    <t>Tipo de serviço (mesmo serviço com características distintas)</t>
  </si>
  <si>
    <t xml:space="preserve">Salário normativo da categoria profissional </t>
  </si>
  <si>
    <t>2.1</t>
  </si>
  <si>
    <t>Carga horária mensal</t>
  </si>
  <si>
    <t>Horas:</t>
  </si>
  <si>
    <t>2.2</t>
  </si>
  <si>
    <t>Dias trabalhados (por mês)</t>
  </si>
  <si>
    <t>Categoria profissional (vinculada à execução contratual)</t>
  </si>
  <si>
    <t>Data base da categoria (dia/mês/ano)</t>
  </si>
  <si>
    <t>MÓDULO 1: COMPOSIÇÃO DA REMUNERAÇÃO</t>
  </si>
  <si>
    <t xml:space="preserve">Composição da Remuneração </t>
  </si>
  <si>
    <t>Percentual</t>
  </si>
  <si>
    <t xml:space="preserve">Valor (R$) </t>
  </si>
  <si>
    <r>
      <rPr>
        <b/>
        <sz val="8"/>
        <color indexed="56"/>
        <rFont val="Arial"/>
        <family val="2"/>
      </rPr>
      <t xml:space="preserve">Salário-base 
</t>
    </r>
    <r>
      <rPr>
        <b/>
        <sz val="8"/>
        <color theme="3" tint="0.39997558519241921"/>
        <rFont val="Arial"/>
        <family val="2"/>
      </rPr>
      <t>(De acordo com as horas mensais)</t>
    </r>
  </si>
  <si>
    <t>Adicional de periculosidade</t>
  </si>
  <si>
    <t>Adicional de insalubridade 
(Conforme CCT)</t>
  </si>
  <si>
    <t xml:space="preserve">Adicional noturno </t>
  </si>
  <si>
    <t>Adicional de hora noturna reduzida</t>
  </si>
  <si>
    <t>F</t>
  </si>
  <si>
    <t>Plano de Benefício Social e Familiar (CCT)</t>
  </si>
  <si>
    <t>G</t>
  </si>
  <si>
    <t>Outros (especificar)</t>
  </si>
  <si>
    <t>Total da Remuneração</t>
  </si>
  <si>
    <t>MÓDULO 2: ENCARGOS E BENEFÍCIOS ANUAIS, MENSAIS E DIÁRIOS</t>
  </si>
  <si>
    <t>Submódulo 2.1 - 13º Salário, Férias e Adicional de Férias</t>
  </si>
  <si>
    <t>13º Salário e Adicional de Férias</t>
  </si>
  <si>
    <t>Valor (R$)</t>
  </si>
  <si>
    <r>
      <t xml:space="preserve">13º Salário     </t>
    </r>
    <r>
      <rPr>
        <b/>
        <sz val="10"/>
        <color indexed="10"/>
        <rFont val="Arial"/>
        <family val="2"/>
      </rPr>
      <t/>
    </r>
  </si>
  <si>
    <t>Férias e Adicional de Férias</t>
  </si>
  <si>
    <t>TOTAL</t>
  </si>
  <si>
    <t>Submódulo 2.2 - Encargos Previdenciários , FGTS e outras contribuições</t>
  </si>
  <si>
    <t>Submódulo 2.2 - Encargos Previdenciários e FGTS</t>
  </si>
  <si>
    <t>INSS</t>
  </si>
  <si>
    <t>Salário educação</t>
  </si>
  <si>
    <t>Seguro acidente de trabalho (Riscos Ambiente do Trabalho - RAT)</t>
  </si>
  <si>
    <t>SESI ou SESC</t>
  </si>
  <si>
    <t>SENAI ou SENAC</t>
  </si>
  <si>
    <t>SEBRAE</t>
  </si>
  <si>
    <t>INCRA</t>
  </si>
  <si>
    <t>H</t>
  </si>
  <si>
    <t>FGTS</t>
  </si>
  <si>
    <t>Nota (1) - Os percentuais dos encargos previdenciários e FGTS são aqueles estabelecidos pela legislação vigente.</t>
  </si>
  <si>
    <t>Nota (2) - Percentuais incidentes sobre a remuneração.</t>
  </si>
  <si>
    <t>Submódulo 2.3 - Benefícios mensais e diários</t>
  </si>
  <si>
    <t>2.3</t>
  </si>
  <si>
    <t>Benefícios Mensais e Diários</t>
  </si>
  <si>
    <t>Valores e Percentuais</t>
  </si>
  <si>
    <t>Transporte (Dedução legal - 6% sobre o piso da categoria)</t>
  </si>
  <si>
    <r>
      <t>A.1) Valor da tarifa do transporte coletivo no município de prestação de serviços</t>
    </r>
    <r>
      <rPr>
        <b/>
        <sz val="8"/>
        <color theme="3" tint="0.39997558519241921"/>
        <rFont val="Arial"/>
        <family val="2"/>
      </rPr>
      <t xml:space="preserve"> (inserir o valor da passagem informado no edital)</t>
    </r>
    <r>
      <rPr>
        <b/>
        <sz val="8"/>
        <color rgb="FF002060"/>
        <rFont val="Arial"/>
        <family val="2"/>
      </rPr>
      <t xml:space="preserve">: </t>
    </r>
  </si>
  <si>
    <t>A.2) Quantidade de passagens por dia por empregado:</t>
  </si>
  <si>
    <r>
      <t xml:space="preserve">Auxílio-alimentação </t>
    </r>
    <r>
      <rPr>
        <b/>
        <sz val="8"/>
        <color rgb="FFFF0000"/>
        <rFont val="Arial"/>
        <family val="2"/>
      </rPr>
      <t xml:space="preserve"> </t>
    </r>
    <r>
      <rPr>
        <b/>
        <sz val="8"/>
        <color theme="3" tint="0.39997558519241921"/>
        <rFont val="Arial"/>
        <family val="2"/>
      </rPr>
      <t>(Vales, cesta básica, etc.  CCT)</t>
    </r>
  </si>
  <si>
    <r>
      <t>B.1) Valor do auxílio-alimentação</t>
    </r>
    <r>
      <rPr>
        <b/>
        <sz val="8"/>
        <color theme="3" tint="0.39997558519241921"/>
        <rFont val="Arial"/>
        <family val="2"/>
      </rPr>
      <t xml:space="preserve"> ( CCT)</t>
    </r>
  </si>
  <si>
    <t>-</t>
  </si>
  <si>
    <r>
      <t xml:space="preserve">Auxílio-lanche </t>
    </r>
    <r>
      <rPr>
        <b/>
        <sz val="8"/>
        <color rgb="FFFF0000"/>
        <rFont val="Arial"/>
        <family val="2"/>
      </rPr>
      <t xml:space="preserve"> </t>
    </r>
    <r>
      <rPr>
        <b/>
        <sz val="8"/>
        <color theme="3" tint="0.39997558519241921"/>
        <rFont val="Arial"/>
        <family val="2"/>
      </rPr>
      <t>(Vales, cesta básica, etc.  CCT)</t>
    </r>
  </si>
  <si>
    <t>Auxílio-creche</t>
  </si>
  <si>
    <r>
      <t>Plano de Banefício Social e Familiar</t>
    </r>
    <r>
      <rPr>
        <b/>
        <sz val="8"/>
        <color rgb="FFFF0000"/>
        <rFont val="Arial"/>
        <family val="2"/>
      </rPr>
      <t xml:space="preserve"> </t>
    </r>
    <r>
      <rPr>
        <b/>
        <sz val="8"/>
        <color theme="3" tint="0.39997558519241921"/>
        <rFont val="Arial"/>
        <family val="2"/>
      </rPr>
      <t>(CCT)</t>
    </r>
  </si>
  <si>
    <t>Total de Benefícios Mensais e Diários</t>
  </si>
  <si>
    <t>Nota: o valor informado deverá ser o custo real do insumo (descontado o valor eventualmente pago pelo empregado).</t>
  </si>
  <si>
    <t>MÓDULO 3: PROVISÃO PARA RESCISÃO</t>
  </si>
  <si>
    <t>3.1</t>
  </si>
  <si>
    <t>Provisão para Rescisão</t>
  </si>
  <si>
    <t>Aviso-prévio indenizado</t>
  </si>
  <si>
    <t>Incidência do FGTS sobre o aviso-prévio indenizado</t>
  </si>
  <si>
    <r>
      <t xml:space="preserve">Multa do FGTS e contribuição social s/ aviso-prévio indenizado </t>
    </r>
    <r>
      <rPr>
        <b/>
        <sz val="8"/>
        <color theme="3" tint="0.39997558519241921"/>
        <rFont val="Arial"/>
        <family val="2"/>
      </rPr>
      <t>(Conforme Manual de Orientação do Ministério do Planejamento, Orçamento e Gestão)</t>
    </r>
  </si>
  <si>
    <t>Aviso-prévio trabalhado</t>
  </si>
  <si>
    <t xml:space="preserve">Incidência do submódulo 2.2 sobre o aviso-prévio trabalhado </t>
  </si>
  <si>
    <t xml:space="preserve">Multa do FGTS e Contribuição Social do aviso-prévio trabalhado </t>
  </si>
  <si>
    <t xml:space="preserve">TOTAL  </t>
  </si>
  <si>
    <r>
      <t>MÓDULO 4: INSUMOS DIVERSOS</t>
    </r>
    <r>
      <rPr>
        <b/>
        <sz val="8"/>
        <color rgb="FFFF0000"/>
        <rFont val="Arial"/>
        <family val="2"/>
      </rPr>
      <t xml:space="preserve"> (</t>
    </r>
    <r>
      <rPr>
        <b/>
        <sz val="8"/>
        <color theme="9" tint="-0.249977111117893"/>
        <rFont val="Arial"/>
        <family val="2"/>
      </rPr>
      <t>PREENCHER NA PLANILHA "TOTAL INSUMOS)</t>
    </r>
  </si>
  <si>
    <t>Insumos Diversos</t>
  </si>
  <si>
    <t xml:space="preserve">Uniformes </t>
  </si>
  <si>
    <t xml:space="preserve">Materiais </t>
  </si>
  <si>
    <t xml:space="preserve">Equipamentos </t>
  </si>
  <si>
    <t>Total de Insumos Diversos</t>
  </si>
  <si>
    <r>
      <t>Nota:</t>
    </r>
    <r>
      <rPr>
        <b/>
        <sz val="8"/>
        <color theme="3" tint="0.39997558519241921"/>
        <rFont val="Arial"/>
        <family val="2"/>
      </rPr>
      <t xml:space="preserve"> Valores mensais por empregado</t>
    </r>
    <r>
      <rPr>
        <b/>
        <sz val="8"/>
        <color rgb="FF002060"/>
        <rFont val="Arial"/>
        <family val="2"/>
      </rPr>
      <t>. O item treinamento e reciclagem não deve ser contemplado na planiha.</t>
    </r>
  </si>
  <si>
    <t>MÓDULO 5: CUSTO DE REPOSIÇÃO DO PROFISISONAL AUSEENTE</t>
  </si>
  <si>
    <t>5.1</t>
  </si>
  <si>
    <t>Ausências Legais</t>
  </si>
  <si>
    <r>
      <t>Férias</t>
    </r>
    <r>
      <rPr>
        <b/>
        <sz val="8"/>
        <color theme="3" tint="0.39997558519241921"/>
        <rFont val="Arial"/>
        <family val="2"/>
      </rPr>
      <t xml:space="preserve"> (Custo zero no primeiro ano de contrato)</t>
    </r>
  </si>
  <si>
    <t>Afastamento maternidade</t>
  </si>
  <si>
    <t>Licença Paternidade</t>
  </si>
  <si>
    <t>Ausência por Acidente de Trabalho</t>
  </si>
  <si>
    <t xml:space="preserve">Total </t>
  </si>
  <si>
    <t>Nota: As alíneas "A a F" referem-se somente ao custo que será pago ao repositor pelos dias trabalhados quando da necessidade de substituir a mão de obra alocada na prestação do serviço.</t>
  </si>
  <si>
    <t>Submódulo 5.2 - Intrajornada</t>
  </si>
  <si>
    <t>Intervalo para repouso e alimentação</t>
  </si>
  <si>
    <t>Nota: Quando houver a necessidade de reposição de um empregado durante sua ausencia nos casos de intervalo para repouso ou alimentação deve-se contemplar no sbmódulo 4.2.</t>
  </si>
  <si>
    <t>MÓDULO 6: CUSTOS INDIRETOS, LUCRO E TRIBUTOS</t>
  </si>
  <si>
    <t>BASE DE CÁLCULO</t>
  </si>
  <si>
    <t>BASE DE CÁLCULO DOS CUSTOS INDIRETOS</t>
  </si>
  <si>
    <t>Quadro-resumo do Custo por Empregado (Modulos 01 a 05)</t>
  </si>
  <si>
    <t>Neste percentual estará incluído o Custo de Supervisão de Serviços (Preposto)</t>
  </si>
  <si>
    <t xml:space="preserve">BASE DE CÁLCULO DO LUCRO </t>
  </si>
  <si>
    <t>Quadro-resumo do Custo por Empregado (Modulos 01 a 05) + os custos indiretos</t>
  </si>
  <si>
    <t xml:space="preserve">Subtotal  para   efeito  de  cálculo  do s Tributos  </t>
  </si>
  <si>
    <t xml:space="preserve">BASE DE CÁLCULO DOS TRIBUTOS </t>
  </si>
  <si>
    <t>Quadro-resumo do Custo por Empregado (Modulos 01 a 05) + os custos indiretos + lucro</t>
  </si>
  <si>
    <t>C.1</t>
  </si>
  <si>
    <r>
      <t xml:space="preserve">C.1. Tributos Federais </t>
    </r>
    <r>
      <rPr>
        <sz val="8"/>
        <color indexed="56"/>
        <rFont val="Arial"/>
        <family val="2"/>
      </rPr>
      <t>(especificar)</t>
    </r>
  </si>
  <si>
    <t>C.1.1</t>
  </si>
  <si>
    <r>
      <rPr>
        <b/>
        <sz val="8"/>
        <color indexed="56"/>
        <rFont val="Arial"/>
        <family val="2"/>
      </rPr>
      <t xml:space="preserve">  C.1.1. Cofins </t>
    </r>
    <r>
      <rPr>
        <sz val="8"/>
        <color indexed="56"/>
        <rFont val="Arial"/>
        <family val="2"/>
      </rPr>
      <t>(depende do regime de tributação - utilizada a hipótese de Lucro Presumido)</t>
    </r>
  </si>
  <si>
    <t>C.1.2</t>
  </si>
  <si>
    <r>
      <rPr>
        <b/>
        <sz val="8"/>
        <color indexed="56"/>
        <rFont val="Arial"/>
        <family val="2"/>
      </rPr>
      <t xml:space="preserve">  C.1.2. PIS </t>
    </r>
    <r>
      <rPr>
        <sz val="8"/>
        <color indexed="56"/>
        <rFont val="Arial"/>
        <family val="2"/>
      </rPr>
      <t>(depende do regime de tributação - utilizada a hipótese de Presumido)</t>
    </r>
  </si>
  <si>
    <t>C.1.3</t>
  </si>
  <si>
    <r>
      <t xml:space="preserve">  C.1.3. IRPJ e CSLL </t>
    </r>
    <r>
      <rPr>
        <sz val="8"/>
        <color indexed="56"/>
        <rFont val="Arial"/>
        <family val="2"/>
      </rPr>
      <t>(Não incluir esses tributos em face da proibição contida no item 9.1 do Acórdão TCU nº 950/2007 - Plenário)</t>
    </r>
  </si>
  <si>
    <t>C.2</t>
  </si>
  <si>
    <r>
      <rPr>
        <b/>
        <sz val="8"/>
        <color indexed="56"/>
        <rFont val="Arial"/>
        <family val="2"/>
      </rPr>
      <t xml:space="preserve">C.2. Tributos Estaduais </t>
    </r>
    <r>
      <rPr>
        <sz val="8"/>
        <color indexed="56"/>
        <rFont val="Arial"/>
        <family val="2"/>
      </rPr>
      <t>(especificar)</t>
    </r>
  </si>
  <si>
    <t>C.3</t>
  </si>
  <si>
    <r>
      <rPr>
        <b/>
        <sz val="8"/>
        <color indexed="56"/>
        <rFont val="Arial"/>
        <family val="2"/>
      </rPr>
      <t xml:space="preserve">C.3. Tributos Municipais </t>
    </r>
    <r>
      <rPr>
        <sz val="8"/>
        <color indexed="56"/>
        <rFont val="Arial"/>
        <family val="2"/>
      </rPr>
      <t>(especificar):</t>
    </r>
  </si>
  <si>
    <t>C.3.1</t>
  </si>
  <si>
    <r>
      <t xml:space="preserve">  C.3.1. ISSQN </t>
    </r>
    <r>
      <rPr>
        <sz val="8"/>
        <color indexed="56"/>
        <rFont val="Arial"/>
        <family val="2"/>
      </rPr>
      <t>(Decreto Municipal POA nº 15.416/2006 - art. 96, caput, e Lei Complementar Municipal nº 7/73, art. 21, caput)</t>
    </r>
  </si>
  <si>
    <t>Total percentual de tributos</t>
  </si>
  <si>
    <t xml:space="preserve">Valor Total com Tributos  </t>
  </si>
  <si>
    <t xml:space="preserve">Nota (1): Custos Indiretos, Lucro e Tributos por empregado. </t>
  </si>
  <si>
    <t>Nota (2): O valor referente a tributos é obtido aplicando-se o percentual sobre o valor do faturamento.</t>
  </si>
  <si>
    <t>ANEXO -------B</t>
  </si>
  <si>
    <t>Quadro-resumo do Custo por Empregado</t>
  </si>
  <si>
    <t>Mão de obra vinculada à execução contratual (valor por empregado)</t>
  </si>
  <si>
    <t>PERCENTUAIS S/ VALOR POR EMPREGADO</t>
  </si>
  <si>
    <t xml:space="preserve">Módulo 1 - Composição da Remuneração </t>
  </si>
  <si>
    <t xml:space="preserve">Módulo 2 - Encargos e Benefícios Anuais, Mensais e Diários  </t>
  </si>
  <si>
    <t>Módulo 3 - Provisão para rescisão</t>
  </si>
  <si>
    <t>Módulo 4 - Insumos Diversos</t>
  </si>
  <si>
    <t xml:space="preserve">Módulo 5 - Custo de Reposição do Profissional Ausente   </t>
  </si>
  <si>
    <t>Módulo 6 - Custos Indiretos,  Tributos e Lucro</t>
  </si>
  <si>
    <t>Valor total por empregado</t>
  </si>
  <si>
    <t>ANEXO C</t>
  </si>
  <si>
    <t>QUADRO RESUMO VALOR GLOBAL MENSAL E ANUAL DOS SERVIÇOS</t>
  </si>
  <si>
    <t>TOTAL 
MENSAL R$</t>
  </si>
  <si>
    <t>TOTAL DE
MESES</t>
  </si>
  <si>
    <t>TOTAL 
ANUAL R$</t>
  </si>
  <si>
    <t>1posto estimado</t>
  </si>
  <si>
    <t>CÁLCULO HORAS EXTRAS</t>
  </si>
  <si>
    <t>VALOR HORA</t>
  </si>
  <si>
    <t>VALOR HORA + HORA EXTRA 100%</t>
  </si>
  <si>
    <t>QUADRO-RESUMO - MÓDULO 4 - ENCARGOS SOCIAIS E TRABALHISTAS</t>
  </si>
  <si>
    <t>4.1</t>
  </si>
  <si>
    <t>Encargos Previdenciários , FGTS e outras contribuições</t>
  </si>
  <si>
    <t>4.2</t>
  </si>
  <si>
    <t>13º salário + adicional de férias</t>
  </si>
  <si>
    <t>4.3</t>
  </si>
  <si>
    <t>4.4</t>
  </si>
  <si>
    <t>Custo de rescisão</t>
  </si>
  <si>
    <t>4.5</t>
  </si>
  <si>
    <t>Custo de reposição do profissional ausente</t>
  </si>
  <si>
    <t>TOTAL RESUMO MÓDULO 4</t>
  </si>
  <si>
    <t>LIMITE MÁXIMO MENSAL HORAS EXTRAS 50%</t>
  </si>
  <si>
    <t>LIMITE MÁXIMO 12 MESES HORAS EXTRAS 50%</t>
  </si>
  <si>
    <t>VALOR FINAL HORA EXTRA 50%</t>
  </si>
  <si>
    <t>TOTAL 12 MESES HORAS EXTRAS 50%</t>
  </si>
  <si>
    <t>LIMITE MÁXIMO MESAL HORAS EXTRAS 100%</t>
  </si>
  <si>
    <t>LIMITE MÁXIMO 12 MESES HORAS EXTRAS 100%</t>
  </si>
  <si>
    <t>VALOR FINAL HORA EXTRA 100%</t>
  </si>
  <si>
    <t>TOTAL 12 MESES HORAS EXTRAS 100%</t>
  </si>
  <si>
    <t>TOTAL DE INSUMOS</t>
  </si>
  <si>
    <t>ITEM 
UNIFORMES</t>
  </si>
  <si>
    <t>CUSTO 
UNITÁRIO</t>
  </si>
  <si>
    <t>QTD.</t>
  </si>
  <si>
    <t>VALOR 
TOTAL</t>
  </si>
  <si>
    <t>VALOR 
AMORTIZADO</t>
  </si>
  <si>
    <t>MEIAS DE ALGODÃO (PAR)</t>
  </si>
  <si>
    <t>COTURNOS COR PRETA (PAR)</t>
  </si>
  <si>
    <t>BOTINAS NA COR PRETA (PAR)</t>
  </si>
  <si>
    <t>SAPATOS NA COR PRETA</t>
  </si>
  <si>
    <t>CAMISETA MANGA CURTA</t>
  </si>
  <si>
    <t>CAMISETA MANGA LONGA</t>
  </si>
  <si>
    <t>JALECO</t>
  </si>
  <si>
    <t>CALÇA</t>
  </si>
  <si>
    <t>CINTO</t>
  </si>
  <si>
    <t>JAQUETA DE FRIO OU JAPONA</t>
  </si>
  <si>
    <t>CAMISA SOCIAL BRANCA MANGA CURTA</t>
  </si>
  <si>
    <t>CAMISA SOCIAL BRANCA MANGA COMPRIDA</t>
  </si>
  <si>
    <t>CALÇA SOCIAL PRETA</t>
  </si>
  <si>
    <t>BLASER PRETO</t>
  </si>
  <si>
    <t>LENÇO DE PESCOÇO</t>
  </si>
  <si>
    <t>MOLETON</t>
  </si>
  <si>
    <t>TOTAL POR POSTO = 1 SERVENTE</t>
  </si>
  <si>
    <t>ITEM 
MATERIAIS</t>
  </si>
  <si>
    <t>R$ UNITÁRIO</t>
  </si>
  <si>
    <t xml:space="preserve">QTD. </t>
  </si>
  <si>
    <t>VALOR AMORTIZADO</t>
  </si>
  <si>
    <t>ASPIRADOR DE PÓ INDUSTRIAL</t>
  </si>
  <si>
    <t>ENCERADEIRA BANDEIRANTE 350</t>
  </si>
  <si>
    <t>ESCADA 6 DEGRAUS</t>
  </si>
  <si>
    <t>ESPANADOR DE PENAS Nº 50</t>
  </si>
  <si>
    <t>DISCOS P/ ENCERADEIRA 350</t>
  </si>
  <si>
    <t>BALDE PLÁSTICO</t>
  </si>
  <si>
    <t>VASSOURA PELO</t>
  </si>
  <si>
    <t>VASSOURINHA SANITÁRIA</t>
  </si>
  <si>
    <t>VASSOURA FEITICEIRA</t>
  </si>
  <si>
    <t>DESENTUPIDOR DE VASO SANITÁRIO</t>
  </si>
  <si>
    <t>PÁ DE LIXO</t>
  </si>
  <si>
    <t>RODO 2 BORRACHAS</t>
  </si>
  <si>
    <t>RODO KIT LIMPEZA DE VIDROS</t>
  </si>
  <si>
    <t xml:space="preserve">LAVA JATO </t>
  </si>
  <si>
    <t>PLACAS SINALIZAÇÃO PISO MOLHADO TOMKI</t>
  </si>
  <si>
    <t>ITEM 
EQUIPAMENTOS</t>
  </si>
  <si>
    <t>QUEPE (COM EMBLEMA)</t>
  </si>
  <si>
    <t>CAPA DE CHUVA</t>
  </si>
  <si>
    <t>CRACHÁ</t>
  </si>
  <si>
    <t>DISTINTIVO TIPO BROCHE</t>
  </si>
  <si>
    <t>CACETETE</t>
  </si>
  <si>
    <t>PORTA CACETETE</t>
  </si>
  <si>
    <t>APITO</t>
  </si>
  <si>
    <t>CORDÃO DE APITO</t>
  </si>
  <si>
    <t>LANTERNA GRANDE</t>
  </si>
  <si>
    <t>3 PILHAS GRANDES PARA LANTERNA</t>
  </si>
  <si>
    <t>KIT DE PRIMEIROS SOCORROS</t>
  </si>
  <si>
    <t>ÓCULOS DE SEGURANÇA</t>
  </si>
  <si>
    <t>LUVAS DE SEGURANÇA (PAR)</t>
  </si>
  <si>
    <t>SEBRAE-RS</t>
  </si>
  <si>
    <t>SERVIÇO DE APOIO ÀS MICRO E PEQUENAS EMPRESAS DO ESTADO DO RIO GRANDE DO SUL</t>
  </si>
  <si>
    <t>FORMULÁRIO DE ECONOMICIDADE</t>
  </si>
  <si>
    <t>INDICADOR DE ECONOMICIDADE DE DESPESAS DE SERVIÇOS TERCEIRIZADOS, DE NATUREZA CONTÍNUA*</t>
  </si>
  <si>
    <t>CUSTO TOTAL DE UM TRABALHADOR:</t>
  </si>
  <si>
    <t>VALOR PAGO REMUNERAÇÃO:</t>
  </si>
  <si>
    <t>FATOR "K" 
LIMPEZA E CONSERVAÇÃO</t>
  </si>
  <si>
    <t>REMUNERAÇÃO</t>
  </si>
  <si>
    <t>ENCARGOS SOCIAIS</t>
  </si>
  <si>
    <t>INSUMOS</t>
  </si>
  <si>
    <t>RESERVA TÉCNICA**</t>
  </si>
  <si>
    <t>DESPESAS OP./ADM.</t>
  </si>
  <si>
    <t>LUCRO</t>
  </si>
  <si>
    <t>TRIBUTOS</t>
  </si>
  <si>
    <t>FATOR "K" 
COPEIRAGEM E VIGILÂNCIA</t>
  </si>
  <si>
    <t>202X</t>
  </si>
  <si>
    <t>xx de xxxx de 2025</t>
  </si>
  <si>
    <t>PASSO FUNDO/RS</t>
  </si>
  <si>
    <t>XXXXX</t>
  </si>
  <si>
    <t>xx/xx/xxxx</t>
  </si>
  <si>
    <t>XX/XX/2026</t>
  </si>
  <si>
    <t>XX</t>
  </si>
  <si>
    <t>XXXXXXX</t>
  </si>
  <si>
    <t>ANEXO III - PLANILHA DE COMPOSIÇÃO DE CUSTOS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</si>
</sst>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7" formatCode="&quot;R$&quot;\ #,##0.00;\-&quot;R$&quot;\ #,##0.00"/>
    <numFmt numFmtId="43" formatCode="_-* #,##0.00_-;\-* #,##0.00_-;_-* &quot;-&quot;??_-;_-@_-"/>
    <numFmt numFmtId="164" formatCode="_(* #,##0.00_);_(* \(#,##0.00\);_(* &quot;-&quot;??_);_(@_)"/>
    <numFmt numFmtId="165" formatCode="_(&quot;R$ &quot;* #,##0.00_);_(&quot;R$ &quot;* \(#,##0.00\);_(&quot;R$ &quot;* &quot;-&quot;??_);_(@_)"/>
    <numFmt numFmtId="166" formatCode="&quot;R$ &quot;#,##0.00"/>
    <numFmt numFmtId="167" formatCode="_(* #,##0.000_);_(* \(#,##0.000\);_(* &quot;-&quot;??_);_(@_)"/>
    <numFmt numFmtId="168" formatCode="0.0%"/>
    <numFmt numFmtId="169" formatCode="_-* #,##0.000_-;\-* #,##0.000_-;_-* &quot;-&quot;??_-;_-@_-"/>
    <numFmt numFmtId="170" formatCode="00"/>
    <numFmt numFmtId="171" formatCode="0.0000%"/>
  </numFmts>
  <fonts count="46" x14ac:knownFonts="1">
    <font>
      <sz val="10"/>
      <name val="Arial"/>
    </font>
    <font>
      <sz val="10"/>
      <name val="Arial"/>
      <family val="2"/>
    </font>
    <font>
      <b/>
      <sz val="10"/>
      <color indexed="10"/>
      <name val="Arial"/>
      <family val="2"/>
    </font>
    <font>
      <sz val="9"/>
      <color indexed="81"/>
      <name val="Segoe UI"/>
      <family val="2"/>
    </font>
    <font>
      <b/>
      <sz val="9"/>
      <color indexed="81"/>
      <name val="Segoe UI"/>
      <family val="2"/>
    </font>
    <font>
      <i/>
      <sz val="9"/>
      <color indexed="81"/>
      <name val="Segoe UI"/>
      <family val="2"/>
    </font>
    <font>
      <sz val="6"/>
      <name val="Arial"/>
      <family val="2"/>
    </font>
    <font>
      <b/>
      <sz val="6"/>
      <name val="Arial"/>
      <family val="2"/>
    </font>
    <font>
      <sz val="12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b/>
      <sz val="6"/>
      <color rgb="FF002060"/>
      <name val="Arial"/>
      <family val="2"/>
    </font>
    <font>
      <b/>
      <sz val="6"/>
      <color theme="0"/>
      <name val="Arial"/>
      <family val="2"/>
    </font>
    <font>
      <sz val="6"/>
      <color rgb="FF002060"/>
      <name val="Arial"/>
      <family val="2"/>
    </font>
    <font>
      <b/>
      <sz val="12"/>
      <color rgb="FF002060"/>
      <name val="Arial"/>
      <family val="2"/>
    </font>
    <font>
      <sz val="6"/>
      <color rgb="FFFF0000"/>
      <name val="Arial"/>
      <family val="2"/>
    </font>
    <font>
      <b/>
      <sz val="6"/>
      <color rgb="FFFF0000"/>
      <name val="Arial"/>
      <family val="2"/>
    </font>
    <font>
      <b/>
      <sz val="13"/>
      <color rgb="FF002060"/>
      <name val="Arial"/>
      <family val="2"/>
    </font>
    <font>
      <b/>
      <sz val="12"/>
      <color rgb="FFFF0000"/>
      <name val="Arial"/>
      <family val="2"/>
    </font>
    <font>
      <b/>
      <sz val="12"/>
      <color rgb="FF0070C0"/>
      <name val="Arial"/>
      <family val="2"/>
    </font>
    <font>
      <sz val="12"/>
      <color rgb="FFFFFF00"/>
      <name val="Arial"/>
      <family val="2"/>
    </font>
    <font>
      <b/>
      <sz val="10"/>
      <color theme="0"/>
      <name val="Arial"/>
      <family val="2"/>
    </font>
    <font>
      <b/>
      <sz val="7"/>
      <color rgb="FF002060"/>
      <name val="Arial"/>
      <family val="2"/>
    </font>
    <font>
      <b/>
      <sz val="20"/>
      <color rgb="FF002060"/>
      <name val="Arial"/>
      <family val="2"/>
    </font>
    <font>
      <b/>
      <sz val="12"/>
      <color rgb="FFFFFF00"/>
      <name val="Arial"/>
      <family val="2"/>
    </font>
    <font>
      <b/>
      <sz val="8"/>
      <color rgb="FFFF0000"/>
      <name val="Arial"/>
      <family val="2"/>
    </font>
    <font>
      <b/>
      <sz val="8"/>
      <color rgb="FF002060"/>
      <name val="Arial"/>
      <family val="2"/>
    </font>
    <font>
      <sz val="8"/>
      <name val="Arial"/>
      <family val="2"/>
    </font>
    <font>
      <b/>
      <sz val="8"/>
      <color indexed="10"/>
      <name val="Arial"/>
      <family val="2"/>
    </font>
    <font>
      <b/>
      <sz val="8"/>
      <name val="Arial"/>
      <family val="2"/>
    </font>
    <font>
      <sz val="8"/>
      <color rgb="FF002060"/>
      <name val="Arial"/>
      <family val="2"/>
    </font>
    <font>
      <b/>
      <sz val="8"/>
      <color indexed="56"/>
      <name val="Arial"/>
      <family val="2"/>
    </font>
    <font>
      <b/>
      <sz val="8"/>
      <color theme="3" tint="0.39997558519241921"/>
      <name val="Arial"/>
      <family val="2"/>
    </font>
    <font>
      <b/>
      <sz val="8"/>
      <color theme="4" tint="-0.499984740745262"/>
      <name val="Arial"/>
      <family val="2"/>
    </font>
    <font>
      <b/>
      <sz val="8"/>
      <color rgb="FF0070C0"/>
      <name val="Arial"/>
      <family val="2"/>
    </font>
    <font>
      <b/>
      <sz val="8"/>
      <color theme="9" tint="-0.249977111117893"/>
      <name val="Arial"/>
      <family val="2"/>
    </font>
    <font>
      <sz val="8"/>
      <color theme="3" tint="0.39997558519241921"/>
      <name val="Arial"/>
      <family val="2"/>
    </font>
    <font>
      <i/>
      <sz val="8"/>
      <color rgb="FF002060"/>
      <name val="Arial"/>
      <family val="2"/>
    </font>
    <font>
      <sz val="8"/>
      <color indexed="56"/>
      <name val="Arial"/>
      <family val="2"/>
    </font>
    <font>
      <b/>
      <sz val="11"/>
      <color rgb="FF002060"/>
      <name val="Arial"/>
      <family val="2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0"/>
      <name val="Arial"/>
      <family val="2"/>
    </font>
    <font>
      <b/>
      <sz val="14"/>
      <color rgb="FFFF0000"/>
      <name val="Arial"/>
      <family val="2"/>
    </font>
    <font>
      <sz val="10"/>
      <color rgb="FFFF0000"/>
      <name val="Arial"/>
      <family val="2"/>
    </font>
    <font>
      <sz val="25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rgb="FFEEF3F8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002060"/>
        <bgColor indexed="64"/>
      </patternFill>
    </fill>
    <fill>
      <gradientFill degree="90">
        <stop position="0">
          <color theme="0" tint="-0.49803155613879818"/>
        </stop>
        <stop position="0.5">
          <color rgb="FFEEF3F8"/>
        </stop>
        <stop position="1">
          <color theme="0" tint="-0.49803155613879818"/>
        </stop>
      </gradientFill>
    </fill>
    <fill>
      <gradientFill degree="90">
        <stop position="0">
          <color rgb="FFEEF3F8"/>
        </stop>
        <stop position="0.5">
          <color theme="4"/>
        </stop>
        <stop position="1">
          <color rgb="FFEEF3F8"/>
        </stop>
      </gradientFill>
    </fill>
    <fill>
      <patternFill patternType="solid">
        <fgColor theme="4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3" tint="0.59999389629810485"/>
        <bgColor indexed="64"/>
      </patternFill>
    </fill>
  </fills>
  <borders count="8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theme="0"/>
      </right>
      <top style="thin">
        <color indexed="64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theme="0"/>
      </bottom>
      <diagonal/>
    </border>
    <border>
      <left style="thin">
        <color theme="0"/>
      </left>
      <right style="thin">
        <color indexed="64"/>
      </right>
      <top style="thin">
        <color indexed="64"/>
      </top>
      <bottom style="thin">
        <color theme="0"/>
      </bottom>
      <diagonal/>
    </border>
    <border>
      <left style="medium">
        <color indexed="64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indexed="64"/>
      </right>
      <top style="thin">
        <color theme="0"/>
      </top>
      <bottom style="thin">
        <color theme="0"/>
      </bottom>
      <diagonal/>
    </border>
    <border>
      <left style="medium">
        <color indexed="64"/>
      </left>
      <right style="thin">
        <color theme="0"/>
      </right>
      <top style="thin">
        <color theme="0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indexed="64"/>
      </bottom>
      <diagonal/>
    </border>
    <border>
      <left style="thin">
        <color theme="0"/>
      </left>
      <right style="thin">
        <color indexed="64"/>
      </right>
      <top style="thin">
        <color theme="0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medium">
        <color indexed="64"/>
      </top>
      <bottom/>
      <diagonal/>
    </border>
    <border>
      <left style="thin">
        <color theme="0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theme="7" tint="-0.249977111117893"/>
      </top>
      <bottom style="thin">
        <color indexed="64"/>
      </bottom>
      <diagonal/>
    </border>
    <border>
      <left/>
      <right/>
      <top style="thin">
        <color theme="7" tint="-0.249977111117893"/>
      </top>
      <bottom style="thin">
        <color indexed="64"/>
      </bottom>
      <diagonal/>
    </border>
    <border>
      <left style="medium">
        <color indexed="64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indexed="64"/>
      </right>
      <top style="thin">
        <color theme="0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theme="0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theme="0"/>
      </bottom>
      <diagonal/>
    </border>
    <border>
      <left/>
      <right/>
      <top style="medium">
        <color indexed="64"/>
      </top>
      <bottom style="thin">
        <color theme="0"/>
      </bottom>
      <diagonal/>
    </border>
    <border>
      <left/>
      <right style="medium">
        <color indexed="64"/>
      </right>
      <top style="medium">
        <color indexed="64"/>
      </top>
      <bottom style="thin">
        <color theme="0"/>
      </bottom>
      <diagonal/>
    </border>
    <border>
      <left style="thin">
        <color theme="0"/>
      </left>
      <right style="medium">
        <color indexed="64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medium">
        <color indexed="64"/>
      </left>
      <right style="thin">
        <color theme="0"/>
      </right>
      <top style="thin">
        <color theme="0"/>
      </top>
      <bottom style="medium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medium">
        <color indexed="64"/>
      </bottom>
      <diagonal/>
    </border>
    <border>
      <left style="thin">
        <color theme="0"/>
      </left>
      <right style="medium">
        <color indexed="64"/>
      </right>
      <top style="thin">
        <color theme="0"/>
      </top>
      <bottom style="medium">
        <color indexed="64"/>
      </bottom>
      <diagonal/>
    </border>
  </borders>
  <cellStyleXfs count="5">
    <xf numFmtId="0" fontId="0" fillId="0" borderId="0"/>
    <xf numFmtId="165" fontId="1" fillId="0" borderId="0" applyFont="0" applyFill="0" applyBorder="0" applyAlignment="0" applyProtection="0"/>
    <xf numFmtId="0" fontId="9" fillId="0" borderId="0"/>
    <xf numFmtId="9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384">
    <xf numFmtId="0" fontId="0" fillId="0" borderId="0" xfId="0"/>
    <xf numFmtId="0" fontId="6" fillId="0" borderId="0" xfId="0" applyFont="1" applyAlignment="1">
      <alignment vertical="center" wrapText="1"/>
    </xf>
    <xf numFmtId="0" fontId="7" fillId="0" borderId="0" xfId="0" applyFont="1" applyAlignment="1">
      <alignment vertical="center" wrapText="1"/>
    </xf>
    <xf numFmtId="0" fontId="7" fillId="0" borderId="0" xfId="0" applyFont="1" applyAlignment="1">
      <alignment horizontal="left" vertical="center" wrapText="1"/>
    </xf>
    <xf numFmtId="165" fontId="11" fillId="0" borderId="0" xfId="1" applyFont="1" applyFill="1" applyBorder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166" fontId="12" fillId="0" borderId="0" xfId="0" applyNumberFormat="1" applyFont="1" applyAlignment="1">
      <alignment vertical="center" wrapText="1"/>
    </xf>
    <xf numFmtId="166" fontId="7" fillId="0" borderId="0" xfId="0" applyNumberFormat="1" applyFont="1" applyAlignment="1">
      <alignment vertical="center" wrapText="1"/>
    </xf>
    <xf numFmtId="0" fontId="8" fillId="0" borderId="0" xfId="0" applyFont="1" applyAlignment="1">
      <alignment vertical="center" wrapText="1"/>
    </xf>
    <xf numFmtId="0" fontId="11" fillId="0" borderId="0" xfId="0" applyFont="1" applyAlignment="1">
      <alignment vertical="center" wrapText="1"/>
    </xf>
    <xf numFmtId="0" fontId="11" fillId="0" borderId="0" xfId="0" applyFont="1" applyAlignment="1">
      <alignment vertical="center"/>
    </xf>
    <xf numFmtId="165" fontId="13" fillId="0" borderId="0" xfId="1" applyFont="1" applyFill="1" applyBorder="1" applyAlignment="1">
      <alignment vertical="center" wrapText="1"/>
    </xf>
    <xf numFmtId="0" fontId="13" fillId="2" borderId="5" xfId="0" applyFont="1" applyFill="1" applyBorder="1" applyAlignment="1">
      <alignment horizontal="justify" vertical="center" wrapText="1"/>
    </xf>
    <xf numFmtId="164" fontId="15" fillId="2" borderId="6" xfId="4" applyFont="1" applyFill="1" applyBorder="1" applyAlignment="1" applyProtection="1">
      <alignment horizontal="right" vertical="center" wrapText="1"/>
      <protection locked="0"/>
    </xf>
    <xf numFmtId="0" fontId="15" fillId="2" borderId="7" xfId="0" applyFont="1" applyFill="1" applyBorder="1" applyAlignment="1" applyProtection="1">
      <alignment horizontal="center" vertical="center" wrapText="1"/>
      <protection locked="0"/>
    </xf>
    <xf numFmtId="165" fontId="13" fillId="2" borderId="7" xfId="1" applyFont="1" applyFill="1" applyBorder="1" applyAlignment="1">
      <alignment horizontal="center" vertical="center" wrapText="1"/>
    </xf>
    <xf numFmtId="0" fontId="13" fillId="2" borderId="8" xfId="0" applyFont="1" applyFill="1" applyBorder="1" applyAlignment="1">
      <alignment horizontal="justify" vertical="center" wrapText="1"/>
    </xf>
    <xf numFmtId="164" fontId="15" fillId="2" borderId="7" xfId="4" applyFont="1" applyFill="1" applyBorder="1" applyAlignment="1" applyProtection="1">
      <alignment horizontal="right" vertical="center" wrapText="1"/>
      <protection locked="0"/>
    </xf>
    <xf numFmtId="0" fontId="13" fillId="2" borderId="9" xfId="0" applyFont="1" applyFill="1" applyBorder="1" applyAlignment="1">
      <alignment horizontal="justify" vertical="center" wrapText="1"/>
    </xf>
    <xf numFmtId="0" fontId="13" fillId="2" borderId="10" xfId="0" applyFont="1" applyFill="1" applyBorder="1" applyAlignment="1">
      <alignment horizontal="justify" vertical="center" wrapText="1"/>
    </xf>
    <xf numFmtId="164" fontId="15" fillId="2" borderId="11" xfId="4" applyFont="1" applyFill="1" applyBorder="1" applyAlignment="1" applyProtection="1">
      <alignment horizontal="right" vertical="center" wrapText="1"/>
      <protection locked="0"/>
    </xf>
    <xf numFmtId="0" fontId="15" fillId="2" borderId="12" xfId="0" applyFont="1" applyFill="1" applyBorder="1" applyAlignment="1" applyProtection="1">
      <alignment horizontal="center" vertical="center" wrapText="1"/>
      <protection locked="0"/>
    </xf>
    <xf numFmtId="165" fontId="13" fillId="2" borderId="12" xfId="1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11" fillId="3" borderId="13" xfId="0" applyFont="1" applyFill="1" applyBorder="1" applyAlignment="1">
      <alignment horizontal="center" vertical="center" wrapText="1"/>
    </xf>
    <xf numFmtId="1" fontId="15" fillId="2" borderId="7" xfId="0" applyNumberFormat="1" applyFont="1" applyFill="1" applyBorder="1" applyAlignment="1" applyProtection="1">
      <alignment horizontal="center" vertical="center" wrapText="1"/>
      <protection locked="0"/>
    </xf>
    <xf numFmtId="164" fontId="15" fillId="2" borderId="12" xfId="4" applyFont="1" applyFill="1" applyBorder="1" applyAlignment="1" applyProtection="1">
      <alignment horizontal="right" vertical="center" wrapText="1"/>
      <protection locked="0"/>
    </xf>
    <xf numFmtId="1" fontId="15" fillId="2" borderId="12" xfId="0" applyNumberFormat="1" applyFont="1" applyFill="1" applyBorder="1" applyAlignment="1" applyProtection="1">
      <alignment horizontal="center" vertical="center" wrapText="1"/>
      <protection locked="0"/>
    </xf>
    <xf numFmtId="0" fontId="6" fillId="0" borderId="0" xfId="0" applyFont="1"/>
    <xf numFmtId="0" fontId="6" fillId="0" borderId="0" xfId="0" applyFont="1" applyAlignment="1">
      <alignment vertical="center"/>
    </xf>
    <xf numFmtId="0" fontId="13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/>
    </xf>
    <xf numFmtId="164" fontId="13" fillId="2" borderId="18" xfId="4" applyFont="1" applyFill="1" applyBorder="1"/>
    <xf numFmtId="164" fontId="13" fillId="2" borderId="19" xfId="4" applyFont="1" applyFill="1" applyBorder="1"/>
    <xf numFmtId="0" fontId="13" fillId="4" borderId="0" xfId="0" applyFont="1" applyFill="1" applyAlignment="1">
      <alignment vertical="center"/>
    </xf>
    <xf numFmtId="0" fontId="13" fillId="4" borderId="0" xfId="0" applyFont="1" applyFill="1"/>
    <xf numFmtId="164" fontId="11" fillId="4" borderId="0" xfId="0" applyNumberFormat="1" applyFont="1" applyFill="1"/>
    <xf numFmtId="0" fontId="16" fillId="0" borderId="0" xfId="0" applyFont="1" applyAlignment="1">
      <alignment vertical="center" wrapText="1"/>
    </xf>
    <xf numFmtId="0" fontId="16" fillId="0" borderId="0" xfId="0" applyFont="1" applyAlignment="1">
      <alignment horizontal="center" vertical="center" wrapText="1"/>
    </xf>
    <xf numFmtId="0" fontId="13" fillId="2" borderId="20" xfId="0" applyFont="1" applyFill="1" applyBorder="1" applyAlignment="1">
      <alignment vertical="center"/>
    </xf>
    <xf numFmtId="0" fontId="13" fillId="2" borderId="15" xfId="0" applyFont="1" applyFill="1" applyBorder="1" applyAlignment="1">
      <alignment vertical="center"/>
    </xf>
    <xf numFmtId="0" fontId="13" fillId="2" borderId="21" xfId="0" applyFont="1" applyFill="1" applyBorder="1" applyAlignment="1">
      <alignment vertical="center"/>
    </xf>
    <xf numFmtId="0" fontId="17" fillId="0" borderId="0" xfId="0" applyFont="1" applyAlignment="1">
      <alignment vertical="center"/>
    </xf>
    <xf numFmtId="0" fontId="13" fillId="2" borderId="22" xfId="0" applyFont="1" applyFill="1" applyBorder="1" applyAlignment="1">
      <alignment horizontal="justify" vertical="center" wrapText="1"/>
    </xf>
    <xf numFmtId="0" fontId="13" fillId="2" borderId="21" xfId="0" applyFont="1" applyFill="1" applyBorder="1" applyAlignment="1">
      <alignment horizontal="justify" vertical="center" wrapText="1"/>
    </xf>
    <xf numFmtId="0" fontId="13" fillId="2" borderId="23" xfId="0" applyFont="1" applyFill="1" applyBorder="1" applyAlignment="1">
      <alignment horizontal="justify" vertical="center" wrapText="1"/>
    </xf>
    <xf numFmtId="164" fontId="15" fillId="2" borderId="24" xfId="4" applyFont="1" applyFill="1" applyBorder="1" applyAlignment="1" applyProtection="1">
      <alignment horizontal="right" vertical="center" wrapText="1"/>
      <protection locked="0"/>
    </xf>
    <xf numFmtId="0" fontId="15" fillId="2" borderId="24" xfId="0" applyFont="1" applyFill="1" applyBorder="1" applyAlignment="1" applyProtection="1">
      <alignment horizontal="center" vertical="center" wrapText="1"/>
      <protection locked="0"/>
    </xf>
    <xf numFmtId="165" fontId="13" fillId="2" borderId="25" xfId="1" applyFont="1" applyFill="1" applyBorder="1" applyAlignment="1">
      <alignment horizontal="center" vertical="center" wrapText="1"/>
    </xf>
    <xf numFmtId="165" fontId="13" fillId="2" borderId="26" xfId="1" applyFont="1" applyFill="1" applyBorder="1" applyAlignment="1">
      <alignment horizontal="center" vertical="center" wrapText="1"/>
    </xf>
    <xf numFmtId="165" fontId="13" fillId="2" borderId="27" xfId="1" applyFont="1" applyFill="1" applyBorder="1" applyAlignment="1">
      <alignment horizontal="center" vertical="center" wrapText="1"/>
    </xf>
    <xf numFmtId="2" fontId="13" fillId="2" borderId="28" xfId="1" applyNumberFormat="1" applyFont="1" applyFill="1" applyBorder="1" applyAlignment="1">
      <alignment horizontal="right" vertical="center" wrapText="1"/>
    </xf>
    <xf numFmtId="2" fontId="13" fillId="2" borderId="29" xfId="1" applyNumberFormat="1" applyFont="1" applyFill="1" applyBorder="1" applyAlignment="1">
      <alignment horizontal="right" vertical="center" wrapText="1"/>
    </xf>
    <xf numFmtId="2" fontId="13" fillId="2" borderId="30" xfId="1" applyNumberFormat="1" applyFont="1" applyFill="1" applyBorder="1" applyAlignment="1">
      <alignment horizontal="right" vertical="center" wrapText="1"/>
    </xf>
    <xf numFmtId="0" fontId="18" fillId="0" borderId="0" xfId="0" applyFont="1" applyAlignment="1">
      <alignment vertical="center" wrapText="1"/>
    </xf>
    <xf numFmtId="0" fontId="19" fillId="0" borderId="0" xfId="0" applyFont="1" applyAlignment="1">
      <alignment vertical="center" wrapText="1"/>
    </xf>
    <xf numFmtId="0" fontId="10" fillId="0" borderId="0" xfId="0" applyFont="1" applyAlignment="1">
      <alignment vertical="center" wrapText="1"/>
    </xf>
    <xf numFmtId="10" fontId="8" fillId="0" borderId="0" xfId="0" applyNumberFormat="1" applyFont="1" applyAlignment="1">
      <alignment vertical="center" wrapText="1"/>
    </xf>
    <xf numFmtId="0" fontId="14" fillId="0" borderId="0" xfId="0" applyFont="1" applyAlignment="1">
      <alignment horizontal="left" vertical="center" wrapText="1"/>
    </xf>
    <xf numFmtId="49" fontId="10" fillId="0" borderId="0" xfId="0" applyNumberFormat="1" applyFont="1" applyAlignment="1">
      <alignment horizontal="right" vertical="center" wrapText="1"/>
    </xf>
    <xf numFmtId="49" fontId="10" fillId="0" borderId="0" xfId="0" applyNumberFormat="1" applyFont="1" applyAlignment="1">
      <alignment vertical="center" wrapText="1"/>
    </xf>
    <xf numFmtId="0" fontId="8" fillId="0" borderId="0" xfId="0" applyFont="1" applyAlignment="1">
      <alignment horizontal="center" vertical="center" wrapText="1"/>
    </xf>
    <xf numFmtId="164" fontId="8" fillId="0" borderId="0" xfId="4" applyFont="1" applyFill="1" applyBorder="1" applyAlignment="1">
      <alignment vertical="center" wrapText="1"/>
    </xf>
    <xf numFmtId="4" fontId="6" fillId="0" borderId="0" xfId="0" applyNumberFormat="1" applyFont="1" applyAlignment="1">
      <alignment vertical="center" wrapText="1"/>
    </xf>
    <xf numFmtId="165" fontId="6" fillId="0" borderId="0" xfId="1" applyFont="1" applyAlignment="1">
      <alignment vertical="center" wrapText="1"/>
    </xf>
    <xf numFmtId="165" fontId="6" fillId="0" borderId="0" xfId="0" applyNumberFormat="1" applyFont="1" applyAlignment="1">
      <alignment vertical="center" wrapText="1"/>
    </xf>
    <xf numFmtId="43" fontId="6" fillId="0" borderId="0" xfId="0" applyNumberFormat="1" applyFont="1" applyAlignment="1">
      <alignment vertical="center" wrapText="1"/>
    </xf>
    <xf numFmtId="9" fontId="0" fillId="0" borderId="0" xfId="0" applyNumberFormat="1"/>
    <xf numFmtId="2" fontId="8" fillId="0" borderId="0" xfId="0" applyNumberFormat="1" applyFont="1" applyAlignment="1">
      <alignment vertical="center" wrapText="1"/>
    </xf>
    <xf numFmtId="4" fontId="8" fillId="0" borderId="0" xfId="0" applyNumberFormat="1" applyFont="1" applyAlignment="1">
      <alignment vertical="center" wrapText="1"/>
    </xf>
    <xf numFmtId="0" fontId="13" fillId="4" borderId="0" xfId="0" applyFont="1" applyFill="1" applyAlignment="1">
      <alignment horizontal="justify" vertical="center" wrapText="1"/>
    </xf>
    <xf numFmtId="0" fontId="11" fillId="4" borderId="0" xfId="0" applyFont="1" applyFill="1" applyAlignment="1">
      <alignment vertical="center" wrapText="1"/>
    </xf>
    <xf numFmtId="165" fontId="13" fillId="4" borderId="0" xfId="1" applyFont="1" applyFill="1" applyBorder="1" applyAlignment="1">
      <alignment vertical="center" wrapText="1"/>
    </xf>
    <xf numFmtId="165" fontId="11" fillId="4" borderId="0" xfId="1" applyFont="1" applyFill="1" applyBorder="1" applyAlignment="1">
      <alignment vertical="center" wrapText="1"/>
    </xf>
    <xf numFmtId="164" fontId="15" fillId="4" borderId="0" xfId="4" applyFont="1" applyFill="1" applyBorder="1" applyAlignment="1" applyProtection="1">
      <alignment horizontal="right" vertical="center" wrapText="1"/>
      <protection locked="0"/>
    </xf>
    <xf numFmtId="1" fontId="15" fillId="4" borderId="0" xfId="0" applyNumberFormat="1" applyFont="1" applyFill="1" applyAlignment="1" applyProtection="1">
      <alignment horizontal="center" vertical="center" wrapText="1"/>
      <protection locked="0"/>
    </xf>
    <xf numFmtId="165" fontId="13" fillId="4" borderId="0" xfId="1" applyFont="1" applyFill="1" applyBorder="1" applyAlignment="1">
      <alignment horizontal="center" vertical="center" wrapText="1"/>
    </xf>
    <xf numFmtId="167" fontId="13" fillId="4" borderId="0" xfId="4" applyNumberFormat="1" applyFont="1" applyFill="1" applyBorder="1" applyAlignment="1">
      <alignment horizontal="center" vertical="center" wrapText="1"/>
    </xf>
    <xf numFmtId="0" fontId="26" fillId="2" borderId="6" xfId="2" applyFont="1" applyFill="1" applyBorder="1" applyAlignment="1">
      <alignment horizontal="center" vertical="center" wrapText="1"/>
    </xf>
    <xf numFmtId="0" fontId="25" fillId="2" borderId="6" xfId="2" applyFont="1" applyFill="1" applyBorder="1" applyAlignment="1" applyProtection="1">
      <alignment horizontal="center" vertical="center" wrapText="1"/>
      <protection locked="0"/>
    </xf>
    <xf numFmtId="0" fontId="25" fillId="4" borderId="6" xfId="2" applyFont="1" applyFill="1" applyBorder="1" applyAlignment="1" applyProtection="1">
      <alignment vertical="center" wrapText="1"/>
      <protection locked="0"/>
    </xf>
    <xf numFmtId="0" fontId="25" fillId="4" borderId="6" xfId="2" applyFont="1" applyFill="1" applyBorder="1" applyAlignment="1" applyProtection="1">
      <alignment horizontal="center" vertical="center" wrapText="1"/>
      <protection locked="0"/>
    </xf>
    <xf numFmtId="0" fontId="26" fillId="2" borderId="6" xfId="2" applyFont="1" applyFill="1" applyBorder="1" applyAlignment="1">
      <alignment horizontal="justify" vertical="center" wrapText="1"/>
    </xf>
    <xf numFmtId="0" fontId="27" fillId="2" borderId="6" xfId="2" applyFont="1" applyFill="1" applyBorder="1" applyAlignment="1">
      <alignment vertical="center" wrapText="1"/>
    </xf>
    <xf numFmtId="14" fontId="25" fillId="2" borderId="6" xfId="2" applyNumberFormat="1" applyFont="1" applyFill="1" applyBorder="1" applyAlignment="1" applyProtection="1">
      <alignment horizontal="center" vertical="center" wrapText="1"/>
      <protection locked="0"/>
    </xf>
    <xf numFmtId="170" fontId="25" fillId="2" borderId="6" xfId="2" applyNumberFormat="1" applyFont="1" applyFill="1" applyBorder="1" applyAlignment="1" applyProtection="1">
      <alignment horizontal="center" vertical="center" wrapText="1"/>
      <protection locked="0"/>
    </xf>
    <xf numFmtId="0" fontId="26" fillId="0" borderId="6" xfId="2" applyFont="1" applyBorder="1" applyAlignment="1">
      <alignment horizontal="center" vertical="center" wrapText="1"/>
    </xf>
    <xf numFmtId="0" fontId="26" fillId="0" borderId="6" xfId="2" applyFont="1" applyBorder="1" applyAlignment="1">
      <alignment vertical="center" wrapText="1"/>
    </xf>
    <xf numFmtId="0" fontId="27" fillId="0" borderId="6" xfId="2" applyFont="1" applyBorder="1" applyAlignment="1">
      <alignment vertical="center" wrapText="1"/>
    </xf>
    <xf numFmtId="0" fontId="25" fillId="0" borderId="6" xfId="2" applyFont="1" applyBorder="1" applyAlignment="1" applyProtection="1">
      <alignment horizontal="center" vertical="center" wrapText="1"/>
      <protection locked="0"/>
    </xf>
    <xf numFmtId="0" fontId="29" fillId="0" borderId="0" xfId="0" applyFont="1" applyAlignment="1">
      <alignment vertical="center" wrapText="1"/>
    </xf>
    <xf numFmtId="0" fontId="26" fillId="2" borderId="5" xfId="0" applyFont="1" applyFill="1" applyBorder="1" applyAlignment="1">
      <alignment horizontal="center" vertical="center" wrapText="1"/>
    </xf>
    <xf numFmtId="0" fontId="26" fillId="2" borderId="31" xfId="0" applyFont="1" applyFill="1" applyBorder="1" applyAlignment="1">
      <alignment horizontal="justify" vertical="center" wrapText="1"/>
    </xf>
    <xf numFmtId="166" fontId="26" fillId="2" borderId="4" xfId="0" applyNumberFormat="1" applyFont="1" applyFill="1" applyBorder="1" applyAlignment="1">
      <alignment vertical="center" wrapText="1"/>
    </xf>
    <xf numFmtId="0" fontId="30" fillId="2" borderId="4" xfId="0" applyFont="1" applyFill="1" applyBorder="1" applyAlignment="1">
      <alignment vertical="center" wrapText="1"/>
    </xf>
    <xf numFmtId="1" fontId="26" fillId="2" borderId="4" xfId="0" applyNumberFormat="1" applyFont="1" applyFill="1" applyBorder="1" applyAlignment="1">
      <alignment horizontal="right" vertical="center" wrapText="1"/>
    </xf>
    <xf numFmtId="0" fontId="26" fillId="2" borderId="10" xfId="0" applyFont="1" applyFill="1" applyBorder="1" applyAlignment="1">
      <alignment horizontal="center" vertical="center" wrapText="1"/>
    </xf>
    <xf numFmtId="0" fontId="26" fillId="2" borderId="33" xfId="0" applyFont="1" applyFill="1" applyBorder="1" applyAlignment="1">
      <alignment horizontal="justify" vertical="center" wrapText="1"/>
    </xf>
    <xf numFmtId="0" fontId="30" fillId="2" borderId="34" xfId="0" applyFont="1" applyFill="1" applyBorder="1" applyAlignment="1">
      <alignment vertical="center" wrapText="1"/>
    </xf>
    <xf numFmtId="14" fontId="25" fillId="2" borderId="35" xfId="0" applyNumberFormat="1" applyFont="1" applyFill="1" applyBorder="1" applyAlignment="1" applyProtection="1">
      <alignment horizontal="right" vertical="center" wrapText="1"/>
      <protection locked="0"/>
    </xf>
    <xf numFmtId="0" fontId="26" fillId="2" borderId="22" xfId="0" applyFont="1" applyFill="1" applyBorder="1" applyAlignment="1">
      <alignment horizontal="center" vertical="center" wrapText="1"/>
    </xf>
    <xf numFmtId="0" fontId="26" fillId="2" borderId="31" xfId="0" applyFont="1" applyFill="1" applyBorder="1" applyAlignment="1">
      <alignment horizontal="center" vertical="center" wrapText="1"/>
    </xf>
    <xf numFmtId="0" fontId="26" fillId="2" borderId="4" xfId="0" applyFont="1" applyFill="1" applyBorder="1" applyAlignment="1">
      <alignment horizontal="center" vertical="center" wrapText="1"/>
    </xf>
    <xf numFmtId="0" fontId="26" fillId="2" borderId="36" xfId="0" applyFont="1" applyFill="1" applyBorder="1" applyAlignment="1">
      <alignment horizontal="center" vertical="center" wrapText="1"/>
    </xf>
    <xf numFmtId="0" fontId="29" fillId="2" borderId="31" xfId="0" applyFont="1" applyFill="1" applyBorder="1" applyAlignment="1" applyProtection="1">
      <alignment horizontal="justify" vertical="center" wrapText="1"/>
      <protection locked="0"/>
    </xf>
    <xf numFmtId="0" fontId="29" fillId="2" borderId="4" xfId="0" applyFont="1" applyFill="1" applyBorder="1" applyAlignment="1">
      <alignment vertical="center" wrapText="1"/>
    </xf>
    <xf numFmtId="4" fontId="25" fillId="2" borderId="32" xfId="0" applyNumberFormat="1" applyFont="1" applyFill="1" applyBorder="1" applyAlignment="1">
      <alignment vertical="center" wrapText="1"/>
    </xf>
    <xf numFmtId="9" fontId="25" fillId="2" borderId="4" xfId="0" applyNumberFormat="1" applyFont="1" applyFill="1" applyBorder="1" applyAlignment="1" applyProtection="1">
      <alignment horizontal="center" vertical="center" wrapText="1"/>
      <protection locked="0"/>
    </xf>
    <xf numFmtId="4" fontId="26" fillId="2" borderId="32" xfId="0" applyNumberFormat="1" applyFont="1" applyFill="1" applyBorder="1" applyAlignment="1">
      <alignment vertical="center" wrapText="1"/>
    </xf>
    <xf numFmtId="0" fontId="26" fillId="2" borderId="6" xfId="0" applyFont="1" applyFill="1" applyBorder="1" applyAlignment="1">
      <alignment horizontal="center" vertical="center" wrapText="1"/>
    </xf>
    <xf numFmtId="0" fontId="26" fillId="2" borderId="21" xfId="0" applyFont="1" applyFill="1" applyBorder="1" applyAlignment="1">
      <alignment vertical="center" wrapText="1"/>
    </xf>
    <xf numFmtId="0" fontId="29" fillId="2" borderId="16" xfId="0" applyFont="1" applyFill="1" applyBorder="1" applyAlignment="1">
      <alignment vertical="center" wrapText="1"/>
    </xf>
    <xf numFmtId="4" fontId="26" fillId="2" borderId="17" xfId="0" applyNumberFormat="1" applyFont="1" applyFill="1" applyBorder="1" applyAlignment="1">
      <alignment vertical="center" wrapText="1"/>
    </xf>
    <xf numFmtId="0" fontId="29" fillId="0" borderId="37" xfId="0" applyFont="1" applyBorder="1" applyAlignment="1">
      <alignment vertical="center" wrapText="1"/>
    </xf>
    <xf numFmtId="0" fontId="26" fillId="2" borderId="41" xfId="0" applyFont="1" applyFill="1" applyBorder="1" applyAlignment="1">
      <alignment horizontal="center" vertical="center" wrapText="1"/>
    </xf>
    <xf numFmtId="0" fontId="26" fillId="2" borderId="29" xfId="0" applyFont="1" applyFill="1" applyBorder="1" applyAlignment="1">
      <alignment horizontal="center" vertical="center" wrapText="1"/>
    </xf>
    <xf numFmtId="10" fontId="26" fillId="2" borderId="41" xfId="0" applyNumberFormat="1" applyFont="1" applyFill="1" applyBorder="1" applyAlignment="1">
      <alignment horizontal="center" vertical="center" wrapText="1"/>
    </xf>
    <xf numFmtId="4" fontId="26" fillId="2" borderId="29" xfId="0" applyNumberFormat="1" applyFont="1" applyFill="1" applyBorder="1" applyAlignment="1">
      <alignment horizontal="right" vertical="center" wrapText="1"/>
    </xf>
    <xf numFmtId="0" fontId="26" fillId="2" borderId="4" xfId="0" applyFont="1" applyFill="1" applyBorder="1" applyAlignment="1">
      <alignment horizontal="justify" vertical="center" wrapText="1"/>
    </xf>
    <xf numFmtId="2" fontId="26" fillId="2" borderId="29" xfId="0" applyNumberFormat="1" applyFont="1" applyFill="1" applyBorder="1" applyAlignment="1">
      <alignment horizontal="right" vertical="center" wrapText="1"/>
    </xf>
    <xf numFmtId="0" fontId="26" fillId="2" borderId="42" xfId="0" applyFont="1" applyFill="1" applyBorder="1" applyAlignment="1">
      <alignment vertical="center" wrapText="1"/>
    </xf>
    <xf numFmtId="0" fontId="26" fillId="2" borderId="34" xfId="0" applyFont="1" applyFill="1" applyBorder="1" applyAlignment="1">
      <alignment horizontal="justify" vertical="center" wrapText="1"/>
    </xf>
    <xf numFmtId="10" fontId="26" fillId="2" borderId="43" xfId="0" applyNumberFormat="1" applyFont="1" applyFill="1" applyBorder="1" applyAlignment="1">
      <alignment horizontal="center" vertical="center" wrapText="1"/>
    </xf>
    <xf numFmtId="2" fontId="26" fillId="2" borderId="30" xfId="0" applyNumberFormat="1" applyFont="1" applyFill="1" applyBorder="1" applyAlignment="1">
      <alignment horizontal="right" vertical="center" wrapText="1"/>
    </xf>
    <xf numFmtId="0" fontId="29" fillId="0" borderId="6" xfId="0" applyFont="1" applyBorder="1" applyAlignment="1">
      <alignment vertical="center" wrapText="1"/>
    </xf>
    <xf numFmtId="0" fontId="26" fillId="2" borderId="44" xfId="0" applyFont="1" applyFill="1" applyBorder="1" applyAlignment="1">
      <alignment horizontal="center" vertical="center" wrapText="1"/>
    </xf>
    <xf numFmtId="10" fontId="25" fillId="2" borderId="6" xfId="0" applyNumberFormat="1" applyFont="1" applyFill="1" applyBorder="1" applyAlignment="1" applyProtection="1">
      <alignment horizontal="right" vertical="center" wrapText="1"/>
      <protection locked="0"/>
    </xf>
    <xf numFmtId="0" fontId="26" fillId="2" borderId="34" xfId="0" applyFont="1" applyFill="1" applyBorder="1" applyAlignment="1">
      <alignment vertical="center" wrapText="1"/>
    </xf>
    <xf numFmtId="10" fontId="26" fillId="2" borderId="11" xfId="0" applyNumberFormat="1" applyFont="1" applyFill="1" applyBorder="1" applyAlignment="1">
      <alignment horizontal="right" vertical="center" wrapText="1"/>
    </xf>
    <xf numFmtId="4" fontId="26" fillId="2" borderId="30" xfId="0" applyNumberFormat="1" applyFont="1" applyFill="1" applyBorder="1" applyAlignment="1">
      <alignment horizontal="right" vertical="center" wrapText="1"/>
    </xf>
    <xf numFmtId="0" fontId="26" fillId="0" borderId="40" xfId="0" applyFont="1" applyBorder="1" applyAlignment="1">
      <alignment horizontal="right" vertical="center" wrapText="1"/>
    </xf>
    <xf numFmtId="10" fontId="26" fillId="0" borderId="40" xfId="0" applyNumberFormat="1" applyFont="1" applyBorder="1" applyAlignment="1">
      <alignment horizontal="right" vertical="center" wrapText="1"/>
    </xf>
    <xf numFmtId="4" fontId="26" fillId="0" borderId="40" xfId="0" applyNumberFormat="1" applyFont="1" applyBorder="1" applyAlignment="1">
      <alignment horizontal="right" vertical="center" wrapText="1"/>
    </xf>
    <xf numFmtId="0" fontId="26" fillId="2" borderId="32" xfId="0" applyFont="1" applyFill="1" applyBorder="1" applyAlignment="1">
      <alignment horizontal="center" vertical="center" wrapText="1"/>
    </xf>
    <xf numFmtId="9" fontId="26" fillId="2" borderId="4" xfId="0" applyNumberFormat="1" applyFont="1" applyFill="1" applyBorder="1" applyAlignment="1">
      <alignment horizontal="right" vertical="center" wrapText="1"/>
    </xf>
    <xf numFmtId="4" fontId="26" fillId="2" borderId="32" xfId="0" applyNumberFormat="1" applyFont="1" applyFill="1" applyBorder="1" applyAlignment="1">
      <alignment horizontal="right" vertical="center" wrapText="1"/>
    </xf>
    <xf numFmtId="10" fontId="25" fillId="2" borderId="4" xfId="0" applyNumberFormat="1" applyFont="1" applyFill="1" applyBorder="1" applyAlignment="1" applyProtection="1">
      <alignment horizontal="right" vertical="center" wrapText="1"/>
      <protection locked="0"/>
    </xf>
    <xf numFmtId="7" fontId="28" fillId="2" borderId="4" xfId="1" applyNumberFormat="1" applyFont="1" applyFill="1" applyBorder="1" applyAlignment="1" applyProtection="1">
      <alignment horizontal="right" vertical="center" wrapText="1"/>
      <protection locked="0"/>
    </xf>
    <xf numFmtId="4" fontId="26" fillId="2" borderId="32" xfId="0" applyNumberFormat="1" applyFont="1" applyFill="1" applyBorder="1" applyAlignment="1">
      <alignment horizontal="center" vertical="center" wrapText="1"/>
    </xf>
    <xf numFmtId="9" fontId="25" fillId="2" borderId="38" xfId="0" applyNumberFormat="1" applyFont="1" applyFill="1" applyBorder="1" applyAlignment="1" applyProtection="1">
      <alignment horizontal="right" vertical="center" wrapText="1"/>
      <protection locked="0"/>
    </xf>
    <xf numFmtId="4" fontId="25" fillId="2" borderId="32" xfId="0" applyNumberFormat="1" applyFont="1" applyFill="1" applyBorder="1" applyAlignment="1">
      <alignment horizontal="right" vertical="center" wrapText="1"/>
    </xf>
    <xf numFmtId="10" fontId="26" fillId="2" borderId="4" xfId="0" applyNumberFormat="1" applyFont="1" applyFill="1" applyBorder="1" applyAlignment="1">
      <alignment horizontal="right" vertical="center" wrapText="1"/>
    </xf>
    <xf numFmtId="9" fontId="25" fillId="2" borderId="39" xfId="0" applyNumberFormat="1" applyFont="1" applyFill="1" applyBorder="1" applyAlignment="1" applyProtection="1">
      <alignment horizontal="right" vertical="center" wrapText="1"/>
      <protection locked="0"/>
    </xf>
    <xf numFmtId="0" fontId="30" fillId="2" borderId="10" xfId="0" applyFont="1" applyFill="1" applyBorder="1" applyAlignment="1">
      <alignment horizontal="center" vertical="center" wrapText="1"/>
    </xf>
    <xf numFmtId="10" fontId="26" fillId="2" borderId="34" xfId="0" applyNumberFormat="1" applyFont="1" applyFill="1" applyBorder="1" applyAlignment="1">
      <alignment horizontal="right" vertical="center" wrapText="1"/>
    </xf>
    <xf numFmtId="4" fontId="26" fillId="2" borderId="35" xfId="0" applyNumberFormat="1" applyFont="1" applyFill="1" applyBorder="1" applyAlignment="1">
      <alignment horizontal="right" vertical="center" wrapText="1"/>
    </xf>
    <xf numFmtId="0" fontId="29" fillId="0" borderId="40" xfId="0" applyFont="1" applyBorder="1" applyAlignment="1">
      <alignment vertical="center" wrapText="1"/>
    </xf>
    <xf numFmtId="0" fontId="26" fillId="0" borderId="38" xfId="0" applyFont="1" applyBorder="1" applyAlignment="1">
      <alignment horizontal="left" vertical="center" wrapText="1"/>
    </xf>
    <xf numFmtId="0" fontId="26" fillId="2" borderId="31" xfId="0" applyFont="1" applyFill="1" applyBorder="1" applyAlignment="1">
      <alignment vertical="center" wrapText="1"/>
    </xf>
    <xf numFmtId="4" fontId="33" fillId="2" borderId="29" xfId="0" applyNumberFormat="1" applyFont="1" applyFill="1" applyBorder="1" applyAlignment="1">
      <alignment horizontal="right" vertical="center" wrapText="1"/>
    </xf>
    <xf numFmtId="0" fontId="26" fillId="2" borderId="9" xfId="0" applyFont="1" applyFill="1" applyBorder="1" applyAlignment="1">
      <alignment horizontal="center" vertical="center" wrapText="1"/>
    </xf>
    <xf numFmtId="0" fontId="26" fillId="2" borderId="45" xfId="0" applyFont="1" applyFill="1" applyBorder="1" applyAlignment="1">
      <alignment vertical="center" wrapText="1"/>
    </xf>
    <xf numFmtId="10" fontId="26" fillId="2" borderId="46" xfId="0" applyNumberFormat="1" applyFont="1" applyFill="1" applyBorder="1" applyAlignment="1">
      <alignment horizontal="center" vertical="center" wrapText="1"/>
    </xf>
    <xf numFmtId="4" fontId="26" fillId="2" borderId="47" xfId="0" applyNumberFormat="1" applyFont="1" applyFill="1" applyBorder="1" applyAlignment="1">
      <alignment horizontal="right" vertical="center" wrapText="1"/>
    </xf>
    <xf numFmtId="0" fontId="34" fillId="2" borderId="31" xfId="0" applyFont="1" applyFill="1" applyBorder="1" applyAlignment="1">
      <alignment horizontal="center" vertical="center" wrapText="1"/>
    </xf>
    <xf numFmtId="0" fontId="26" fillId="4" borderId="38" xfId="0" applyFont="1" applyFill="1" applyBorder="1" applyAlignment="1">
      <alignment vertical="center" wrapText="1"/>
    </xf>
    <xf numFmtId="10" fontId="26" fillId="4" borderId="38" xfId="0" applyNumberFormat="1" applyFont="1" applyFill="1" applyBorder="1" applyAlignment="1">
      <alignment horizontal="center" vertical="center" wrapText="1"/>
    </xf>
    <xf numFmtId="4" fontId="26" fillId="4" borderId="38" xfId="0" applyNumberFormat="1" applyFont="1" applyFill="1" applyBorder="1" applyAlignment="1">
      <alignment horizontal="right" vertical="center" wrapText="1"/>
    </xf>
    <xf numFmtId="10" fontId="26" fillId="2" borderId="41" xfId="0" applyNumberFormat="1" applyFont="1" applyFill="1" applyBorder="1" applyAlignment="1">
      <alignment vertical="center" wrapText="1"/>
    </xf>
    <xf numFmtId="9" fontId="25" fillId="2" borderId="41" xfId="0" applyNumberFormat="1" applyFont="1" applyFill="1" applyBorder="1" applyAlignment="1" applyProtection="1">
      <alignment vertical="center" wrapText="1"/>
      <protection locked="0"/>
    </xf>
    <xf numFmtId="4" fontId="25" fillId="2" borderId="29" xfId="0" applyNumberFormat="1" applyFont="1" applyFill="1" applyBorder="1" applyAlignment="1">
      <alignment horizontal="right" vertical="center" wrapText="1"/>
    </xf>
    <xf numFmtId="10" fontId="26" fillId="2" borderId="43" xfId="0" applyNumberFormat="1" applyFont="1" applyFill="1" applyBorder="1" applyAlignment="1">
      <alignment vertical="center" wrapText="1"/>
    </xf>
    <xf numFmtId="10" fontId="30" fillId="2" borderId="41" xfId="0" applyNumberFormat="1" applyFont="1" applyFill="1" applyBorder="1" applyAlignment="1">
      <alignment vertical="center" wrapText="1"/>
    </xf>
    <xf numFmtId="9" fontId="30" fillId="2" borderId="41" xfId="0" applyNumberFormat="1" applyFont="1" applyFill="1" applyBorder="1" applyAlignment="1">
      <alignment vertical="center" wrapText="1"/>
    </xf>
    <xf numFmtId="10" fontId="26" fillId="4" borderId="38" xfId="0" applyNumberFormat="1" applyFont="1" applyFill="1" applyBorder="1" applyAlignment="1">
      <alignment horizontal="right" vertical="center" wrapText="1"/>
    </xf>
    <xf numFmtId="0" fontId="26" fillId="2" borderId="23" xfId="0" applyFont="1" applyFill="1" applyBorder="1" applyAlignment="1">
      <alignment horizontal="center" vertical="center" wrapText="1"/>
    </xf>
    <xf numFmtId="0" fontId="26" fillId="2" borderId="25" xfId="0" applyFont="1" applyFill="1" applyBorder="1" applyAlignment="1">
      <alignment horizontal="center" vertical="center" wrapText="1"/>
    </xf>
    <xf numFmtId="0" fontId="26" fillId="2" borderId="24" xfId="0" applyFont="1" applyFill="1" applyBorder="1" applyAlignment="1">
      <alignment horizontal="center" vertical="center" wrapText="1"/>
    </xf>
    <xf numFmtId="4" fontId="26" fillId="2" borderId="28" xfId="0" applyNumberFormat="1" applyFont="1" applyFill="1" applyBorder="1" applyAlignment="1">
      <alignment horizontal="center" vertical="center" wrapText="1"/>
    </xf>
    <xf numFmtId="0" fontId="26" fillId="2" borderId="56" xfId="0" applyFont="1" applyFill="1" applyBorder="1" applyAlignment="1">
      <alignment horizontal="center" vertical="center" wrapText="1"/>
    </xf>
    <xf numFmtId="0" fontId="26" fillId="2" borderId="57" xfId="0" applyFont="1" applyFill="1" applyBorder="1" applyAlignment="1">
      <alignment horizontal="center" vertical="center" wrapText="1"/>
    </xf>
    <xf numFmtId="0" fontId="30" fillId="2" borderId="58" xfId="0" applyFont="1" applyFill="1" applyBorder="1" applyAlignment="1">
      <alignment vertical="center" wrapText="1"/>
    </xf>
    <xf numFmtId="0" fontId="30" fillId="2" borderId="47" xfId="0" applyFont="1" applyFill="1" applyBorder="1" applyAlignment="1">
      <alignment vertical="center" wrapText="1"/>
    </xf>
    <xf numFmtId="0" fontId="30" fillId="2" borderId="59" xfId="0" applyFont="1" applyFill="1" applyBorder="1" applyAlignment="1">
      <alignment vertical="center" wrapText="1"/>
    </xf>
    <xf numFmtId="0" fontId="30" fillId="2" borderId="60" xfId="0" applyFont="1" applyFill="1" applyBorder="1" applyAlignment="1">
      <alignment horizontal="justify" vertical="center" wrapText="1"/>
    </xf>
    <xf numFmtId="10" fontId="25" fillId="2" borderId="61" xfId="0" applyNumberFormat="1" applyFont="1" applyFill="1" applyBorder="1" applyAlignment="1" applyProtection="1">
      <alignment horizontal="center" vertical="center" wrapText="1"/>
      <protection locked="0"/>
    </xf>
    <xf numFmtId="4" fontId="26" fillId="2" borderId="49" xfId="0" applyNumberFormat="1" applyFont="1" applyFill="1" applyBorder="1" applyAlignment="1">
      <alignment horizontal="right" vertical="center" wrapText="1"/>
    </xf>
    <xf numFmtId="4" fontId="26" fillId="2" borderId="14" xfId="0" applyNumberFormat="1" applyFont="1" applyFill="1" applyBorder="1" applyAlignment="1">
      <alignment horizontal="right" vertical="center" wrapText="1"/>
    </xf>
    <xf numFmtId="0" fontId="37" fillId="2" borderId="60" xfId="0" applyFont="1" applyFill="1" applyBorder="1" applyAlignment="1">
      <alignment horizontal="justify" vertical="center" wrapText="1"/>
    </xf>
    <xf numFmtId="0" fontId="30" fillId="2" borderId="69" xfId="0" applyFont="1" applyFill="1" applyBorder="1" applyAlignment="1">
      <alignment vertical="center" wrapText="1"/>
    </xf>
    <xf numFmtId="0" fontId="26" fillId="2" borderId="70" xfId="0" applyFont="1" applyFill="1" applyBorder="1" applyAlignment="1">
      <alignment horizontal="justify" vertical="center" wrapText="1"/>
    </xf>
    <xf numFmtId="10" fontId="26" fillId="2" borderId="71" xfId="0" applyNumberFormat="1" applyFont="1" applyFill="1" applyBorder="1" applyAlignment="1">
      <alignment horizontal="center" vertical="center" wrapText="1"/>
    </xf>
    <xf numFmtId="0" fontId="26" fillId="2" borderId="45" xfId="0" applyFont="1" applyFill="1" applyBorder="1" applyAlignment="1">
      <alignment horizontal="center" vertical="center" wrapText="1"/>
    </xf>
    <xf numFmtId="0" fontId="26" fillId="2" borderId="38" xfId="0" applyFont="1" applyFill="1" applyBorder="1" applyAlignment="1">
      <alignment horizontal="center" vertical="center" wrapText="1"/>
    </xf>
    <xf numFmtId="10" fontId="26" fillId="2" borderId="38" xfId="3" applyNumberFormat="1" applyFont="1" applyFill="1" applyBorder="1" applyAlignment="1">
      <alignment horizontal="center" vertical="center" wrapText="1"/>
    </xf>
    <xf numFmtId="0" fontId="27" fillId="2" borderId="46" xfId="0" applyFont="1" applyFill="1" applyBorder="1" applyAlignment="1">
      <alignment vertical="center" wrapText="1"/>
    </xf>
    <xf numFmtId="0" fontId="30" fillId="2" borderId="72" xfId="0" applyFont="1" applyFill="1" applyBorder="1" applyAlignment="1">
      <alignment vertical="center" wrapText="1"/>
    </xf>
    <xf numFmtId="0" fontId="37" fillId="2" borderId="0" xfId="0" applyFont="1" applyFill="1" applyAlignment="1">
      <alignment horizontal="justify" vertical="center" wrapText="1"/>
    </xf>
    <xf numFmtId="10" fontId="26" fillId="2" borderId="0" xfId="3" applyNumberFormat="1" applyFont="1" applyFill="1" applyBorder="1" applyAlignment="1">
      <alignment horizontal="center" vertical="center" wrapText="1"/>
    </xf>
    <xf numFmtId="4" fontId="26" fillId="2" borderId="18" xfId="0" applyNumberFormat="1" applyFont="1" applyFill="1" applyBorder="1" applyAlignment="1">
      <alignment horizontal="right" vertical="center" wrapText="1"/>
    </xf>
    <xf numFmtId="0" fontId="26" fillId="2" borderId="72" xfId="0" applyFont="1" applyFill="1" applyBorder="1" applyAlignment="1">
      <alignment horizontal="center" vertical="top" wrapText="1"/>
    </xf>
    <xf numFmtId="0" fontId="26" fillId="2" borderId="0" xfId="0" applyFont="1" applyFill="1" applyAlignment="1">
      <alignment horizontal="justify" vertical="center" wrapText="1"/>
    </xf>
    <xf numFmtId="10" fontId="26" fillId="2" borderId="0" xfId="0" applyNumberFormat="1" applyFont="1" applyFill="1" applyAlignment="1">
      <alignment horizontal="center" vertical="center" wrapText="1"/>
    </xf>
    <xf numFmtId="4" fontId="26" fillId="2" borderId="18" xfId="0" applyNumberFormat="1" applyFont="1" applyFill="1" applyBorder="1" applyAlignment="1">
      <alignment horizontal="center" vertical="center" wrapText="1"/>
    </xf>
    <xf numFmtId="0" fontId="38" fillId="2" borderId="0" xfId="0" applyFont="1" applyFill="1" applyAlignment="1">
      <alignment horizontal="justify" vertical="center" wrapText="1"/>
    </xf>
    <xf numFmtId="10" fontId="25" fillId="2" borderId="0" xfId="0" applyNumberFormat="1" applyFont="1" applyFill="1" applyAlignment="1" applyProtection="1">
      <alignment horizontal="center" vertical="center" wrapText="1"/>
      <protection locked="0"/>
    </xf>
    <xf numFmtId="0" fontId="30" fillId="2" borderId="0" xfId="0" applyFont="1" applyFill="1" applyAlignment="1">
      <alignment horizontal="justify" vertical="center" wrapText="1"/>
    </xf>
    <xf numFmtId="0" fontId="26" fillId="2" borderId="26" xfId="0" applyFont="1" applyFill="1" applyBorder="1" applyAlignment="1">
      <alignment horizontal="center" vertical="top" wrapText="1"/>
    </xf>
    <xf numFmtId="0" fontId="26" fillId="2" borderId="39" xfId="0" applyFont="1" applyFill="1" applyBorder="1" applyAlignment="1">
      <alignment horizontal="justify" vertical="center" wrapText="1"/>
    </xf>
    <xf numFmtId="10" fontId="25" fillId="2" borderId="39" xfId="3" applyNumberFormat="1" applyFont="1" applyFill="1" applyBorder="1" applyAlignment="1" applyProtection="1">
      <alignment horizontal="center" vertical="center" wrapText="1"/>
      <protection locked="0"/>
    </xf>
    <xf numFmtId="0" fontId="26" fillId="2" borderId="21" xfId="0" applyFont="1" applyFill="1" applyBorder="1" applyAlignment="1">
      <alignment horizontal="left" vertical="center"/>
    </xf>
    <xf numFmtId="0" fontId="26" fillId="2" borderId="16" xfId="0" applyFont="1" applyFill="1" applyBorder="1" applyAlignment="1">
      <alignment vertical="center" wrapText="1"/>
    </xf>
    <xf numFmtId="10" fontId="26" fillId="2" borderId="16" xfId="0" applyNumberFormat="1" applyFont="1" applyFill="1" applyBorder="1" applyAlignment="1">
      <alignment horizontal="center" vertical="center" wrapText="1"/>
    </xf>
    <xf numFmtId="4" fontId="26" fillId="2" borderId="17" xfId="0" applyNumberFormat="1" applyFont="1" applyFill="1" applyBorder="1" applyAlignment="1">
      <alignment horizontal="right" vertical="center" wrapText="1"/>
    </xf>
    <xf numFmtId="0" fontId="26" fillId="0" borderId="0" xfId="0" applyFont="1" applyAlignment="1">
      <alignment horizontal="left" vertical="center" wrapText="1"/>
    </xf>
    <xf numFmtId="0" fontId="26" fillId="4" borderId="45" xfId="0" applyFont="1" applyFill="1" applyBorder="1" applyAlignment="1">
      <alignment vertical="center"/>
    </xf>
    <xf numFmtId="0" fontId="26" fillId="4" borderId="46" xfId="0" applyFont="1" applyFill="1" applyBorder="1" applyAlignment="1">
      <alignment vertical="center" wrapText="1"/>
    </xf>
    <xf numFmtId="0" fontId="26" fillId="4" borderId="26" xfId="0" applyFont="1" applyFill="1" applyBorder="1" applyAlignment="1">
      <alignment vertical="center"/>
    </xf>
    <xf numFmtId="0" fontId="26" fillId="4" borderId="39" xfId="0" applyFont="1" applyFill="1" applyBorder="1" applyAlignment="1">
      <alignment vertical="center" wrapText="1"/>
    </xf>
    <xf numFmtId="0" fontId="26" fillId="4" borderId="48" xfId="0" applyFont="1" applyFill="1" applyBorder="1" applyAlignment="1">
      <alignment vertical="center" wrapText="1"/>
    </xf>
    <xf numFmtId="0" fontId="26" fillId="0" borderId="0" xfId="0" applyFont="1" applyAlignment="1">
      <alignment vertical="center" wrapText="1"/>
    </xf>
    <xf numFmtId="0" fontId="26" fillId="10" borderId="28" xfId="0" applyFont="1" applyFill="1" applyBorder="1" applyAlignment="1">
      <alignment horizontal="center" vertical="center" wrapText="1"/>
    </xf>
    <xf numFmtId="0" fontId="26" fillId="10" borderId="44" xfId="0" applyFont="1" applyFill="1" applyBorder="1" applyAlignment="1">
      <alignment horizontal="center" vertical="center" wrapText="1"/>
    </xf>
    <xf numFmtId="0" fontId="30" fillId="10" borderId="4" xfId="0" applyFont="1" applyFill="1" applyBorder="1" applyAlignment="1">
      <alignment horizontal="center" vertical="center" wrapText="1"/>
    </xf>
    <xf numFmtId="0" fontId="30" fillId="10" borderId="41" xfId="0" applyFont="1" applyFill="1" applyBorder="1" applyAlignment="1">
      <alignment vertical="center" wrapText="1"/>
    </xf>
    <xf numFmtId="0" fontId="26" fillId="10" borderId="29" xfId="0" applyFont="1" applyFill="1" applyBorder="1" applyAlignment="1">
      <alignment horizontal="center" vertical="center" wrapText="1"/>
    </xf>
    <xf numFmtId="49" fontId="26" fillId="10" borderId="5" xfId="0" applyNumberFormat="1" applyFont="1" applyFill="1" applyBorder="1" applyAlignment="1">
      <alignment horizontal="center" vertical="center" wrapText="1"/>
    </xf>
    <xf numFmtId="0" fontId="30" fillId="10" borderId="31" xfId="0" applyFont="1" applyFill="1" applyBorder="1" applyAlignment="1">
      <alignment horizontal="justify" vertical="center" wrapText="1"/>
    </xf>
    <xf numFmtId="10" fontId="30" fillId="10" borderId="41" xfId="0" applyNumberFormat="1" applyFont="1" applyFill="1" applyBorder="1" applyAlignment="1">
      <alignment vertical="center" wrapText="1"/>
    </xf>
    <xf numFmtId="4" fontId="26" fillId="10" borderId="29" xfId="0" applyNumberFormat="1" applyFont="1" applyFill="1" applyBorder="1" applyAlignment="1">
      <alignment horizontal="right" vertical="center" wrapText="1"/>
    </xf>
    <xf numFmtId="49" fontId="26" fillId="10" borderId="44" xfId="0" applyNumberFormat="1" applyFont="1" applyFill="1" applyBorder="1" applyAlignment="1">
      <alignment horizontal="center" vertical="center" wrapText="1"/>
    </xf>
    <xf numFmtId="10" fontId="26" fillId="10" borderId="41" xfId="0" applyNumberFormat="1" applyFont="1" applyFill="1" applyBorder="1" applyAlignment="1">
      <alignment vertical="center" wrapText="1"/>
    </xf>
    <xf numFmtId="4" fontId="26" fillId="10" borderId="30" xfId="0" applyNumberFormat="1" applyFont="1" applyFill="1" applyBorder="1" applyAlignment="1">
      <alignment horizontal="right" vertical="center" wrapText="1"/>
    </xf>
    <xf numFmtId="49" fontId="26" fillId="0" borderId="0" xfId="0" applyNumberFormat="1" applyFont="1" applyAlignment="1">
      <alignment horizontal="right" vertical="center" wrapText="1"/>
    </xf>
    <xf numFmtId="0" fontId="26" fillId="2" borderId="65" xfId="0" applyFont="1" applyFill="1" applyBorder="1" applyAlignment="1">
      <alignment horizontal="center" vertical="center" wrapText="1"/>
    </xf>
    <xf numFmtId="0" fontId="26" fillId="2" borderId="66" xfId="0" applyFont="1" applyFill="1" applyBorder="1" applyAlignment="1">
      <alignment horizontal="center" vertical="center" wrapText="1"/>
    </xf>
    <xf numFmtId="0" fontId="25" fillId="0" borderId="16" xfId="0" applyFont="1" applyBorder="1" applyAlignment="1">
      <alignment horizontal="center" vertical="center" wrapText="1"/>
    </xf>
    <xf numFmtId="164" fontId="26" fillId="11" borderId="17" xfId="4" applyFont="1" applyFill="1" applyBorder="1" applyAlignment="1">
      <alignment vertical="center" wrapText="1"/>
    </xf>
    <xf numFmtId="0" fontId="30" fillId="0" borderId="2" xfId="0" applyFont="1" applyBorder="1" applyAlignment="1">
      <alignment vertical="center" wrapText="1"/>
    </xf>
    <xf numFmtId="164" fontId="30" fillId="0" borderId="2" xfId="4" applyFont="1" applyFill="1" applyBorder="1" applyAlignment="1">
      <alignment horizontal="center" vertical="center" wrapText="1"/>
    </xf>
    <xf numFmtId="0" fontId="27" fillId="0" borderId="0" xfId="0" applyFont="1" applyAlignment="1">
      <alignment vertical="center"/>
    </xf>
    <xf numFmtId="0" fontId="27" fillId="0" borderId="0" xfId="0" applyFont="1" applyAlignment="1">
      <alignment vertical="center" wrapText="1"/>
    </xf>
    <xf numFmtId="165" fontId="39" fillId="0" borderId="13" xfId="1" applyFont="1" applyFill="1" applyBorder="1" applyAlignment="1">
      <alignment horizontal="center" vertical="center" wrapText="1"/>
    </xf>
    <xf numFmtId="3" fontId="26" fillId="0" borderId="13" xfId="0" applyNumberFormat="1" applyFont="1" applyBorder="1" applyAlignment="1">
      <alignment horizontal="center" vertical="center" wrapText="1"/>
    </xf>
    <xf numFmtId="171" fontId="25" fillId="2" borderId="6" xfId="0" applyNumberFormat="1" applyFont="1" applyFill="1" applyBorder="1" applyAlignment="1" applyProtection="1">
      <alignment horizontal="right" vertical="center" wrapText="1"/>
      <protection locked="0"/>
    </xf>
    <xf numFmtId="165" fontId="8" fillId="0" borderId="0" xfId="1" applyFont="1" applyBorder="1" applyAlignment="1">
      <alignment vertical="center" wrapText="1"/>
    </xf>
    <xf numFmtId="1" fontId="25" fillId="2" borderId="32" xfId="0" applyNumberFormat="1" applyFont="1" applyFill="1" applyBorder="1" applyAlignment="1">
      <alignment horizontal="right" vertical="center" wrapText="1"/>
    </xf>
    <xf numFmtId="0" fontId="0" fillId="0" borderId="59" xfId="0" applyBorder="1" applyAlignment="1">
      <alignment vertical="center"/>
    </xf>
    <xf numFmtId="0" fontId="0" fillId="0" borderId="60" xfId="0" applyBorder="1" applyAlignment="1">
      <alignment vertical="center"/>
    </xf>
    <xf numFmtId="0" fontId="0" fillId="0" borderId="77" xfId="0" applyBorder="1" applyAlignment="1">
      <alignment vertical="center"/>
    </xf>
    <xf numFmtId="0" fontId="40" fillId="3" borderId="59" xfId="0" applyFont="1" applyFill="1" applyBorder="1" applyAlignment="1">
      <alignment horizontal="center" vertical="center"/>
    </xf>
    <xf numFmtId="164" fontId="41" fillId="12" borderId="77" xfId="4" applyFont="1" applyFill="1" applyBorder="1" applyAlignment="1">
      <alignment vertical="center"/>
    </xf>
    <xf numFmtId="0" fontId="0" fillId="12" borderId="60" xfId="0" applyFill="1" applyBorder="1" applyAlignment="1">
      <alignment vertical="center"/>
    </xf>
    <xf numFmtId="2" fontId="41" fillId="0" borderId="77" xfId="0" applyNumberFormat="1" applyFont="1" applyBorder="1" applyAlignment="1">
      <alignment vertical="center"/>
    </xf>
    <xf numFmtId="10" fontId="0" fillId="0" borderId="77" xfId="0" applyNumberFormat="1" applyBorder="1" applyAlignment="1">
      <alignment vertical="center"/>
    </xf>
    <xf numFmtId="10" fontId="0" fillId="0" borderId="77" xfId="3" applyNumberFormat="1" applyFont="1" applyBorder="1" applyAlignment="1">
      <alignment vertical="center"/>
    </xf>
    <xf numFmtId="0" fontId="0" fillId="3" borderId="60" xfId="0" applyFill="1" applyBorder="1" applyAlignment="1">
      <alignment horizontal="right" vertical="center"/>
    </xf>
    <xf numFmtId="0" fontId="1" fillId="12" borderId="60" xfId="0" applyFont="1" applyFill="1" applyBorder="1" applyAlignment="1">
      <alignment vertical="center" wrapText="1"/>
    </xf>
    <xf numFmtId="0" fontId="8" fillId="0" borderId="0" xfId="0" quotePrefix="1" applyFont="1" applyAlignment="1">
      <alignment vertical="center" wrapText="1"/>
    </xf>
    <xf numFmtId="0" fontId="1" fillId="12" borderId="59" xfId="0" applyFont="1" applyFill="1" applyBorder="1" applyAlignment="1">
      <alignment vertical="center" wrapText="1"/>
    </xf>
    <xf numFmtId="0" fontId="42" fillId="12" borderId="77" xfId="0" applyFont="1" applyFill="1" applyBorder="1" applyAlignment="1">
      <alignment vertical="center" wrapText="1"/>
    </xf>
    <xf numFmtId="164" fontId="42" fillId="12" borderId="77" xfId="4" applyFont="1" applyFill="1" applyBorder="1" applyAlignment="1">
      <alignment vertical="center" wrapText="1"/>
    </xf>
    <xf numFmtId="164" fontId="42" fillId="12" borderId="82" xfId="4" applyFont="1" applyFill="1" applyBorder="1" applyAlignment="1">
      <alignment vertical="center" wrapText="1"/>
    </xf>
    <xf numFmtId="165" fontId="8" fillId="0" borderId="0" xfId="1" applyFont="1" applyFill="1" applyBorder="1" applyAlignment="1">
      <alignment vertical="center" wrapText="1"/>
    </xf>
    <xf numFmtId="7" fontId="1" fillId="0" borderId="0" xfId="0" applyNumberFormat="1" applyFont="1" applyAlignment="1">
      <alignment vertical="center" wrapText="1"/>
    </xf>
    <xf numFmtId="168" fontId="8" fillId="0" borderId="0" xfId="0" applyNumberFormat="1" applyFont="1" applyAlignment="1">
      <alignment vertical="center" wrapText="1"/>
    </xf>
    <xf numFmtId="4" fontId="20" fillId="0" borderId="0" xfId="0" applyNumberFormat="1" applyFont="1" applyAlignment="1">
      <alignment vertical="center" wrapText="1"/>
    </xf>
    <xf numFmtId="7" fontId="24" fillId="0" borderId="0" xfId="0" applyNumberFormat="1" applyFont="1" applyAlignment="1">
      <alignment vertical="center" wrapText="1"/>
    </xf>
    <xf numFmtId="43" fontId="8" fillId="0" borderId="0" xfId="0" applyNumberFormat="1" applyFont="1" applyAlignment="1">
      <alignment vertical="center" wrapText="1"/>
    </xf>
    <xf numFmtId="0" fontId="25" fillId="2" borderId="4" xfId="4" applyNumberFormat="1" applyFont="1" applyFill="1" applyBorder="1" applyAlignment="1" applyProtection="1">
      <alignment horizontal="center" vertical="center" wrapText="1"/>
      <protection locked="0"/>
    </xf>
    <xf numFmtId="2" fontId="42" fillId="3" borderId="60" xfId="0" applyNumberFormat="1" applyFont="1" applyFill="1" applyBorder="1" applyAlignment="1">
      <alignment horizontal="left" vertical="center"/>
    </xf>
    <xf numFmtId="10" fontId="42" fillId="3" borderId="77" xfId="0" applyNumberFormat="1" applyFont="1" applyFill="1" applyBorder="1" applyAlignment="1">
      <alignment vertical="center"/>
    </xf>
    <xf numFmtId="0" fontId="1" fillId="3" borderId="60" xfId="0" applyFont="1" applyFill="1" applyBorder="1" applyAlignment="1">
      <alignment horizontal="right" vertical="center" wrapText="1"/>
    </xf>
    <xf numFmtId="9" fontId="8" fillId="0" borderId="0" xfId="0" applyNumberFormat="1" applyFont="1" applyAlignment="1">
      <alignment vertical="center" wrapText="1"/>
    </xf>
    <xf numFmtId="1" fontId="44" fillId="12" borderId="59" xfId="0" applyNumberFormat="1" applyFont="1" applyFill="1" applyBorder="1" applyAlignment="1">
      <alignment horizontal="center" vertical="center" wrapText="1"/>
    </xf>
    <xf numFmtId="1" fontId="44" fillId="12" borderId="80" xfId="0" applyNumberFormat="1" applyFont="1" applyFill="1" applyBorder="1" applyAlignment="1">
      <alignment horizontal="center" vertical="center" wrapText="1"/>
    </xf>
    <xf numFmtId="0" fontId="42" fillId="3" borderId="60" xfId="0" applyFont="1" applyFill="1" applyBorder="1" applyAlignment="1">
      <alignment horizontal="center" vertical="center" wrapText="1"/>
    </xf>
    <xf numFmtId="2" fontId="42" fillId="3" borderId="81" xfId="4" applyNumberFormat="1" applyFont="1" applyFill="1" applyBorder="1" applyAlignment="1">
      <alignment horizontal="center" vertical="center" wrapText="1"/>
    </xf>
    <xf numFmtId="2" fontId="42" fillId="3" borderId="60" xfId="4" applyNumberFormat="1" applyFont="1" applyFill="1" applyBorder="1" applyAlignment="1">
      <alignment horizontal="center" vertical="center" wrapText="1"/>
    </xf>
    <xf numFmtId="1" fontId="1" fillId="12" borderId="81" xfId="0" applyNumberFormat="1" applyFont="1" applyFill="1" applyBorder="1" applyAlignment="1">
      <alignment horizontal="center" vertical="center" wrapText="1"/>
    </xf>
    <xf numFmtId="1" fontId="1" fillId="12" borderId="60" xfId="0" applyNumberFormat="1" applyFont="1" applyFill="1" applyBorder="1" applyAlignment="1">
      <alignment horizontal="center" vertical="center" wrapText="1"/>
    </xf>
    <xf numFmtId="2" fontId="41" fillId="12" borderId="60" xfId="0" applyNumberFormat="1" applyFont="1" applyFill="1" applyBorder="1" applyAlignment="1">
      <alignment vertical="center"/>
    </xf>
    <xf numFmtId="166" fontId="25" fillId="2" borderId="32" xfId="0" applyNumberFormat="1" applyFont="1" applyFill="1" applyBorder="1" applyAlignment="1" applyProtection="1">
      <alignment horizontal="right" vertical="center" wrapText="1"/>
      <protection locked="0"/>
    </xf>
    <xf numFmtId="7" fontId="25" fillId="2" borderId="32" xfId="1" applyNumberFormat="1" applyFont="1" applyFill="1" applyBorder="1" applyAlignment="1" applyProtection="1">
      <alignment horizontal="right" vertical="center" wrapText="1"/>
      <protection locked="0"/>
    </xf>
    <xf numFmtId="0" fontId="11" fillId="4" borderId="16" xfId="0" applyFont="1" applyFill="1" applyBorder="1" applyAlignment="1">
      <alignment horizontal="center" vertical="center" wrapText="1"/>
    </xf>
    <xf numFmtId="166" fontId="21" fillId="7" borderId="67" xfId="0" applyNumberFormat="1" applyFont="1" applyFill="1" applyBorder="1" applyAlignment="1">
      <alignment horizontal="center" vertical="center" wrapText="1"/>
    </xf>
    <xf numFmtId="166" fontId="21" fillId="7" borderId="68" xfId="0" applyNumberFormat="1" applyFont="1" applyFill="1" applyBorder="1" applyAlignment="1">
      <alignment horizontal="center" vertical="center" wrapText="1"/>
    </xf>
    <xf numFmtId="166" fontId="11" fillId="0" borderId="34" xfId="0" applyNumberFormat="1" applyFont="1" applyBorder="1" applyAlignment="1">
      <alignment horizontal="center" vertical="center" wrapText="1"/>
    </xf>
    <xf numFmtId="0" fontId="45" fillId="13" borderId="74" xfId="0" applyFont="1" applyFill="1" applyBorder="1" applyAlignment="1">
      <alignment horizontal="center" vertical="center"/>
    </xf>
    <xf numFmtId="0" fontId="45" fillId="13" borderId="75" xfId="0" applyFont="1" applyFill="1" applyBorder="1" applyAlignment="1">
      <alignment horizontal="center" vertical="center"/>
    </xf>
    <xf numFmtId="0" fontId="45" fillId="13" borderId="76" xfId="0" applyFont="1" applyFill="1" applyBorder="1" applyAlignment="1">
      <alignment horizontal="center" vertical="center"/>
    </xf>
    <xf numFmtId="0" fontId="40" fillId="3" borderId="78" xfId="0" applyFont="1" applyFill="1" applyBorder="1" applyAlignment="1">
      <alignment horizontal="center" vertical="center" wrapText="1"/>
    </xf>
    <xf numFmtId="0" fontId="40" fillId="3" borderId="79" xfId="0" applyFont="1" applyFill="1" applyBorder="1" applyAlignment="1">
      <alignment horizontal="center" vertical="center" wrapText="1"/>
    </xf>
    <xf numFmtId="0" fontId="26" fillId="2" borderId="6" xfId="2" applyFont="1" applyFill="1" applyBorder="1" applyAlignment="1">
      <alignment horizontal="center" vertical="center" wrapText="1"/>
    </xf>
    <xf numFmtId="0" fontId="26" fillId="2" borderId="6" xfId="2" applyFont="1" applyFill="1" applyBorder="1" applyAlignment="1">
      <alignment horizontal="center" vertical="center"/>
    </xf>
    <xf numFmtId="0" fontId="28" fillId="2" borderId="6" xfId="2" applyFont="1" applyFill="1" applyBorder="1" applyAlignment="1" applyProtection="1">
      <alignment horizontal="center" vertical="center"/>
      <protection locked="0"/>
    </xf>
    <xf numFmtId="0" fontId="28" fillId="2" borderId="6" xfId="2" applyFont="1" applyFill="1" applyBorder="1" applyAlignment="1">
      <alignment horizontal="center" vertical="center"/>
    </xf>
    <xf numFmtId="0" fontId="26" fillId="5" borderId="15" xfId="0" applyFont="1" applyFill="1" applyBorder="1" applyAlignment="1">
      <alignment horizontal="center" vertical="center" wrapText="1"/>
    </xf>
    <xf numFmtId="0" fontId="26" fillId="5" borderId="0" xfId="0" applyFont="1" applyFill="1" applyAlignment="1">
      <alignment horizontal="center" vertical="center" wrapText="1"/>
    </xf>
    <xf numFmtId="0" fontId="26" fillId="5" borderId="50" xfId="0" applyFont="1" applyFill="1" applyBorder="1" applyAlignment="1">
      <alignment horizontal="center" vertical="center" wrapText="1"/>
    </xf>
    <xf numFmtId="0" fontId="26" fillId="5" borderId="52" xfId="0" applyFont="1" applyFill="1" applyBorder="1" applyAlignment="1">
      <alignment horizontal="center" vertical="center" wrapText="1"/>
    </xf>
    <xf numFmtId="0" fontId="26" fillId="5" borderId="40" xfId="0" applyFont="1" applyFill="1" applyBorder="1" applyAlignment="1">
      <alignment horizontal="center" vertical="center" wrapText="1"/>
    </xf>
    <xf numFmtId="0" fontId="26" fillId="5" borderId="54" xfId="0" applyFont="1" applyFill="1" applyBorder="1" applyAlignment="1">
      <alignment horizontal="center" vertical="center" wrapText="1"/>
    </xf>
    <xf numFmtId="0" fontId="26" fillId="0" borderId="4" xfId="0" applyFont="1" applyBorder="1" applyAlignment="1">
      <alignment horizontal="left" vertical="center" wrapText="1"/>
    </xf>
    <xf numFmtId="0" fontId="26" fillId="5" borderId="55" xfId="0" applyFont="1" applyFill="1" applyBorder="1" applyAlignment="1">
      <alignment horizontal="center" vertical="center" wrapText="1"/>
    </xf>
    <xf numFmtId="0" fontId="26" fillId="5" borderId="39" xfId="0" applyFont="1" applyFill="1" applyBorder="1" applyAlignment="1">
      <alignment horizontal="center" vertical="center" wrapText="1"/>
    </xf>
    <xf numFmtId="0" fontId="26" fillId="5" borderId="36" xfId="0" applyFont="1" applyFill="1" applyBorder="1" applyAlignment="1">
      <alignment horizontal="center" vertical="center" wrapText="1"/>
    </xf>
    <xf numFmtId="0" fontId="26" fillId="6" borderId="0" xfId="0" applyFont="1" applyFill="1" applyAlignment="1">
      <alignment horizontal="center" vertical="center" wrapText="1"/>
    </xf>
    <xf numFmtId="0" fontId="26" fillId="2" borderId="20" xfId="0" applyFont="1" applyFill="1" applyBorder="1" applyAlignment="1">
      <alignment horizontal="center" vertical="center" wrapText="1"/>
    </xf>
    <xf numFmtId="0" fontId="26" fillId="2" borderId="37" xfId="0" applyFont="1" applyFill="1" applyBorder="1" applyAlignment="1">
      <alignment horizontal="center" vertical="center" wrapText="1"/>
    </xf>
    <xf numFmtId="0" fontId="26" fillId="2" borderId="51" xfId="0" applyFont="1" applyFill="1" applyBorder="1" applyAlignment="1">
      <alignment horizontal="center" vertical="center" wrapText="1"/>
    </xf>
    <xf numFmtId="0" fontId="26" fillId="0" borderId="31" xfId="0" applyFont="1" applyBorder="1" applyAlignment="1">
      <alignment horizontal="left" vertical="center" wrapText="1"/>
    </xf>
    <xf numFmtId="0" fontId="26" fillId="0" borderId="41" xfId="0" applyFont="1" applyBorder="1" applyAlignment="1">
      <alignment horizontal="left" vertical="center" wrapText="1"/>
    </xf>
    <xf numFmtId="0" fontId="26" fillId="2" borderId="55" xfId="0" applyFont="1" applyFill="1" applyBorder="1" applyAlignment="1">
      <alignment horizontal="center" vertical="center" wrapText="1"/>
    </xf>
    <xf numFmtId="0" fontId="26" fillId="2" borderId="39" xfId="0" applyFont="1" applyFill="1" applyBorder="1" applyAlignment="1">
      <alignment horizontal="center" vertical="center" wrapText="1"/>
    </xf>
    <xf numFmtId="0" fontId="26" fillId="2" borderId="36" xfId="0" applyFont="1" applyFill="1" applyBorder="1" applyAlignment="1">
      <alignment horizontal="center" vertical="center" wrapText="1"/>
    </xf>
    <xf numFmtId="0" fontId="26" fillId="5" borderId="52" xfId="0" applyFont="1" applyFill="1" applyBorder="1" applyAlignment="1">
      <alignment horizontal="center" vertical="center"/>
    </xf>
    <xf numFmtId="0" fontId="26" fillId="5" borderId="40" xfId="0" applyFont="1" applyFill="1" applyBorder="1" applyAlignment="1">
      <alignment horizontal="center" vertical="center"/>
    </xf>
    <xf numFmtId="0" fontId="26" fillId="5" borderId="54" xfId="0" applyFont="1" applyFill="1" applyBorder="1" applyAlignment="1">
      <alignment horizontal="center" vertical="center"/>
    </xf>
    <xf numFmtId="0" fontId="43" fillId="6" borderId="6" xfId="2" applyFont="1" applyFill="1" applyBorder="1" applyAlignment="1" applyProtection="1">
      <alignment horizontal="center" vertical="center" wrapText="1"/>
      <protection locked="0"/>
    </xf>
    <xf numFmtId="0" fontId="26" fillId="6" borderId="6" xfId="2" applyFont="1" applyFill="1" applyBorder="1" applyAlignment="1">
      <alignment horizontal="center" vertical="center" wrapText="1"/>
    </xf>
    <xf numFmtId="0" fontId="26" fillId="6" borderId="31" xfId="2" applyFont="1" applyFill="1" applyBorder="1" applyAlignment="1">
      <alignment horizontal="left" vertical="center" wrapText="1"/>
    </xf>
    <xf numFmtId="0" fontId="26" fillId="6" borderId="4" xfId="2" applyFont="1" applyFill="1" applyBorder="1" applyAlignment="1">
      <alignment horizontal="left" vertical="center" wrapText="1"/>
    </xf>
    <xf numFmtId="0" fontId="26" fillId="6" borderId="41" xfId="2" applyFont="1" applyFill="1" applyBorder="1" applyAlignment="1">
      <alignment horizontal="left" vertical="center" wrapText="1"/>
    </xf>
    <xf numFmtId="0" fontId="25" fillId="2" borderId="6" xfId="2" applyFont="1" applyFill="1" applyBorder="1" applyAlignment="1" applyProtection="1">
      <alignment horizontal="center" vertical="center" wrapText="1"/>
      <protection locked="0"/>
    </xf>
    <xf numFmtId="17" fontId="25" fillId="2" borderId="6" xfId="2" applyNumberFormat="1" applyFont="1" applyFill="1" applyBorder="1" applyAlignment="1" applyProtection="1">
      <alignment horizontal="center" vertical="center" wrapText="1"/>
      <protection locked="0"/>
    </xf>
    <xf numFmtId="0" fontId="27" fillId="0" borderId="2" xfId="0" applyFont="1" applyBorder="1" applyAlignment="1">
      <alignment horizontal="center" vertical="center" wrapText="1"/>
    </xf>
    <xf numFmtId="0" fontId="26" fillId="2" borderId="52" xfId="0" applyFont="1" applyFill="1" applyBorder="1" applyAlignment="1">
      <alignment horizontal="center" vertical="center" wrapText="1"/>
    </xf>
    <xf numFmtId="0" fontId="26" fillId="2" borderId="40" xfId="0" applyFont="1" applyFill="1" applyBorder="1" applyAlignment="1">
      <alignment horizontal="center" vertical="center" wrapText="1"/>
    </xf>
    <xf numFmtId="0" fontId="26" fillId="2" borderId="54" xfId="0" applyFont="1" applyFill="1" applyBorder="1" applyAlignment="1">
      <alignment horizontal="center" vertical="center" wrapText="1"/>
    </xf>
    <xf numFmtId="0" fontId="26" fillId="4" borderId="45" xfId="0" applyFont="1" applyFill="1" applyBorder="1" applyAlignment="1">
      <alignment horizontal="left" vertical="center" wrapText="1"/>
    </xf>
    <xf numFmtId="0" fontId="26" fillId="4" borderId="38" xfId="0" applyFont="1" applyFill="1" applyBorder="1" applyAlignment="1">
      <alignment horizontal="left" vertical="center" wrapText="1"/>
    </xf>
    <xf numFmtId="0" fontId="26" fillId="4" borderId="46" xfId="0" applyFont="1" applyFill="1" applyBorder="1" applyAlignment="1">
      <alignment horizontal="left" vertical="center" wrapText="1"/>
    </xf>
    <xf numFmtId="0" fontId="26" fillId="4" borderId="26" xfId="0" applyFont="1" applyFill="1" applyBorder="1" applyAlignment="1">
      <alignment horizontal="left" vertical="center" wrapText="1"/>
    </xf>
    <xf numFmtId="0" fontId="26" fillId="4" borderId="39" xfId="0" applyFont="1" applyFill="1" applyBorder="1" applyAlignment="1">
      <alignment horizontal="left" vertical="center" wrapText="1"/>
    </xf>
    <xf numFmtId="0" fontId="26" fillId="4" borderId="48" xfId="0" applyFont="1" applyFill="1" applyBorder="1" applyAlignment="1">
      <alignment horizontal="left" vertical="center" wrapText="1"/>
    </xf>
    <xf numFmtId="0" fontId="26" fillId="2" borderId="9" xfId="0" applyFont="1" applyFill="1" applyBorder="1" applyAlignment="1">
      <alignment horizontal="center" vertical="center" wrapText="1"/>
    </xf>
    <xf numFmtId="0" fontId="26" fillId="2" borderId="22" xfId="0" applyFont="1" applyFill="1" applyBorder="1" applyAlignment="1">
      <alignment horizontal="center" vertical="center" wrapText="1"/>
    </xf>
    <xf numFmtId="0" fontId="26" fillId="2" borderId="8" xfId="0" applyFont="1" applyFill="1" applyBorder="1" applyAlignment="1">
      <alignment horizontal="center" vertical="center" wrapText="1"/>
    </xf>
    <xf numFmtId="3" fontId="28" fillId="2" borderId="4" xfId="0" applyNumberFormat="1" applyFont="1" applyFill="1" applyBorder="1" applyAlignment="1" applyProtection="1">
      <alignment horizontal="center" vertical="center" wrapText="1"/>
      <protection locked="0"/>
    </xf>
    <xf numFmtId="3" fontId="28" fillId="2" borderId="32" xfId="0" applyNumberFormat="1" applyFont="1" applyFill="1" applyBorder="1" applyAlignment="1" applyProtection="1">
      <alignment horizontal="center" vertical="center" wrapText="1"/>
      <protection locked="0"/>
    </xf>
    <xf numFmtId="7" fontId="25" fillId="2" borderId="4" xfId="1" applyNumberFormat="1" applyFont="1" applyFill="1" applyBorder="1" applyAlignment="1" applyProtection="1">
      <alignment horizontal="center" vertical="center" wrapText="1"/>
      <protection locked="0"/>
    </xf>
    <xf numFmtId="7" fontId="25" fillId="2" borderId="32" xfId="1" applyNumberFormat="1" applyFont="1" applyFill="1" applyBorder="1" applyAlignment="1" applyProtection="1">
      <alignment horizontal="center" vertical="center" wrapText="1"/>
      <protection locked="0"/>
    </xf>
    <xf numFmtId="0" fontId="26" fillId="2" borderId="73" xfId="0" applyFont="1" applyFill="1" applyBorder="1" applyAlignment="1">
      <alignment horizontal="center" vertical="center" wrapText="1"/>
    </xf>
    <xf numFmtId="164" fontId="26" fillId="0" borderId="21" xfId="4" applyFont="1" applyFill="1" applyBorder="1" applyAlignment="1">
      <alignment horizontal="center" vertical="center" wrapText="1"/>
    </xf>
    <xf numFmtId="164" fontId="26" fillId="0" borderId="16" xfId="4" applyFont="1" applyFill="1" applyBorder="1" applyAlignment="1">
      <alignment horizontal="center" vertical="center" wrapText="1"/>
    </xf>
    <xf numFmtId="0" fontId="26" fillId="5" borderId="31" xfId="0" applyFont="1" applyFill="1" applyBorder="1" applyAlignment="1">
      <alignment horizontal="center" vertical="center" wrapText="1"/>
    </xf>
    <xf numFmtId="0" fontId="26" fillId="5" borderId="4" xfId="0" applyFont="1" applyFill="1" applyBorder="1" applyAlignment="1">
      <alignment horizontal="center" vertical="center" wrapText="1"/>
    </xf>
    <xf numFmtId="0" fontId="26" fillId="5" borderId="41" xfId="0" applyFont="1" applyFill="1" applyBorder="1" applyAlignment="1">
      <alignment horizontal="center" vertical="center" wrapText="1"/>
    </xf>
    <xf numFmtId="0" fontId="26" fillId="10" borderId="52" xfId="0" applyFont="1" applyFill="1" applyBorder="1" applyAlignment="1">
      <alignment horizontal="left" vertical="center" wrapText="1"/>
    </xf>
    <xf numFmtId="0" fontId="26" fillId="10" borderId="40" xfId="0" applyFont="1" applyFill="1" applyBorder="1" applyAlignment="1">
      <alignment horizontal="left" vertical="center" wrapText="1"/>
    </xf>
    <xf numFmtId="0" fontId="26" fillId="10" borderId="53" xfId="0" applyFont="1" applyFill="1" applyBorder="1" applyAlignment="1">
      <alignment horizontal="left" vertical="center" wrapText="1"/>
    </xf>
    <xf numFmtId="49" fontId="26" fillId="6" borderId="16" xfId="0" applyNumberFormat="1" applyFont="1" applyFill="1" applyBorder="1" applyAlignment="1">
      <alignment horizontal="center" vertical="center" wrapText="1"/>
    </xf>
    <xf numFmtId="49" fontId="26" fillId="6" borderId="0" xfId="0" applyNumberFormat="1" applyFont="1" applyFill="1" applyAlignment="1">
      <alignment horizontal="center" vertical="center" wrapText="1"/>
    </xf>
    <xf numFmtId="0" fontId="26" fillId="2" borderId="1" xfId="0" applyFont="1" applyFill="1" applyBorder="1" applyAlignment="1">
      <alignment horizontal="center" vertical="center" wrapText="1"/>
    </xf>
    <xf numFmtId="0" fontId="26" fillId="2" borderId="2" xfId="0" applyFont="1" applyFill="1" applyBorder="1" applyAlignment="1">
      <alignment horizontal="center" vertical="center" wrapText="1"/>
    </xf>
    <xf numFmtId="0" fontId="26" fillId="2" borderId="3" xfId="0" applyFont="1" applyFill="1" applyBorder="1" applyAlignment="1">
      <alignment horizontal="center" vertical="center" wrapText="1"/>
    </xf>
    <xf numFmtId="0" fontId="32" fillId="2" borderId="62" xfId="0" applyFont="1" applyFill="1" applyBorder="1" applyAlignment="1">
      <alignment horizontal="justify" vertical="center" wrapText="1"/>
    </xf>
    <xf numFmtId="0" fontId="36" fillId="2" borderId="63" xfId="0" applyFont="1" applyFill="1" applyBorder="1" applyAlignment="1">
      <alignment horizontal="justify" vertical="center" wrapText="1"/>
    </xf>
    <xf numFmtId="0" fontId="36" fillId="2" borderId="64" xfId="0" applyFont="1" applyFill="1" applyBorder="1" applyAlignment="1">
      <alignment horizontal="justify" vertical="center" wrapText="1"/>
    </xf>
    <xf numFmtId="49" fontId="26" fillId="10" borderId="42" xfId="0" applyNumberFormat="1" applyFont="1" applyFill="1" applyBorder="1" applyAlignment="1">
      <alignment horizontal="center" vertical="center" wrapText="1"/>
    </xf>
    <xf numFmtId="49" fontId="26" fillId="10" borderId="34" xfId="0" applyNumberFormat="1" applyFont="1" applyFill="1" applyBorder="1" applyAlignment="1">
      <alignment horizontal="center" vertical="center" wrapText="1"/>
    </xf>
    <xf numFmtId="49" fontId="26" fillId="10" borderId="43" xfId="0" applyNumberFormat="1" applyFont="1" applyFill="1" applyBorder="1" applyAlignment="1">
      <alignment horizontal="center" vertical="center" wrapText="1"/>
    </xf>
    <xf numFmtId="0" fontId="17" fillId="0" borderId="0" xfId="0" applyFont="1" applyAlignment="1">
      <alignment horizontal="center" vertical="center"/>
    </xf>
    <xf numFmtId="0" fontId="17" fillId="6" borderId="45" xfId="0" applyFont="1" applyFill="1" applyBorder="1" applyAlignment="1">
      <alignment horizontal="center" vertical="center" wrapText="1"/>
    </xf>
    <xf numFmtId="0" fontId="17" fillId="6" borderId="38" xfId="0" applyFont="1" applyFill="1" applyBorder="1" applyAlignment="1">
      <alignment horizontal="center" vertical="center" wrapText="1"/>
    </xf>
    <xf numFmtId="0" fontId="17" fillId="6" borderId="46" xfId="0" applyFont="1" applyFill="1" applyBorder="1" applyAlignment="1">
      <alignment horizontal="center" vertical="center" wrapText="1"/>
    </xf>
    <xf numFmtId="0" fontId="22" fillId="6" borderId="26" xfId="0" applyFont="1" applyFill="1" applyBorder="1" applyAlignment="1">
      <alignment horizontal="center" vertical="center"/>
    </xf>
    <xf numFmtId="0" fontId="22" fillId="6" borderId="39" xfId="0" applyFont="1" applyFill="1" applyBorder="1" applyAlignment="1">
      <alignment horizontal="center" vertical="center"/>
    </xf>
    <xf numFmtId="0" fontId="22" fillId="6" borderId="48" xfId="0" applyFont="1" applyFill="1" applyBorder="1" applyAlignment="1">
      <alignment horizontal="center" vertical="center"/>
    </xf>
    <xf numFmtId="169" fontId="23" fillId="2" borderId="14" xfId="0" applyNumberFormat="1" applyFont="1" applyFill="1" applyBorder="1" applyAlignment="1">
      <alignment horizontal="center" vertical="center"/>
    </xf>
    <xf numFmtId="169" fontId="23" fillId="2" borderId="29" xfId="0" applyNumberFormat="1" applyFont="1" applyFill="1" applyBorder="1" applyAlignment="1">
      <alignment horizontal="center" vertical="center"/>
    </xf>
    <xf numFmtId="169" fontId="23" fillId="2" borderId="30" xfId="0" applyNumberFormat="1" applyFont="1" applyFill="1" applyBorder="1" applyAlignment="1">
      <alignment horizontal="center" vertical="center"/>
    </xf>
    <xf numFmtId="0" fontId="11" fillId="8" borderId="51" xfId="0" applyFont="1" applyFill="1" applyBorder="1" applyAlignment="1">
      <alignment horizontal="center" vertical="center" wrapText="1"/>
    </xf>
    <xf numFmtId="0" fontId="11" fillId="8" borderId="50" xfId="0" applyFont="1" applyFill="1" applyBorder="1" applyAlignment="1">
      <alignment horizontal="center" vertical="center" wrapText="1"/>
    </xf>
    <xf numFmtId="0" fontId="11" fillId="8" borderId="17" xfId="0" applyFont="1" applyFill="1" applyBorder="1" applyAlignment="1">
      <alignment horizontal="center" vertical="center" wrapText="1"/>
    </xf>
    <xf numFmtId="0" fontId="11" fillId="8" borderId="37" xfId="0" applyFont="1" applyFill="1" applyBorder="1" applyAlignment="1">
      <alignment horizontal="center" vertical="center" wrapText="1"/>
    </xf>
    <xf numFmtId="0" fontId="11" fillId="8" borderId="0" xfId="0" applyFont="1" applyFill="1" applyAlignment="1">
      <alignment horizontal="center" vertical="center" wrapText="1"/>
    </xf>
    <xf numFmtId="0" fontId="11" fillId="8" borderId="16" xfId="0" applyFont="1" applyFill="1" applyBorder="1" applyAlignment="1">
      <alignment horizontal="center" vertical="center" wrapText="1"/>
    </xf>
    <xf numFmtId="0" fontId="11" fillId="8" borderId="20" xfId="0" applyFont="1" applyFill="1" applyBorder="1" applyAlignment="1">
      <alignment horizontal="center" vertical="center"/>
    </xf>
    <xf numFmtId="0" fontId="11" fillId="8" borderId="37" xfId="0" applyFont="1" applyFill="1" applyBorder="1" applyAlignment="1">
      <alignment horizontal="center" vertical="center"/>
    </xf>
    <xf numFmtId="0" fontId="11" fillId="8" borderId="15" xfId="0" applyFont="1" applyFill="1" applyBorder="1" applyAlignment="1">
      <alignment horizontal="center" vertical="center"/>
    </xf>
    <xf numFmtId="0" fontId="11" fillId="8" borderId="0" xfId="0" applyFont="1" applyFill="1" applyAlignment="1">
      <alignment horizontal="center" vertical="center"/>
    </xf>
    <xf numFmtId="0" fontId="11" fillId="8" borderId="21" xfId="0" applyFont="1" applyFill="1" applyBorder="1" applyAlignment="1">
      <alignment horizontal="center" vertical="center"/>
    </xf>
    <xf numFmtId="0" fontId="11" fillId="8" borderId="16" xfId="0" applyFont="1" applyFill="1" applyBorder="1" applyAlignment="1">
      <alignment horizontal="center" vertical="center"/>
    </xf>
    <xf numFmtId="4" fontId="11" fillId="9" borderId="48" xfId="0" applyNumberFormat="1" applyFont="1" applyFill="1" applyBorder="1" applyAlignment="1">
      <alignment horizontal="center" vertical="center"/>
    </xf>
    <xf numFmtId="4" fontId="11" fillId="9" borderId="41" xfId="0" applyNumberFormat="1" applyFont="1" applyFill="1" applyBorder="1" applyAlignment="1">
      <alignment horizontal="center" vertical="center"/>
    </xf>
    <xf numFmtId="4" fontId="11" fillId="9" borderId="43" xfId="0" applyNumberFormat="1" applyFont="1" applyFill="1" applyBorder="1" applyAlignment="1">
      <alignment horizontal="center" vertical="center"/>
    </xf>
    <xf numFmtId="0" fontId="11" fillId="2" borderId="45" xfId="0" applyFont="1" applyFill="1" applyBorder="1" applyAlignment="1">
      <alignment horizontal="center" vertical="center" wrapText="1"/>
    </xf>
    <xf numFmtId="0" fontId="11" fillId="2" borderId="38" xfId="0" applyFont="1" applyFill="1" applyBorder="1" applyAlignment="1">
      <alignment horizontal="center" vertical="center" wrapText="1"/>
    </xf>
    <xf numFmtId="0" fontId="11" fillId="2" borderId="46" xfId="0" applyFont="1" applyFill="1" applyBorder="1" applyAlignment="1">
      <alignment horizontal="center" vertical="center" wrapText="1"/>
    </xf>
    <xf numFmtId="0" fontId="11" fillId="2" borderId="26" xfId="0" applyFont="1" applyFill="1" applyBorder="1" applyAlignment="1">
      <alignment horizontal="center" vertical="center" wrapText="1"/>
    </xf>
    <xf numFmtId="0" fontId="11" fillId="2" borderId="39" xfId="0" applyFont="1" applyFill="1" applyBorder="1" applyAlignment="1">
      <alignment horizontal="center" vertical="center" wrapText="1"/>
    </xf>
    <xf numFmtId="0" fontId="11" fillId="2" borderId="48" xfId="0" applyFont="1" applyFill="1" applyBorder="1" applyAlignment="1">
      <alignment horizontal="center" vertical="center" wrapText="1"/>
    </xf>
  </cellXfs>
  <cellStyles count="5">
    <cellStyle name="Moeda" xfId="1" builtinId="4"/>
    <cellStyle name="Normal" xfId="0" builtinId="0"/>
    <cellStyle name="Normal 2" xfId="2" xr:uid="{00000000-0005-0000-0000-000002000000}"/>
    <cellStyle name="Porcentagem" xfId="3" builtinId="5"/>
    <cellStyle name="Vírgula" xfId="4" builtinId="3"/>
  </cellStyles>
  <dxfs count="6">
    <dxf>
      <fill>
        <gradientFill degree="90">
          <stop position="0">
            <color theme="4" tint="0.80001220740379042"/>
          </stop>
          <stop position="0.5">
            <color rgb="FF00B050"/>
          </stop>
          <stop position="1">
            <color theme="4" tint="0.80001220740379042"/>
          </stop>
        </gradientFill>
      </fill>
    </dxf>
    <dxf>
      <fill>
        <gradientFill degree="90">
          <stop position="0">
            <color rgb="FFEEF3F8"/>
          </stop>
          <stop position="0.5">
            <color theme="4"/>
          </stop>
          <stop position="1">
            <color rgb="FFEEF3F8"/>
          </stop>
        </gradientFill>
      </fill>
    </dxf>
    <dxf>
      <fill>
        <gradientFill degree="90">
          <stop position="0">
            <color rgb="FFEEF3F8"/>
          </stop>
          <stop position="0.5">
            <color rgb="FFFF0000"/>
          </stop>
          <stop position="1">
            <color rgb="FFEEF3F8"/>
          </stop>
        </gradientFill>
      </fill>
    </dxf>
    <dxf>
      <fill>
        <gradientFill degree="90">
          <stop position="0">
            <color theme="4" tint="0.80001220740379042"/>
          </stop>
          <stop position="0.5">
            <color rgb="FF00B050"/>
          </stop>
          <stop position="1">
            <color theme="4" tint="0.80001220740379042"/>
          </stop>
        </gradient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</border>
    </dxf>
    <dxf>
      <fill>
        <gradientFill degree="90">
          <stop position="0">
            <color rgb="FFEEF3F8"/>
          </stop>
          <stop position="0.5">
            <color theme="4"/>
          </stop>
          <stop position="1">
            <color rgb="FFEEF3F8"/>
          </stop>
        </gradientFill>
      </fill>
    </dxf>
    <dxf>
      <fill>
        <gradientFill degree="90">
          <stop position="0">
            <color rgb="FFEEF3F8"/>
          </stop>
          <stop position="0.5">
            <color rgb="FFFF0000"/>
          </stop>
          <stop position="1">
            <color rgb="FFEEF3F8"/>
          </stop>
        </gradient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10/relationships/person" Target="persons/perso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2.xml"/><Relationship Id="rId5" Type="http://schemas.openxmlformats.org/officeDocument/2006/relationships/theme" Target="theme/theme1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Luiz Felipe Silva Ferreira" id="{8B88C5C7-5AF0-43ED-9103-A6DC4CC8D7ED}" userId="S::luizfe@rs.sebrae.com.br::12d12145-d2dc-498c-8cf2-b492816d0c09" providerId="AD"/>
</personList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D35" dT="2022-08-03T14:02:23.15" personId="{8B88C5C7-5AF0-43ED-9103-A6DC4CC8D7ED}" id="{02FA7785-7A78-4B62-9AB3-48CDE7C2CA4B}">
    <text>ADICIONAL NOTURNO CALCULADO DAS 22H-00H = 2H/DIA</text>
  </threadedComment>
  <threadedComment ref="B102" dT="2022-08-04T15:45:16.12" personId="{8B88C5C7-5AF0-43ED-9103-A6DC4CC8D7ED}" id="{6DFD4D6B-6B8C-4DC7-8C64-309BEDD00533}">
    <text>LICENÇA MATERNIDADE:
CONSIDERAR QUANTIDADE DE MULHERES X FECUNDIDADE (10% SEBRAE RS):
FGTS 8%
FÉRIAS 11,28%
13º 8,33%</text>
  </threadedComment>
  <threadedComment ref="B163" dT="2022-07-27T19:25:01.82" personId="{8B88C5C7-5AF0-43ED-9103-A6DC4CC8D7ED}" id="{FC661B92-1570-4923-A939-DFE2E3EA7DB5}">
    <text>INFORMAR O TOTAL DA REMUNERAÇÃO COMPOSTO PELA SOMA DO SALÁRIO E ADICIONAIS;</text>
  </threadedComment>
  <threadedComment ref="B167" dT="2022-07-27T19:09:50.45" personId="{8B88C5C7-5AF0-43ED-9103-A6DC4CC8D7ED}" id="{B53ADD05-9DDD-4BD1-96FC-42422F2FBFAF}">
    <text>PESO % DE CADA ITEM EM RELAÇÃO AO TOTAL DA REMUNERAÇÃO (MÓDULO 4)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microsoft.com/office/2017/10/relationships/threadedComment" Target="../threadedComments/threadedComment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Plan1">
    <tabColor rgb="FF002060"/>
  </sheetPr>
  <dimension ref="A1:G177"/>
  <sheetViews>
    <sheetView showGridLines="0" tabSelected="1" view="pageBreakPreview" topLeftCell="B142" zoomScale="110" zoomScaleNormal="150" zoomScaleSheetLayoutView="110" workbookViewId="0">
      <selection activeCell="C67" sqref="C67:D67"/>
    </sheetView>
  </sheetViews>
  <sheetFormatPr defaultColWidth="9.1796875" defaultRowHeight="15.5" x14ac:dyDescent="0.25"/>
  <cols>
    <col min="1" max="1" width="29.54296875" style="8" customWidth="1"/>
    <col min="2" max="2" width="37.54296875" style="8" customWidth="1"/>
    <col min="3" max="3" width="38.54296875" style="8" bestFit="1" customWidth="1"/>
    <col min="4" max="4" width="22.54296875" style="8" customWidth="1"/>
    <col min="5" max="5" width="24.7265625" style="8" customWidth="1"/>
    <col min="6" max="6" width="19.1796875" style="8" customWidth="1"/>
    <col min="7" max="7" width="10.7265625" style="8" customWidth="1"/>
    <col min="8" max="8" width="8.1796875" style="8" customWidth="1"/>
    <col min="9" max="20" width="13.1796875" style="8" customWidth="1"/>
    <col min="21" max="16384" width="9.1796875" style="8"/>
  </cols>
  <sheetData>
    <row r="1" spans="1:6" ht="18" x14ac:dyDescent="0.25">
      <c r="A1" s="309" t="s">
        <v>0</v>
      </c>
      <c r="B1" s="309"/>
      <c r="C1" s="309"/>
      <c r="D1" s="309"/>
      <c r="F1" s="54"/>
    </row>
    <row r="2" spans="1:6" ht="18" x14ac:dyDescent="0.25">
      <c r="A2" s="309" t="s">
        <v>1</v>
      </c>
      <c r="B2" s="309"/>
      <c r="C2" s="309"/>
      <c r="D2" s="309"/>
      <c r="E2" s="54"/>
      <c r="F2" s="54"/>
    </row>
    <row r="3" spans="1:6" x14ac:dyDescent="0.25">
      <c r="A3" s="310"/>
      <c r="B3" s="310"/>
      <c r="C3" s="310"/>
      <c r="D3" s="310"/>
      <c r="E3" s="55"/>
      <c r="F3" s="55"/>
    </row>
    <row r="4" spans="1:6" x14ac:dyDescent="0.25">
      <c r="A4" s="311" t="s">
        <v>2</v>
      </c>
      <c r="B4" s="312"/>
      <c r="C4" s="312"/>
      <c r="D4" s="313"/>
      <c r="E4" s="56"/>
      <c r="F4" s="56"/>
    </row>
    <row r="5" spans="1:6" x14ac:dyDescent="0.25">
      <c r="A5" s="78"/>
      <c r="B5" s="314" t="s">
        <v>253</v>
      </c>
      <c r="C5" s="314"/>
      <c r="D5" s="314"/>
    </row>
    <row r="6" spans="1:6" x14ac:dyDescent="0.25">
      <c r="A6" s="79"/>
      <c r="B6" s="314"/>
      <c r="C6" s="314"/>
      <c r="D6" s="314"/>
    </row>
    <row r="7" spans="1:6" x14ac:dyDescent="0.25">
      <c r="A7" s="80"/>
      <c r="B7" s="81"/>
      <c r="C7" s="81"/>
      <c r="D7" s="81"/>
    </row>
    <row r="8" spans="1:6" x14ac:dyDescent="0.25">
      <c r="A8" s="315"/>
      <c r="B8" s="315"/>
      <c r="C8" s="315"/>
      <c r="D8" s="315"/>
    </row>
    <row r="9" spans="1:6" x14ac:dyDescent="0.25">
      <c r="A9" s="283" t="s">
        <v>3</v>
      </c>
      <c r="B9" s="283"/>
      <c r="C9" s="283"/>
      <c r="D9" s="283"/>
      <c r="E9" s="56"/>
      <c r="F9" s="56"/>
    </row>
    <row r="10" spans="1:6" x14ac:dyDescent="0.25">
      <c r="A10" s="78" t="s">
        <v>4</v>
      </c>
      <c r="B10" s="82" t="s">
        <v>5</v>
      </c>
      <c r="C10" s="83"/>
      <c r="D10" s="84" t="s">
        <v>250</v>
      </c>
    </row>
    <row r="11" spans="1:6" x14ac:dyDescent="0.25">
      <c r="A11" s="78" t="s">
        <v>6</v>
      </c>
      <c r="B11" s="82" t="s">
        <v>7</v>
      </c>
      <c r="C11" s="83"/>
      <c r="D11" s="79" t="s">
        <v>247</v>
      </c>
    </row>
    <row r="12" spans="1:6" ht="21" x14ac:dyDescent="0.25">
      <c r="A12" s="78" t="s">
        <v>8</v>
      </c>
      <c r="B12" s="82" t="s">
        <v>9</v>
      </c>
      <c r="C12" s="83"/>
      <c r="D12" s="79" t="s">
        <v>245</v>
      </c>
    </row>
    <row r="13" spans="1:6" x14ac:dyDescent="0.25">
      <c r="A13" s="78" t="s">
        <v>10</v>
      </c>
      <c r="B13" s="82" t="s">
        <v>11</v>
      </c>
      <c r="C13" s="83"/>
      <c r="D13" s="85">
        <v>12</v>
      </c>
    </row>
    <row r="14" spans="1:6" x14ac:dyDescent="0.25">
      <c r="A14" s="78" t="s">
        <v>12</v>
      </c>
      <c r="B14" s="82" t="s">
        <v>13</v>
      </c>
      <c r="C14" s="83"/>
      <c r="D14" s="85">
        <v>1</v>
      </c>
    </row>
    <row r="15" spans="1:6" x14ac:dyDescent="0.25">
      <c r="A15" s="86"/>
      <c r="B15" s="87"/>
      <c r="C15" s="88"/>
      <c r="D15" s="89"/>
    </row>
    <row r="16" spans="1:6" x14ac:dyDescent="0.25">
      <c r="A16" s="284" t="s">
        <v>14</v>
      </c>
      <c r="B16" s="284"/>
      <c r="C16" s="283" t="s">
        <v>15</v>
      </c>
      <c r="D16" s="284"/>
    </row>
    <row r="17" spans="1:5" x14ac:dyDescent="0.25">
      <c r="A17" s="286" t="s">
        <v>249</v>
      </c>
      <c r="B17" s="286"/>
      <c r="C17" s="285" t="s">
        <v>248</v>
      </c>
      <c r="D17" s="285"/>
    </row>
    <row r="18" spans="1:5" x14ac:dyDescent="0.25">
      <c r="A18" s="90"/>
      <c r="B18" s="90"/>
      <c r="C18" s="90"/>
      <c r="D18" s="90"/>
    </row>
    <row r="19" spans="1:5" x14ac:dyDescent="0.25">
      <c r="A19" s="297" t="s">
        <v>16</v>
      </c>
      <c r="B19" s="297"/>
      <c r="C19" s="297"/>
      <c r="D19" s="297"/>
    </row>
    <row r="20" spans="1:5" ht="16" thickBot="1" x14ac:dyDescent="0.3">
      <c r="A20" s="297" t="s">
        <v>17</v>
      </c>
      <c r="B20" s="297"/>
      <c r="C20" s="297"/>
      <c r="D20" s="297"/>
    </row>
    <row r="21" spans="1:5" x14ac:dyDescent="0.25">
      <c r="A21" s="298" t="s">
        <v>18</v>
      </c>
      <c r="B21" s="299"/>
      <c r="C21" s="299"/>
      <c r="D21" s="300"/>
    </row>
    <row r="22" spans="1:5" x14ac:dyDescent="0.25">
      <c r="A22" s="303" t="s">
        <v>19</v>
      </c>
      <c r="B22" s="304"/>
      <c r="C22" s="304"/>
      <c r="D22" s="305"/>
    </row>
    <row r="23" spans="1:5" ht="21" x14ac:dyDescent="0.25">
      <c r="A23" s="91">
        <v>1</v>
      </c>
      <c r="B23" s="92" t="s">
        <v>20</v>
      </c>
      <c r="C23" s="93"/>
      <c r="D23" s="272" t="s">
        <v>252</v>
      </c>
    </row>
    <row r="24" spans="1:5" x14ac:dyDescent="0.25">
      <c r="A24" s="91">
        <v>2</v>
      </c>
      <c r="B24" s="92" t="s">
        <v>21</v>
      </c>
      <c r="C24" s="94"/>
      <c r="D24" s="273"/>
      <c r="E24" s="253"/>
    </row>
    <row r="25" spans="1:5" x14ac:dyDescent="0.25">
      <c r="A25" s="91" t="s">
        <v>22</v>
      </c>
      <c r="B25" s="92" t="s">
        <v>23</v>
      </c>
      <c r="C25" s="95" t="s">
        <v>24</v>
      </c>
      <c r="D25" s="236"/>
      <c r="E25" s="253"/>
    </row>
    <row r="26" spans="1:5" x14ac:dyDescent="0.25">
      <c r="A26" s="91" t="s">
        <v>25</v>
      </c>
      <c r="B26" s="92" t="s">
        <v>26</v>
      </c>
      <c r="C26" s="95"/>
      <c r="D26" s="236" t="s">
        <v>251</v>
      </c>
      <c r="E26" s="253"/>
    </row>
    <row r="27" spans="1:5" ht="21" x14ac:dyDescent="0.25">
      <c r="A27" s="91">
        <v>3</v>
      </c>
      <c r="B27" s="92" t="s">
        <v>27</v>
      </c>
      <c r="C27" s="94"/>
      <c r="D27" s="272" t="s">
        <v>252</v>
      </c>
      <c r="E27" s="253"/>
    </row>
    <row r="28" spans="1:5" ht="16" thickBot="1" x14ac:dyDescent="0.3">
      <c r="A28" s="96">
        <v>4</v>
      </c>
      <c r="B28" s="97" t="s">
        <v>28</v>
      </c>
      <c r="C28" s="98"/>
      <c r="D28" s="99" t="s">
        <v>246</v>
      </c>
    </row>
    <row r="29" spans="1:5" ht="27" customHeight="1" thickBot="1" x14ac:dyDescent="0.3">
      <c r="A29" s="316"/>
      <c r="B29" s="316"/>
      <c r="C29" s="316"/>
      <c r="D29" s="316"/>
    </row>
    <row r="30" spans="1:5" x14ac:dyDescent="0.25">
      <c r="A30" s="306" t="s">
        <v>29</v>
      </c>
      <c r="B30" s="307"/>
      <c r="C30" s="307"/>
      <c r="D30" s="308"/>
    </row>
    <row r="31" spans="1:5" x14ac:dyDescent="0.25">
      <c r="A31" s="100">
        <v>1</v>
      </c>
      <c r="B31" s="101" t="s">
        <v>30</v>
      </c>
      <c r="C31" s="102" t="s">
        <v>31</v>
      </c>
      <c r="D31" s="103" t="s">
        <v>32</v>
      </c>
    </row>
    <row r="32" spans="1:5" ht="21" x14ac:dyDescent="0.25">
      <c r="A32" s="91" t="s">
        <v>4</v>
      </c>
      <c r="B32" s="104" t="s">
        <v>33</v>
      </c>
      <c r="C32" s="105"/>
      <c r="D32" s="106">
        <f>D24/220*D25</f>
        <v>0</v>
      </c>
    </row>
    <row r="33" spans="1:7" x14ac:dyDescent="0.25">
      <c r="A33" s="91" t="s">
        <v>6</v>
      </c>
      <c r="B33" s="92" t="s">
        <v>34</v>
      </c>
      <c r="C33" s="107">
        <v>0</v>
      </c>
      <c r="D33" s="108">
        <f>D24*C33</f>
        <v>0</v>
      </c>
    </row>
    <row r="34" spans="1:7" ht="21" x14ac:dyDescent="0.25">
      <c r="A34" s="91" t="s">
        <v>8</v>
      </c>
      <c r="B34" s="92" t="s">
        <v>35</v>
      </c>
      <c r="C34" s="107">
        <v>0</v>
      </c>
      <c r="D34" s="108">
        <f>D24*C34</f>
        <v>0</v>
      </c>
    </row>
    <row r="35" spans="1:7" x14ac:dyDescent="0.25">
      <c r="A35" s="91" t="s">
        <v>10</v>
      </c>
      <c r="B35" s="92" t="s">
        <v>36</v>
      </c>
      <c r="C35" s="107">
        <v>0</v>
      </c>
      <c r="D35" s="106" t="e">
        <f>(D32/D25)*2*D26</f>
        <v>#DIV/0!</v>
      </c>
      <c r="E35" s="253"/>
      <c r="G35" s="248"/>
    </row>
    <row r="36" spans="1:7" x14ac:dyDescent="0.25">
      <c r="A36" s="91" t="s">
        <v>12</v>
      </c>
      <c r="B36" s="92" t="s">
        <v>37</v>
      </c>
      <c r="C36" s="107"/>
      <c r="D36" s="106">
        <v>0</v>
      </c>
    </row>
    <row r="37" spans="1:7" x14ac:dyDescent="0.25">
      <c r="A37" s="91" t="s">
        <v>38</v>
      </c>
      <c r="B37" s="92" t="s">
        <v>39</v>
      </c>
      <c r="C37" s="259"/>
      <c r="D37" s="106">
        <v>17.32</v>
      </c>
    </row>
    <row r="38" spans="1:7" x14ac:dyDescent="0.25">
      <c r="A38" s="109" t="s">
        <v>40</v>
      </c>
      <c r="B38" s="92" t="s">
        <v>41</v>
      </c>
      <c r="C38" s="107"/>
      <c r="D38" s="106">
        <v>0</v>
      </c>
      <c r="F38" s="248"/>
    </row>
    <row r="39" spans="1:7" ht="16" thickBot="1" x14ac:dyDescent="0.3">
      <c r="A39" s="110"/>
      <c r="B39" s="110" t="s">
        <v>42</v>
      </c>
      <c r="C39" s="111"/>
      <c r="D39" s="112" t="e">
        <f>SUM(D32:D38)</f>
        <v>#DIV/0!</v>
      </c>
      <c r="E39" s="254"/>
    </row>
    <row r="40" spans="1:7" ht="16" thickBot="1" x14ac:dyDescent="0.3">
      <c r="A40" s="113"/>
      <c r="B40" s="113"/>
      <c r="C40" s="113"/>
      <c r="D40" s="113"/>
    </row>
    <row r="41" spans="1:7" ht="16" thickBot="1" x14ac:dyDescent="0.3">
      <c r="A41" s="306" t="s">
        <v>43</v>
      </c>
      <c r="B41" s="307"/>
      <c r="C41" s="307"/>
      <c r="D41" s="308"/>
    </row>
    <row r="42" spans="1:7" x14ac:dyDescent="0.25">
      <c r="A42" s="317" t="s">
        <v>44</v>
      </c>
      <c r="B42" s="318"/>
      <c r="C42" s="318"/>
      <c r="D42" s="319"/>
    </row>
    <row r="43" spans="1:7" x14ac:dyDescent="0.25">
      <c r="A43" s="91" t="s">
        <v>22</v>
      </c>
      <c r="B43" s="101" t="s">
        <v>45</v>
      </c>
      <c r="C43" s="114"/>
      <c r="D43" s="115" t="s">
        <v>46</v>
      </c>
    </row>
    <row r="44" spans="1:7" x14ac:dyDescent="0.25">
      <c r="A44" s="91" t="s">
        <v>4</v>
      </c>
      <c r="B44" s="92" t="s">
        <v>47</v>
      </c>
      <c r="C44" s="116"/>
      <c r="D44" s="117" t="e">
        <f>D39/D13</f>
        <v>#DIV/0!</v>
      </c>
    </row>
    <row r="45" spans="1:7" x14ac:dyDescent="0.25">
      <c r="A45" s="91" t="s">
        <v>6</v>
      </c>
      <c r="B45" s="118" t="s">
        <v>48</v>
      </c>
      <c r="C45" s="116"/>
      <c r="D45" s="119" t="e">
        <f>PRODUCT(0.333,D44)+D44</f>
        <v>#DIV/0!</v>
      </c>
    </row>
    <row r="46" spans="1:7" ht="16" thickBot="1" x14ac:dyDescent="0.3">
      <c r="A46" s="120" t="s">
        <v>49</v>
      </c>
      <c r="B46" s="121"/>
      <c r="C46" s="122"/>
      <c r="D46" s="123" t="e">
        <f>SUM(D44+D45)</f>
        <v>#DIV/0!</v>
      </c>
    </row>
    <row r="47" spans="1:7" x14ac:dyDescent="0.25">
      <c r="A47" s="124"/>
      <c r="B47" s="124"/>
      <c r="C47" s="124"/>
      <c r="D47" s="124"/>
    </row>
    <row r="48" spans="1:7" x14ac:dyDescent="0.25">
      <c r="A48" s="294" t="s">
        <v>50</v>
      </c>
      <c r="B48" s="295"/>
      <c r="C48" s="295"/>
      <c r="D48" s="296"/>
    </row>
    <row r="49" spans="1:4" x14ac:dyDescent="0.25">
      <c r="A49" s="125" t="s">
        <v>25</v>
      </c>
      <c r="B49" s="101" t="s">
        <v>51</v>
      </c>
      <c r="C49" s="109" t="s">
        <v>31</v>
      </c>
      <c r="D49" s="115" t="s">
        <v>46</v>
      </c>
    </row>
    <row r="50" spans="1:4" x14ac:dyDescent="0.25">
      <c r="A50" s="125" t="s">
        <v>4</v>
      </c>
      <c r="B50" s="92" t="s">
        <v>52</v>
      </c>
      <c r="C50" s="126">
        <v>0</v>
      </c>
      <c r="D50" s="117" t="e">
        <f>SUM(D39,D44)*C50</f>
        <v>#DIV/0!</v>
      </c>
    </row>
    <row r="51" spans="1:4" x14ac:dyDescent="0.25">
      <c r="A51" s="125" t="s">
        <v>6</v>
      </c>
      <c r="B51" s="92" t="s">
        <v>53</v>
      </c>
      <c r="C51" s="126">
        <v>0</v>
      </c>
      <c r="D51" s="117" t="e">
        <f>SUM(D39,D44)*C51</f>
        <v>#DIV/0!</v>
      </c>
    </row>
    <row r="52" spans="1:4" ht="21" x14ac:dyDescent="0.25">
      <c r="A52" s="125" t="s">
        <v>8</v>
      </c>
      <c r="B52" s="92" t="s">
        <v>54</v>
      </c>
      <c r="C52" s="234">
        <v>0</v>
      </c>
      <c r="D52" s="117" t="e">
        <f>SUM(D39,D44)*C52</f>
        <v>#DIV/0!</v>
      </c>
    </row>
    <row r="53" spans="1:4" x14ac:dyDescent="0.25">
      <c r="A53" s="125" t="s">
        <v>10</v>
      </c>
      <c r="B53" s="92" t="s">
        <v>55</v>
      </c>
      <c r="C53" s="126">
        <v>0</v>
      </c>
      <c r="D53" s="117" t="e">
        <f>SUM(D39,D44)*C53</f>
        <v>#DIV/0!</v>
      </c>
    </row>
    <row r="54" spans="1:4" x14ac:dyDescent="0.25">
      <c r="A54" s="125" t="s">
        <v>12</v>
      </c>
      <c r="B54" s="92" t="s">
        <v>56</v>
      </c>
      <c r="C54" s="126">
        <v>0</v>
      </c>
      <c r="D54" s="117" t="e">
        <f>SUM(D39,D44)*C54</f>
        <v>#DIV/0!</v>
      </c>
    </row>
    <row r="55" spans="1:4" x14ac:dyDescent="0.25">
      <c r="A55" s="125" t="s">
        <v>38</v>
      </c>
      <c r="B55" s="92" t="s">
        <v>57</v>
      </c>
      <c r="C55" s="126">
        <v>0</v>
      </c>
      <c r="D55" s="117" t="e">
        <f>SUM(D39,D44)*C55</f>
        <v>#DIV/0!</v>
      </c>
    </row>
    <row r="56" spans="1:4" x14ac:dyDescent="0.25">
      <c r="A56" s="125" t="s">
        <v>40</v>
      </c>
      <c r="B56" s="92" t="s">
        <v>58</v>
      </c>
      <c r="C56" s="126">
        <v>0</v>
      </c>
      <c r="D56" s="117" t="e">
        <f>SUM(D39,D44)*C56</f>
        <v>#DIV/0!</v>
      </c>
    </row>
    <row r="57" spans="1:4" x14ac:dyDescent="0.25">
      <c r="A57" s="125" t="s">
        <v>59</v>
      </c>
      <c r="B57" s="92" t="s">
        <v>60</v>
      </c>
      <c r="C57" s="126">
        <v>0</v>
      </c>
      <c r="D57" s="117" t="e">
        <f>SUM(D39,D44)*C57</f>
        <v>#DIV/0!</v>
      </c>
    </row>
    <row r="58" spans="1:4" ht="16" thickBot="1" x14ac:dyDescent="0.3">
      <c r="A58" s="120" t="s">
        <v>49</v>
      </c>
      <c r="B58" s="127"/>
      <c r="C58" s="128">
        <f>SUM(C50:C57)</f>
        <v>0</v>
      </c>
      <c r="D58" s="129" t="e">
        <f>SUM(D50:D57)-0.01</f>
        <v>#DIV/0!</v>
      </c>
    </row>
    <row r="59" spans="1:4" x14ac:dyDescent="0.25">
      <c r="A59" s="130"/>
      <c r="B59" s="130"/>
      <c r="C59" s="131"/>
      <c r="D59" s="132"/>
    </row>
    <row r="60" spans="1:4" x14ac:dyDescent="0.25">
      <c r="A60" s="320" t="s">
        <v>61</v>
      </c>
      <c r="B60" s="321"/>
      <c r="C60" s="321"/>
      <c r="D60" s="322"/>
    </row>
    <row r="61" spans="1:4" x14ac:dyDescent="0.25">
      <c r="A61" s="323" t="s">
        <v>62</v>
      </c>
      <c r="B61" s="324"/>
      <c r="C61" s="324"/>
      <c r="D61" s="325"/>
    </row>
    <row r="62" spans="1:4" x14ac:dyDescent="0.25">
      <c r="A62" s="124"/>
      <c r="B62" s="124"/>
      <c r="C62" s="124"/>
      <c r="D62" s="124"/>
    </row>
    <row r="63" spans="1:4" x14ac:dyDescent="0.25">
      <c r="A63" s="294" t="s">
        <v>63</v>
      </c>
      <c r="B63" s="295"/>
      <c r="C63" s="295"/>
      <c r="D63" s="296"/>
    </row>
    <row r="64" spans="1:4" x14ac:dyDescent="0.25">
      <c r="A64" s="91" t="s">
        <v>64</v>
      </c>
      <c r="B64" s="101" t="s">
        <v>65</v>
      </c>
      <c r="C64" s="102" t="s">
        <v>66</v>
      </c>
      <c r="D64" s="133" t="s">
        <v>46</v>
      </c>
    </row>
    <row r="65" spans="1:5" ht="21" x14ac:dyDescent="0.25">
      <c r="A65" s="326" t="s">
        <v>4</v>
      </c>
      <c r="B65" s="92" t="s">
        <v>67</v>
      </c>
      <c r="C65" s="134">
        <v>0.06</v>
      </c>
      <c r="D65" s="135" t="e">
        <f>PRODUCT(C66,C67,D26*2)- PRODUCT(D32*C65)</f>
        <v>#VALUE!</v>
      </c>
    </row>
    <row r="66" spans="1:5" ht="31.5" x14ac:dyDescent="0.25">
      <c r="A66" s="328"/>
      <c r="B66" s="92" t="s">
        <v>68</v>
      </c>
      <c r="C66" s="331">
        <v>0</v>
      </c>
      <c r="D66" s="332"/>
    </row>
    <row r="67" spans="1:5" ht="21" x14ac:dyDescent="0.25">
      <c r="A67" s="327"/>
      <c r="B67" s="92" t="s">
        <v>69</v>
      </c>
      <c r="C67" s="329">
        <v>2</v>
      </c>
      <c r="D67" s="330"/>
    </row>
    <row r="68" spans="1:5" ht="17.25" customHeight="1" x14ac:dyDescent="0.25">
      <c r="A68" s="326" t="s">
        <v>6</v>
      </c>
      <c r="B68" s="92" t="s">
        <v>70</v>
      </c>
      <c r="C68" s="136">
        <v>0</v>
      </c>
      <c r="D68" s="135">
        <f>((22*2*C69)*(1-C68))</f>
        <v>0</v>
      </c>
    </row>
    <row r="69" spans="1:5" x14ac:dyDescent="0.25">
      <c r="A69" s="327"/>
      <c r="B69" s="92" t="s">
        <v>71</v>
      </c>
      <c r="C69" s="137">
        <v>0</v>
      </c>
      <c r="D69" s="138" t="s">
        <v>72</v>
      </c>
    </row>
    <row r="70" spans="1:5" x14ac:dyDescent="0.25">
      <c r="A70" s="326" t="s">
        <v>6</v>
      </c>
      <c r="B70" s="92" t="s">
        <v>73</v>
      </c>
      <c r="C70" s="136">
        <v>0</v>
      </c>
      <c r="D70" s="135">
        <v>0</v>
      </c>
    </row>
    <row r="71" spans="1:5" x14ac:dyDescent="0.25">
      <c r="A71" s="327"/>
      <c r="B71" s="92" t="s">
        <v>71</v>
      </c>
      <c r="C71" s="137">
        <v>0</v>
      </c>
      <c r="D71" s="138" t="s">
        <v>72</v>
      </c>
    </row>
    <row r="72" spans="1:5" x14ac:dyDescent="0.25">
      <c r="A72" s="91" t="s">
        <v>8</v>
      </c>
      <c r="B72" s="92" t="s">
        <v>74</v>
      </c>
      <c r="C72" s="139"/>
      <c r="D72" s="140">
        <f>C72*D32</f>
        <v>0</v>
      </c>
    </row>
    <row r="73" spans="1:5" x14ac:dyDescent="0.25">
      <c r="A73" s="91" t="s">
        <v>10</v>
      </c>
      <c r="B73" s="92" t="s">
        <v>75</v>
      </c>
      <c r="C73" s="141"/>
      <c r="D73" s="140">
        <v>0</v>
      </c>
      <c r="E73" s="255"/>
    </row>
    <row r="74" spans="1:5" x14ac:dyDescent="0.25">
      <c r="A74" s="91" t="s">
        <v>12</v>
      </c>
      <c r="B74" s="92" t="s">
        <v>41</v>
      </c>
      <c r="C74" s="142"/>
      <c r="D74" s="140">
        <v>0</v>
      </c>
    </row>
    <row r="75" spans="1:5" ht="16" thickBot="1" x14ac:dyDescent="0.3">
      <c r="A75" s="143"/>
      <c r="B75" s="97" t="s">
        <v>76</v>
      </c>
      <c r="C75" s="144"/>
      <c r="D75" s="145" t="e">
        <f>SUM(D65:D74)</f>
        <v>#VALUE!</v>
      </c>
    </row>
    <row r="76" spans="1:5" x14ac:dyDescent="0.25">
      <c r="A76" s="146"/>
      <c r="B76" s="146"/>
      <c r="C76" s="146"/>
      <c r="D76" s="146"/>
    </row>
    <row r="77" spans="1:5" x14ac:dyDescent="0.25">
      <c r="A77" s="301" t="s">
        <v>77</v>
      </c>
      <c r="B77" s="293"/>
      <c r="C77" s="293"/>
      <c r="D77" s="302"/>
    </row>
    <row r="78" spans="1:5" ht="16" thickBot="1" x14ac:dyDescent="0.3">
      <c r="A78" s="147"/>
      <c r="B78" s="147"/>
      <c r="C78" s="147"/>
      <c r="D78" s="147"/>
    </row>
    <row r="79" spans="1:5" x14ac:dyDescent="0.25">
      <c r="A79" s="290" t="s">
        <v>78</v>
      </c>
      <c r="B79" s="291"/>
      <c r="C79" s="291"/>
      <c r="D79" s="292"/>
    </row>
    <row r="80" spans="1:5" x14ac:dyDescent="0.25">
      <c r="A80" s="91" t="s">
        <v>79</v>
      </c>
      <c r="B80" s="101" t="s">
        <v>80</v>
      </c>
      <c r="C80" s="114" t="s">
        <v>31</v>
      </c>
      <c r="D80" s="115" t="s">
        <v>46</v>
      </c>
    </row>
    <row r="81" spans="1:4" x14ac:dyDescent="0.25">
      <c r="A81" s="91" t="s">
        <v>4</v>
      </c>
      <c r="B81" s="148" t="s">
        <v>81</v>
      </c>
      <c r="C81" s="116"/>
      <c r="D81" s="149" t="e">
        <f>(D39/30)*3*1/12*100%</f>
        <v>#DIV/0!</v>
      </c>
    </row>
    <row r="82" spans="1:4" ht="24" customHeight="1" x14ac:dyDescent="0.25">
      <c r="A82" s="91" t="s">
        <v>6</v>
      </c>
      <c r="B82" s="148" t="s">
        <v>82</v>
      </c>
      <c r="C82" s="116">
        <v>0.08</v>
      </c>
      <c r="D82" s="117" t="e">
        <f>D81*C82</f>
        <v>#DIV/0!</v>
      </c>
    </row>
    <row r="83" spans="1:4" ht="31.5" x14ac:dyDescent="0.25">
      <c r="A83" s="150" t="s">
        <v>8</v>
      </c>
      <c r="B83" s="151" t="s">
        <v>83</v>
      </c>
      <c r="C83" s="152"/>
      <c r="D83" s="153" t="e">
        <f>D81*8%*50%</f>
        <v>#DIV/0!</v>
      </c>
    </row>
    <row r="84" spans="1:4" x14ac:dyDescent="0.25">
      <c r="A84" s="150" t="s">
        <v>10</v>
      </c>
      <c r="B84" s="148" t="s">
        <v>84</v>
      </c>
      <c r="C84" s="154"/>
      <c r="D84" s="153" t="e">
        <f>SUM(D39,D73,D74)/30*7/12*100%</f>
        <v>#DIV/0!</v>
      </c>
    </row>
    <row r="85" spans="1:4" ht="21" x14ac:dyDescent="0.25">
      <c r="A85" s="91" t="s">
        <v>12</v>
      </c>
      <c r="B85" s="148" t="s">
        <v>85</v>
      </c>
      <c r="C85" s="116"/>
      <c r="D85" s="117" t="e">
        <f>(D39/30*7)/12*100% * C58</f>
        <v>#DIV/0!</v>
      </c>
    </row>
    <row r="86" spans="1:4" ht="21" x14ac:dyDescent="0.25">
      <c r="A86" s="91" t="s">
        <v>38</v>
      </c>
      <c r="B86" s="148" t="s">
        <v>86</v>
      </c>
      <c r="C86" s="116">
        <v>4.7600000000000003E-2</v>
      </c>
      <c r="D86" s="117" t="e">
        <f>D39*C86</f>
        <v>#DIV/0!</v>
      </c>
    </row>
    <row r="87" spans="1:4" ht="16" thickBot="1" x14ac:dyDescent="0.3">
      <c r="A87" s="120" t="s">
        <v>87</v>
      </c>
      <c r="B87" s="127"/>
      <c r="C87" s="122"/>
      <c r="D87" s="129" t="e">
        <f>SUM(D81:D86)</f>
        <v>#DIV/0!</v>
      </c>
    </row>
    <row r="88" spans="1:4" ht="16" thickBot="1" x14ac:dyDescent="0.3">
      <c r="A88" s="155"/>
      <c r="B88" s="155"/>
      <c r="C88" s="156"/>
      <c r="D88" s="157"/>
    </row>
    <row r="89" spans="1:4" x14ac:dyDescent="0.25">
      <c r="A89" s="290" t="s">
        <v>88</v>
      </c>
      <c r="B89" s="291"/>
      <c r="C89" s="291"/>
      <c r="D89" s="292"/>
    </row>
    <row r="90" spans="1:4" x14ac:dyDescent="0.25">
      <c r="A90" s="91">
        <v>5</v>
      </c>
      <c r="B90" s="101" t="s">
        <v>89</v>
      </c>
      <c r="C90" s="114"/>
      <c r="D90" s="115" t="s">
        <v>46</v>
      </c>
    </row>
    <row r="91" spans="1:4" x14ac:dyDescent="0.25">
      <c r="A91" s="91" t="s">
        <v>4</v>
      </c>
      <c r="B91" s="92" t="s">
        <v>90</v>
      </c>
      <c r="C91" s="158"/>
      <c r="D91" s="117">
        <f>'TOTAL INSUMOS'!E21</f>
        <v>0</v>
      </c>
    </row>
    <row r="92" spans="1:4" x14ac:dyDescent="0.25">
      <c r="A92" s="91" t="s">
        <v>6</v>
      </c>
      <c r="B92" s="92" t="s">
        <v>91</v>
      </c>
      <c r="C92" s="158"/>
      <c r="D92" s="117">
        <f>'TOTAL INSUMOS'!E39</f>
        <v>0</v>
      </c>
    </row>
    <row r="93" spans="1:4" x14ac:dyDescent="0.25">
      <c r="A93" s="91" t="s">
        <v>8</v>
      </c>
      <c r="B93" s="92" t="s">
        <v>92</v>
      </c>
      <c r="C93" s="158"/>
      <c r="D93" s="117">
        <f>'TOTAL INSUMOS'!E55</f>
        <v>0</v>
      </c>
    </row>
    <row r="94" spans="1:4" x14ac:dyDescent="0.25">
      <c r="A94" s="91" t="s">
        <v>10</v>
      </c>
      <c r="B94" s="92" t="s">
        <v>41</v>
      </c>
      <c r="C94" s="159"/>
      <c r="D94" s="160">
        <v>0</v>
      </c>
    </row>
    <row r="95" spans="1:4" ht="16" thickBot="1" x14ac:dyDescent="0.3">
      <c r="A95" s="120" t="s">
        <v>93</v>
      </c>
      <c r="B95" s="127"/>
      <c r="C95" s="161"/>
      <c r="D95" s="129">
        <f>SUM(D91:D94)</f>
        <v>0</v>
      </c>
    </row>
    <row r="96" spans="1:4" x14ac:dyDescent="0.25">
      <c r="A96" s="146"/>
      <c r="B96" s="146"/>
      <c r="C96" s="146"/>
      <c r="D96" s="146"/>
    </row>
    <row r="97" spans="1:7" x14ac:dyDescent="0.25">
      <c r="A97" s="293" t="s">
        <v>94</v>
      </c>
      <c r="B97" s="293"/>
      <c r="C97" s="293"/>
      <c r="D97" s="293"/>
    </row>
    <row r="98" spans="1:7" ht="16" thickBot="1" x14ac:dyDescent="0.3">
      <c r="A98" s="155"/>
      <c r="B98" s="155"/>
      <c r="C98" s="156"/>
      <c r="D98" s="157"/>
    </row>
    <row r="99" spans="1:7" x14ac:dyDescent="0.25">
      <c r="A99" s="290" t="s">
        <v>95</v>
      </c>
      <c r="B99" s="291"/>
      <c r="C99" s="291"/>
      <c r="D99" s="292"/>
    </row>
    <row r="100" spans="1:7" x14ac:dyDescent="0.25">
      <c r="A100" s="91" t="s">
        <v>96</v>
      </c>
      <c r="B100" s="101" t="s">
        <v>97</v>
      </c>
      <c r="C100" s="114"/>
      <c r="D100" s="115" t="s">
        <v>46</v>
      </c>
    </row>
    <row r="101" spans="1:7" x14ac:dyDescent="0.25">
      <c r="A101" s="91" t="s">
        <v>4</v>
      </c>
      <c r="B101" s="148" t="s">
        <v>98</v>
      </c>
      <c r="C101" s="162"/>
      <c r="D101" s="117" t="e">
        <f>D39*8.93%</f>
        <v>#DIV/0!</v>
      </c>
    </row>
    <row r="102" spans="1:7" x14ac:dyDescent="0.25">
      <c r="A102" s="91" t="s">
        <v>6</v>
      </c>
      <c r="B102" s="92" t="s">
        <v>99</v>
      </c>
      <c r="C102" s="162"/>
      <c r="D102" s="160" t="e">
        <f>0.2761*0.1*D39</f>
        <v>#DIV/0!</v>
      </c>
      <c r="E102" s="62"/>
      <c r="F102" s="68"/>
    </row>
    <row r="103" spans="1:7" x14ac:dyDescent="0.25">
      <c r="A103" s="91" t="s">
        <v>8</v>
      </c>
      <c r="B103" s="92" t="s">
        <v>97</v>
      </c>
      <c r="C103" s="162"/>
      <c r="D103" s="160">
        <f>5.96*G103/12</f>
        <v>0</v>
      </c>
      <c r="E103" s="69"/>
      <c r="F103" s="69"/>
      <c r="G103" s="69"/>
    </row>
    <row r="104" spans="1:7" x14ac:dyDescent="0.25">
      <c r="A104" s="150" t="s">
        <v>10</v>
      </c>
      <c r="B104" s="92" t="s">
        <v>100</v>
      </c>
      <c r="C104" s="162"/>
      <c r="D104" s="160">
        <f>G103*0.25/12</f>
        <v>0</v>
      </c>
    </row>
    <row r="105" spans="1:7" x14ac:dyDescent="0.25">
      <c r="A105" s="150" t="s">
        <v>12</v>
      </c>
      <c r="B105" s="92" t="s">
        <v>101</v>
      </c>
      <c r="C105" s="162"/>
      <c r="D105" s="160">
        <f>6*G103/12</f>
        <v>0</v>
      </c>
    </row>
    <row r="106" spans="1:7" x14ac:dyDescent="0.25">
      <c r="A106" s="91" t="s">
        <v>38</v>
      </c>
      <c r="B106" s="92" t="s">
        <v>41</v>
      </c>
      <c r="C106" s="163"/>
      <c r="D106" s="160">
        <v>0</v>
      </c>
    </row>
    <row r="107" spans="1:7" ht="16" thickBot="1" x14ac:dyDescent="0.3">
      <c r="A107" s="120" t="s">
        <v>102</v>
      </c>
      <c r="B107" s="127"/>
      <c r="C107" s="161"/>
      <c r="D107" s="129" t="e">
        <f>SUM(D101:D106)-0.01</f>
        <v>#DIV/0!</v>
      </c>
      <c r="F107" s="263"/>
    </row>
    <row r="108" spans="1:7" x14ac:dyDescent="0.25">
      <c r="A108" s="147"/>
      <c r="B108" s="147"/>
      <c r="C108" s="147"/>
      <c r="D108" s="147"/>
    </row>
    <row r="109" spans="1:7" x14ac:dyDescent="0.25">
      <c r="A109" s="293" t="s">
        <v>103</v>
      </c>
      <c r="B109" s="293"/>
      <c r="C109" s="293"/>
      <c r="D109" s="293"/>
    </row>
    <row r="110" spans="1:7" x14ac:dyDescent="0.25">
      <c r="A110" s="147"/>
      <c r="B110" s="147"/>
      <c r="C110" s="147"/>
      <c r="D110" s="147"/>
    </row>
    <row r="111" spans="1:7" x14ac:dyDescent="0.25">
      <c r="A111" s="336" t="s">
        <v>104</v>
      </c>
      <c r="B111" s="337"/>
      <c r="C111" s="337"/>
      <c r="D111" s="338"/>
    </row>
    <row r="112" spans="1:7" x14ac:dyDescent="0.25">
      <c r="A112" s="125" t="s">
        <v>4</v>
      </c>
      <c r="B112" s="92" t="s">
        <v>105</v>
      </c>
      <c r="C112" s="126"/>
      <c r="D112" s="117" t="e">
        <f>SUM(D101,D107)*C112</f>
        <v>#DIV/0!</v>
      </c>
    </row>
    <row r="113" spans="1:5" ht="16" thickBot="1" x14ac:dyDescent="0.3">
      <c r="A113" s="120" t="s">
        <v>49</v>
      </c>
      <c r="B113" s="127"/>
      <c r="C113" s="128"/>
      <c r="D113" s="129" t="e">
        <f>SUM(D112:D112)</f>
        <v>#DIV/0!</v>
      </c>
    </row>
    <row r="114" spans="1:5" x14ac:dyDescent="0.25">
      <c r="A114" s="155"/>
      <c r="B114" s="155"/>
      <c r="C114" s="164"/>
      <c r="D114" s="157"/>
    </row>
    <row r="115" spans="1:5" x14ac:dyDescent="0.25">
      <c r="A115" s="293" t="s">
        <v>106</v>
      </c>
      <c r="B115" s="293"/>
      <c r="C115" s="293"/>
      <c r="D115" s="293"/>
    </row>
    <row r="116" spans="1:5" x14ac:dyDescent="0.25">
      <c r="A116" s="147"/>
      <c r="B116" s="147"/>
      <c r="C116" s="147"/>
      <c r="D116" s="147"/>
    </row>
    <row r="117" spans="1:5" x14ac:dyDescent="0.25">
      <c r="A117" s="301"/>
      <c r="B117" s="293"/>
      <c r="C117" s="293"/>
      <c r="D117" s="302"/>
    </row>
    <row r="118" spans="1:5" ht="16" thickBot="1" x14ac:dyDescent="0.3">
      <c r="A118" s="287" t="s">
        <v>107</v>
      </c>
      <c r="B118" s="288"/>
      <c r="C118" s="288"/>
      <c r="D118" s="289"/>
    </row>
    <row r="119" spans="1:5" x14ac:dyDescent="0.25">
      <c r="A119" s="165">
        <v>6</v>
      </c>
      <c r="B119" s="166" t="s">
        <v>108</v>
      </c>
      <c r="C119" s="167" t="s">
        <v>31</v>
      </c>
      <c r="D119" s="168" t="s">
        <v>46</v>
      </c>
    </row>
    <row r="120" spans="1:5" x14ac:dyDescent="0.25">
      <c r="A120" s="169" t="s">
        <v>4</v>
      </c>
      <c r="B120" s="170" t="s">
        <v>109</v>
      </c>
      <c r="C120" s="171"/>
      <c r="D120" s="172"/>
    </row>
    <row r="121" spans="1:5" ht="20" x14ac:dyDescent="0.25">
      <c r="A121" s="173"/>
      <c r="B121" s="174" t="s">
        <v>110</v>
      </c>
      <c r="C121" s="175">
        <v>0</v>
      </c>
      <c r="D121" s="176" t="e">
        <f>SUM(D145+D146+D147+D148+D149)*C121</f>
        <v>#DIV/0!</v>
      </c>
    </row>
    <row r="122" spans="1:5" x14ac:dyDescent="0.25">
      <c r="A122" s="347" t="s">
        <v>111</v>
      </c>
      <c r="B122" s="348"/>
      <c r="C122" s="349"/>
      <c r="D122" s="177"/>
    </row>
    <row r="123" spans="1:5" x14ac:dyDescent="0.25">
      <c r="A123" s="169" t="s">
        <v>6</v>
      </c>
      <c r="B123" s="170" t="s">
        <v>112</v>
      </c>
      <c r="C123" s="171"/>
      <c r="D123" s="172"/>
    </row>
    <row r="124" spans="1:5" ht="20" x14ac:dyDescent="0.25">
      <c r="A124" s="173"/>
      <c r="B124" s="178" t="s">
        <v>113</v>
      </c>
      <c r="C124" s="175">
        <v>0</v>
      </c>
      <c r="D124" s="176" t="e">
        <f>(D145+D146+D147+D148+D149+D121)*C124</f>
        <v>#DIV/0!</v>
      </c>
    </row>
    <row r="125" spans="1:5" x14ac:dyDescent="0.25">
      <c r="A125" s="179"/>
      <c r="B125" s="180" t="s">
        <v>114</v>
      </c>
      <c r="C125" s="181"/>
      <c r="D125" s="176"/>
    </row>
    <row r="126" spans="1:5" x14ac:dyDescent="0.25">
      <c r="A126" s="182" t="s">
        <v>8</v>
      </c>
      <c r="B126" s="183" t="s">
        <v>115</v>
      </c>
      <c r="C126" s="184"/>
      <c r="D126" s="185"/>
    </row>
    <row r="127" spans="1:5" ht="20" x14ac:dyDescent="0.25">
      <c r="A127" s="186"/>
      <c r="B127" s="187" t="s">
        <v>116</v>
      </c>
      <c r="C127" s="188"/>
      <c r="D127" s="189"/>
      <c r="E127" s="256"/>
    </row>
    <row r="128" spans="1:5" x14ac:dyDescent="0.25">
      <c r="A128" s="190" t="s">
        <v>117</v>
      </c>
      <c r="B128" s="191" t="s">
        <v>118</v>
      </c>
      <c r="C128" s="192" t="s">
        <v>72</v>
      </c>
      <c r="D128" s="193" t="s">
        <v>72</v>
      </c>
    </row>
    <row r="129" spans="1:6" ht="20.5" x14ac:dyDescent="0.25">
      <c r="A129" s="190" t="s">
        <v>119</v>
      </c>
      <c r="B129" s="194" t="s">
        <v>120</v>
      </c>
      <c r="C129" s="195">
        <v>0</v>
      </c>
      <c r="D129" s="189" t="e">
        <f>C136*C129</f>
        <v>#DIV/0!</v>
      </c>
    </row>
    <row r="130" spans="1:6" ht="20.5" x14ac:dyDescent="0.25">
      <c r="A130" s="190" t="s">
        <v>121</v>
      </c>
      <c r="B130" s="194" t="s">
        <v>122</v>
      </c>
      <c r="C130" s="195">
        <v>0</v>
      </c>
      <c r="D130" s="189" t="e">
        <f>C136*C130</f>
        <v>#DIV/0!</v>
      </c>
      <c r="E130" s="69"/>
      <c r="F130" s="68"/>
    </row>
    <row r="131" spans="1:6" ht="30.5" x14ac:dyDescent="0.25">
      <c r="A131" s="190" t="s">
        <v>123</v>
      </c>
      <c r="B131" s="191" t="s">
        <v>124</v>
      </c>
      <c r="C131" s="192">
        <v>0</v>
      </c>
      <c r="D131" s="189">
        <v>0</v>
      </c>
      <c r="E131" s="69"/>
    </row>
    <row r="132" spans="1:6" x14ac:dyDescent="0.25">
      <c r="A132" s="190" t="s">
        <v>125</v>
      </c>
      <c r="B132" s="196" t="s">
        <v>126</v>
      </c>
      <c r="C132" s="192">
        <v>0</v>
      </c>
      <c r="D132" s="193" t="s">
        <v>72</v>
      </c>
    </row>
    <row r="133" spans="1:6" x14ac:dyDescent="0.25">
      <c r="A133" s="190" t="s">
        <v>127</v>
      </c>
      <c r="B133" s="196" t="s">
        <v>128</v>
      </c>
      <c r="C133" s="192"/>
      <c r="D133" s="193" t="s">
        <v>72</v>
      </c>
    </row>
    <row r="134" spans="1:6" ht="30.5" x14ac:dyDescent="0.25">
      <c r="A134" s="197" t="s">
        <v>129</v>
      </c>
      <c r="B134" s="198" t="s">
        <v>130</v>
      </c>
      <c r="C134" s="199">
        <v>0</v>
      </c>
      <c r="D134" s="189" t="e">
        <f>C136*C134</f>
        <v>#DIV/0!</v>
      </c>
    </row>
    <row r="135" spans="1:6" ht="16" thickBot="1" x14ac:dyDescent="0.3">
      <c r="A135" s="200" t="s">
        <v>131</v>
      </c>
      <c r="B135" s="201"/>
      <c r="C135" s="202">
        <f>SUM(C129+C130+C132+C134)</f>
        <v>0</v>
      </c>
      <c r="D135" s="145"/>
    </row>
    <row r="136" spans="1:6" ht="16" thickBot="1" x14ac:dyDescent="0.3">
      <c r="A136" s="200" t="s">
        <v>132</v>
      </c>
      <c r="B136" s="201"/>
      <c r="C136" s="203" t="e">
        <f>(D145+D146+D147+D148+D149+D121+D124)/(1-C135)</f>
        <v>#DIV/0!</v>
      </c>
      <c r="D136" s="203" t="e">
        <f>D134+D130+D129+D125+D122</f>
        <v>#DIV/0!</v>
      </c>
      <c r="E136" s="253"/>
    </row>
    <row r="137" spans="1:6" x14ac:dyDescent="0.25">
      <c r="A137" s="204"/>
      <c r="B137" s="204"/>
      <c r="C137" s="204"/>
      <c r="D137" s="204"/>
      <c r="E137" s="58"/>
      <c r="F137" s="58"/>
    </row>
    <row r="138" spans="1:6" x14ac:dyDescent="0.25">
      <c r="A138" s="205" t="s">
        <v>133</v>
      </c>
      <c r="B138" s="155"/>
      <c r="C138" s="155"/>
      <c r="D138" s="206"/>
      <c r="E138" s="56"/>
      <c r="F138" s="56"/>
    </row>
    <row r="139" spans="1:6" x14ac:dyDescent="0.25">
      <c r="A139" s="207" t="s">
        <v>134</v>
      </c>
      <c r="B139" s="208"/>
      <c r="C139" s="208"/>
      <c r="D139" s="209"/>
      <c r="E139" s="56"/>
      <c r="F139" s="56"/>
    </row>
    <row r="140" spans="1:6" x14ac:dyDescent="0.25">
      <c r="A140" s="210"/>
      <c r="B140" s="210"/>
      <c r="C140" s="210"/>
      <c r="D140" s="210"/>
      <c r="E140" s="56"/>
      <c r="F140" s="56"/>
    </row>
    <row r="141" spans="1:6" x14ac:dyDescent="0.25">
      <c r="A141" s="343" t="s">
        <v>135</v>
      </c>
      <c r="B141" s="343"/>
      <c r="C141" s="343"/>
      <c r="D141" s="343"/>
    </row>
    <row r="142" spans="1:6" ht="16" thickBot="1" x14ac:dyDescent="0.3">
      <c r="A142" s="342" t="s">
        <v>136</v>
      </c>
      <c r="B142" s="342"/>
      <c r="C142" s="342"/>
      <c r="D142" s="342"/>
    </row>
    <row r="143" spans="1:6" x14ac:dyDescent="0.25">
      <c r="A143" s="339" t="s">
        <v>137</v>
      </c>
      <c r="B143" s="340"/>
      <c r="C143" s="341"/>
      <c r="D143" s="211" t="s">
        <v>46</v>
      </c>
    </row>
    <row r="144" spans="1:6" x14ac:dyDescent="0.25">
      <c r="A144" s="212"/>
      <c r="B144" s="213" t="s">
        <v>138</v>
      </c>
      <c r="C144" s="214"/>
      <c r="D144" s="215"/>
      <c r="F144" s="235"/>
    </row>
    <row r="145" spans="1:7" x14ac:dyDescent="0.25">
      <c r="A145" s="216" t="s">
        <v>4</v>
      </c>
      <c r="B145" s="217" t="s">
        <v>139</v>
      </c>
      <c r="C145" s="218"/>
      <c r="D145" s="219" t="e">
        <f>D39</f>
        <v>#DIV/0!</v>
      </c>
      <c r="E145" s="69"/>
      <c r="F145" s="235"/>
    </row>
    <row r="146" spans="1:7" ht="20" x14ac:dyDescent="0.25">
      <c r="A146" s="216" t="s">
        <v>6</v>
      </c>
      <c r="B146" s="217" t="s">
        <v>140</v>
      </c>
      <c r="C146" s="218"/>
      <c r="D146" s="219" t="e">
        <f>D46+D58+D75</f>
        <v>#DIV/0!</v>
      </c>
      <c r="F146" s="235"/>
    </row>
    <row r="147" spans="1:7" x14ac:dyDescent="0.25">
      <c r="A147" s="216" t="s">
        <v>8</v>
      </c>
      <c r="B147" s="217" t="s">
        <v>141</v>
      </c>
      <c r="C147" s="218"/>
      <c r="D147" s="219" t="e">
        <f>D87</f>
        <v>#DIV/0!</v>
      </c>
    </row>
    <row r="148" spans="1:7" x14ac:dyDescent="0.25">
      <c r="A148" s="216" t="s">
        <v>10</v>
      </c>
      <c r="B148" s="217" t="s">
        <v>142</v>
      </c>
      <c r="C148" s="218"/>
      <c r="D148" s="219">
        <f>D95</f>
        <v>0</v>
      </c>
    </row>
    <row r="149" spans="1:7" x14ac:dyDescent="0.25">
      <c r="A149" s="216" t="s">
        <v>12</v>
      </c>
      <c r="B149" s="217" t="s">
        <v>143</v>
      </c>
      <c r="C149" s="218"/>
      <c r="D149" s="219" t="e">
        <f>D107+D113</f>
        <v>#DIV/0!</v>
      </c>
    </row>
    <row r="150" spans="1:7" x14ac:dyDescent="0.25">
      <c r="A150" s="220" t="s">
        <v>38</v>
      </c>
      <c r="B150" s="217" t="s">
        <v>144</v>
      </c>
      <c r="C150" s="221"/>
      <c r="D150" s="219" t="e">
        <f>D136</f>
        <v>#DIV/0!</v>
      </c>
    </row>
    <row r="151" spans="1:7" ht="16" thickBot="1" x14ac:dyDescent="0.3">
      <c r="A151" s="350" t="s">
        <v>145</v>
      </c>
      <c r="B151" s="351"/>
      <c r="C151" s="352"/>
      <c r="D151" s="222" t="e">
        <f>SUM(D145:D150)</f>
        <v>#DIV/0!</v>
      </c>
      <c r="E151" s="257"/>
    </row>
    <row r="152" spans="1:7" x14ac:dyDescent="0.25">
      <c r="A152" s="223"/>
      <c r="B152" s="223"/>
      <c r="C152" s="223"/>
      <c r="D152" s="223"/>
      <c r="E152" s="59"/>
      <c r="F152" s="59"/>
      <c r="G152" s="57"/>
    </row>
    <row r="153" spans="1:7" ht="16" thickBot="1" x14ac:dyDescent="0.3">
      <c r="A153" s="343" t="s">
        <v>146</v>
      </c>
      <c r="B153" s="343"/>
      <c r="C153" s="343"/>
      <c r="D153" s="343"/>
      <c r="F153" s="60"/>
    </row>
    <row r="154" spans="1:7" s="56" customFormat="1" ht="16" thickBot="1" x14ac:dyDescent="0.3">
      <c r="A154" s="344" t="s">
        <v>147</v>
      </c>
      <c r="B154" s="345"/>
      <c r="C154" s="345"/>
      <c r="D154" s="346"/>
    </row>
    <row r="155" spans="1:7" s="61" customFormat="1" ht="21" x14ac:dyDescent="0.25">
      <c r="A155" s="298" t="s">
        <v>148</v>
      </c>
      <c r="B155" s="333"/>
      <c r="C155" s="224" t="s">
        <v>149</v>
      </c>
      <c r="D155" s="225" t="s">
        <v>150</v>
      </c>
    </row>
    <row r="156" spans="1:7" s="61" customFormat="1" ht="16" thickBot="1" x14ac:dyDescent="0.3">
      <c r="A156" s="334" t="e">
        <f>D151</f>
        <v>#DIV/0!</v>
      </c>
      <c r="B156" s="335"/>
      <c r="C156" s="226">
        <v>12</v>
      </c>
      <c r="D156" s="227" t="e">
        <f>A156*C156+0.02</f>
        <v>#DIV/0!</v>
      </c>
    </row>
    <row r="157" spans="1:7" s="61" customFormat="1" ht="16" thickBot="1" x14ac:dyDescent="0.3">
      <c r="A157" s="228"/>
      <c r="B157" s="229"/>
      <c r="C157" s="233" t="s">
        <v>151</v>
      </c>
      <c r="D157" s="232" t="e">
        <f>D156</f>
        <v>#DIV/0!</v>
      </c>
      <c r="E157" s="62"/>
    </row>
    <row r="158" spans="1:7" x14ac:dyDescent="0.25">
      <c r="A158" s="230"/>
      <c r="B158" s="230"/>
      <c r="C158" s="231"/>
      <c r="D158" s="231"/>
    </row>
    <row r="159" spans="1:7" x14ac:dyDescent="0.25">
      <c r="A159" s="230"/>
      <c r="B159" s="230"/>
      <c r="C159" s="231"/>
      <c r="D159" s="231"/>
    </row>
    <row r="160" spans="1:7" ht="16" thickBot="1" x14ac:dyDescent="0.3"/>
    <row r="161" spans="1:5" ht="32" x14ac:dyDescent="0.25">
      <c r="A161" s="278" t="s">
        <v>152</v>
      </c>
      <c r="B161" s="279"/>
      <c r="C161" s="279"/>
      <c r="D161" s="280"/>
    </row>
    <row r="162" spans="1:5" x14ac:dyDescent="0.25">
      <c r="A162" s="237"/>
      <c r="B162" s="238"/>
      <c r="C162" s="238"/>
      <c r="D162" s="239"/>
    </row>
    <row r="163" spans="1:5" x14ac:dyDescent="0.25">
      <c r="A163" s="240">
        <v>1</v>
      </c>
      <c r="B163" s="281" t="s">
        <v>29</v>
      </c>
      <c r="C163" s="282"/>
      <c r="D163" s="241" t="e">
        <f>D39</f>
        <v>#DIV/0!</v>
      </c>
    </row>
    <row r="164" spans="1:5" x14ac:dyDescent="0.25">
      <c r="A164" s="237"/>
      <c r="B164" s="238" t="s">
        <v>153</v>
      </c>
      <c r="C164" s="238"/>
      <c r="D164" s="243" t="e">
        <f>D163/D25</f>
        <v>#DIV/0!</v>
      </c>
    </row>
    <row r="165" spans="1:5" x14ac:dyDescent="0.25">
      <c r="A165" s="237"/>
      <c r="B165" s="247"/>
      <c r="C165" s="242"/>
      <c r="D165" s="241" t="e">
        <f>D164*1.5</f>
        <v>#DIV/0!</v>
      </c>
    </row>
    <row r="166" spans="1:5" x14ac:dyDescent="0.25">
      <c r="A166" s="237"/>
      <c r="B166" s="247" t="s">
        <v>154</v>
      </c>
      <c r="C166" s="242"/>
      <c r="D166" s="241" t="e">
        <f>D164*2</f>
        <v>#DIV/0!</v>
      </c>
    </row>
    <row r="167" spans="1:5" x14ac:dyDescent="0.25">
      <c r="A167" s="240">
        <v>4</v>
      </c>
      <c r="B167" s="281" t="s">
        <v>155</v>
      </c>
      <c r="C167" s="282"/>
      <c r="D167" s="244"/>
    </row>
    <row r="168" spans="1:5" ht="25" x14ac:dyDescent="0.25">
      <c r="A168" s="240" t="s">
        <v>156</v>
      </c>
      <c r="B168" s="262" t="s">
        <v>157</v>
      </c>
      <c r="C168" s="271" t="e">
        <f>D58</f>
        <v>#DIV/0!</v>
      </c>
      <c r="D168" s="245" t="e">
        <f>C168/$D$163</f>
        <v>#DIV/0!</v>
      </c>
    </row>
    <row r="169" spans="1:5" x14ac:dyDescent="0.25">
      <c r="A169" s="240" t="s">
        <v>158</v>
      </c>
      <c r="B169" s="246" t="s">
        <v>159</v>
      </c>
      <c r="C169" s="271" t="e">
        <f>D46</f>
        <v>#DIV/0!</v>
      </c>
      <c r="D169" s="245" t="e">
        <f t="shared" ref="D169:D172" si="0">C169/$D$163</f>
        <v>#DIV/0!</v>
      </c>
    </row>
    <row r="170" spans="1:5" x14ac:dyDescent="0.25">
      <c r="A170" s="240" t="s">
        <v>160</v>
      </c>
      <c r="B170" s="246" t="s">
        <v>99</v>
      </c>
      <c r="C170" s="271" t="e">
        <f>D102</f>
        <v>#DIV/0!</v>
      </c>
      <c r="D170" s="245" t="e">
        <f t="shared" si="0"/>
        <v>#DIV/0!</v>
      </c>
    </row>
    <row r="171" spans="1:5" x14ac:dyDescent="0.25">
      <c r="A171" s="240" t="s">
        <v>161</v>
      </c>
      <c r="B171" s="246" t="s">
        <v>162</v>
      </c>
      <c r="C171" s="271" t="e">
        <f>D147</f>
        <v>#DIV/0!</v>
      </c>
      <c r="D171" s="245" t="e">
        <f t="shared" si="0"/>
        <v>#DIV/0!</v>
      </c>
    </row>
    <row r="172" spans="1:5" x14ac:dyDescent="0.25">
      <c r="A172" s="240" t="s">
        <v>163</v>
      </c>
      <c r="B172" s="246" t="s">
        <v>164</v>
      </c>
      <c r="C172" s="271" t="e">
        <f>D149</f>
        <v>#DIV/0!</v>
      </c>
      <c r="D172" s="245" t="e">
        <f t="shared" si="0"/>
        <v>#DIV/0!</v>
      </c>
    </row>
    <row r="173" spans="1:5" x14ac:dyDescent="0.25">
      <c r="A173" s="237"/>
      <c r="B173" s="238"/>
      <c r="C173" s="260" t="s">
        <v>165</v>
      </c>
      <c r="D173" s="261" t="e">
        <f>SUM(D168:D172)</f>
        <v>#DIV/0!</v>
      </c>
    </row>
    <row r="174" spans="1:5" ht="26" x14ac:dyDescent="0.25">
      <c r="A174" s="249" t="s">
        <v>166</v>
      </c>
      <c r="B174" s="247" t="s">
        <v>167</v>
      </c>
      <c r="C174" s="266" t="s">
        <v>168</v>
      </c>
      <c r="D174" s="250" t="s">
        <v>169</v>
      </c>
      <c r="E174" s="258"/>
    </row>
    <row r="175" spans="1:5" x14ac:dyDescent="0.25">
      <c r="A175" s="264">
        <v>0</v>
      </c>
      <c r="B175" s="270">
        <f>A175*12</f>
        <v>0</v>
      </c>
      <c r="C175" s="268">
        <f>IF(A175=0,0,(D173*D165)+D165)</f>
        <v>0</v>
      </c>
      <c r="D175" s="251">
        <f>C175*B175</f>
        <v>0</v>
      </c>
      <c r="E175" s="258"/>
    </row>
    <row r="176" spans="1:5" ht="26" x14ac:dyDescent="0.25">
      <c r="A176" s="249" t="s">
        <v>170</v>
      </c>
      <c r="B176" s="247" t="s">
        <v>171</v>
      </c>
      <c r="C176" s="266" t="s">
        <v>172</v>
      </c>
      <c r="D176" s="250" t="s">
        <v>173</v>
      </c>
      <c r="E176" s="258"/>
    </row>
    <row r="177" spans="1:4" ht="16" thickBot="1" x14ac:dyDescent="0.3">
      <c r="A177" s="265">
        <v>0</v>
      </c>
      <c r="B177" s="269">
        <f>A177*12</f>
        <v>0</v>
      </c>
      <c r="C177" s="267">
        <f>IF(A177=0,0,(D173*D166)+D166)</f>
        <v>0</v>
      </c>
      <c r="D177" s="252">
        <f>C177*B177</f>
        <v>0</v>
      </c>
    </row>
  </sheetData>
  <sheetProtection formatRows="0"/>
  <mergeCells count="50">
    <mergeCell ref="A89:D89"/>
    <mergeCell ref="A97:D97"/>
    <mergeCell ref="A155:B155"/>
    <mergeCell ref="A156:B156"/>
    <mergeCell ref="A111:D111"/>
    <mergeCell ref="A117:D117"/>
    <mergeCell ref="A143:C143"/>
    <mergeCell ref="A142:D142"/>
    <mergeCell ref="A141:D141"/>
    <mergeCell ref="A154:D154"/>
    <mergeCell ref="A153:D153"/>
    <mergeCell ref="A122:C122"/>
    <mergeCell ref="A151:C151"/>
    <mergeCell ref="A42:D42"/>
    <mergeCell ref="A48:D48"/>
    <mergeCell ref="A60:D60"/>
    <mergeCell ref="A61:D61"/>
    <mergeCell ref="A79:D79"/>
    <mergeCell ref="A68:A69"/>
    <mergeCell ref="A65:A67"/>
    <mergeCell ref="C67:D67"/>
    <mergeCell ref="C66:D66"/>
    <mergeCell ref="A70:A71"/>
    <mergeCell ref="A22:D22"/>
    <mergeCell ref="A30:D30"/>
    <mergeCell ref="A41:D41"/>
    <mergeCell ref="A1:D1"/>
    <mergeCell ref="A2:D2"/>
    <mergeCell ref="A3:D3"/>
    <mergeCell ref="A4:D4"/>
    <mergeCell ref="A9:D9"/>
    <mergeCell ref="B5:D6"/>
    <mergeCell ref="A8:D8"/>
    <mergeCell ref="A29:D29"/>
    <mergeCell ref="A161:D161"/>
    <mergeCell ref="B163:C163"/>
    <mergeCell ref="B167:C167"/>
    <mergeCell ref="C16:D16"/>
    <mergeCell ref="C17:D17"/>
    <mergeCell ref="A16:B16"/>
    <mergeCell ref="A17:B17"/>
    <mergeCell ref="A118:D118"/>
    <mergeCell ref="A99:D99"/>
    <mergeCell ref="A109:D109"/>
    <mergeCell ref="A63:D63"/>
    <mergeCell ref="A19:D19"/>
    <mergeCell ref="A20:D20"/>
    <mergeCell ref="A21:D21"/>
    <mergeCell ref="A77:D77"/>
    <mergeCell ref="A115:D115"/>
  </mergeCells>
  <printOptions horizontalCentered="1"/>
  <pageMargins left="0.98425196850393704" right="0.70866141732283472" top="1.5748031496062993" bottom="0.98425196850393704" header="0.31496062992125984" footer="0.31496062992125984"/>
  <pageSetup paperSize="9" scale="66" fitToHeight="0" orientation="portrait" r:id="rId1"/>
  <headerFooter>
    <oddHeader>&amp;L&amp;"Calibri"&amp;12&amp;KFF0000 Confidencial&amp;1#_x000D_</oddHeader>
  </headerFooter>
  <rowBreaks count="3" manualBreakCount="3">
    <brk id="46" max="3" man="1"/>
    <brk id="87" max="3" man="1"/>
    <brk id="129" max="3" man="1"/>
  </rowBreaks>
  <colBreaks count="1" manualBreakCount="1">
    <brk id="4" max="177" man="1"/>
  </colBreak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Plan2">
    <tabColor rgb="FF002060"/>
    <pageSetUpPr fitToPage="1"/>
  </sheetPr>
  <dimension ref="A1:J150"/>
  <sheetViews>
    <sheetView showGridLines="0" view="pageBreakPreview" topLeftCell="A30" zoomScale="170" zoomScaleNormal="100" zoomScaleSheetLayoutView="170" workbookViewId="0">
      <selection activeCell="C7" sqref="C7"/>
    </sheetView>
  </sheetViews>
  <sheetFormatPr defaultRowHeight="12.5" x14ac:dyDescent="0.25"/>
  <cols>
    <col min="1" max="1" width="39.81640625" bestFit="1" customWidth="1"/>
    <col min="2" max="2" width="10" bestFit="1" customWidth="1"/>
    <col min="3" max="3" width="4.54296875" bestFit="1" customWidth="1"/>
    <col min="4" max="4" width="7.7265625" bestFit="1" customWidth="1"/>
    <col min="5" max="5" width="10.7265625" bestFit="1" customWidth="1"/>
    <col min="6" max="6" width="13" hidden="1" customWidth="1"/>
    <col min="7" max="8" width="0" hidden="1" customWidth="1"/>
  </cols>
  <sheetData>
    <row r="1" spans="1:10" s="1" customFormat="1" ht="8" x14ac:dyDescent="0.25">
      <c r="A1" s="3"/>
      <c r="B1" s="5"/>
      <c r="C1" s="5"/>
      <c r="D1" s="5"/>
      <c r="E1" s="5"/>
      <c r="F1" s="5"/>
    </row>
    <row r="2" spans="1:10" s="1" customFormat="1" ht="13" x14ac:dyDescent="0.25">
      <c r="A2" s="275" t="s">
        <v>174</v>
      </c>
      <c r="B2" s="276"/>
      <c r="C2" s="276"/>
      <c r="D2" s="276"/>
      <c r="E2" s="276"/>
      <c r="F2" s="6"/>
    </row>
    <row r="3" spans="1:10" s="1" customFormat="1" ht="8.5" thickBot="1" x14ac:dyDescent="0.3">
      <c r="A3" s="277"/>
      <c r="B3" s="277"/>
      <c r="C3" s="277"/>
      <c r="D3" s="277"/>
      <c r="E3" s="277"/>
      <c r="F3" s="7"/>
    </row>
    <row r="4" spans="1:10" s="1" customFormat="1" ht="16.5" thickBot="1" x14ac:dyDescent="0.3">
      <c r="A4" s="23" t="s">
        <v>175</v>
      </c>
      <c r="B4" s="24" t="s">
        <v>176</v>
      </c>
      <c r="C4" s="24" t="s">
        <v>177</v>
      </c>
      <c r="D4" s="24" t="s">
        <v>178</v>
      </c>
      <c r="E4" s="24" t="s">
        <v>179</v>
      </c>
      <c r="H4" s="66"/>
    </row>
    <row r="5" spans="1:10" s="1" customFormat="1" ht="8" x14ac:dyDescent="0.25">
      <c r="A5" s="45" t="s">
        <v>180</v>
      </c>
      <c r="B5" s="46">
        <v>0</v>
      </c>
      <c r="C5" s="47">
        <v>0</v>
      </c>
      <c r="D5" s="48">
        <f t="shared" ref="D5:D20" si="0">SUM(C5*B5)</f>
        <v>0</v>
      </c>
      <c r="E5" s="51" t="str">
        <f>IF(C5&gt;0,((D5/12)/C5),"0")</f>
        <v>0</v>
      </c>
      <c r="H5" s="66"/>
    </row>
    <row r="6" spans="1:10" s="1" customFormat="1" ht="8" x14ac:dyDescent="0.25">
      <c r="A6" s="12" t="s">
        <v>181</v>
      </c>
      <c r="B6" s="13">
        <v>0</v>
      </c>
      <c r="C6" s="14">
        <v>0</v>
      </c>
      <c r="D6" s="49">
        <f t="shared" si="0"/>
        <v>0</v>
      </c>
      <c r="E6" s="52" t="str">
        <f t="shared" ref="E6:E20" si="1">IF(C6&gt;0,((D6/12)/C6),"0")</f>
        <v>0</v>
      </c>
      <c r="H6" s="66"/>
    </row>
    <row r="7" spans="1:10" s="1" customFormat="1" ht="8" x14ac:dyDescent="0.25">
      <c r="A7" s="12" t="s">
        <v>182</v>
      </c>
      <c r="B7" s="13">
        <v>0</v>
      </c>
      <c r="C7" s="14">
        <v>0</v>
      </c>
      <c r="D7" s="49">
        <f t="shared" si="0"/>
        <v>0</v>
      </c>
      <c r="E7" s="52" t="str">
        <f t="shared" si="1"/>
        <v>0</v>
      </c>
      <c r="H7" s="66"/>
    </row>
    <row r="8" spans="1:10" s="1" customFormat="1" ht="8" x14ac:dyDescent="0.25">
      <c r="A8" s="12" t="s">
        <v>183</v>
      </c>
      <c r="B8" s="13">
        <v>0</v>
      </c>
      <c r="C8" s="14">
        <v>0</v>
      </c>
      <c r="D8" s="49">
        <f t="shared" si="0"/>
        <v>0</v>
      </c>
      <c r="E8" s="52" t="str">
        <f t="shared" si="1"/>
        <v>0</v>
      </c>
      <c r="H8" s="66"/>
    </row>
    <row r="9" spans="1:10" s="1" customFormat="1" ht="8" x14ac:dyDescent="0.25">
      <c r="A9" s="12" t="s">
        <v>184</v>
      </c>
      <c r="B9" s="13">
        <v>0</v>
      </c>
      <c r="C9" s="14">
        <v>0</v>
      </c>
      <c r="D9" s="49">
        <f>SUM(C9*B9)</f>
        <v>0</v>
      </c>
      <c r="E9" s="52" t="str">
        <f>IF(C9&gt;0,((D9/12)/C9),"0")</f>
        <v>0</v>
      </c>
      <c r="H9" s="66"/>
    </row>
    <row r="10" spans="1:10" s="1" customFormat="1" ht="8" x14ac:dyDescent="0.25">
      <c r="A10" s="12" t="s">
        <v>185</v>
      </c>
      <c r="B10" s="13">
        <v>0</v>
      </c>
      <c r="C10" s="14">
        <v>0</v>
      </c>
      <c r="D10" s="49">
        <f t="shared" si="0"/>
        <v>0</v>
      </c>
      <c r="E10" s="52" t="str">
        <f t="shared" si="1"/>
        <v>0</v>
      </c>
      <c r="H10" s="66"/>
    </row>
    <row r="11" spans="1:10" s="1" customFormat="1" ht="8" x14ac:dyDescent="0.25">
      <c r="A11" s="12" t="s">
        <v>186</v>
      </c>
      <c r="B11" s="13">
        <v>0</v>
      </c>
      <c r="C11" s="14">
        <v>0</v>
      </c>
      <c r="D11" s="49">
        <f t="shared" si="0"/>
        <v>0</v>
      </c>
      <c r="E11" s="52" t="str">
        <f t="shared" si="1"/>
        <v>0</v>
      </c>
      <c r="H11" s="66"/>
    </row>
    <row r="12" spans="1:10" s="1" customFormat="1" ht="8" x14ac:dyDescent="0.25">
      <c r="A12" s="12" t="s">
        <v>187</v>
      </c>
      <c r="B12" s="13">
        <v>0</v>
      </c>
      <c r="C12" s="14">
        <v>0</v>
      </c>
      <c r="D12" s="49">
        <f t="shared" si="0"/>
        <v>0</v>
      </c>
      <c r="E12" s="52" t="str">
        <f t="shared" si="1"/>
        <v>0</v>
      </c>
      <c r="H12" s="66"/>
    </row>
    <row r="13" spans="1:10" s="1" customFormat="1" ht="8" x14ac:dyDescent="0.25">
      <c r="A13" s="16" t="s">
        <v>188</v>
      </c>
      <c r="B13" s="17">
        <v>0</v>
      </c>
      <c r="C13" s="14">
        <v>0</v>
      </c>
      <c r="D13" s="49">
        <f t="shared" si="0"/>
        <v>0</v>
      </c>
      <c r="E13" s="52" t="str">
        <f t="shared" si="1"/>
        <v>0</v>
      </c>
      <c r="H13" s="66"/>
    </row>
    <row r="14" spans="1:10" s="1" customFormat="1" ht="11.25" customHeight="1" x14ac:dyDescent="0.25">
      <c r="A14" s="18" t="s">
        <v>189</v>
      </c>
      <c r="B14" s="13">
        <v>0</v>
      </c>
      <c r="C14" s="14">
        <v>0</v>
      </c>
      <c r="D14" s="49">
        <f t="shared" si="0"/>
        <v>0</v>
      </c>
      <c r="E14" s="52" t="str">
        <f t="shared" si="1"/>
        <v>0</v>
      </c>
      <c r="H14" s="63"/>
    </row>
    <row r="15" spans="1:10" s="1" customFormat="1" ht="8" x14ac:dyDescent="0.25">
      <c r="A15" s="18" t="s">
        <v>190</v>
      </c>
      <c r="B15" s="13">
        <v>0</v>
      </c>
      <c r="C15" s="14">
        <v>0</v>
      </c>
      <c r="D15" s="49">
        <f t="shared" si="0"/>
        <v>0</v>
      </c>
      <c r="E15" s="52" t="str">
        <f t="shared" si="1"/>
        <v>0</v>
      </c>
      <c r="H15" s="64"/>
      <c r="I15" s="66"/>
      <c r="J15" s="66"/>
    </row>
    <row r="16" spans="1:10" s="1" customFormat="1" ht="8" x14ac:dyDescent="0.25">
      <c r="A16" s="18" t="s">
        <v>191</v>
      </c>
      <c r="B16" s="13">
        <v>0</v>
      </c>
      <c r="C16" s="14">
        <v>0</v>
      </c>
      <c r="D16" s="49">
        <f t="shared" si="0"/>
        <v>0</v>
      </c>
      <c r="E16" s="52" t="str">
        <f t="shared" si="1"/>
        <v>0</v>
      </c>
      <c r="H16" s="64"/>
      <c r="I16" s="66"/>
      <c r="J16" s="66"/>
    </row>
    <row r="17" spans="1:10" s="1" customFormat="1" ht="8" x14ac:dyDescent="0.25">
      <c r="A17" s="18" t="s">
        <v>192</v>
      </c>
      <c r="B17" s="13">
        <v>0</v>
      </c>
      <c r="C17" s="14">
        <v>0</v>
      </c>
      <c r="D17" s="49">
        <f t="shared" si="0"/>
        <v>0</v>
      </c>
      <c r="E17" s="52" t="str">
        <f>IF(C17&gt;0,((D17/12)/C17),"0")</f>
        <v>0</v>
      </c>
      <c r="H17" s="64"/>
      <c r="I17" s="66"/>
      <c r="J17" s="66"/>
    </row>
    <row r="18" spans="1:10" s="1" customFormat="1" ht="8" x14ac:dyDescent="0.25">
      <c r="A18" s="18" t="s">
        <v>193</v>
      </c>
      <c r="B18" s="13">
        <v>0</v>
      </c>
      <c r="C18" s="14">
        <v>0</v>
      </c>
      <c r="D18" s="49">
        <f t="shared" si="0"/>
        <v>0</v>
      </c>
      <c r="E18" s="52" t="str">
        <f t="shared" si="1"/>
        <v>0</v>
      </c>
      <c r="H18" s="64"/>
      <c r="I18" s="66"/>
      <c r="J18" s="66"/>
    </row>
    <row r="19" spans="1:10" s="1" customFormat="1" ht="8" x14ac:dyDescent="0.25">
      <c r="A19" s="18" t="s">
        <v>194</v>
      </c>
      <c r="B19" s="13">
        <v>0</v>
      </c>
      <c r="C19" s="14">
        <v>0</v>
      </c>
      <c r="D19" s="49">
        <f t="shared" si="0"/>
        <v>0</v>
      </c>
      <c r="E19" s="52" t="str">
        <f t="shared" si="1"/>
        <v>0</v>
      </c>
      <c r="J19" s="65"/>
    </row>
    <row r="20" spans="1:10" s="1" customFormat="1" ht="12" customHeight="1" thickBot="1" x14ac:dyDescent="0.3">
      <c r="A20" s="19" t="s">
        <v>195</v>
      </c>
      <c r="B20" s="20">
        <v>0</v>
      </c>
      <c r="C20" s="21">
        <v>0</v>
      </c>
      <c r="D20" s="50">
        <f t="shared" si="0"/>
        <v>0</v>
      </c>
      <c r="E20" s="53" t="str">
        <f t="shared" si="1"/>
        <v>0</v>
      </c>
    </row>
    <row r="21" spans="1:10" s="1" customFormat="1" ht="8" x14ac:dyDescent="0.25">
      <c r="A21" s="10" t="s">
        <v>196</v>
      </c>
      <c r="B21" s="9"/>
      <c r="C21" s="9"/>
      <c r="D21" s="11">
        <f>SUM(D5:D20)</f>
        <v>0</v>
      </c>
      <c r="E21" s="4">
        <f>SUM(E5:E20)</f>
        <v>0</v>
      </c>
    </row>
    <row r="22" spans="1:10" s="1" customFormat="1" ht="8.5" thickBot="1" x14ac:dyDescent="0.3">
      <c r="A22" s="10"/>
      <c r="B22" s="9"/>
      <c r="C22" s="9"/>
      <c r="D22" s="11"/>
      <c r="E22" s="4"/>
    </row>
    <row r="23" spans="1:10" s="1" customFormat="1" ht="16.5" thickBot="1" x14ac:dyDescent="0.3">
      <c r="A23" s="23" t="s">
        <v>197</v>
      </c>
      <c r="B23" s="24" t="s">
        <v>198</v>
      </c>
      <c r="C23" s="24" t="s">
        <v>199</v>
      </c>
      <c r="D23" s="24" t="s">
        <v>178</v>
      </c>
      <c r="E23" s="24" t="s">
        <v>200</v>
      </c>
    </row>
    <row r="24" spans="1:10" s="1" customFormat="1" ht="8" x14ac:dyDescent="0.25">
      <c r="A24" s="43" t="s">
        <v>201</v>
      </c>
      <c r="B24" s="17">
        <v>0</v>
      </c>
      <c r="C24" s="25">
        <v>0</v>
      </c>
      <c r="D24" s="15">
        <f t="shared" ref="D24:D38" si="2">SUM(C24*B24)</f>
        <v>0</v>
      </c>
      <c r="E24" s="52" t="str">
        <f t="shared" ref="E24:E38" si="3">IF(C24&gt;0,((D24/12)/C24),"0")</f>
        <v>0</v>
      </c>
    </row>
    <row r="25" spans="1:10" s="1" customFormat="1" ht="8" x14ac:dyDescent="0.25">
      <c r="A25" s="12" t="s">
        <v>202</v>
      </c>
      <c r="B25" s="13">
        <v>0</v>
      </c>
      <c r="C25" s="25">
        <v>0</v>
      </c>
      <c r="D25" s="15">
        <f t="shared" si="2"/>
        <v>0</v>
      </c>
      <c r="E25" s="52" t="str">
        <f t="shared" si="3"/>
        <v>0</v>
      </c>
    </row>
    <row r="26" spans="1:10" s="1" customFormat="1" ht="8" x14ac:dyDescent="0.25">
      <c r="A26" s="12" t="s">
        <v>203</v>
      </c>
      <c r="B26" s="13">
        <v>0</v>
      </c>
      <c r="C26" s="25">
        <v>0</v>
      </c>
      <c r="D26" s="15">
        <f t="shared" si="2"/>
        <v>0</v>
      </c>
      <c r="E26" s="52" t="str">
        <f t="shared" si="3"/>
        <v>0</v>
      </c>
    </row>
    <row r="27" spans="1:10" s="1" customFormat="1" ht="8" x14ac:dyDescent="0.25">
      <c r="A27" s="12" t="s">
        <v>204</v>
      </c>
      <c r="B27" s="13">
        <v>0</v>
      </c>
      <c r="C27" s="25">
        <v>0</v>
      </c>
      <c r="D27" s="15">
        <f t="shared" si="2"/>
        <v>0</v>
      </c>
      <c r="E27" s="52" t="str">
        <f t="shared" si="3"/>
        <v>0</v>
      </c>
    </row>
    <row r="28" spans="1:10" s="1" customFormat="1" ht="8" x14ac:dyDescent="0.25">
      <c r="A28" s="12" t="s">
        <v>205</v>
      </c>
      <c r="B28" s="13">
        <v>0</v>
      </c>
      <c r="C28" s="25">
        <v>0</v>
      </c>
      <c r="D28" s="15">
        <f t="shared" si="2"/>
        <v>0</v>
      </c>
      <c r="E28" s="52" t="str">
        <f t="shared" si="3"/>
        <v>0</v>
      </c>
    </row>
    <row r="29" spans="1:10" s="1" customFormat="1" ht="8" x14ac:dyDescent="0.25">
      <c r="A29" s="12" t="s">
        <v>206</v>
      </c>
      <c r="B29" s="13">
        <v>0</v>
      </c>
      <c r="C29" s="25">
        <v>0</v>
      </c>
      <c r="D29" s="15">
        <f t="shared" si="2"/>
        <v>0</v>
      </c>
      <c r="E29" s="52" t="str">
        <f t="shared" si="3"/>
        <v>0</v>
      </c>
    </row>
    <row r="30" spans="1:10" s="1" customFormat="1" ht="8" x14ac:dyDescent="0.25">
      <c r="A30" s="12" t="s">
        <v>207</v>
      </c>
      <c r="B30" s="13">
        <v>0</v>
      </c>
      <c r="C30" s="25">
        <v>0</v>
      </c>
      <c r="D30" s="15">
        <f t="shared" si="2"/>
        <v>0</v>
      </c>
      <c r="E30" s="52" t="str">
        <f t="shared" si="3"/>
        <v>0</v>
      </c>
    </row>
    <row r="31" spans="1:10" s="1" customFormat="1" ht="8" x14ac:dyDescent="0.25">
      <c r="A31" s="12" t="s">
        <v>208</v>
      </c>
      <c r="B31" s="13">
        <v>0</v>
      </c>
      <c r="C31" s="25">
        <v>0</v>
      </c>
      <c r="D31" s="15">
        <f t="shared" si="2"/>
        <v>0</v>
      </c>
      <c r="E31" s="52" t="str">
        <f t="shared" si="3"/>
        <v>0</v>
      </c>
    </row>
    <row r="32" spans="1:10" s="1" customFormat="1" ht="8" x14ac:dyDescent="0.25">
      <c r="A32" s="12" t="s">
        <v>209</v>
      </c>
      <c r="B32" s="13">
        <v>0</v>
      </c>
      <c r="C32" s="25">
        <v>0</v>
      </c>
      <c r="D32" s="15">
        <f t="shared" si="2"/>
        <v>0</v>
      </c>
      <c r="E32" s="52" t="str">
        <f t="shared" si="3"/>
        <v>0</v>
      </c>
    </row>
    <row r="33" spans="1:6" s="1" customFormat="1" ht="8" x14ac:dyDescent="0.25">
      <c r="A33" s="12" t="s">
        <v>210</v>
      </c>
      <c r="B33" s="13">
        <v>0</v>
      </c>
      <c r="C33" s="25">
        <v>0</v>
      </c>
      <c r="D33" s="15">
        <f t="shared" si="2"/>
        <v>0</v>
      </c>
      <c r="E33" s="52" t="str">
        <f t="shared" si="3"/>
        <v>0</v>
      </c>
    </row>
    <row r="34" spans="1:6" s="1" customFormat="1" ht="8" x14ac:dyDescent="0.25">
      <c r="A34" s="12" t="s">
        <v>211</v>
      </c>
      <c r="B34" s="13">
        <v>0</v>
      </c>
      <c r="C34" s="25">
        <v>0</v>
      </c>
      <c r="D34" s="15">
        <f t="shared" si="2"/>
        <v>0</v>
      </c>
      <c r="E34" s="52" t="str">
        <f t="shared" si="3"/>
        <v>0</v>
      </c>
    </row>
    <row r="35" spans="1:6" s="1" customFormat="1" ht="8" x14ac:dyDescent="0.25">
      <c r="A35" s="12" t="s">
        <v>212</v>
      </c>
      <c r="B35" s="13">
        <v>0</v>
      </c>
      <c r="C35" s="25">
        <v>0</v>
      </c>
      <c r="D35" s="15">
        <f t="shared" si="2"/>
        <v>0</v>
      </c>
      <c r="E35" s="52" t="str">
        <f t="shared" si="3"/>
        <v>0</v>
      </c>
    </row>
    <row r="36" spans="1:6" s="1" customFormat="1" ht="8" x14ac:dyDescent="0.25">
      <c r="A36" s="12" t="s">
        <v>213</v>
      </c>
      <c r="B36" s="13">
        <v>0</v>
      </c>
      <c r="C36" s="25">
        <v>0</v>
      </c>
      <c r="D36" s="15">
        <f t="shared" si="2"/>
        <v>0</v>
      </c>
      <c r="E36" s="52" t="str">
        <f t="shared" si="3"/>
        <v>0</v>
      </c>
    </row>
    <row r="37" spans="1:6" s="1" customFormat="1" ht="8" x14ac:dyDescent="0.25">
      <c r="A37" s="12" t="s">
        <v>214</v>
      </c>
      <c r="B37" s="13">
        <v>0</v>
      </c>
      <c r="C37" s="25">
        <v>0</v>
      </c>
      <c r="D37" s="15">
        <f t="shared" si="2"/>
        <v>0</v>
      </c>
      <c r="E37" s="52" t="str">
        <f t="shared" si="3"/>
        <v>0</v>
      </c>
    </row>
    <row r="38" spans="1:6" s="1" customFormat="1" ht="8.5" thickBot="1" x14ac:dyDescent="0.3">
      <c r="A38" s="44" t="s">
        <v>215</v>
      </c>
      <c r="B38" s="26">
        <v>0</v>
      </c>
      <c r="C38" s="27">
        <v>0</v>
      </c>
      <c r="D38" s="22">
        <f t="shared" si="2"/>
        <v>0</v>
      </c>
      <c r="E38" s="52" t="str">
        <f t="shared" si="3"/>
        <v>0</v>
      </c>
    </row>
    <row r="39" spans="1:6" s="1" customFormat="1" ht="8" x14ac:dyDescent="0.25">
      <c r="A39" s="70"/>
      <c r="B39" s="71"/>
      <c r="C39" s="71"/>
      <c r="D39" s="72">
        <f>SUM(D24:D38)</f>
        <v>0</v>
      </c>
      <c r="E39" s="73">
        <f>SUM(E24:E38)</f>
        <v>0</v>
      </c>
    </row>
    <row r="40" spans="1:6" s="1" customFormat="1" ht="8.5" thickBot="1" x14ac:dyDescent="0.3">
      <c r="A40" s="274"/>
      <c r="B40" s="274"/>
      <c r="C40" s="274"/>
      <c r="D40" s="274"/>
      <c r="E40" s="274"/>
      <c r="F40" s="2"/>
    </row>
    <row r="41" spans="1:6" s="1" customFormat="1" ht="16.5" thickBot="1" x14ac:dyDescent="0.3">
      <c r="A41" s="23" t="s">
        <v>216</v>
      </c>
      <c r="B41" s="24" t="s">
        <v>198</v>
      </c>
      <c r="C41" s="24" t="s">
        <v>199</v>
      </c>
      <c r="D41" s="24" t="s">
        <v>178</v>
      </c>
      <c r="E41" s="24" t="s">
        <v>200</v>
      </c>
    </row>
    <row r="42" spans="1:6" s="1" customFormat="1" ht="8" x14ac:dyDescent="0.25">
      <c r="A42" s="18" t="s">
        <v>217</v>
      </c>
      <c r="B42" s="13">
        <v>0</v>
      </c>
      <c r="C42" s="14">
        <v>0</v>
      </c>
      <c r="D42" s="49">
        <f t="shared" ref="D42:D54" si="4">SUM(C42*B42)</f>
        <v>0</v>
      </c>
      <c r="E42" s="52" t="str">
        <f t="shared" ref="E42:E54" si="5">IF(C42&gt;0,((D42/12)/C42),"0")</f>
        <v>0</v>
      </c>
    </row>
    <row r="43" spans="1:6" s="1" customFormat="1" ht="8" x14ac:dyDescent="0.25">
      <c r="A43" s="18" t="s">
        <v>218</v>
      </c>
      <c r="B43" s="13">
        <v>0</v>
      </c>
      <c r="C43" s="14">
        <v>0</v>
      </c>
      <c r="D43" s="49">
        <f t="shared" si="4"/>
        <v>0</v>
      </c>
      <c r="E43" s="52" t="str">
        <f t="shared" si="5"/>
        <v>0</v>
      </c>
    </row>
    <row r="44" spans="1:6" s="1" customFormat="1" ht="8" x14ac:dyDescent="0.25">
      <c r="A44" s="18" t="s">
        <v>219</v>
      </c>
      <c r="B44" s="13">
        <v>0</v>
      </c>
      <c r="C44" s="14">
        <v>0</v>
      </c>
      <c r="D44" s="49">
        <f t="shared" si="4"/>
        <v>0</v>
      </c>
      <c r="E44" s="52" t="str">
        <f t="shared" si="5"/>
        <v>0</v>
      </c>
    </row>
    <row r="45" spans="1:6" s="1" customFormat="1" ht="8" x14ac:dyDescent="0.25">
      <c r="A45" s="18" t="s">
        <v>220</v>
      </c>
      <c r="B45" s="13">
        <v>0</v>
      </c>
      <c r="C45" s="14">
        <v>0</v>
      </c>
      <c r="D45" s="49">
        <f t="shared" si="4"/>
        <v>0</v>
      </c>
      <c r="E45" s="52" t="str">
        <f t="shared" si="5"/>
        <v>0</v>
      </c>
    </row>
    <row r="46" spans="1:6" s="1" customFormat="1" ht="8" x14ac:dyDescent="0.25">
      <c r="A46" s="18" t="s">
        <v>221</v>
      </c>
      <c r="B46" s="13">
        <v>0</v>
      </c>
      <c r="C46" s="14">
        <v>0</v>
      </c>
      <c r="D46" s="49">
        <f t="shared" si="4"/>
        <v>0</v>
      </c>
      <c r="E46" s="52" t="str">
        <f t="shared" si="5"/>
        <v>0</v>
      </c>
    </row>
    <row r="47" spans="1:6" s="1" customFormat="1" ht="8" x14ac:dyDescent="0.25">
      <c r="A47" s="18" t="s">
        <v>222</v>
      </c>
      <c r="B47" s="13">
        <v>0</v>
      </c>
      <c r="C47" s="14">
        <v>0</v>
      </c>
      <c r="D47" s="49">
        <f t="shared" si="4"/>
        <v>0</v>
      </c>
      <c r="E47" s="52" t="str">
        <f t="shared" si="5"/>
        <v>0</v>
      </c>
    </row>
    <row r="48" spans="1:6" s="1" customFormat="1" ht="8" x14ac:dyDescent="0.25">
      <c r="A48" s="18" t="s">
        <v>223</v>
      </c>
      <c r="B48" s="13">
        <v>0</v>
      </c>
      <c r="C48" s="14">
        <v>0</v>
      </c>
      <c r="D48" s="49">
        <f t="shared" si="4"/>
        <v>0</v>
      </c>
      <c r="E48" s="52" t="str">
        <f t="shared" si="5"/>
        <v>0</v>
      </c>
    </row>
    <row r="49" spans="1:5" s="1" customFormat="1" ht="8" x14ac:dyDescent="0.25">
      <c r="A49" s="18" t="s">
        <v>224</v>
      </c>
      <c r="B49" s="13">
        <v>0</v>
      </c>
      <c r="C49" s="14">
        <v>0</v>
      </c>
      <c r="D49" s="49">
        <f t="shared" si="4"/>
        <v>0</v>
      </c>
      <c r="E49" s="52" t="str">
        <f t="shared" si="5"/>
        <v>0</v>
      </c>
    </row>
    <row r="50" spans="1:5" s="1" customFormat="1" ht="8" x14ac:dyDescent="0.25">
      <c r="A50" s="18" t="s">
        <v>225</v>
      </c>
      <c r="B50" s="13">
        <v>0</v>
      </c>
      <c r="C50" s="14">
        <v>0</v>
      </c>
      <c r="D50" s="49">
        <f t="shared" si="4"/>
        <v>0</v>
      </c>
      <c r="E50" s="52" t="str">
        <f t="shared" si="5"/>
        <v>0</v>
      </c>
    </row>
    <row r="51" spans="1:5" s="1" customFormat="1" ht="8" x14ac:dyDescent="0.25">
      <c r="A51" s="18" t="s">
        <v>226</v>
      </c>
      <c r="B51" s="13">
        <v>0</v>
      </c>
      <c r="C51" s="14">
        <v>0</v>
      </c>
      <c r="D51" s="49">
        <f t="shared" si="4"/>
        <v>0</v>
      </c>
      <c r="E51" s="52" t="str">
        <f t="shared" si="5"/>
        <v>0</v>
      </c>
    </row>
    <row r="52" spans="1:5" s="1" customFormat="1" ht="8" x14ac:dyDescent="0.25">
      <c r="A52" s="18" t="s">
        <v>227</v>
      </c>
      <c r="B52" s="13">
        <v>0</v>
      </c>
      <c r="C52" s="14">
        <v>0</v>
      </c>
      <c r="D52" s="49">
        <f t="shared" si="4"/>
        <v>0</v>
      </c>
      <c r="E52" s="52" t="str">
        <f t="shared" si="5"/>
        <v>0</v>
      </c>
    </row>
    <row r="53" spans="1:5" s="1" customFormat="1" ht="8" x14ac:dyDescent="0.25">
      <c r="A53" s="18" t="s">
        <v>228</v>
      </c>
      <c r="B53" s="13">
        <v>0</v>
      </c>
      <c r="C53" s="14">
        <v>0</v>
      </c>
      <c r="D53" s="49">
        <f t="shared" si="4"/>
        <v>0</v>
      </c>
      <c r="E53" s="52" t="str">
        <f t="shared" si="5"/>
        <v>0</v>
      </c>
    </row>
    <row r="54" spans="1:5" s="1" customFormat="1" ht="8.5" thickBot="1" x14ac:dyDescent="0.3">
      <c r="A54" s="19" t="s">
        <v>229</v>
      </c>
      <c r="B54" s="20">
        <v>0</v>
      </c>
      <c r="C54" s="21">
        <v>0</v>
      </c>
      <c r="D54" s="50">
        <f t="shared" si="4"/>
        <v>0</v>
      </c>
      <c r="E54" s="52" t="str">
        <f t="shared" si="5"/>
        <v>0</v>
      </c>
    </row>
    <row r="55" spans="1:5" s="1" customFormat="1" ht="8" x14ac:dyDescent="0.25">
      <c r="A55" s="70"/>
      <c r="B55" s="71"/>
      <c r="C55" s="71"/>
      <c r="D55" s="72">
        <f>SUM(D42:D54)</f>
        <v>0</v>
      </c>
      <c r="E55" s="73">
        <f>SUM(E42:E54)</f>
        <v>0</v>
      </c>
    </row>
    <row r="56" spans="1:5" s="1" customFormat="1" ht="8" x14ac:dyDescent="0.25">
      <c r="A56" s="70"/>
      <c r="B56" s="74"/>
      <c r="C56" s="75"/>
      <c r="D56" s="76"/>
      <c r="E56" s="77"/>
    </row>
    <row r="148" spans="3:4" x14ac:dyDescent="0.25">
      <c r="C148" s="67">
        <v>0.05</v>
      </c>
    </row>
    <row r="150" spans="3:4" x14ac:dyDescent="0.25">
      <c r="D150">
        <f>D148+D144+D143+D139+D136</f>
        <v>0</v>
      </c>
    </row>
  </sheetData>
  <mergeCells count="3">
    <mergeCell ref="A40:E40"/>
    <mergeCell ref="A2:E2"/>
    <mergeCell ref="A3:E3"/>
  </mergeCells>
  <printOptions horizontalCentered="1"/>
  <pageMargins left="0.9055118110236221" right="0.51181102362204722" top="1.9685039370078741" bottom="0.78740157480314965" header="0.31496062992125984" footer="0.31496062992125984"/>
  <pageSetup paperSize="9" fitToHeight="0" orientation="portrait" r:id="rId1"/>
  <headerFooter>
    <oddHeader>&amp;L&amp;"Calibri"&amp;12&amp;KFF0000 Confidencial&amp;1#_x000D_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Plan3">
    <tabColor rgb="FF7030A0"/>
    <pageSetUpPr fitToPage="1"/>
  </sheetPr>
  <dimension ref="B1:F32"/>
  <sheetViews>
    <sheetView showGridLines="0" view="pageBreakPreview" zoomScale="150" zoomScaleNormal="150" zoomScaleSheetLayoutView="150" workbookViewId="0">
      <selection activeCell="E21" sqref="E21"/>
    </sheetView>
  </sheetViews>
  <sheetFormatPr defaultColWidth="9.1796875" defaultRowHeight="8" x14ac:dyDescent="0.2"/>
  <cols>
    <col min="1" max="1" width="2.7265625" style="28" customWidth="1"/>
    <col min="2" max="2" width="23" style="28" bestFit="1" customWidth="1"/>
    <col min="3" max="3" width="9.26953125" style="28" bestFit="1" customWidth="1"/>
    <col min="4" max="4" width="20.54296875" style="28" customWidth="1"/>
    <col min="5" max="5" width="20.54296875" style="28" bestFit="1" customWidth="1"/>
    <col min="6" max="6" width="2.7265625" style="28" customWidth="1"/>
    <col min="7" max="16384" width="9.1796875" style="28"/>
  </cols>
  <sheetData>
    <row r="1" spans="2:6" ht="16.5" x14ac:dyDescent="0.2">
      <c r="B1" s="353"/>
      <c r="C1" s="353"/>
      <c r="D1" s="353"/>
      <c r="E1" s="353"/>
    </row>
    <row r="2" spans="2:6" s="1" customFormat="1" ht="16.5" x14ac:dyDescent="0.25">
      <c r="B2" s="354" t="s">
        <v>230</v>
      </c>
      <c r="C2" s="355"/>
      <c r="D2" s="355"/>
      <c r="E2" s="356"/>
    </row>
    <row r="3" spans="2:6" s="29" customFormat="1" ht="9" x14ac:dyDescent="0.25">
      <c r="B3" s="357" t="s">
        <v>231</v>
      </c>
      <c r="C3" s="358"/>
      <c r="D3" s="358"/>
      <c r="E3" s="359"/>
    </row>
    <row r="5" spans="2:6" ht="16.5" x14ac:dyDescent="0.2">
      <c r="B5" s="353" t="s">
        <v>232</v>
      </c>
      <c r="C5" s="353"/>
      <c r="D5" s="353"/>
      <c r="E5" s="353"/>
    </row>
    <row r="7" spans="2:6" x14ac:dyDescent="0.2">
      <c r="B7" s="378" t="s">
        <v>233</v>
      </c>
      <c r="C7" s="379"/>
      <c r="D7" s="379"/>
      <c r="E7" s="380"/>
      <c r="F7" s="30"/>
    </row>
    <row r="8" spans="2:6" ht="8.5" thickBot="1" x14ac:dyDescent="0.25">
      <c r="B8" s="381"/>
      <c r="C8" s="382"/>
      <c r="D8" s="382"/>
      <c r="E8" s="383"/>
      <c r="F8" s="30"/>
    </row>
    <row r="9" spans="2:6" x14ac:dyDescent="0.2">
      <c r="B9" s="369" t="s">
        <v>234</v>
      </c>
      <c r="C9" s="370"/>
      <c r="D9" s="366" t="s">
        <v>235</v>
      </c>
      <c r="E9" s="363" t="s">
        <v>236</v>
      </c>
      <c r="F9" s="31"/>
    </row>
    <row r="10" spans="2:6" x14ac:dyDescent="0.2">
      <c r="B10" s="371"/>
      <c r="C10" s="372"/>
      <c r="D10" s="367"/>
      <c r="E10" s="364"/>
      <c r="F10" s="31"/>
    </row>
    <row r="11" spans="2:6" ht="8.5" thickBot="1" x14ac:dyDescent="0.25">
      <c r="B11" s="373"/>
      <c r="C11" s="374"/>
      <c r="D11" s="368"/>
      <c r="E11" s="365"/>
      <c r="F11" s="31"/>
    </row>
    <row r="12" spans="2:6" ht="8.25" customHeight="1" x14ac:dyDescent="0.2">
      <c r="B12" s="39" t="s">
        <v>237</v>
      </c>
      <c r="C12" s="32" t="e">
        <f>'Planilha de custo'!D39</f>
        <v>#DIV/0!</v>
      </c>
      <c r="D12" s="375" t="e">
        <f>'Planilha de custo'!D39</f>
        <v>#DIV/0!</v>
      </c>
      <c r="E12" s="360" t="e">
        <f>$C$19/$D$12</f>
        <v>#DIV/0!</v>
      </c>
      <c r="F12" s="31"/>
    </row>
    <row r="13" spans="2:6" ht="8.25" customHeight="1" x14ac:dyDescent="0.2">
      <c r="B13" s="40" t="s">
        <v>238</v>
      </c>
      <c r="C13" s="32" t="e">
        <f>'Planilha de custo'!#REF!</f>
        <v>#REF!</v>
      </c>
      <c r="D13" s="376"/>
      <c r="E13" s="361"/>
      <c r="F13" s="31"/>
    </row>
    <row r="14" spans="2:6" ht="8.25" customHeight="1" x14ac:dyDescent="0.2">
      <c r="B14" s="40" t="s">
        <v>239</v>
      </c>
      <c r="C14" s="32" t="e">
        <f>'Planilha de custo'!#REF!</f>
        <v>#REF!</v>
      </c>
      <c r="D14" s="376"/>
      <c r="E14" s="361"/>
      <c r="F14" s="31"/>
    </row>
    <row r="15" spans="2:6" ht="8.25" customHeight="1" x14ac:dyDescent="0.2">
      <c r="B15" s="40" t="s">
        <v>240</v>
      </c>
      <c r="C15" s="32">
        <v>0</v>
      </c>
      <c r="D15" s="376"/>
      <c r="E15" s="361"/>
      <c r="F15" s="31"/>
    </row>
    <row r="16" spans="2:6" ht="8.25" customHeight="1" x14ac:dyDescent="0.2">
      <c r="B16" s="40" t="s">
        <v>241</v>
      </c>
      <c r="C16" s="32">
        <v>0</v>
      </c>
      <c r="D16" s="376"/>
      <c r="E16" s="361"/>
      <c r="F16" s="31"/>
    </row>
    <row r="17" spans="2:6" ht="8.25" customHeight="1" x14ac:dyDescent="0.2">
      <c r="B17" s="40" t="s">
        <v>242</v>
      </c>
      <c r="C17" s="32" t="e">
        <f>'Planilha de custo'!D124</f>
        <v>#DIV/0!</v>
      </c>
      <c r="D17" s="376"/>
      <c r="E17" s="361"/>
      <c r="F17" s="31"/>
    </row>
    <row r="18" spans="2:6" ht="9" customHeight="1" thickBot="1" x14ac:dyDescent="0.25">
      <c r="B18" s="41" t="s">
        <v>243</v>
      </c>
      <c r="C18" s="33" t="e">
        <f>'Planilha de custo'!D136</f>
        <v>#DIV/0!</v>
      </c>
      <c r="D18" s="377"/>
      <c r="E18" s="362"/>
      <c r="F18" s="31"/>
    </row>
    <row r="19" spans="2:6" x14ac:dyDescent="0.2">
      <c r="B19" s="34" t="s">
        <v>234</v>
      </c>
      <c r="C19" s="36" t="e">
        <f>SUM(C12:C18)</f>
        <v>#DIV/0!</v>
      </c>
      <c r="D19" s="35"/>
      <c r="E19" s="35"/>
      <c r="F19" s="31"/>
    </row>
    <row r="20" spans="2:6" x14ac:dyDescent="0.2">
      <c r="F20" s="31"/>
    </row>
    <row r="21" spans="2:6" x14ac:dyDescent="0.2">
      <c r="B21" s="37"/>
      <c r="C21" s="37"/>
      <c r="D21" s="37"/>
      <c r="E21" s="37"/>
      <c r="F21" s="37"/>
    </row>
    <row r="22" spans="2:6" x14ac:dyDescent="0.2">
      <c r="B22" s="37"/>
      <c r="C22" s="37"/>
      <c r="D22" s="37"/>
      <c r="E22" s="37"/>
      <c r="F22" s="37"/>
    </row>
    <row r="23" spans="2:6" x14ac:dyDescent="0.2">
      <c r="F23" s="38"/>
    </row>
    <row r="24" spans="2:6" x14ac:dyDescent="0.2">
      <c r="F24" s="38"/>
    </row>
    <row r="25" spans="2:6" x14ac:dyDescent="0.2">
      <c r="F25" s="38"/>
    </row>
    <row r="26" spans="2:6" x14ac:dyDescent="0.2">
      <c r="F26" s="38"/>
    </row>
    <row r="27" spans="2:6" x14ac:dyDescent="0.2">
      <c r="F27" s="38"/>
    </row>
    <row r="28" spans="2:6" x14ac:dyDescent="0.2">
      <c r="F28" s="38"/>
    </row>
    <row r="29" spans="2:6" x14ac:dyDescent="0.2">
      <c r="F29" s="38"/>
    </row>
    <row r="30" spans="2:6" x14ac:dyDescent="0.2">
      <c r="F30" s="38"/>
    </row>
    <row r="31" spans="2:6" x14ac:dyDescent="0.2">
      <c r="F31" s="38"/>
    </row>
    <row r="32" spans="2:6" x14ac:dyDescent="0.2">
      <c r="F32" s="38"/>
    </row>
  </sheetData>
  <mergeCells count="10">
    <mergeCell ref="B1:E1"/>
    <mergeCell ref="B2:E2"/>
    <mergeCell ref="B3:E3"/>
    <mergeCell ref="E12:E18"/>
    <mergeCell ref="E9:E11"/>
    <mergeCell ref="D9:D11"/>
    <mergeCell ref="B9:C11"/>
    <mergeCell ref="B5:E5"/>
    <mergeCell ref="D12:D18"/>
    <mergeCell ref="B7:E8"/>
  </mergeCells>
  <conditionalFormatting sqref="E12:E18">
    <cfRule type="cellIs" dxfId="5" priority="1" stopIfTrue="1" operator="greaterThan">
      <formula>3.5</formula>
    </cfRule>
    <cfRule type="cellIs" dxfId="4" priority="2" stopIfTrue="1" operator="lessThan">
      <formula>3</formula>
    </cfRule>
    <cfRule type="cellIs" dxfId="3" priority="3" stopIfTrue="1" operator="between">
      <formula>2.5</formula>
      <formula>2.7</formula>
    </cfRule>
  </conditionalFormatting>
  <printOptions horizontalCentered="1"/>
  <pageMargins left="0.51181102362204722" right="0.51181102362204722" top="0.78740157480314965" bottom="0.78740157480314965" header="0.31496062992125984" footer="0.31496062992125984"/>
  <pageSetup paperSize="9" fitToHeight="0" orientation="portrait" r:id="rId1"/>
  <headerFooter>
    <oddHeader>&amp;L&amp;"Calibri"&amp;12&amp;KFF0000 Confidencial&amp;1#_x000D_</oddHeader>
  </headerFooter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Plan4">
    <tabColor rgb="FF00B050"/>
    <pageSetUpPr fitToPage="1"/>
  </sheetPr>
  <dimension ref="B1:F32"/>
  <sheetViews>
    <sheetView showGridLines="0" view="pageBreakPreview" zoomScale="150" zoomScaleNormal="150" zoomScaleSheetLayoutView="150" workbookViewId="0">
      <selection activeCell="D12" sqref="D12:D18"/>
    </sheetView>
  </sheetViews>
  <sheetFormatPr defaultColWidth="9.1796875" defaultRowHeight="8" x14ac:dyDescent="0.2"/>
  <cols>
    <col min="1" max="1" width="2.7265625" style="28" customWidth="1"/>
    <col min="2" max="2" width="23" style="28" bestFit="1" customWidth="1"/>
    <col min="3" max="3" width="9.26953125" style="28" bestFit="1" customWidth="1"/>
    <col min="4" max="4" width="20.54296875" style="28" customWidth="1"/>
    <col min="5" max="5" width="20.54296875" style="28" bestFit="1" customWidth="1"/>
    <col min="6" max="6" width="2.7265625" style="28" customWidth="1"/>
    <col min="7" max="16384" width="9.1796875" style="28"/>
  </cols>
  <sheetData>
    <row r="1" spans="2:6" ht="16.5" x14ac:dyDescent="0.2">
      <c r="B1" s="42"/>
      <c r="C1" s="42"/>
      <c r="D1" s="42"/>
      <c r="E1" s="42"/>
    </row>
    <row r="2" spans="2:6" s="1" customFormat="1" ht="16.5" x14ac:dyDescent="0.25">
      <c r="B2" s="354" t="s">
        <v>230</v>
      </c>
      <c r="C2" s="355"/>
      <c r="D2" s="355"/>
      <c r="E2" s="356"/>
    </row>
    <row r="3" spans="2:6" s="29" customFormat="1" ht="9" x14ac:dyDescent="0.25">
      <c r="B3" s="357" t="s">
        <v>231</v>
      </c>
      <c r="C3" s="358"/>
      <c r="D3" s="358"/>
      <c r="E3" s="359"/>
    </row>
    <row r="5" spans="2:6" ht="16.5" x14ac:dyDescent="0.2">
      <c r="B5" s="353" t="s">
        <v>232</v>
      </c>
      <c r="C5" s="353"/>
      <c r="D5" s="353"/>
      <c r="E5" s="353"/>
    </row>
    <row r="7" spans="2:6" x14ac:dyDescent="0.2">
      <c r="B7" s="378" t="s">
        <v>233</v>
      </c>
      <c r="C7" s="379"/>
      <c r="D7" s="379"/>
      <c r="E7" s="380"/>
      <c r="F7" s="30"/>
    </row>
    <row r="8" spans="2:6" ht="8.5" thickBot="1" x14ac:dyDescent="0.25">
      <c r="B8" s="381"/>
      <c r="C8" s="382"/>
      <c r="D8" s="382"/>
      <c r="E8" s="383"/>
      <c r="F8" s="30"/>
    </row>
    <row r="9" spans="2:6" ht="8.25" customHeight="1" x14ac:dyDescent="0.2">
      <c r="B9" s="369" t="s">
        <v>234</v>
      </c>
      <c r="C9" s="370"/>
      <c r="D9" s="366" t="s">
        <v>235</v>
      </c>
      <c r="E9" s="363" t="s">
        <v>244</v>
      </c>
      <c r="F9" s="31"/>
    </row>
    <row r="10" spans="2:6" x14ac:dyDescent="0.2">
      <c r="B10" s="371"/>
      <c r="C10" s="372"/>
      <c r="D10" s="367"/>
      <c r="E10" s="364"/>
      <c r="F10" s="31"/>
    </row>
    <row r="11" spans="2:6" ht="8.5" thickBot="1" x14ac:dyDescent="0.25">
      <c r="B11" s="373"/>
      <c r="C11" s="374"/>
      <c r="D11" s="368"/>
      <c r="E11" s="365"/>
      <c r="F11" s="31"/>
    </row>
    <row r="12" spans="2:6" ht="8.25" customHeight="1" x14ac:dyDescent="0.2">
      <c r="B12" s="39" t="s">
        <v>237</v>
      </c>
      <c r="C12" s="32" t="e">
        <f>'Planilha de custo'!D39</f>
        <v>#DIV/0!</v>
      </c>
      <c r="D12" s="375" t="e">
        <f>'Planilha de custo'!D39</f>
        <v>#DIV/0!</v>
      </c>
      <c r="E12" s="360" t="e">
        <f>$C$19/$D$12</f>
        <v>#DIV/0!</v>
      </c>
      <c r="F12" s="31"/>
    </row>
    <row r="13" spans="2:6" ht="8.25" customHeight="1" x14ac:dyDescent="0.2">
      <c r="B13" s="40" t="s">
        <v>238</v>
      </c>
      <c r="C13" s="32" t="e">
        <f>'Planilha de custo'!#REF!</f>
        <v>#REF!</v>
      </c>
      <c r="D13" s="376"/>
      <c r="E13" s="361"/>
      <c r="F13" s="31"/>
    </row>
    <row r="14" spans="2:6" ht="8.25" customHeight="1" x14ac:dyDescent="0.2">
      <c r="B14" s="40" t="s">
        <v>239</v>
      </c>
      <c r="C14" s="32" t="e">
        <f>'Planilha de custo'!#REF!</f>
        <v>#REF!</v>
      </c>
      <c r="D14" s="376"/>
      <c r="E14" s="361"/>
      <c r="F14" s="31"/>
    </row>
    <row r="15" spans="2:6" ht="8.25" customHeight="1" x14ac:dyDescent="0.2">
      <c r="B15" s="40" t="s">
        <v>240</v>
      </c>
      <c r="C15" s="32">
        <v>0</v>
      </c>
      <c r="D15" s="376"/>
      <c r="E15" s="361"/>
      <c r="F15" s="31"/>
    </row>
    <row r="16" spans="2:6" ht="8.25" customHeight="1" x14ac:dyDescent="0.2">
      <c r="B16" s="40" t="s">
        <v>241</v>
      </c>
      <c r="C16" s="32">
        <v>0</v>
      </c>
      <c r="D16" s="376"/>
      <c r="E16" s="361"/>
      <c r="F16" s="31"/>
    </row>
    <row r="17" spans="2:6" ht="8.25" customHeight="1" x14ac:dyDescent="0.2">
      <c r="B17" s="40" t="s">
        <v>242</v>
      </c>
      <c r="C17" s="32" t="e">
        <f>'Planilha de custo'!D124</f>
        <v>#DIV/0!</v>
      </c>
      <c r="D17" s="376"/>
      <c r="E17" s="361"/>
      <c r="F17" s="31"/>
    </row>
    <row r="18" spans="2:6" ht="9" customHeight="1" thickBot="1" x14ac:dyDescent="0.25">
      <c r="B18" s="41" t="s">
        <v>243</v>
      </c>
      <c r="C18" s="33" t="e">
        <f>'Planilha de custo'!D136</f>
        <v>#DIV/0!</v>
      </c>
      <c r="D18" s="377"/>
      <c r="E18" s="362"/>
      <c r="F18" s="31"/>
    </row>
    <row r="19" spans="2:6" x14ac:dyDescent="0.2">
      <c r="B19" s="34" t="s">
        <v>234</v>
      </c>
      <c r="C19" s="36" t="e">
        <f>SUM(C12:C18)</f>
        <v>#DIV/0!</v>
      </c>
      <c r="D19" s="35"/>
      <c r="E19" s="35"/>
      <c r="F19" s="31"/>
    </row>
    <row r="20" spans="2:6" x14ac:dyDescent="0.2">
      <c r="F20" s="31"/>
    </row>
    <row r="21" spans="2:6" x14ac:dyDescent="0.2">
      <c r="B21" s="37"/>
      <c r="C21" s="37"/>
      <c r="D21" s="37"/>
      <c r="E21" s="37"/>
      <c r="F21" s="37"/>
    </row>
    <row r="22" spans="2:6" x14ac:dyDescent="0.2">
      <c r="B22" s="37"/>
      <c r="C22" s="37"/>
      <c r="D22" s="37"/>
      <c r="E22" s="37"/>
      <c r="F22" s="37"/>
    </row>
    <row r="23" spans="2:6" x14ac:dyDescent="0.2">
      <c r="F23" s="38"/>
    </row>
    <row r="24" spans="2:6" x14ac:dyDescent="0.2">
      <c r="F24" s="38"/>
    </row>
    <row r="25" spans="2:6" x14ac:dyDescent="0.2">
      <c r="F25" s="38"/>
    </row>
    <row r="26" spans="2:6" x14ac:dyDescent="0.2">
      <c r="F26" s="38"/>
    </row>
    <row r="27" spans="2:6" x14ac:dyDescent="0.2">
      <c r="F27" s="38"/>
    </row>
    <row r="28" spans="2:6" x14ac:dyDescent="0.2">
      <c r="F28" s="38"/>
    </row>
    <row r="29" spans="2:6" x14ac:dyDescent="0.2">
      <c r="F29" s="38"/>
    </row>
    <row r="30" spans="2:6" x14ac:dyDescent="0.2">
      <c r="F30" s="38"/>
    </row>
    <row r="31" spans="2:6" x14ac:dyDescent="0.2">
      <c r="F31" s="38"/>
    </row>
    <row r="32" spans="2:6" x14ac:dyDescent="0.2">
      <c r="F32" s="38"/>
    </row>
  </sheetData>
  <sheetProtection password="CC03" sheet="1"/>
  <mergeCells count="9">
    <mergeCell ref="D12:D18"/>
    <mergeCell ref="E12:E18"/>
    <mergeCell ref="B2:E2"/>
    <mergeCell ref="B3:E3"/>
    <mergeCell ref="B5:E5"/>
    <mergeCell ref="B7:E8"/>
    <mergeCell ref="B9:C11"/>
    <mergeCell ref="D9:D11"/>
    <mergeCell ref="E9:E11"/>
  </mergeCells>
  <conditionalFormatting sqref="E12:E18">
    <cfRule type="cellIs" dxfId="2" priority="1" stopIfTrue="1" operator="greaterThan">
      <formula>2.7</formula>
    </cfRule>
    <cfRule type="cellIs" dxfId="1" priority="2" stopIfTrue="1" operator="lessThan">
      <formula>2.5</formula>
    </cfRule>
    <cfRule type="cellIs" dxfId="0" priority="3" stopIfTrue="1" operator="between">
      <formula>2.5</formula>
      <formula>2.7</formula>
    </cfRule>
  </conditionalFormatting>
  <printOptions horizontalCentered="1"/>
  <pageMargins left="0.51181102362204722" right="0.51181102362204722" top="0.78740157480314965" bottom="0.78740157480314965" header="0.31496062992125984" footer="0.31496062992125984"/>
  <pageSetup paperSize="9" fitToHeight="0" orientation="portrait" r:id="rId1"/>
  <headerFooter>
    <oddHeader>&amp;L&amp;"Calibri"&amp;12&amp;KFF0000 Confidencial&amp;1#_x000D_</oddHeader>
  </headerFooter>
  <legacy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24DCCE9B96986140B956EB161C03893D" ma:contentTypeVersion="18" ma:contentTypeDescription="Crie um novo documento." ma:contentTypeScope="" ma:versionID="4679e6a0b6f004b95ab47b4461460336">
  <xsd:schema xmlns:xsd="http://www.w3.org/2001/XMLSchema" xmlns:xs="http://www.w3.org/2001/XMLSchema" xmlns:p="http://schemas.microsoft.com/office/2006/metadata/properties" xmlns:ns1="http://schemas.microsoft.com/sharepoint/v3" xmlns:ns2="35091ee9-a3f0-4f1b-8692-0cb6ad722af0" xmlns:ns3="a2e5a7ee-2897-4bc7-b0bb-b3fc79d58774" targetNamespace="http://schemas.microsoft.com/office/2006/metadata/properties" ma:root="true" ma:fieldsID="be8ce9dbea249f2e65a4393e4cda05cc" ns1:_="" ns2:_="" ns3:_="">
    <xsd:import namespace="http://schemas.microsoft.com/sharepoint/v3"/>
    <xsd:import namespace="35091ee9-a3f0-4f1b-8692-0cb6ad722af0"/>
    <xsd:import namespace="a2e5a7ee-2897-4bc7-b0bb-b3fc79d58774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ObjectDetectorVersions" minOccurs="0"/>
                <xsd:element ref="ns3:MediaServiceGenerationTime" minOccurs="0"/>
                <xsd:element ref="ns3:MediaServiceEventHashCode" minOccurs="0"/>
                <xsd:element ref="ns3:MediaLengthInSeconds" minOccurs="0"/>
                <xsd:element ref="ns3:MediaServiceDateTaken" minOccurs="0"/>
                <xsd:element ref="ns3:lcf76f155ced4ddcb4097134ff3c332f" minOccurs="0"/>
                <xsd:element ref="ns2:TaxCatchAll" minOccurs="0"/>
                <xsd:element ref="ns3:MediaServiceOCR" minOccurs="0"/>
                <xsd:element ref="ns3:MediaServiceLocation" minOccurs="0"/>
                <xsd:element ref="ns3:MediaServiceSearchProperties" minOccurs="0"/>
                <xsd:element ref="ns1:_ip_UnifiedCompliancePolicyProperties" minOccurs="0"/>
                <xsd:element ref="ns1:_ip_UnifiedCompliancePolicyUIAction" minOccurs="0"/>
                <xsd:element ref="ns3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3" nillable="true" ma:displayName="Propriedades da Política de Conformidade Unificada" ma:hidden="true" ma:internalName="_ip_UnifiedCompliancePolicyProperties">
      <xsd:simpleType>
        <xsd:restriction base="dms:Note"/>
      </xsd:simpleType>
    </xsd:element>
    <xsd:element name="_ip_UnifiedCompliancePolicyUIAction" ma:index="24" nillable="true" ma:displayName="Ação de Interface do Usuário da Política de Conformidade Unificada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5091ee9-a3f0-4f1b-8692-0cb6ad722af0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lhado com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Detalhes de Compartilhado Com" ma:internalName="SharedWithDetails" ma:readOnly="true">
      <xsd:simpleType>
        <xsd:restriction base="dms:Note">
          <xsd:maxLength value="255"/>
        </xsd:restriction>
      </xsd:simpleType>
    </xsd:element>
    <xsd:element name="TaxCatchAll" ma:index="19" nillable="true" ma:displayName="Taxonomy Catch All Column" ma:hidden="true" ma:list="{11318559-7a4f-489b-8bdc-38c998a17f99}" ma:internalName="TaxCatchAll" ma:showField="CatchAllData" ma:web="35091ee9-a3f0-4f1b-8692-0cb6ad722af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2e5a7ee-2897-4bc7-b0bb-b3fc79d5877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Marcações de imagem" ma:readOnly="false" ma:fieldId="{5cf76f15-5ced-4ddc-b409-7134ff3c332f}" ma:taxonomyMulti="true" ma:sspId="9cc491fe-547a-4263-97dd-51df7dc18ea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5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ú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TaxCatchAll xmlns="35091ee9-a3f0-4f1b-8692-0cb6ad722af0" xsi:nil="true"/>
    <_ip_UnifiedCompliancePolicyProperties xmlns="http://schemas.microsoft.com/sharepoint/v3" xsi:nil="true"/>
    <lcf76f155ced4ddcb4097134ff3c332f xmlns="a2e5a7ee-2897-4bc7-b0bb-b3fc79d58774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711F15BD-95DC-438C-AC9F-646F865A4D0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E6E377C-A18F-42BC-854E-24D59697069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35091ee9-a3f0-4f1b-8692-0cb6ad722af0"/>
    <ds:schemaRef ds:uri="a2e5a7ee-2897-4bc7-b0bb-b3fc79d5877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DE42FCD-0241-443F-B29C-E98CD2E3F31E}">
  <ds:schemaRefs>
    <ds:schemaRef ds:uri="http://schemas.microsoft.com/office/2006/metadata/properties"/>
    <ds:schemaRef ds:uri="http://schemas.microsoft.com/office/infopath/2007/PartnerControls"/>
    <ds:schemaRef ds:uri="http://schemas.microsoft.com/sharepoint/v3"/>
    <ds:schemaRef ds:uri="35091ee9-a3f0-4f1b-8692-0cb6ad722af0"/>
    <ds:schemaRef ds:uri="a2e5a7ee-2897-4bc7-b0bb-b3fc79d58774"/>
  </ds:schemaRefs>
</ds:datastoreItem>
</file>

<file path=docMetadata/LabelInfo.xml><?xml version="1.0" encoding="utf-8"?>
<clbl:labelList xmlns:clbl="http://schemas.microsoft.com/office/2020/mipLabelMetadata">
  <clbl:label id="{7319df4a-8a28-4b56-b6e0-e52ae64fc9d0}" enabled="1" method="Privileged" siteId="{97298271-1bd7-4ac5-935b-88addef636cc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4</vt:i4>
      </vt:variant>
      <vt:variant>
        <vt:lpstr>Intervalos Nomeados</vt:lpstr>
      </vt:variant>
      <vt:variant>
        <vt:i4>4</vt:i4>
      </vt:variant>
    </vt:vector>
  </HeadingPairs>
  <TitlesOfParts>
    <vt:vector size="8" baseType="lpstr">
      <vt:lpstr>Planilha de custo</vt:lpstr>
      <vt:lpstr>TOTAL INSUMOS</vt:lpstr>
      <vt:lpstr>LIMPEZA</vt:lpstr>
      <vt:lpstr>COPEIR. E VIG.</vt:lpstr>
      <vt:lpstr>'COPEIR. E VIG.'!Area_de_impressao</vt:lpstr>
      <vt:lpstr>LIMPEZA!Area_de_impressao</vt:lpstr>
      <vt:lpstr>'Planilha de custo'!Area_de_impressao</vt:lpstr>
      <vt:lpstr>'TOTAL INSUMOS'!Area_de_impressao</vt:lpstr>
    </vt:vector>
  </TitlesOfParts>
  <Manager/>
  <Company>Ministerio da Fazenda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Secretaria da Receita Federal</dc:creator>
  <cp:keywords/>
  <dc:description/>
  <cp:lastModifiedBy>Elaine de Fátima Sarmento Kohanoski</cp:lastModifiedBy>
  <cp:revision/>
  <cp:lastPrinted>2026-05-25T13:20:33Z</cp:lastPrinted>
  <dcterms:created xsi:type="dcterms:W3CDTF">2008-06-13T13:15:31Z</dcterms:created>
  <dcterms:modified xsi:type="dcterms:W3CDTF">2026-05-25T13:20:58Z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7319df4a-8a28-4b56-b6e0-e52ae64fc9d0_Enabled">
    <vt:lpwstr>true</vt:lpwstr>
  </property>
  <property fmtid="{D5CDD505-2E9C-101B-9397-08002B2CF9AE}" pid="3" name="MSIP_Label_7319df4a-8a28-4b56-b6e0-e52ae64fc9d0_SetDate">
    <vt:lpwstr>2022-07-20T18:38:22Z</vt:lpwstr>
  </property>
  <property fmtid="{D5CDD505-2E9C-101B-9397-08002B2CF9AE}" pid="4" name="MSIP_Label_7319df4a-8a28-4b56-b6e0-e52ae64fc9d0_Method">
    <vt:lpwstr>Privileged</vt:lpwstr>
  </property>
  <property fmtid="{D5CDD505-2E9C-101B-9397-08002B2CF9AE}" pid="5" name="MSIP_Label_7319df4a-8a28-4b56-b6e0-e52ae64fc9d0_Name">
    <vt:lpwstr>RS - Confidencial</vt:lpwstr>
  </property>
  <property fmtid="{D5CDD505-2E9C-101B-9397-08002B2CF9AE}" pid="6" name="MSIP_Label_7319df4a-8a28-4b56-b6e0-e52ae64fc9d0_SiteId">
    <vt:lpwstr>97298271-1bd7-4ac5-935b-88addef636cc</vt:lpwstr>
  </property>
  <property fmtid="{D5CDD505-2E9C-101B-9397-08002B2CF9AE}" pid="7" name="MSIP_Label_7319df4a-8a28-4b56-b6e0-e52ae64fc9d0_ActionId">
    <vt:lpwstr>8217ba72-654a-441d-993c-0c1a6dc209da</vt:lpwstr>
  </property>
  <property fmtid="{D5CDD505-2E9C-101B-9397-08002B2CF9AE}" pid="8" name="MSIP_Label_7319df4a-8a28-4b56-b6e0-e52ae64fc9d0_ContentBits">
    <vt:lpwstr>1</vt:lpwstr>
  </property>
  <property fmtid="{D5CDD505-2E9C-101B-9397-08002B2CF9AE}" pid="9" name="ContentTypeId">
    <vt:lpwstr>0x01010024DCCE9B96986140B956EB161C03893D</vt:lpwstr>
  </property>
  <property fmtid="{D5CDD505-2E9C-101B-9397-08002B2CF9AE}" pid="10" name="MediaServiceImageTags">
    <vt:lpwstr/>
  </property>
</Properties>
</file>