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Ws\Desktop\2026\Paraí\Transporte Hemodiálise\"/>
    </mc:Choice>
  </mc:AlternateContent>
  <bookViews>
    <workbookView xWindow="0" yWindow="0" windowWidth="24000" windowHeight="9135" tabRatio="802"/>
  </bookViews>
  <sheets>
    <sheet name="Resumo " sheetId="23" r:id="rId1"/>
    <sheet name="Linha Hemodiálise" sheetId="35" r:id="rId2"/>
    <sheet name="Encargos Sociais" sheetId="8" r:id="rId3"/>
    <sheet name="BDI" sheetId="4" r:id="rId4"/>
    <sheet name="Depreciação" sheetId="6" r:id="rId5"/>
  </sheets>
  <definedNames>
    <definedName name="_____LO25">#REF!</definedName>
    <definedName name="____LO25">#REF!</definedName>
    <definedName name="___LO25">#REF!</definedName>
    <definedName name="__LO25">#REF!</definedName>
    <definedName name="_LO25">#REF!</definedName>
    <definedName name="AbaDeprec">Depreciação!$A$1</definedName>
    <definedName name="AbaRemun">#REF!</definedName>
    <definedName name="_xlnm.Print_Area" localSheetId="2">'Encargos Sociais'!$A$1:$C$40</definedName>
    <definedName name="_xlnm.Print_Area" localSheetId="1">'Linha Hemodiálise'!$A$1:$I$135</definedName>
    <definedName name="_xlnm.Print_Area" localSheetId="0">'Resumo '!$A$1:$K$25</definedName>
    <definedName name="sesi" localSheetId="0">#REF!</definedName>
    <definedName name="sesi">#REF!</definedName>
  </definedNames>
  <calcPr calcId="152511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13" i="35" l="1"/>
  <c r="D41" i="35" l="1"/>
  <c r="D39" i="35"/>
  <c r="B34" i="35"/>
  <c r="F39" i="35" l="1"/>
  <c r="H39" i="35" s="1"/>
  <c r="G10" i="35"/>
  <c r="B12" i="35" l="1"/>
  <c r="D9" i="23"/>
  <c r="F9" i="23" s="1"/>
  <c r="A132" i="35"/>
  <c r="F49" i="35"/>
  <c r="A3" i="23" l="1"/>
  <c r="C101" i="35" l="1"/>
  <c r="E9" i="23" l="1"/>
  <c r="E11" i="23" s="1"/>
  <c r="B98" i="35"/>
  <c r="B96" i="35"/>
  <c r="G79" i="35"/>
  <c r="A76" i="35"/>
  <c r="A74" i="35"/>
  <c r="A73" i="35"/>
  <c r="A72" i="35"/>
  <c r="A71" i="35"/>
  <c r="A69" i="35"/>
  <c r="A68" i="35"/>
  <c r="A67" i="35"/>
  <c r="F50" i="35"/>
  <c r="G46" i="35"/>
  <c r="F41" i="35"/>
  <c r="H41" i="35" s="1"/>
  <c r="F29" i="35"/>
  <c r="H29" i="35" s="1"/>
  <c r="A28" i="35"/>
  <c r="A70" i="35" s="1"/>
  <c r="H27" i="35"/>
  <c r="G13" i="35"/>
  <c r="G8" i="35"/>
  <c r="G16" i="35" s="1"/>
  <c r="C9" i="23" l="1"/>
  <c r="H46" i="35"/>
  <c r="G49" i="35" s="1"/>
  <c r="H49" i="35" s="1"/>
  <c r="G50" i="35" s="1"/>
  <c r="H50" i="35" s="1"/>
  <c r="B40" i="35" s="1"/>
  <c r="G15" i="35"/>
  <c r="B46" i="35" s="1"/>
  <c r="F37" i="35"/>
  <c r="H37" i="35" s="1"/>
  <c r="G30" i="35"/>
  <c r="H30" i="35" s="1"/>
  <c r="G31" i="35" s="1"/>
  <c r="G11" i="35" l="1"/>
  <c r="G23" i="35" s="1"/>
  <c r="B85" i="35" l="1"/>
  <c r="G78" i="35"/>
  <c r="G80" i="35" s="1"/>
  <c r="B26" i="35"/>
  <c r="F31" i="35" l="1"/>
  <c r="H31" i="35" s="1"/>
  <c r="B28" i="35" s="1"/>
  <c r="F70" i="35" s="1"/>
  <c r="B27" i="35"/>
  <c r="F69" i="35" s="1"/>
  <c r="F68" i="35"/>
  <c r="B30" i="35" l="1"/>
  <c r="F67" i="35"/>
  <c r="C11" i="23" l="1"/>
  <c r="C16" i="4" l="1"/>
  <c r="C21" i="4" s="1"/>
  <c r="D56" i="35" s="1"/>
  <c r="F14" i="4"/>
  <c r="E14" i="4"/>
  <c r="D14" i="4"/>
  <c r="C18" i="8"/>
  <c r="C36" i="8" l="1"/>
  <c r="C26" i="8"/>
  <c r="C35" i="8" s="1"/>
  <c r="C30" i="8" l="1"/>
  <c r="C33" i="8" s="1"/>
  <c r="C37" i="8"/>
  <c r="C38" i="8" l="1"/>
  <c r="E35" i="35" s="1"/>
  <c r="F35" i="35" s="1"/>
  <c r="H35" i="35" s="1"/>
  <c r="H42" i="35" s="1"/>
  <c r="B43" i="35" l="1"/>
  <c r="B44" i="35" s="1"/>
  <c r="B45" i="35" s="1"/>
  <c r="D11" i="23"/>
  <c r="H52" i="35" l="1"/>
  <c r="E56" i="35" s="1"/>
  <c r="F56" i="35" s="1"/>
  <c r="G57" i="35" s="1"/>
  <c r="H59" i="35" s="1"/>
  <c r="F74" i="35" s="1"/>
  <c r="F72" i="35"/>
  <c r="F71" i="35" s="1"/>
  <c r="F11" i="23"/>
  <c r="F73" i="35" l="1"/>
  <c r="H61" i="35"/>
  <c r="H63" i="35" l="1"/>
  <c r="D87" i="35" s="1"/>
  <c r="G9" i="23"/>
  <c r="I9" i="23" s="1"/>
  <c r="F76" i="35"/>
  <c r="G73" i="35" s="1"/>
  <c r="H9" i="23" l="1"/>
  <c r="G11" i="23"/>
  <c r="H11" i="23" s="1"/>
  <c r="G68" i="35"/>
  <c r="G67" i="35"/>
  <c r="G69" i="35"/>
  <c r="G70" i="35"/>
  <c r="G81" i="35"/>
  <c r="G72" i="35"/>
  <c r="G74" i="35"/>
  <c r="G76" i="35" s="1"/>
  <c r="G71" i="35"/>
  <c r="K9" i="23"/>
  <c r="I11" i="23"/>
  <c r="J11" i="23" s="1"/>
  <c r="J9" i="23" l="1"/>
  <c r="K11" i="23"/>
</calcChain>
</file>

<file path=xl/sharedStrings.xml><?xml version="1.0" encoding="utf-8"?>
<sst xmlns="http://schemas.openxmlformats.org/spreadsheetml/2006/main" count="281" uniqueCount="250">
  <si>
    <t>%</t>
  </si>
  <si>
    <t>mês</t>
  </si>
  <si>
    <t>unidade</t>
  </si>
  <si>
    <t>Benefícios e despesas indiretas</t>
  </si>
  <si>
    <t>Custo (R$/mês)</t>
  </si>
  <si>
    <t>Quantidade</t>
  </si>
  <si>
    <t>INSS</t>
  </si>
  <si>
    <t>FGTS</t>
  </si>
  <si>
    <t>Planilha de Composição de Custos</t>
  </si>
  <si>
    <t>Discriminação</t>
  </si>
  <si>
    <t>Unidade</t>
  </si>
  <si>
    <t>Subtotal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</si>
  <si>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</si>
  <si>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</si>
  <si>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</si>
  <si>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</si>
  <si>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</si>
  <si>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</si>
  <si>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</si>
  <si>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</si>
  <si>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</t>
  </si>
  <si>
    <t>Fórmula para o cálculo do BDI:</t>
  </si>
  <si>
    <t>{[(1+AC+SRG) x (1+L) x (1+DF)] / (1-T)} -1</t>
  </si>
  <si>
    <t>Resultado do cálculo do BDI:</t>
  </si>
  <si>
    <t>Vida útil do chassis</t>
  </si>
  <si>
    <t>anos</t>
  </si>
  <si>
    <t xml:space="preserve"> 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</si>
  <si>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</si>
  <si>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</si>
  <si>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</si>
  <si>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</si>
  <si>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</si>
  <si>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</si>
  <si>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</si>
  <si>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</si>
  <si>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</si>
  <si>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</si>
  <si>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</si>
  <si>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</si>
  <si>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</si>
  <si>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</si>
  <si>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</si>
  <si>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</si>
  <si>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</si>
  <si>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</si>
  <si>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</si>
  <si>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</si>
  <si>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</si>
  <si>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</si>
  <si>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</si>
  <si>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</si>
  <si>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</si>
  <si>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</si>
  <si>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</si>
  <si>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</si>
  <si>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</si>
  <si>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</si>
  <si>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</si>
  <si>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</si>
  <si>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</si>
  <si>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</si>
  <si>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</si>
  <si>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</si>
  <si>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</si>
  <si>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</si>
  <si>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</si>
  <si>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</si>
  <si>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</si>
  <si>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</si>
  <si>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</si>
  <si>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</si>
  <si>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</si>
  <si>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</si>
  <si>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</si>
  <si>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</si>
  <si>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</si>
  <si>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</si>
  <si>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</si>
  <si>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</si>
  <si>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DU</t>
  </si>
  <si>
    <t>Descrição do Item</t>
  </si>
  <si>
    <t>Orçamento Sintético</t>
  </si>
  <si>
    <t>Orientações para preenchimento:</t>
  </si>
  <si>
    <t>2. Preencher somente células em amarelo</t>
  </si>
  <si>
    <t>Idade do veículo (ano)</t>
  </si>
  <si>
    <t>Idade do veículo</t>
  </si>
  <si>
    <t>C2</t>
  </si>
  <si>
    <t>B3</t>
  </si>
  <si>
    <t xml:space="preserve">2. Composição dos Encargos Sociais </t>
  </si>
  <si>
    <t>5. Depreciação Referencial TCE/RS (%)</t>
  </si>
  <si>
    <t>Custo unitário</t>
  </si>
  <si>
    <t>Referência estudo TCE</t>
  </si>
  <si>
    <t>1. Esta planilha é somente um modelo-base e deve ser ajustada conforme cada caso concreto.</t>
  </si>
  <si>
    <t>i</t>
  </si>
  <si>
    <t>Depreciação Média</t>
  </si>
  <si>
    <t>Reincidência de FGTS sobre aviso prévio indenizado</t>
  </si>
  <si>
    <t>O TCE/RS não se responsabiliza pelo uso incorreto desta planilha.</t>
  </si>
  <si>
    <t xml:space="preserve">O orçamento deve ser realizado por responsável técnico habilitado e é </t>
  </si>
  <si>
    <t>de responsabilidade do seu autor.</t>
  </si>
  <si>
    <t xml:space="preserve">O orçamento deve ser realizado por responsável técnico habilitado e </t>
  </si>
  <si>
    <t>é de responsabilidade do seu autor.</t>
  </si>
  <si>
    <t>Valor R$</t>
  </si>
  <si>
    <t>TURNO</t>
  </si>
  <si>
    <t>TOTAL</t>
  </si>
  <si>
    <t>Km pavimentado</t>
  </si>
  <si>
    <t>Km total</t>
  </si>
  <si>
    <t>Tempo conduzindo o veículo</t>
  </si>
  <si>
    <t xml:space="preserve">Total horas </t>
  </si>
  <si>
    <t>Horas p/base de cálculo de custos</t>
  </si>
  <si>
    <t>Tempo total (horas)</t>
  </si>
  <si>
    <t>Veículo</t>
  </si>
  <si>
    <t>1- CUSTO VARIÁVEL</t>
  </si>
  <si>
    <t>TOTAL (Comb + Manut)</t>
  </si>
  <si>
    <t xml:space="preserve">2 - TOTAL CUSTO FIXO MENSAL </t>
  </si>
  <si>
    <t>SALÁRIO</t>
  </si>
  <si>
    <t>% Encargos</t>
  </si>
  <si>
    <t>Custo Mensal</t>
  </si>
  <si>
    <t xml:space="preserve">Meses </t>
  </si>
  <si>
    <t>SEGURO OBRIGATÓRIO ANUAL</t>
  </si>
  <si>
    <t>LICENCIAMENTO ANUAL</t>
  </si>
  <si>
    <t>Vale Refeição R$</t>
  </si>
  <si>
    <t xml:space="preserve">Dias Mês </t>
  </si>
  <si>
    <t>DEPRECIAÇÃO ANUAL</t>
  </si>
  <si>
    <t xml:space="preserve">Custo Anual por motorista </t>
  </si>
  <si>
    <t>QUANT. DE MOTORISTAS</t>
  </si>
  <si>
    <t xml:space="preserve">Depreciação </t>
  </si>
  <si>
    <t>MOTORISTA CUSTO ANUAL</t>
  </si>
  <si>
    <t>TOTAL CUSTO FIXO ANO</t>
  </si>
  <si>
    <t>Custo  chassis</t>
  </si>
  <si>
    <t>2.1 TOTAL CUSTO FIXO MENSAL</t>
  </si>
  <si>
    <t>TAXA USO VEÍCULO</t>
  </si>
  <si>
    <t>Deprec. do chassis</t>
  </si>
  <si>
    <t xml:space="preserve">Deprec. mensal </t>
  </si>
  <si>
    <t>3- CUSTO TOTAL MENSAL COM DESPESAS OPERACIONAIS</t>
  </si>
  <si>
    <t xml:space="preserve">4- BENEFÍCIOS E DESPESAS INDIRETAS </t>
  </si>
  <si>
    <t>Base para cálculo dos benefícios e despesas indiretas sobre total</t>
  </si>
  <si>
    <t>CUSTO MENSAL COM BDI</t>
  </si>
  <si>
    <t xml:space="preserve">PREÇO MÁXIMO POR QUILÔMETRO RODADO </t>
  </si>
  <si>
    <t>Km total/dia</t>
  </si>
  <si>
    <t>km total/mês</t>
  </si>
  <si>
    <t xml:space="preserve">Custo por quilômetro rodado </t>
  </si>
  <si>
    <t>quilômetros diários;</t>
  </si>
  <si>
    <t xml:space="preserve">&gt;  Tempo total de horas - é o somatório do tempo conduzindo o veículo mais o tempo de espera.  </t>
  </si>
  <si>
    <t>&gt;  Idade dos veículos -</t>
  </si>
  <si>
    <t>&gt; Seguro Obrigatório - Valor apurado conforme pesquisa junto ao Detran/RS.</t>
  </si>
  <si>
    <t>&gt; Licenciamento - Valor apurado conforme pesquisa junto ao Detran/RS.</t>
  </si>
  <si>
    <t xml:space="preserve">&gt; Custo do motorista - Foi determinado conforme tempo conduzindo o veículo nas rotas, bem como do tempo de </t>
  </si>
  <si>
    <t xml:space="preserve">Obs: Cada empresa deve prever os encargos sociais de acordo com a sua natureza jurídica.  </t>
  </si>
  <si>
    <t xml:space="preserve">&gt; Custo fixo total anual - contempla o somatório total dos custos fixos.  </t>
  </si>
  <si>
    <t xml:space="preserve">&gt; Custo total com despesas operacionais - contempla o somatário das despesas fixa e variáveis.  </t>
  </si>
  <si>
    <t xml:space="preserve">Obs: Cada empresa deve prever os Benefícios e Despesas Indiretas de acordo com a sua natureza jurídica.  </t>
  </si>
  <si>
    <t>ECZ, Assessoria, Consultoria e Treinamento Ltda</t>
  </si>
  <si>
    <t>RESUMO DAS LINHAS COM AS RESPECTIVAS ROTAS</t>
  </si>
  <si>
    <t>Kms dia</t>
  </si>
  <si>
    <t xml:space="preserve">Dias/Mês </t>
  </si>
  <si>
    <t xml:space="preserve">Kms mês </t>
  </si>
  <si>
    <t xml:space="preserve">Custo Mês </t>
  </si>
  <si>
    <t>Custo KM</t>
  </si>
  <si>
    <t xml:space="preserve">Custo ano </t>
  </si>
  <si>
    <t xml:space="preserve">% s/total </t>
  </si>
  <si>
    <t>Custo aluno/ano</t>
  </si>
  <si>
    <t xml:space="preserve">Total </t>
  </si>
  <si>
    <t xml:space="preserve">Obs: Cada empresa deve prever os Benefícios e Despesas Indiretas de acordo com  </t>
  </si>
  <si>
    <t xml:space="preserve">a sua natureza jurídica. </t>
  </si>
  <si>
    <t xml:space="preserve">&gt;  Preço por litro do combustível - conforme preço médio determinado pela ANP.  </t>
  </si>
  <si>
    <t xml:space="preserve">1. Preencha previamente os dados de entrada na planilha </t>
  </si>
  <si>
    <t>km</t>
  </si>
  <si>
    <t>Composição do BDI - Benefícios e Despesas Indiretas</t>
  </si>
  <si>
    <t>1.3 Pneus</t>
  </si>
  <si>
    <t xml:space="preserve">Custo do jogo de pneus </t>
  </si>
  <si>
    <t>Nº de recapagens por pneu</t>
  </si>
  <si>
    <t>Custo de recapagem</t>
  </si>
  <si>
    <t>Custo jg. compl. + 2 recap./ km rodado</t>
  </si>
  <si>
    <t>km/jogo</t>
  </si>
  <si>
    <t>Custo mensal com pneus</t>
  </si>
  <si>
    <t xml:space="preserve">Previsão de kms/mês </t>
  </si>
  <si>
    <t>Plano de Saúde</t>
  </si>
  <si>
    <t>Tributos - ISS/ICMS</t>
  </si>
  <si>
    <t xml:space="preserve">PARAMÊTROS PARA CÁLCULO DE CUSTO DO ITINERÁRIO </t>
  </si>
  <si>
    <t>Kms percorridos por dia (Média)</t>
  </si>
  <si>
    <t>1.1 Combustível  R$/litro conforme tabela ANP</t>
  </si>
  <si>
    <t xml:space="preserve">Total de Kms/litro previsão de consumo </t>
  </si>
  <si>
    <t xml:space="preserve">1.2 Custo de manutenção e insumos por km rodado </t>
  </si>
  <si>
    <t xml:space="preserve">1.1 Combustível </t>
  </si>
  <si>
    <t xml:space="preserve">1.2 Manutenção e insumos </t>
  </si>
  <si>
    <t>Motorista</t>
  </si>
  <si>
    <t xml:space="preserve">Funcionários </t>
  </si>
  <si>
    <r>
      <rPr>
        <b/>
        <sz val="12"/>
        <color theme="1"/>
        <rFont val="Arial"/>
      </rPr>
      <t xml:space="preserve">Total </t>
    </r>
    <r>
      <rPr>
        <b/>
        <u/>
        <sz val="12"/>
        <color theme="1"/>
        <rFont val="Arial"/>
      </rPr>
      <t>(R$)</t>
    </r>
  </si>
  <si>
    <r>
      <rPr>
        <b/>
        <sz val="12"/>
        <color theme="1"/>
        <rFont val="Arial"/>
      </rPr>
      <t>b)</t>
    </r>
    <r>
      <rPr>
        <b/>
        <sz val="12"/>
        <color theme="1"/>
        <rFont val="Times New Roman"/>
      </rPr>
      <t xml:space="preserve"> </t>
    </r>
    <r>
      <rPr>
        <b/>
        <sz val="12"/>
        <color theme="1"/>
        <rFont val="Arial"/>
      </rPr>
      <t xml:space="preserve">Percurso de: </t>
    </r>
  </si>
  <si>
    <r>
      <rPr>
        <b/>
        <sz val="12"/>
        <color theme="1"/>
        <rFont val="Arial"/>
      </rPr>
      <t>d)</t>
    </r>
    <r>
      <rPr>
        <b/>
        <sz val="12"/>
        <color theme="1"/>
        <rFont val="Times New Roman"/>
      </rPr>
      <t> </t>
    </r>
    <r>
      <rPr>
        <b/>
        <sz val="12"/>
        <color theme="1"/>
        <rFont val="Arial"/>
      </rPr>
      <t>Valor máximo por quilômetro rodado</t>
    </r>
  </si>
  <si>
    <t xml:space="preserve">parte das vias sem pavimentação.   </t>
  </si>
  <si>
    <t xml:space="preserve">&gt;  Custo de manutenção - considerado o custo por km/rodado pela média de mercado.   </t>
  </si>
  <si>
    <t xml:space="preserve">&gt;  Custo de pneus - considerado o custo por km/rodado pela média de mercado com 02 recapagens.  </t>
  </si>
  <si>
    <t>espera até à próxima rota. O valor foi determinado conforme convenção coletiva da categoria de trabalho.</t>
  </si>
  <si>
    <t>Os motoristas deverão ter o direito a uma  hora de intervalo para efetuar a sua refeição.</t>
  </si>
  <si>
    <t xml:space="preserve">Os encargos sociais foram determinados conforme legislação vigente, o vale refeição foi determinado conforme convenção coletiva. </t>
  </si>
  <si>
    <t xml:space="preserve">&gt; Taxa de uso do veículo - foi considerado o tempo de horas trabalhadas na semana pelo total de horas previstas na convenção.  </t>
  </si>
  <si>
    <t xml:space="preserve">&gt; BDI - Benefícios e Despesas Indiretas - foram determinados em estudo de mercado e ajustado conforme legislação atual.   </t>
  </si>
  <si>
    <t xml:space="preserve">quilometragem média percorrida no mês.  </t>
  </si>
  <si>
    <t xml:space="preserve">Tipo </t>
  </si>
  <si>
    <t xml:space="preserve">km/litro, conforme pesquisa de mercado (considerado 2/3 sobre a </t>
  </si>
  <si>
    <t>&gt;  Km/litro - foi determinado a média de</t>
  </si>
  <si>
    <t>ITINERÁRIO - Linha Transporte Pacientes de Hemodiálise</t>
  </si>
  <si>
    <t xml:space="preserve">Pacientes </t>
  </si>
  <si>
    <t>R$ seguro / paciente /mês</t>
  </si>
  <si>
    <t xml:space="preserve">média de previsão, em virtude de paradas para embarque e desembarque de pacientes e também por ser </t>
  </si>
  <si>
    <t xml:space="preserve">&gt; Seguro de Terceiros/pacientes ano - Conforme orçamento solicitado junto ao mercado. Valor de cobertura </t>
  </si>
  <si>
    <t>Pacientes Saúde</t>
  </si>
  <si>
    <t xml:space="preserve">Resumo da Linha </t>
  </si>
  <si>
    <t>Pacientes</t>
  </si>
  <si>
    <t xml:space="preserve">Linha </t>
  </si>
  <si>
    <t>Veículo no máximo 07 anos de uso - Base Tabela FIPE</t>
  </si>
  <si>
    <t xml:space="preserve">Média de dias/mês </t>
  </si>
  <si>
    <t>SEGURO TERCEIROS/ANO</t>
  </si>
  <si>
    <t xml:space="preserve">Nova Prata </t>
  </si>
  <si>
    <r>
      <t>a)</t>
    </r>
    <r>
      <rPr>
        <b/>
        <sz val="12"/>
        <color theme="1"/>
        <rFont val="Times New Roman"/>
      </rPr>
      <t xml:space="preserve"> </t>
    </r>
    <r>
      <rPr>
        <b/>
        <sz val="12"/>
        <color theme="1"/>
        <rFont val="Arial"/>
      </rPr>
      <t xml:space="preserve">Trajeto - Conforme Termo de Referência </t>
    </r>
  </si>
  <si>
    <r>
      <t>c)</t>
    </r>
    <r>
      <rPr>
        <b/>
        <sz val="12"/>
        <color theme="1"/>
        <rFont val="Times New Roman"/>
      </rPr>
      <t xml:space="preserve"> </t>
    </r>
    <r>
      <rPr>
        <b/>
        <sz val="12"/>
        <color theme="1"/>
        <rFont val="Arial"/>
      </rPr>
      <t xml:space="preserve">Turno –  manhã e tarde </t>
    </r>
  </si>
  <si>
    <t>Tributos - PIS/COFINS/CPP</t>
  </si>
  <si>
    <t xml:space="preserve">5- PREÇO MENSAL TOTAL COM O TRANSPORTE </t>
  </si>
  <si>
    <t xml:space="preserve">Itinerário Nova Araçá até Nova Prata </t>
  </si>
  <si>
    <t xml:space="preserve">&gt;  Número de pacientes - determinado conforme arquivo em Anexo </t>
  </si>
  <si>
    <t xml:space="preserve">&gt;  Turno - determinado pela Secretaria de Saúde, conforme pacientes.  </t>
  </si>
  <si>
    <t xml:space="preserve">&gt;  Distância percorrida da rota - determinado conforme arquivo em Anexo </t>
  </si>
  <si>
    <t xml:space="preserve">&gt;  Tempo conduzindo o veículo - se refere ao tempo entre o início do roteiro até a chegada  e o retorno.   </t>
  </si>
  <si>
    <t xml:space="preserve">&gt;  Valor do veículo - Determinado pelo valor da FIPE de um veículo com idade média. </t>
  </si>
  <si>
    <t>&gt;  Combustível - conforme determinado no manual do fabricante e da definição do veículo a ser utilizado</t>
  </si>
  <si>
    <t>&gt;  Média de dias/mês = total de dias no ano dividido por 12 meses (período de trabalho)</t>
  </si>
  <si>
    <t>&gt; Custo fixo total mensal - contempla o somatório total dos custos fixos, dividido pelo número de 12 meses que é</t>
  </si>
  <si>
    <t xml:space="preserve">total deve ser de no mínimo de 200 mil reais.  </t>
  </si>
  <si>
    <t xml:space="preserve">&gt; Depreciação anual - Considerando que uma vida útil de 07 anos, conforme referencial </t>
  </si>
  <si>
    <t>O valor anual foi determinado multiplicando por 12 meses</t>
  </si>
  <si>
    <t xml:space="preserve">&gt; Preço mensal total com transporte - é o somatório das despesas operacionais, mais o BDI, para </t>
  </si>
  <si>
    <t>13 dias de transporte no mês, sendo que o valor pode variar dependo do aumento ou a diminuição do número de</t>
  </si>
  <si>
    <t xml:space="preserve">dias no mês correspondente.  </t>
  </si>
  <si>
    <t xml:space="preserve">&gt; Preço máximo por quilômetro rodado - é o preço mensal total com o transporte, dividido pela </t>
  </si>
  <si>
    <t xml:space="preserve">Média de dias no mês </t>
  </si>
  <si>
    <t xml:space="preserve">o período do ano.  </t>
  </si>
  <si>
    <t xml:space="preserve">Memória de cálculo dos custos de transportes </t>
  </si>
  <si>
    <t>LICITAÇÃO MODALIDADE ____________________  /2026</t>
  </si>
  <si>
    <t>Serviço de Transporte de Saúde - Paraí/RS</t>
  </si>
  <si>
    <t>PREGÃO PRESENCIAL   /2026</t>
  </si>
  <si>
    <t>Manhã</t>
  </si>
  <si>
    <t>Tarde</t>
  </si>
  <si>
    <t>Veículo no mínimo de 05 lugares</t>
  </si>
  <si>
    <t>Cesta Básica</t>
  </si>
  <si>
    <t>Tempo de espera (3:00 horas)</t>
  </si>
  <si>
    <t>CUSTO CAP INVESTIDO ANO (10%)</t>
  </si>
  <si>
    <t>&gt;  Veículo - tipo passeio</t>
  </si>
  <si>
    <t xml:space="preserve">&gt; Custo do Capital Investido - determinado pelo valor do veículo multiplicado pela  Taxa Selic atual.  </t>
  </si>
  <si>
    <t>Paraí, 27 de maio de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</si>
</sst>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5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* #,##0.00_);_(* \(#,##0.00\);_(* &quot;-&quot;??_);_(@_)"/>
    <numFmt numFmtId="165" formatCode="_(* #,##0_);_(* \(#,##0\);_(* &quot;-&quot;??_);_(@_)"/>
    <numFmt numFmtId="166" formatCode="&quot;R$ &quot;#,##0.00"/>
    <numFmt numFmtId="167" formatCode="_-* #,##0.0_-;\-* #,##0.0_-;_-* &quot;-&quot;??_-;_-@_-"/>
    <numFmt numFmtId="168" formatCode="_ * #,##0.00_ ;_ * \-#,##0.00_ ;_ * &quot;-&quot;??_ ;_ @_ "/>
    <numFmt numFmtId="169" formatCode="#,##0.00;[Red]#,##0.00"/>
    <numFmt numFmtId="170" formatCode="0.000"/>
    <numFmt numFmtId="171" formatCode="#,##0.000"/>
    <numFmt numFmtId="172" formatCode="_(&quot;R$ &quot;* #,##0.00_);_(&quot;R$ &quot;* \(#,##0.00\);_(&quot;R$ &quot;* &quot;-&quot;??_);_(@_)"/>
    <numFmt numFmtId="173" formatCode="&quot;R$ &quot;#,##0.00_);\(&quot;R$ &quot;#,##0.00\)"/>
    <numFmt numFmtId="174" formatCode="_-&quot;R$&quot;\ * #,##0.00_-;\-&quot;R$&quot;\ * #,##0.00_-;_-&quot;R$&quot;\ * &quot;-&quot;??_-;_-@"/>
    <numFmt numFmtId="175" formatCode="h:mm;@"/>
    <numFmt numFmtId="176" formatCode="0.0000"/>
  </numFmts>
  <fonts count="50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4"/>
      <name val="Arial"/>
      <family val="2"/>
    </font>
    <font>
      <b/>
      <sz val="13"/>
      <name val="Arial"/>
      <family val="2"/>
    </font>
    <font>
      <sz val="10"/>
      <name val="Arial"/>
    </font>
    <font>
      <sz val="10"/>
      <color theme="1"/>
      <name val="Arial"/>
    </font>
    <font>
      <b/>
      <sz val="10"/>
      <color theme="1"/>
      <name val="Arial"/>
    </font>
    <font>
      <b/>
      <sz val="12"/>
      <color theme="1"/>
      <name val="Arial"/>
    </font>
    <font>
      <b/>
      <sz val="11"/>
      <color theme="1"/>
      <name val="Arial"/>
    </font>
    <font>
      <sz val="12"/>
      <color theme="1"/>
      <name val="Arial"/>
    </font>
    <font>
      <sz val="12"/>
      <color rgb="FFFF0000"/>
      <name val="Arial"/>
    </font>
    <font>
      <b/>
      <sz val="9"/>
      <color theme="1"/>
      <name val="Arial"/>
    </font>
    <font>
      <b/>
      <u/>
      <sz val="12"/>
      <color theme="1"/>
      <name val="Arial"/>
    </font>
    <font>
      <b/>
      <sz val="14"/>
      <color theme="1"/>
      <name val="Arial"/>
    </font>
    <font>
      <sz val="14"/>
      <color theme="1"/>
      <name val="Arial"/>
    </font>
    <font>
      <b/>
      <sz val="12"/>
      <color theme="1"/>
      <name val="Times New Roman"/>
    </font>
    <font>
      <sz val="11"/>
      <color theme="1"/>
      <name val="Arial"/>
    </font>
    <font>
      <sz val="12"/>
      <color rgb="FF993300"/>
      <name val="Arial"/>
    </font>
    <font>
      <b/>
      <sz val="13"/>
      <color theme="1"/>
      <name val="Arial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4"/>
      <color theme="1"/>
      <name val="Arial"/>
      <family val="2"/>
    </font>
  </fonts>
  <fills count="2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/>
        <bgColor theme="0"/>
      </patternFill>
    </fill>
    <fill>
      <patternFill patternType="solid">
        <fgColor rgb="FF99CCFF"/>
        <bgColor rgb="FF99CCFF"/>
      </patternFill>
    </fill>
    <fill>
      <patternFill patternType="solid">
        <fgColor rgb="FFC6D9F0"/>
        <bgColor rgb="FFC6D9F0"/>
      </patternFill>
    </fill>
    <fill>
      <patternFill patternType="solid">
        <fgColor rgb="FFBFBFBF"/>
        <bgColor rgb="FFBFBFBF"/>
      </patternFill>
    </fill>
    <fill>
      <patternFill patternType="solid">
        <fgColor rgb="FFFFFFCC"/>
        <bgColor rgb="FFFFFFCC"/>
      </patternFill>
    </fill>
    <fill>
      <patternFill patternType="solid">
        <fgColor rgb="FFFFFF00"/>
        <bgColor rgb="FFFFFF00"/>
      </patternFill>
    </fill>
    <fill>
      <patternFill patternType="solid">
        <fgColor rgb="FFCCCCFF"/>
        <bgColor rgb="FFCCCCFF"/>
      </patternFill>
    </fill>
    <fill>
      <patternFill patternType="solid">
        <fgColor rgb="FFC0C0C0"/>
        <bgColor rgb="FFC0C0C0"/>
      </patternFill>
    </fill>
    <fill>
      <patternFill patternType="solid">
        <fgColor rgb="FFFFFF00"/>
        <bgColor rgb="FFFFFFCC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double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6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0" fontId="11" fillId="0" borderId="0"/>
    <xf numFmtId="43" fontId="11" fillId="0" borderId="0" applyFont="0" applyFill="0" applyBorder="0" applyAlignment="0" applyProtection="0"/>
    <xf numFmtId="44" fontId="12" fillId="0" borderId="0" applyFont="0" applyFill="0" applyBorder="0" applyAlignment="0" applyProtection="0"/>
    <xf numFmtId="167" fontId="28" fillId="0" borderId="0" applyFont="0" applyFill="0" applyBorder="0" applyAlignment="0" applyProtection="0"/>
    <xf numFmtId="0" fontId="11" fillId="0" borderId="0"/>
    <xf numFmtId="0" fontId="12" fillId="0" borderId="0"/>
    <xf numFmtId="0" fontId="28" fillId="0" borderId="0"/>
    <xf numFmtId="0" fontId="12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9" fontId="28" fillId="0" borderId="0" applyFont="0" applyFill="0" applyBorder="0" applyAlignment="0" applyProtection="0"/>
    <xf numFmtId="9" fontId="12" fillId="0" borderId="0" applyFont="0" applyFill="0" applyBorder="0" applyAlignment="0" applyProtection="0"/>
    <xf numFmtId="164" fontId="12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168" fontId="12" fillId="0" borderId="0" applyFont="0" applyFill="0" applyBorder="0" applyAlignment="0" applyProtection="0"/>
    <xf numFmtId="0" fontId="10" fillId="0" borderId="0"/>
    <xf numFmtId="0" fontId="9" fillId="0" borderId="0"/>
    <xf numFmtId="0" fontId="9" fillId="0" borderId="0"/>
    <xf numFmtId="43" fontId="9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8" fillId="0" borderId="0"/>
    <xf numFmtId="43" fontId="8" fillId="0" borderId="0" applyFont="0" applyFill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0" fontId="6" fillId="0" borderId="0"/>
    <xf numFmtId="43" fontId="6" fillId="0" borderId="0" applyFont="0" applyFill="0" applyBorder="0" applyAlignment="0" applyProtection="0"/>
    <xf numFmtId="4" fontId="29" fillId="0" borderId="0"/>
    <xf numFmtId="170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69" fontId="29" fillId="0" borderId="0" applyFont="0" applyFill="0" applyBorder="0" applyAlignment="0" applyProtection="0"/>
    <xf numFmtId="44" fontId="12" fillId="0" borderId="0" applyFont="0" applyFill="0" applyBorder="0" applyAlignment="0" applyProtection="0"/>
    <xf numFmtId="172" fontId="29" fillId="0" borderId="0" applyFont="0" applyFill="0" applyBorder="0" applyAlignment="0" applyProtection="0"/>
    <xf numFmtId="9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170" fontId="29" fillId="0" borderId="0" applyFont="0" applyFill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0" fontId="4" fillId="0" borderId="0"/>
    <xf numFmtId="0" fontId="3" fillId="0" borderId="0"/>
    <xf numFmtId="173" fontId="3" fillId="0" borderId="0" applyFont="0" applyFill="0" applyBorder="0" applyAlignment="0" applyProtection="0"/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43" fontId="3" fillId="0" borderId="0" applyFont="0" applyFill="0" applyBorder="0" applyAlignment="0" applyProtection="0"/>
    <xf numFmtId="0" fontId="2" fillId="0" borderId="0"/>
    <xf numFmtId="0" fontId="1" fillId="0" borderId="0"/>
    <xf numFmtId="0" fontId="1" fillId="0" borderId="0"/>
    <xf numFmtId="43" fontId="1" fillId="0" borderId="0" applyFont="0" applyFill="0" applyBorder="0" applyAlignment="0" applyProtection="0"/>
  </cellStyleXfs>
  <cellXfs count="322">
    <xf numFmtId="0" fontId="0" fillId="0" borderId="0" xfId="0"/>
    <xf numFmtId="0" fontId="16" fillId="0" borderId="0" xfId="0" applyFont="1"/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4" fontId="0" fillId="0" borderId="0" xfId="3" applyFont="1" applyAlignment="1">
      <alignment vertical="center"/>
    </xf>
    <xf numFmtId="0" fontId="16" fillId="0" borderId="0" xfId="0" applyFont="1" applyAlignment="1">
      <alignment vertical="center"/>
    </xf>
    <xf numFmtId="0" fontId="13" fillId="0" borderId="0" xfId="0" applyFont="1" applyAlignment="1">
      <alignment vertical="center"/>
    </xf>
    <xf numFmtId="0" fontId="13" fillId="0" borderId="0" xfId="0" applyFont="1"/>
    <xf numFmtId="0" fontId="0" fillId="0" borderId="0" xfId="0" applyAlignment="1">
      <alignment horizontal="center"/>
    </xf>
    <xf numFmtId="4" fontId="16" fillId="0" borderId="0" xfId="0" applyNumberFormat="1" applyFont="1" applyAlignment="1">
      <alignment vertical="center"/>
    </xf>
    <xf numFmtId="0" fontId="15" fillId="0" borderId="0" xfId="0" applyFont="1" applyAlignment="1">
      <alignment vertical="center"/>
    </xf>
    <xf numFmtId="0" fontId="15" fillId="0" borderId="0" xfId="0" applyFont="1"/>
    <xf numFmtId="0" fontId="15" fillId="0" borderId="0" xfId="0" applyFont="1" applyAlignment="1">
      <alignment horizontal="center"/>
    </xf>
    <xf numFmtId="0" fontId="19" fillId="0" borderId="0" xfId="0" applyFont="1" applyAlignment="1">
      <alignment vertical="center"/>
    </xf>
    <xf numFmtId="2" fontId="20" fillId="6" borderId="1" xfId="0" applyNumberFormat="1" applyFont="1" applyFill="1" applyBorder="1" applyAlignment="1">
      <alignment horizontal="right" vertical="center"/>
    </xf>
    <xf numFmtId="0" fontId="20" fillId="0" borderId="11" xfId="0" applyFont="1" applyBorder="1" applyAlignment="1">
      <alignment horizontal="center" vertical="center"/>
    </xf>
    <xf numFmtId="0" fontId="20" fillId="0" borderId="12" xfId="0" applyFont="1" applyBorder="1" applyAlignment="1">
      <alignment horizontal="center" vertical="center"/>
    </xf>
    <xf numFmtId="2" fontId="20" fillId="6" borderId="19" xfId="0" applyNumberFormat="1" applyFont="1" applyFill="1" applyBorder="1" applyAlignment="1">
      <alignment horizontal="right" vertical="center"/>
    </xf>
    <xf numFmtId="0" fontId="20" fillId="0" borderId="11" xfId="0" applyFont="1" applyBorder="1" applyAlignment="1">
      <alignment horizontal="left" vertical="center"/>
    </xf>
    <xf numFmtId="0" fontId="20" fillId="0" borderId="1" xfId="0" applyFont="1" applyBorder="1" applyAlignment="1">
      <alignment horizontal="left" vertical="center"/>
    </xf>
    <xf numFmtId="0" fontId="20" fillId="0" borderId="8" xfId="0" applyFont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10" fontId="20" fillId="0" borderId="8" xfId="0" applyNumberFormat="1" applyFont="1" applyBorder="1" applyAlignment="1">
      <alignment horizontal="right" vertical="center"/>
    </xf>
    <xf numFmtId="0" fontId="21" fillId="0" borderId="1" xfId="0" applyFont="1" applyBorder="1" applyAlignment="1">
      <alignment horizontal="left" vertical="center"/>
    </xf>
    <xf numFmtId="10" fontId="21" fillId="0" borderId="8" xfId="0" applyNumberFormat="1" applyFont="1" applyBorder="1" applyAlignment="1">
      <alignment horizontal="right" vertical="center"/>
    </xf>
    <xf numFmtId="0" fontId="20" fillId="4" borderId="11" xfId="0" applyFont="1" applyFill="1" applyBorder="1" applyAlignment="1">
      <alignment horizontal="left" vertical="center"/>
    </xf>
    <xf numFmtId="0" fontId="21" fillId="4" borderId="1" xfId="0" applyFont="1" applyFill="1" applyBorder="1" applyAlignment="1">
      <alignment horizontal="left" vertical="center"/>
    </xf>
    <xf numFmtId="10" fontId="21" fillId="4" borderId="8" xfId="0" applyNumberFormat="1" applyFont="1" applyFill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0" fontId="23" fillId="0" borderId="0" xfId="0" applyFont="1" applyAlignment="1">
      <alignment horizontal="left" vertical="center"/>
    </xf>
    <xf numFmtId="10" fontId="16" fillId="0" borderId="0" xfId="0" applyNumberFormat="1" applyFont="1"/>
    <xf numFmtId="9" fontId="20" fillId="0" borderId="0" xfId="2" applyFont="1" applyBorder="1" applyAlignment="1">
      <alignment horizontal="right" vertical="center"/>
    </xf>
    <xf numFmtId="0" fontId="20" fillId="0" borderId="1" xfId="0" applyFont="1" applyBorder="1" applyAlignment="1">
      <alignment horizontal="left" vertical="center" wrapText="1"/>
    </xf>
    <xf numFmtId="0" fontId="20" fillId="8" borderId="12" xfId="0" applyFont="1" applyFill="1" applyBorder="1" applyAlignment="1">
      <alignment horizontal="left" vertical="center"/>
    </xf>
    <xf numFmtId="0" fontId="21" fillId="8" borderId="19" xfId="0" applyFont="1" applyFill="1" applyBorder="1" applyAlignment="1">
      <alignment horizontal="left" vertical="center"/>
    </xf>
    <xf numFmtId="10" fontId="21" fillId="8" borderId="20" xfId="0" applyNumberFormat="1" applyFont="1" applyFill="1" applyBorder="1" applyAlignment="1">
      <alignment horizontal="right" vertical="center"/>
    </xf>
    <xf numFmtId="0" fontId="21" fillId="0" borderId="0" xfId="0" applyFont="1" applyAlignment="1">
      <alignment horizontal="left" vertical="center"/>
    </xf>
    <xf numFmtId="10" fontId="21" fillId="0" borderId="0" xfId="0" applyNumberFormat="1" applyFont="1" applyAlignment="1">
      <alignment horizontal="right" vertical="center"/>
    </xf>
    <xf numFmtId="0" fontId="23" fillId="3" borderId="0" xfId="0" applyFont="1" applyFill="1" applyAlignment="1">
      <alignment horizontal="left" vertical="center"/>
    </xf>
    <xf numFmtId="10" fontId="20" fillId="0" borderId="0" xfId="0" applyNumberFormat="1" applyFont="1" applyAlignment="1">
      <alignment horizontal="right" vertical="center"/>
    </xf>
    <xf numFmtId="0" fontId="20" fillId="3" borderId="0" xfId="0" applyFont="1" applyFill="1" applyAlignment="1">
      <alignment horizontal="left" vertical="center"/>
    </xf>
    <xf numFmtId="0" fontId="24" fillId="0" borderId="0" xfId="0" applyFont="1" applyAlignment="1">
      <alignment horizontal="justify" vertical="center"/>
    </xf>
    <xf numFmtId="0" fontId="18" fillId="0" borderId="0" xfId="1" applyBorder="1" applyAlignment="1" applyProtection="1">
      <alignment horizontal="left" vertical="center"/>
    </xf>
    <xf numFmtId="0" fontId="25" fillId="0" borderId="0" xfId="0" applyFont="1"/>
    <xf numFmtId="0" fontId="20" fillId="0" borderId="0" xfId="0" applyFont="1" applyAlignment="1">
      <alignment horizontal="right" vertical="center"/>
    </xf>
    <xf numFmtId="0" fontId="18" fillId="0" borderId="0" xfId="1" applyBorder="1" applyAlignment="1" applyProtection="1">
      <alignment vertical="center"/>
    </xf>
    <xf numFmtId="0" fontId="15" fillId="0" borderId="11" xfId="0" applyFont="1" applyBorder="1"/>
    <xf numFmtId="0" fontId="15" fillId="0" borderId="21" xfId="0" applyFont="1" applyBorder="1"/>
    <xf numFmtId="0" fontId="17" fillId="0" borderId="21" xfId="0" applyFont="1" applyBorder="1" applyAlignment="1">
      <alignment horizontal="left" vertical="center"/>
    </xf>
    <xf numFmtId="9" fontId="15" fillId="0" borderId="11" xfId="2" applyFont="1" applyBorder="1"/>
    <xf numFmtId="9" fontId="15" fillId="0" borderId="1" xfId="2" applyFont="1" applyBorder="1" applyAlignment="1">
      <alignment horizontal="center"/>
    </xf>
    <xf numFmtId="9" fontId="15" fillId="0" borderId="8" xfId="2" applyFont="1" applyBorder="1"/>
    <xf numFmtId="0" fontId="15" fillId="0" borderId="9" xfId="0" applyFont="1" applyBorder="1" applyAlignment="1">
      <alignment horizontal="left" vertical="center"/>
    </xf>
    <xf numFmtId="0" fontId="15" fillId="0" borderId="10" xfId="0" applyFont="1" applyBorder="1" applyAlignment="1">
      <alignment horizontal="center" vertical="center"/>
    </xf>
    <xf numFmtId="10" fontId="15" fillId="2" borderId="7" xfId="0" applyNumberFormat="1" applyFont="1" applyFill="1" applyBorder="1" applyAlignment="1">
      <alignment horizontal="center" vertical="center"/>
    </xf>
    <xf numFmtId="10" fontId="15" fillId="0" borderId="8" xfId="2" applyNumberFormat="1" applyFont="1" applyBorder="1"/>
    <xf numFmtId="0" fontId="15" fillId="0" borderId="11" xfId="0" applyFont="1" applyBorder="1" applyAlignment="1">
      <alignment horizontal="left" vertical="center"/>
    </xf>
    <xf numFmtId="0" fontId="15" fillId="0" borderId="1" xfId="0" applyFont="1" applyBorder="1" applyAlignment="1">
      <alignment horizontal="center" vertical="center"/>
    </xf>
    <xf numFmtId="10" fontId="15" fillId="2" borderId="8" xfId="0" applyNumberFormat="1" applyFont="1" applyFill="1" applyBorder="1" applyAlignment="1">
      <alignment horizontal="center" vertical="center"/>
    </xf>
    <xf numFmtId="10" fontId="15" fillId="0" borderId="8" xfId="0" applyNumberFormat="1" applyFont="1" applyBorder="1" applyAlignment="1">
      <alignment horizontal="center" vertical="center"/>
    </xf>
    <xf numFmtId="10" fontId="15" fillId="2" borderId="1" xfId="2" applyNumberFormat="1" applyFont="1" applyFill="1" applyBorder="1" applyAlignment="1">
      <alignment horizontal="center"/>
    </xf>
    <xf numFmtId="0" fontId="15" fillId="2" borderId="1" xfId="0" applyFont="1" applyFill="1" applyBorder="1" applyAlignment="1">
      <alignment horizontal="center"/>
    </xf>
    <xf numFmtId="0" fontId="15" fillId="0" borderId="8" xfId="0" applyFont="1" applyBorder="1"/>
    <xf numFmtId="0" fontId="15" fillId="0" borderId="12" xfId="0" applyFont="1" applyBorder="1" applyAlignment="1">
      <alignment horizontal="left" vertical="center"/>
    </xf>
    <xf numFmtId="10" fontId="15" fillId="2" borderId="20" xfId="0" applyNumberFormat="1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/>
    </xf>
    <xf numFmtId="0" fontId="15" fillId="0" borderId="13" xfId="0" applyFont="1" applyBorder="1" applyAlignment="1">
      <alignment vertical="center"/>
    </xf>
    <xf numFmtId="0" fontId="15" fillId="0" borderId="14" xfId="0" applyFont="1" applyBorder="1" applyAlignment="1">
      <alignment vertical="center"/>
    </xf>
    <xf numFmtId="10" fontId="15" fillId="0" borderId="15" xfId="0" applyNumberFormat="1" applyFont="1" applyBorder="1" applyAlignment="1">
      <alignment vertical="center"/>
    </xf>
    <xf numFmtId="0" fontId="15" fillId="0" borderId="16" xfId="0" applyFont="1" applyBorder="1" applyAlignment="1">
      <alignment horizontal="left" vertical="center"/>
    </xf>
    <xf numFmtId="0" fontId="15" fillId="0" borderId="17" xfId="0" applyFont="1" applyBorder="1" applyAlignment="1">
      <alignment horizontal="left" vertical="center"/>
    </xf>
    <xf numFmtId="0" fontId="15" fillId="0" borderId="18" xfId="0" applyFont="1" applyBorder="1" applyAlignment="1">
      <alignment vertical="center"/>
    </xf>
    <xf numFmtId="0" fontId="17" fillId="4" borderId="2" xfId="0" applyFont="1" applyFill="1" applyBorder="1" applyAlignment="1">
      <alignment vertical="center" wrapText="1"/>
    </xf>
    <xf numFmtId="0" fontId="15" fillId="4" borderId="3" xfId="0" applyFont="1" applyFill="1" applyBorder="1" applyAlignment="1">
      <alignment vertical="center"/>
    </xf>
    <xf numFmtId="10" fontId="17" fillId="4" borderId="4" xfId="0" applyNumberFormat="1" applyFont="1" applyFill="1" applyBorder="1" applyAlignment="1">
      <alignment horizontal="center" vertical="center" wrapText="1"/>
    </xf>
    <xf numFmtId="10" fontId="15" fillId="0" borderId="11" xfId="2" applyNumberFormat="1" applyFont="1" applyBorder="1" applyAlignment="1">
      <alignment horizontal="right"/>
    </xf>
    <xf numFmtId="10" fontId="15" fillId="0" borderId="1" xfId="2" applyNumberFormat="1" applyFont="1" applyBorder="1" applyAlignment="1">
      <alignment horizontal="right"/>
    </xf>
    <xf numFmtId="10" fontId="15" fillId="0" borderId="8" xfId="2" applyNumberFormat="1" applyFont="1" applyBorder="1" applyAlignment="1">
      <alignment horizontal="right"/>
    </xf>
    <xf numFmtId="10" fontId="15" fillId="0" borderId="12" xfId="2" applyNumberFormat="1" applyFont="1" applyBorder="1" applyAlignment="1">
      <alignment horizontal="right"/>
    </xf>
    <xf numFmtId="10" fontId="15" fillId="0" borderId="19" xfId="2" applyNumberFormat="1" applyFont="1" applyBorder="1" applyAlignment="1">
      <alignment horizontal="right"/>
    </xf>
    <xf numFmtId="10" fontId="15" fillId="0" borderId="20" xfId="2" applyNumberFormat="1" applyFont="1" applyBorder="1" applyAlignment="1">
      <alignment horizontal="right"/>
    </xf>
    <xf numFmtId="0" fontId="14" fillId="0" borderId="21" xfId="0" applyFont="1" applyBorder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4" fillId="0" borderId="22" xfId="0" applyFont="1" applyBorder="1" applyAlignment="1">
      <alignment horizontal="center" vertical="center"/>
    </xf>
    <xf numFmtId="0" fontId="21" fillId="0" borderId="11" xfId="0" applyFont="1" applyBorder="1" applyAlignment="1">
      <alignment horizontal="center" vertical="center"/>
    </xf>
    <xf numFmtId="0" fontId="21" fillId="6" borderId="1" xfId="0" applyFont="1" applyFill="1" applyBorder="1" applyAlignment="1">
      <alignment horizontal="center" vertical="center"/>
    </xf>
    <xf numFmtId="4" fontId="12" fillId="0" borderId="0" xfId="0" applyNumberFormat="1" applyFont="1" applyAlignment="1">
      <alignment vertical="center"/>
    </xf>
    <xf numFmtId="0" fontId="15" fillId="0" borderId="11" xfId="0" applyFont="1" applyBorder="1" applyAlignment="1">
      <alignment horizontal="right"/>
    </xf>
    <xf numFmtId="4" fontId="27" fillId="0" borderId="0" xfId="0" applyNumberFormat="1" applyFont="1" applyAlignment="1">
      <alignment vertical="center"/>
    </xf>
    <xf numFmtId="4" fontId="14" fillId="0" borderId="0" xfId="0" applyNumberFormat="1" applyFont="1" applyAlignment="1">
      <alignment vertical="center"/>
    </xf>
    <xf numFmtId="4" fontId="14" fillId="0" borderId="0" xfId="36" applyFont="1"/>
    <xf numFmtId="4" fontId="14" fillId="0" borderId="0" xfId="36" applyFont="1" applyAlignment="1">
      <alignment horizontal="center"/>
    </xf>
    <xf numFmtId="4" fontId="0" fillId="0" borderId="0" xfId="36" applyFont="1"/>
    <xf numFmtId="0" fontId="17" fillId="0" borderId="0" xfId="36" applyNumberFormat="1" applyFont="1" applyAlignment="1">
      <alignment vertical="center"/>
    </xf>
    <xf numFmtId="0" fontId="17" fillId="0" borderId="0" xfId="36" applyNumberFormat="1" applyFont="1" applyAlignment="1">
      <alignment horizontal="center" vertical="center"/>
    </xf>
    <xf numFmtId="4" fontId="26" fillId="0" borderId="0" xfId="36" applyFont="1"/>
    <xf numFmtId="4" fontId="30" fillId="0" borderId="0" xfId="36" applyFont="1"/>
    <xf numFmtId="4" fontId="31" fillId="0" borderId="0" xfId="36" applyFont="1"/>
    <xf numFmtId="0" fontId="14" fillId="0" borderId="1" xfId="36" applyNumberFormat="1" applyFont="1" applyBorder="1" applyAlignment="1">
      <alignment horizontal="center"/>
    </xf>
    <xf numFmtId="164" fontId="14" fillId="0" borderId="1" xfId="43" applyNumberFormat="1" applyFont="1" applyFill="1" applyBorder="1" applyAlignment="1">
      <alignment horizontal="center"/>
    </xf>
    <xf numFmtId="10" fontId="14" fillId="0" borderId="1" xfId="42" applyNumberFormat="1" applyFont="1" applyFill="1" applyBorder="1" applyAlignment="1">
      <alignment horizontal="center"/>
    </xf>
    <xf numFmtId="164" fontId="14" fillId="0" borderId="6" xfId="43" applyNumberFormat="1" applyFont="1" applyFill="1" applyBorder="1"/>
    <xf numFmtId="4" fontId="20" fillId="0" borderId="0" xfId="36" applyFont="1" applyAlignment="1">
      <alignment horizontal="left" vertical="center"/>
    </xf>
    <xf numFmtId="10" fontId="0" fillId="0" borderId="0" xfId="2" applyNumberFormat="1" applyFont="1"/>
    <xf numFmtId="4" fontId="14" fillId="0" borderId="1" xfId="36" applyFont="1" applyBorder="1" applyAlignment="1">
      <alignment horizontal="center" vertical="center"/>
    </xf>
    <xf numFmtId="4" fontId="33" fillId="0" borderId="34" xfId="0" applyNumberFormat="1" applyFont="1" applyBorder="1"/>
    <xf numFmtId="4" fontId="35" fillId="0" borderId="0" xfId="0" applyNumberFormat="1" applyFont="1"/>
    <xf numFmtId="0" fontId="36" fillId="0" borderId="0" xfId="0" applyFont="1" applyAlignment="1">
      <alignment vertical="center"/>
    </xf>
    <xf numFmtId="0" fontId="36" fillId="0" borderId="0" xfId="0" applyFont="1" applyAlignment="1">
      <alignment horizontal="center" vertical="center"/>
    </xf>
    <xf numFmtId="4" fontId="35" fillId="0" borderId="0" xfId="0" applyNumberFormat="1" applyFont="1" applyAlignment="1">
      <alignment horizontal="center"/>
    </xf>
    <xf numFmtId="4" fontId="35" fillId="0" borderId="0" xfId="0" applyNumberFormat="1" applyFont="1" applyAlignment="1">
      <alignment horizontal="left"/>
    </xf>
    <xf numFmtId="4" fontId="35" fillId="0" borderId="34" xfId="0" applyNumberFormat="1" applyFont="1" applyBorder="1" applyAlignment="1">
      <alignment horizontal="left"/>
    </xf>
    <xf numFmtId="4" fontId="35" fillId="0" borderId="46" xfId="0" applyNumberFormat="1" applyFont="1" applyBorder="1" applyAlignment="1">
      <alignment horizontal="center"/>
    </xf>
    <xf numFmtId="4" fontId="35" fillId="0" borderId="34" xfId="0" applyNumberFormat="1" applyFont="1" applyBorder="1" applyAlignment="1">
      <alignment horizontal="center"/>
    </xf>
    <xf numFmtId="4" fontId="37" fillId="0" borderId="0" xfId="0" applyNumberFormat="1" applyFont="1"/>
    <xf numFmtId="0" fontId="37" fillId="15" borderId="34" xfId="0" applyFont="1" applyFill="1" applyBorder="1" applyAlignment="1">
      <alignment horizontal="center"/>
    </xf>
    <xf numFmtId="0" fontId="35" fillId="15" borderId="34" xfId="0" applyFont="1" applyFill="1" applyBorder="1" applyAlignment="1">
      <alignment horizontal="center"/>
    </xf>
    <xf numFmtId="4" fontId="37" fillId="0" borderId="34" xfId="0" applyNumberFormat="1" applyFont="1" applyBorder="1" applyAlignment="1">
      <alignment horizontal="left"/>
    </xf>
    <xf numFmtId="164" fontId="37" fillId="15" borderId="34" xfId="0" applyNumberFormat="1" applyFont="1" applyFill="1" applyBorder="1" applyAlignment="1">
      <alignment horizontal="center"/>
    </xf>
    <xf numFmtId="164" fontId="35" fillId="0" borderId="34" xfId="0" applyNumberFormat="1" applyFont="1" applyBorder="1" applyAlignment="1">
      <alignment horizontal="left"/>
    </xf>
    <xf numFmtId="164" fontId="35" fillId="15" borderId="34" xfId="0" applyNumberFormat="1" applyFont="1" applyFill="1" applyBorder="1" applyAlignment="1">
      <alignment horizontal="center"/>
    </xf>
    <xf numFmtId="4" fontId="35" fillId="0" borderId="46" xfId="0" applyNumberFormat="1" applyFont="1" applyBorder="1" applyAlignment="1">
      <alignment horizontal="left"/>
    </xf>
    <xf numFmtId="164" fontId="35" fillId="0" borderId="34" xfId="0" applyNumberFormat="1" applyFont="1" applyBorder="1" applyAlignment="1">
      <alignment horizontal="center"/>
    </xf>
    <xf numFmtId="4" fontId="35" fillId="0" borderId="34" xfId="0" applyNumberFormat="1" applyFont="1" applyBorder="1" applyAlignment="1">
      <alignment horizontal="right"/>
    </xf>
    <xf numFmtId="1" fontId="35" fillId="0" borderId="34" xfId="0" applyNumberFormat="1" applyFont="1" applyBorder="1" applyAlignment="1">
      <alignment horizontal="right"/>
    </xf>
    <xf numFmtId="4" fontId="35" fillId="0" borderId="34" xfId="0" applyNumberFormat="1" applyFont="1" applyBorder="1"/>
    <xf numFmtId="164" fontId="35" fillId="0" borderId="34" xfId="0" applyNumberFormat="1" applyFont="1" applyBorder="1"/>
    <xf numFmtId="171" fontId="37" fillId="0" borderId="0" xfId="0" applyNumberFormat="1" applyFont="1"/>
    <xf numFmtId="4" fontId="37" fillId="0" borderId="0" xfId="0" applyNumberFormat="1" applyFont="1" applyAlignment="1">
      <alignment horizontal="right"/>
    </xf>
    <xf numFmtId="4" fontId="38" fillId="0" borderId="0" xfId="0" applyNumberFormat="1" applyFont="1"/>
    <xf numFmtId="164" fontId="35" fillId="11" borderId="34" xfId="0" applyNumberFormat="1" applyFont="1" applyFill="1" applyBorder="1" applyAlignment="1">
      <alignment horizontal="center"/>
    </xf>
    <xf numFmtId="4" fontId="35" fillId="16" borderId="34" xfId="0" applyNumberFormat="1" applyFont="1" applyFill="1" applyBorder="1"/>
    <xf numFmtId="164" fontId="35" fillId="16" borderId="34" xfId="0" applyNumberFormat="1" applyFont="1" applyFill="1" applyBorder="1" applyAlignment="1">
      <alignment horizontal="center"/>
    </xf>
    <xf numFmtId="165" fontId="35" fillId="15" borderId="34" xfId="0" applyNumberFormat="1" applyFont="1" applyFill="1" applyBorder="1" applyAlignment="1">
      <alignment horizontal="center"/>
    </xf>
    <xf numFmtId="4" fontId="35" fillId="17" borderId="34" xfId="0" applyNumberFormat="1" applyFont="1" applyFill="1" applyBorder="1"/>
    <xf numFmtId="4" fontId="35" fillId="17" borderId="34" xfId="0" applyNumberFormat="1" applyFont="1" applyFill="1" applyBorder="1" applyAlignment="1">
      <alignment horizontal="center"/>
    </xf>
    <xf numFmtId="0" fontId="33" fillId="0" borderId="41" xfId="0" applyFont="1" applyBorder="1" applyAlignment="1">
      <alignment vertical="center"/>
    </xf>
    <xf numFmtId="164" fontId="33" fillId="0" borderId="41" xfId="0" applyNumberFormat="1" applyFont="1" applyBorder="1" applyAlignment="1">
      <alignment vertical="center"/>
    </xf>
    <xf numFmtId="164" fontId="33" fillId="0" borderId="42" xfId="0" applyNumberFormat="1" applyFont="1" applyBorder="1" applyAlignment="1">
      <alignment vertical="center"/>
    </xf>
    <xf numFmtId="164" fontId="37" fillId="0" borderId="34" xfId="0" applyNumberFormat="1" applyFont="1" applyBorder="1"/>
    <xf numFmtId="164" fontId="37" fillId="0" borderId="0" xfId="0" applyNumberFormat="1" applyFont="1"/>
    <xf numFmtId="0" fontId="39" fillId="18" borderId="47" xfId="0" applyFont="1" applyFill="1" applyBorder="1" applyAlignment="1">
      <alignment horizontal="center" vertical="center"/>
    </xf>
    <xf numFmtId="0" fontId="39" fillId="18" borderId="48" xfId="0" applyFont="1" applyFill="1" applyBorder="1" applyAlignment="1">
      <alignment horizontal="center" vertical="center"/>
    </xf>
    <xf numFmtId="164" fontId="39" fillId="18" borderId="48" xfId="0" applyNumberFormat="1" applyFont="1" applyFill="1" applyBorder="1" applyAlignment="1">
      <alignment horizontal="center" vertical="center"/>
    </xf>
    <xf numFmtId="0" fontId="33" fillId="0" borderId="32" xfId="0" applyFont="1" applyBorder="1" applyAlignment="1">
      <alignment vertical="center"/>
    </xf>
    <xf numFmtId="0" fontId="33" fillId="0" borderId="32" xfId="0" applyFont="1" applyBorder="1" applyAlignment="1">
      <alignment horizontal="center" vertical="center"/>
    </xf>
    <xf numFmtId="0" fontId="33" fillId="16" borderId="32" xfId="0" applyFont="1" applyFill="1" applyBorder="1" applyAlignment="1">
      <alignment horizontal="center" vertical="center"/>
    </xf>
    <xf numFmtId="164" fontId="33" fillId="16" borderId="32" xfId="0" applyNumberFormat="1" applyFont="1" applyFill="1" applyBorder="1" applyAlignment="1">
      <alignment horizontal="center" vertical="center"/>
    </xf>
    <xf numFmtId="164" fontId="33" fillId="0" borderId="32" xfId="0" applyNumberFormat="1" applyFont="1" applyBorder="1" applyAlignment="1">
      <alignment horizontal="center" vertical="center"/>
    </xf>
    <xf numFmtId="165" fontId="33" fillId="0" borderId="32" xfId="0" applyNumberFormat="1" applyFont="1" applyBorder="1" applyAlignment="1">
      <alignment horizontal="center" vertical="center"/>
    </xf>
    <xf numFmtId="0" fontId="33" fillId="0" borderId="34" xfId="0" applyFont="1" applyBorder="1" applyAlignment="1">
      <alignment vertical="center"/>
    </xf>
    <xf numFmtId="0" fontId="33" fillId="0" borderId="34" xfId="0" applyFont="1" applyBorder="1" applyAlignment="1">
      <alignment horizontal="center" vertical="center"/>
    </xf>
    <xf numFmtId="3" fontId="33" fillId="16" borderId="34" xfId="0" applyNumberFormat="1" applyFont="1" applyFill="1" applyBorder="1" applyAlignment="1">
      <alignment horizontal="center" vertical="center"/>
    </xf>
    <xf numFmtId="164" fontId="33" fillId="0" borderId="34" xfId="0" applyNumberFormat="1" applyFont="1" applyBorder="1" applyAlignment="1">
      <alignment horizontal="center" vertical="center"/>
    </xf>
    <xf numFmtId="165" fontId="33" fillId="0" borderId="34" xfId="0" applyNumberFormat="1" applyFont="1" applyBorder="1" applyAlignment="1">
      <alignment horizontal="center" vertical="center"/>
    </xf>
    <xf numFmtId="164" fontId="34" fillId="0" borderId="34" xfId="0" applyNumberFormat="1" applyFont="1" applyBorder="1" applyAlignment="1">
      <alignment horizontal="center" vertical="center"/>
    </xf>
    <xf numFmtId="4" fontId="35" fillId="0" borderId="32" xfId="0" applyNumberFormat="1" applyFont="1" applyBorder="1" applyAlignment="1">
      <alignment horizontal="center"/>
    </xf>
    <xf numFmtId="4" fontId="37" fillId="0" borderId="34" xfId="0" applyNumberFormat="1" applyFont="1" applyBorder="1"/>
    <xf numFmtId="10" fontId="37" fillId="0" borderId="34" xfId="0" applyNumberFormat="1" applyFont="1" applyBorder="1" applyAlignment="1">
      <alignment horizontal="center"/>
    </xf>
    <xf numFmtId="164" fontId="37" fillId="0" borderId="34" xfId="0" applyNumberFormat="1" applyFont="1" applyBorder="1" applyAlignment="1">
      <alignment horizontal="center"/>
    </xf>
    <xf numFmtId="4" fontId="34" fillId="0" borderId="34" xfId="0" applyNumberFormat="1" applyFont="1" applyBorder="1"/>
    <xf numFmtId="4" fontId="33" fillId="0" borderId="0" xfId="0" applyNumberFormat="1" applyFont="1"/>
    <xf numFmtId="3" fontId="37" fillId="0" borderId="34" xfId="0" applyNumberFormat="1" applyFont="1" applyBorder="1"/>
    <xf numFmtId="164" fontId="37" fillId="0" borderId="34" xfId="0" applyNumberFormat="1" applyFont="1" applyBorder="1" applyAlignment="1">
      <alignment vertical="center" wrapText="1"/>
    </xf>
    <xf numFmtId="3" fontId="37" fillId="0" borderId="34" xfId="0" applyNumberFormat="1" applyFont="1" applyBorder="1" applyAlignment="1">
      <alignment horizontal="center"/>
    </xf>
    <xf numFmtId="4" fontId="37" fillId="15" borderId="34" xfId="0" applyNumberFormat="1" applyFont="1" applyFill="1" applyBorder="1"/>
    <xf numFmtId="164" fontId="35" fillId="0" borderId="34" xfId="0" applyNumberFormat="1" applyFont="1" applyBorder="1" applyAlignment="1">
      <alignment vertical="center" wrapText="1"/>
    </xf>
    <xf numFmtId="4" fontId="37" fillId="15" borderId="0" xfId="0" applyNumberFormat="1" applyFont="1" applyFill="1"/>
    <xf numFmtId="4" fontId="35" fillId="0" borderId="49" xfId="0" applyNumberFormat="1" applyFont="1" applyBorder="1" applyAlignment="1">
      <alignment vertical="center" wrapText="1"/>
    </xf>
    <xf numFmtId="4" fontId="37" fillId="0" borderId="0" xfId="0" applyNumberFormat="1" applyFont="1" applyAlignment="1">
      <alignment vertical="center" wrapText="1"/>
    </xf>
    <xf numFmtId="4" fontId="39" fillId="18" borderId="47" xfId="0" applyNumberFormat="1" applyFont="1" applyFill="1" applyBorder="1" applyAlignment="1">
      <alignment horizontal="center" vertical="center"/>
    </xf>
    <xf numFmtId="4" fontId="39" fillId="18" borderId="36" xfId="0" applyNumberFormat="1" applyFont="1" applyFill="1" applyBorder="1" applyAlignment="1">
      <alignment horizontal="center" vertical="center"/>
    </xf>
    <xf numFmtId="164" fontId="39" fillId="18" borderId="36" xfId="0" applyNumberFormat="1" applyFont="1" applyFill="1" applyBorder="1" applyAlignment="1">
      <alignment horizontal="center" vertical="center"/>
    </xf>
    <xf numFmtId="4" fontId="33" fillId="0" borderId="32" xfId="0" applyNumberFormat="1" applyFont="1" applyBorder="1" applyAlignment="1">
      <alignment vertical="center"/>
    </xf>
    <xf numFmtId="4" fontId="37" fillId="0" borderId="32" xfId="0" applyNumberFormat="1" applyFont="1" applyBorder="1" applyAlignment="1">
      <alignment horizontal="center" vertical="center"/>
    </xf>
    <xf numFmtId="3" fontId="37" fillId="0" borderId="32" xfId="0" applyNumberFormat="1" applyFont="1" applyBorder="1" applyAlignment="1">
      <alignment horizontal="center" vertical="center"/>
    </xf>
    <xf numFmtId="164" fontId="37" fillId="16" borderId="32" xfId="0" applyNumberFormat="1" applyFont="1" applyFill="1" applyBorder="1" applyAlignment="1">
      <alignment horizontal="center" vertical="center"/>
    </xf>
    <xf numFmtId="164" fontId="37" fillId="0" borderId="32" xfId="0" applyNumberFormat="1" applyFont="1" applyBorder="1" applyAlignment="1">
      <alignment horizontal="center" vertical="center"/>
    </xf>
    <xf numFmtId="4" fontId="33" fillId="0" borderId="34" xfId="0" applyNumberFormat="1" applyFont="1" applyBorder="1" applyAlignment="1">
      <alignment vertical="center"/>
    </xf>
    <xf numFmtId="4" fontId="37" fillId="0" borderId="34" xfId="0" applyNumberFormat="1" applyFont="1" applyBorder="1" applyAlignment="1">
      <alignment horizontal="center" vertical="center"/>
    </xf>
    <xf numFmtId="3" fontId="37" fillId="0" borderId="34" xfId="0" applyNumberFormat="1" applyFont="1" applyBorder="1" applyAlignment="1">
      <alignment horizontal="center" vertical="center"/>
    </xf>
    <xf numFmtId="164" fontId="37" fillId="0" borderId="34" xfId="0" applyNumberFormat="1" applyFont="1" applyBorder="1" applyAlignment="1">
      <alignment horizontal="center" vertical="center"/>
    </xf>
    <xf numFmtId="2" fontId="35" fillId="0" borderId="0" xfId="0" applyNumberFormat="1" applyFont="1"/>
    <xf numFmtId="3" fontId="37" fillId="16" borderId="34" xfId="0" applyNumberFormat="1" applyFont="1" applyFill="1" applyBorder="1" applyAlignment="1">
      <alignment horizontal="center" vertical="center"/>
    </xf>
    <xf numFmtId="164" fontId="37" fillId="13" borderId="34" xfId="0" applyNumberFormat="1" applyFont="1" applyFill="1" applyBorder="1" applyAlignment="1">
      <alignment horizontal="center" vertical="center"/>
    </xf>
    <xf numFmtId="4" fontId="34" fillId="0" borderId="50" xfId="0" applyNumberFormat="1" applyFont="1" applyBorder="1" applyAlignment="1">
      <alignment vertical="center"/>
    </xf>
    <xf numFmtId="4" fontId="35" fillId="0" borderId="50" xfId="0" applyNumberFormat="1" applyFont="1" applyBorder="1" applyAlignment="1">
      <alignment horizontal="center" vertical="center"/>
    </xf>
    <xf numFmtId="3" fontId="35" fillId="0" borderId="50" xfId="0" applyNumberFormat="1" applyFont="1" applyBorder="1" applyAlignment="1">
      <alignment horizontal="center" vertical="center"/>
    </xf>
    <xf numFmtId="164" fontId="35" fillId="0" borderId="50" xfId="0" applyNumberFormat="1" applyFont="1" applyBorder="1" applyAlignment="1">
      <alignment horizontal="center" vertical="center"/>
    </xf>
    <xf numFmtId="0" fontId="33" fillId="0" borderId="0" xfId="0" applyFont="1" applyAlignment="1">
      <alignment vertical="center"/>
    </xf>
    <xf numFmtId="164" fontId="33" fillId="0" borderId="0" xfId="0" applyNumberFormat="1" applyFont="1" applyAlignment="1">
      <alignment vertical="center"/>
    </xf>
    <xf numFmtId="0" fontId="35" fillId="18" borderId="51" xfId="0" applyFont="1" applyFill="1" applyBorder="1" applyAlignment="1">
      <alignment horizontal="center" vertical="center"/>
    </xf>
    <xf numFmtId="0" fontId="35" fillId="18" borderId="36" xfId="0" applyFont="1" applyFill="1" applyBorder="1" applyAlignment="1">
      <alignment horizontal="center" vertical="center"/>
    </xf>
    <xf numFmtId="164" fontId="35" fillId="18" borderId="36" xfId="0" applyNumberFormat="1" applyFont="1" applyFill="1" applyBorder="1" applyAlignment="1">
      <alignment horizontal="center" vertical="center"/>
    </xf>
    <xf numFmtId="164" fontId="35" fillId="18" borderId="37" xfId="0" applyNumberFormat="1" applyFont="1" applyFill="1" applyBorder="1" applyAlignment="1">
      <alignment horizontal="center" vertical="center"/>
    </xf>
    <xf numFmtId="10" fontId="33" fillId="0" borderId="0" xfId="0" applyNumberFormat="1" applyFont="1"/>
    <xf numFmtId="0" fontId="35" fillId="0" borderId="32" xfId="0" applyFont="1" applyBorder="1" applyAlignment="1">
      <alignment vertical="center"/>
    </xf>
    <xf numFmtId="10" fontId="37" fillId="13" borderId="34" xfId="0" applyNumberFormat="1" applyFont="1" applyFill="1" applyBorder="1" applyAlignment="1">
      <alignment horizontal="center" vertical="center"/>
    </xf>
    <xf numFmtId="164" fontId="37" fillId="0" borderId="0" xfId="0" applyNumberFormat="1" applyFont="1" applyAlignment="1">
      <alignment vertical="center"/>
    </xf>
    <xf numFmtId="0" fontId="37" fillId="0" borderId="34" xfId="0" applyFont="1" applyBorder="1" applyAlignment="1">
      <alignment vertical="center"/>
    </xf>
    <xf numFmtId="10" fontId="37" fillId="0" borderId="34" xfId="0" applyNumberFormat="1" applyFont="1" applyBorder="1" applyAlignment="1">
      <alignment vertical="center"/>
    </xf>
    <xf numFmtId="164" fontId="37" fillId="0" borderId="34" xfId="0" applyNumberFormat="1" applyFont="1" applyBorder="1" applyAlignment="1">
      <alignment vertical="center"/>
    </xf>
    <xf numFmtId="174" fontId="35" fillId="18" borderId="28" xfId="0" applyNumberFormat="1" applyFont="1" applyFill="1" applyBorder="1" applyAlignment="1">
      <alignment horizontal="center" vertical="center"/>
    </xf>
    <xf numFmtId="0" fontId="37" fillId="0" borderId="0" xfId="0" applyFont="1" applyAlignment="1">
      <alignment vertical="center"/>
    </xf>
    <xf numFmtId="0" fontId="35" fillId="0" borderId="26" xfId="0" applyFont="1" applyBorder="1" applyAlignment="1">
      <alignment vertical="center"/>
    </xf>
    <xf numFmtId="0" fontId="33" fillId="0" borderId="27" xfId="0" applyFont="1" applyBorder="1" applyAlignment="1">
      <alignment vertical="center"/>
    </xf>
    <xf numFmtId="0" fontId="37" fillId="0" borderId="27" xfId="0" applyFont="1" applyBorder="1" applyAlignment="1">
      <alignment vertical="center"/>
    </xf>
    <xf numFmtId="164" fontId="37" fillId="0" borderId="27" xfId="0" applyNumberFormat="1" applyFont="1" applyBorder="1" applyAlignment="1">
      <alignment vertical="center"/>
    </xf>
    <xf numFmtId="164" fontId="37" fillId="0" borderId="28" xfId="0" applyNumberFormat="1" applyFont="1" applyBorder="1" applyAlignment="1">
      <alignment vertical="center"/>
    </xf>
    <xf numFmtId="174" fontId="35" fillId="18" borderId="49" xfId="0" applyNumberFormat="1" applyFont="1" applyFill="1" applyBorder="1" applyAlignment="1">
      <alignment horizontal="center" vertical="center"/>
    </xf>
    <xf numFmtId="164" fontId="33" fillId="0" borderId="27" xfId="0" applyNumberFormat="1" applyFont="1" applyBorder="1" applyAlignment="1">
      <alignment vertical="center"/>
    </xf>
    <xf numFmtId="164" fontId="33" fillId="0" borderId="28" xfId="0" applyNumberFormat="1" applyFont="1" applyBorder="1" applyAlignment="1">
      <alignment vertical="center"/>
    </xf>
    <xf numFmtId="174" fontId="35" fillId="18" borderId="49" xfId="0" applyNumberFormat="1" applyFont="1" applyFill="1" applyBorder="1" applyAlignment="1">
      <alignment vertical="center"/>
    </xf>
    <xf numFmtId="4" fontId="35" fillId="0" borderId="51" xfId="0" applyNumberFormat="1" applyFont="1" applyBorder="1"/>
    <xf numFmtId="4" fontId="33" fillId="0" borderId="36" xfId="0" applyNumberFormat="1" applyFont="1" applyBorder="1"/>
    <xf numFmtId="4" fontId="35" fillId="0" borderId="37" xfId="0" applyNumberFormat="1" applyFont="1" applyBorder="1"/>
    <xf numFmtId="164" fontId="41" fillId="0" borderId="40" xfId="0" applyNumberFormat="1" applyFont="1" applyBorder="1" applyAlignment="1">
      <alignment horizontal="center" vertical="center"/>
    </xf>
    <xf numFmtId="164" fontId="42" fillId="0" borderId="41" xfId="0" applyNumberFormat="1" applyFont="1" applyBorder="1" applyAlignment="1">
      <alignment vertical="center"/>
    </xf>
    <xf numFmtId="164" fontId="41" fillId="0" borderId="42" xfId="0" applyNumberFormat="1" applyFont="1" applyBorder="1" applyAlignment="1">
      <alignment vertical="center"/>
    </xf>
    <xf numFmtId="164" fontId="35" fillId="0" borderId="42" xfId="0" applyNumberFormat="1" applyFont="1" applyBorder="1" applyAlignment="1">
      <alignment vertical="center"/>
    </xf>
    <xf numFmtId="164" fontId="41" fillId="0" borderId="35" xfId="0" applyNumberFormat="1" applyFont="1" applyBorder="1" applyAlignment="1">
      <alignment horizontal="center" vertical="center"/>
    </xf>
    <xf numFmtId="164" fontId="41" fillId="0" borderId="52" xfId="0" applyNumberFormat="1" applyFont="1" applyBorder="1" applyAlignment="1">
      <alignment vertical="center"/>
    </xf>
    <xf numFmtId="164" fontId="41" fillId="0" borderId="0" xfId="0" applyNumberFormat="1" applyFont="1" applyAlignment="1">
      <alignment vertical="center"/>
    </xf>
    <xf numFmtId="164" fontId="41" fillId="0" borderId="53" xfId="0" applyNumberFormat="1" applyFont="1" applyBorder="1" applyAlignment="1">
      <alignment vertical="center"/>
    </xf>
    <xf numFmtId="10" fontId="41" fillId="0" borderId="35" xfId="0" applyNumberFormat="1" applyFont="1" applyBorder="1" applyAlignment="1">
      <alignment vertical="center"/>
    </xf>
    <xf numFmtId="164" fontId="42" fillId="0" borderId="40" xfId="0" applyNumberFormat="1" applyFont="1" applyBorder="1" applyAlignment="1">
      <alignment vertical="center"/>
    </xf>
    <xf numFmtId="164" fontId="42" fillId="0" borderId="42" xfId="0" applyNumberFormat="1" applyFont="1" applyBorder="1" applyAlignment="1">
      <alignment vertical="center"/>
    </xf>
    <xf numFmtId="10" fontId="42" fillId="0" borderId="35" xfId="0" applyNumberFormat="1" applyFont="1" applyBorder="1" applyAlignment="1">
      <alignment vertical="center"/>
    </xf>
    <xf numFmtId="164" fontId="42" fillId="0" borderId="54" xfId="0" applyNumberFormat="1" applyFont="1" applyBorder="1" applyAlignment="1">
      <alignment vertical="center"/>
    </xf>
    <xf numFmtId="164" fontId="42" fillId="0" borderId="55" xfId="0" applyNumberFormat="1" applyFont="1" applyBorder="1" applyAlignment="1">
      <alignment vertical="center"/>
    </xf>
    <xf numFmtId="164" fontId="42" fillId="0" borderId="56" xfId="0" applyNumberFormat="1" applyFont="1" applyBorder="1" applyAlignment="1">
      <alignment vertical="center"/>
    </xf>
    <xf numFmtId="164" fontId="42" fillId="0" borderId="34" xfId="0" applyNumberFormat="1" applyFont="1" applyBorder="1" applyAlignment="1">
      <alignment vertical="center"/>
    </xf>
    <xf numFmtId="164" fontId="41" fillId="0" borderId="54" xfId="0" applyNumberFormat="1" applyFont="1" applyBorder="1" applyAlignment="1">
      <alignment vertical="center"/>
    </xf>
    <xf numFmtId="164" fontId="41" fillId="0" borderId="40" xfId="0" applyNumberFormat="1" applyFont="1" applyBorder="1" applyAlignment="1">
      <alignment vertical="center"/>
    </xf>
    <xf numFmtId="164" fontId="41" fillId="0" borderId="41" xfId="0" applyNumberFormat="1" applyFont="1" applyBorder="1" applyAlignment="1">
      <alignment vertical="center"/>
    </xf>
    <xf numFmtId="164" fontId="41" fillId="0" borderId="56" xfId="0" applyNumberFormat="1" applyFont="1" applyBorder="1" applyAlignment="1">
      <alignment vertical="center"/>
    </xf>
    <xf numFmtId="164" fontId="41" fillId="0" borderId="40" xfId="0" applyNumberFormat="1" applyFont="1" applyBorder="1" applyAlignment="1">
      <alignment horizontal="left" vertical="center"/>
    </xf>
    <xf numFmtId="4" fontId="41" fillId="0" borderId="41" xfId="0" applyNumberFormat="1" applyFont="1" applyBorder="1" applyAlignment="1">
      <alignment horizontal="center" vertical="center"/>
    </xf>
    <xf numFmtId="164" fontId="41" fillId="0" borderId="57" xfId="0" applyNumberFormat="1" applyFont="1" applyBorder="1" applyAlignment="1">
      <alignment horizontal="left" vertical="center"/>
    </xf>
    <xf numFmtId="4" fontId="41" fillId="0" borderId="58" xfId="0" applyNumberFormat="1" applyFont="1" applyBorder="1" applyAlignment="1">
      <alignment horizontal="center" vertical="center"/>
    </xf>
    <xf numFmtId="164" fontId="41" fillId="0" borderId="58" xfId="0" applyNumberFormat="1" applyFont="1" applyBorder="1" applyAlignment="1">
      <alignment vertical="center"/>
    </xf>
    <xf numFmtId="164" fontId="41" fillId="0" borderId="59" xfId="0" applyNumberFormat="1" applyFont="1" applyBorder="1" applyAlignment="1">
      <alignment vertical="center"/>
    </xf>
    <xf numFmtId="166" fontId="41" fillId="0" borderId="59" xfId="0" applyNumberFormat="1" applyFont="1" applyBorder="1" applyAlignment="1">
      <alignment vertical="center"/>
    </xf>
    <xf numFmtId="10" fontId="41" fillId="0" borderId="60" xfId="0" applyNumberFormat="1" applyFont="1" applyBorder="1" applyAlignment="1">
      <alignment vertical="center"/>
    </xf>
    <xf numFmtId="164" fontId="41" fillId="0" borderId="51" xfId="0" applyNumberFormat="1" applyFont="1" applyBorder="1" applyAlignment="1">
      <alignment horizontal="left" vertical="center"/>
    </xf>
    <xf numFmtId="4" fontId="41" fillId="0" borderId="36" xfId="0" applyNumberFormat="1" applyFont="1" applyBorder="1" applyAlignment="1">
      <alignment horizontal="center" vertical="center"/>
    </xf>
    <xf numFmtId="164" fontId="41" fillId="0" borderId="36" xfId="0" applyNumberFormat="1" applyFont="1" applyBorder="1" applyAlignment="1">
      <alignment vertical="center"/>
    </xf>
    <xf numFmtId="10" fontId="41" fillId="0" borderId="37" xfId="0" applyNumberFormat="1" applyFont="1" applyBorder="1" applyAlignment="1">
      <alignment vertical="center"/>
    </xf>
    <xf numFmtId="4" fontId="42" fillId="0" borderId="29" xfId="0" applyNumberFormat="1" applyFont="1" applyBorder="1"/>
    <xf numFmtId="4" fontId="42" fillId="0" borderId="30" xfId="0" applyNumberFormat="1" applyFont="1" applyBorder="1"/>
    <xf numFmtId="4" fontId="42" fillId="0" borderId="31" xfId="0" applyNumberFormat="1" applyFont="1" applyBorder="1"/>
    <xf numFmtId="4" fontId="41" fillId="0" borderId="33" xfId="0" applyNumberFormat="1" applyFont="1" applyBorder="1"/>
    <xf numFmtId="4" fontId="42" fillId="0" borderId="34" xfId="0" applyNumberFormat="1" applyFont="1" applyBorder="1"/>
    <xf numFmtId="4" fontId="41" fillId="0" borderId="35" xfId="0" applyNumberFormat="1" applyFont="1" applyBorder="1"/>
    <xf numFmtId="3" fontId="41" fillId="0" borderId="35" xfId="0" applyNumberFormat="1" applyFont="1" applyBorder="1"/>
    <xf numFmtId="4" fontId="41" fillId="0" borderId="61" xfId="0" applyNumberFormat="1" applyFont="1" applyBorder="1"/>
    <xf numFmtId="4" fontId="41" fillId="0" borderId="43" xfId="0" applyNumberFormat="1" applyFont="1" applyBorder="1"/>
    <xf numFmtId="4" fontId="41" fillId="0" borderId="44" xfId="0" applyNumberFormat="1" applyFont="1" applyBorder="1"/>
    <xf numFmtId="4" fontId="42" fillId="0" borderId="0" xfId="0" applyNumberFormat="1" applyFont="1" applyAlignment="1">
      <alignment horizontal="left"/>
    </xf>
    <xf numFmtId="4" fontId="35" fillId="16" borderId="0" xfId="0" applyNumberFormat="1" applyFont="1" applyFill="1"/>
    <xf numFmtId="4" fontId="34" fillId="0" borderId="0" xfId="0" applyNumberFormat="1" applyFont="1"/>
    <xf numFmtId="172" fontId="36" fillId="16" borderId="0" xfId="0" applyNumberFormat="1" applyFont="1" applyFill="1"/>
    <xf numFmtId="172" fontId="44" fillId="0" borderId="0" xfId="0" applyNumberFormat="1" applyFont="1"/>
    <xf numFmtId="4" fontId="41" fillId="0" borderId="0" xfId="0" applyNumberFormat="1" applyFont="1" applyAlignment="1">
      <alignment horizontal="left"/>
    </xf>
    <xf numFmtId="4" fontId="42" fillId="0" borderId="0" xfId="0" applyNumberFormat="1" applyFont="1"/>
    <xf numFmtId="4" fontId="46" fillId="0" borderId="0" xfId="0" applyNumberFormat="1" applyFont="1"/>
    <xf numFmtId="4" fontId="0" fillId="0" borderId="1" xfId="36" applyFont="1" applyBorder="1"/>
    <xf numFmtId="4" fontId="17" fillId="0" borderId="1" xfId="36" applyFont="1" applyBorder="1"/>
    <xf numFmtId="4" fontId="0" fillId="0" borderId="62" xfId="36" applyFont="1" applyBorder="1"/>
    <xf numFmtId="4" fontId="14" fillId="0" borderId="23" xfId="36" applyFont="1" applyBorder="1" applyAlignment="1">
      <alignment horizontal="center"/>
    </xf>
    <xf numFmtId="4" fontId="14" fillId="0" borderId="6" xfId="36" applyFont="1" applyBorder="1" applyAlignment="1">
      <alignment horizontal="center" vertical="center"/>
    </xf>
    <xf numFmtId="164" fontId="14" fillId="0" borderId="6" xfId="43" applyNumberFormat="1" applyFont="1" applyFill="1" applyBorder="1" applyAlignment="1">
      <alignment horizontal="center"/>
    </xf>
    <xf numFmtId="4" fontId="14" fillId="0" borderId="63" xfId="36" applyFont="1" applyBorder="1" applyAlignment="1">
      <alignment horizontal="left"/>
    </xf>
    <xf numFmtId="4" fontId="0" fillId="0" borderId="24" xfId="36" applyFont="1" applyBorder="1"/>
    <xf numFmtId="4" fontId="14" fillId="0" borderId="24" xfId="36" applyFont="1" applyBorder="1" applyAlignment="1">
      <alignment horizontal="center"/>
    </xf>
    <xf numFmtId="4" fontId="14" fillId="0" borderId="25" xfId="36" applyFont="1" applyBorder="1" applyAlignment="1">
      <alignment horizontal="center"/>
    </xf>
    <xf numFmtId="164" fontId="37" fillId="19" borderId="34" xfId="0" applyNumberFormat="1" applyFont="1" applyFill="1" applyBorder="1" applyAlignment="1">
      <alignment horizontal="center"/>
    </xf>
    <xf numFmtId="4" fontId="37" fillId="2" borderId="34" xfId="0" applyNumberFormat="1" applyFont="1" applyFill="1" applyBorder="1"/>
    <xf numFmtId="4" fontId="37" fillId="2" borderId="32" xfId="0" applyNumberFormat="1" applyFont="1" applyFill="1" applyBorder="1"/>
    <xf numFmtId="0" fontId="0" fillId="0" borderId="0" xfId="0"/>
    <xf numFmtId="175" fontId="35" fillId="0" borderId="34" xfId="0" applyNumberFormat="1" applyFont="1" applyBorder="1" applyAlignment="1">
      <alignment horizontal="right"/>
    </xf>
    <xf numFmtId="4" fontId="48" fillId="0" borderId="32" xfId="0" applyNumberFormat="1" applyFont="1" applyBorder="1"/>
    <xf numFmtId="176" fontId="35" fillId="0" borderId="34" xfId="0" applyNumberFormat="1" applyFont="1" applyBorder="1"/>
    <xf numFmtId="4" fontId="49" fillId="0" borderId="0" xfId="0" applyNumberFormat="1" applyFont="1"/>
    <xf numFmtId="4" fontId="14" fillId="0" borderId="1" xfId="36" applyFont="1" applyBorder="1" applyAlignment="1">
      <alignment horizontal="center" vertical="center" wrapText="1"/>
    </xf>
    <xf numFmtId="0" fontId="14" fillId="0" borderId="5" xfId="36" applyNumberFormat="1" applyFont="1" applyBorder="1" applyAlignment="1">
      <alignment horizontal="center"/>
    </xf>
    <xf numFmtId="0" fontId="14" fillId="0" borderId="6" xfId="36" applyNumberFormat="1" applyFont="1" applyBorder="1" applyAlignment="1">
      <alignment horizontal="center"/>
    </xf>
    <xf numFmtId="0" fontId="17" fillId="10" borderId="1" xfId="36" applyNumberFormat="1" applyFont="1" applyFill="1" applyBorder="1" applyAlignment="1">
      <alignment horizontal="center" vertical="center"/>
    </xf>
    <xf numFmtId="4" fontId="14" fillId="5" borderId="1" xfId="36" applyFont="1" applyFill="1" applyBorder="1" applyAlignment="1">
      <alignment horizontal="center"/>
    </xf>
    <xf numFmtId="4" fontId="14" fillId="10" borderId="1" xfId="36" applyFont="1" applyFill="1" applyBorder="1" applyAlignment="1">
      <alignment horizontal="center"/>
    </xf>
    <xf numFmtId="0" fontId="37" fillId="15" borderId="46" xfId="0" applyFont="1" applyFill="1" applyBorder="1" applyAlignment="1">
      <alignment horizontal="center"/>
    </xf>
    <xf numFmtId="0" fontId="32" fillId="0" borderId="42" xfId="0" applyFont="1" applyBorder="1"/>
    <xf numFmtId="4" fontId="35" fillId="12" borderId="26" xfId="0" applyNumberFormat="1" applyFont="1" applyFill="1" applyBorder="1" applyAlignment="1">
      <alignment horizontal="center"/>
    </xf>
    <xf numFmtId="0" fontId="32" fillId="0" borderId="27" xfId="0" applyFont="1" applyBorder="1"/>
    <xf numFmtId="0" fontId="32" fillId="0" borderId="28" xfId="0" applyFont="1" applyBorder="1"/>
    <xf numFmtId="4" fontId="35" fillId="13" borderId="26" xfId="0" applyNumberFormat="1" applyFont="1" applyFill="1" applyBorder="1" applyAlignment="1">
      <alignment horizontal="center"/>
    </xf>
    <xf numFmtId="0" fontId="36" fillId="14" borderId="26" xfId="0" applyFont="1" applyFill="1" applyBorder="1" applyAlignment="1">
      <alignment horizontal="center" vertical="center"/>
    </xf>
    <xf numFmtId="4" fontId="35" fillId="0" borderId="46" xfId="0" applyNumberFormat="1" applyFont="1" applyBorder="1" applyAlignment="1">
      <alignment horizontal="center"/>
    </xf>
    <xf numFmtId="4" fontId="35" fillId="0" borderId="46" xfId="0" applyNumberFormat="1" applyFont="1" applyBorder="1" applyAlignment="1">
      <alignment horizontal="left"/>
    </xf>
    <xf numFmtId="0" fontId="32" fillId="0" borderId="41" xfId="0" applyFont="1" applyBorder="1"/>
    <xf numFmtId="164" fontId="35" fillId="0" borderId="46" xfId="0" applyNumberFormat="1" applyFont="1" applyBorder="1" applyAlignment="1">
      <alignment horizontal="center"/>
    </xf>
    <xf numFmtId="4" fontId="47" fillId="0" borderId="46" xfId="0" applyNumberFormat="1" applyFont="1" applyBorder="1" applyAlignment="1">
      <alignment horizontal="left"/>
    </xf>
    <xf numFmtId="4" fontId="35" fillId="15" borderId="46" xfId="0" applyNumberFormat="1" applyFont="1" applyFill="1" applyBorder="1" applyAlignment="1">
      <alignment horizontal="center"/>
    </xf>
    <xf numFmtId="4" fontId="45" fillId="0" borderId="0" xfId="0" applyNumberFormat="1" applyFont="1" applyAlignment="1">
      <alignment horizontal="left" vertical="top"/>
    </xf>
    <xf numFmtId="0" fontId="0" fillId="0" borderId="0" xfId="0"/>
    <xf numFmtId="4" fontId="35" fillId="17" borderId="46" xfId="0" applyNumberFormat="1" applyFont="1" applyFill="1" applyBorder="1" applyAlignment="1">
      <alignment horizontal="left"/>
    </xf>
    <xf numFmtId="164" fontId="41" fillId="14" borderId="38" xfId="0" applyNumberFormat="1" applyFont="1" applyFill="1" applyBorder="1" applyAlignment="1">
      <alignment horizontal="center" vertical="center"/>
    </xf>
    <xf numFmtId="0" fontId="32" fillId="0" borderId="39" xfId="0" applyFont="1" applyBorder="1"/>
    <xf numFmtId="0" fontId="32" fillId="0" borderId="45" xfId="0" applyFont="1" applyBorder="1"/>
    <xf numFmtId="0" fontId="19" fillId="7" borderId="9" xfId="0" applyFont="1" applyFill="1" applyBorder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19" fillId="7" borderId="7" xfId="0" applyFont="1" applyFill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9" fontId="17" fillId="0" borderId="9" xfId="2" applyFont="1" applyBorder="1" applyAlignment="1">
      <alignment horizontal="center"/>
    </xf>
    <xf numFmtId="9" fontId="17" fillId="0" borderId="10" xfId="2" applyFont="1" applyBorder="1" applyAlignment="1">
      <alignment horizontal="center"/>
    </xf>
    <xf numFmtId="9" fontId="17" fillId="0" borderId="7" xfId="2" applyFont="1" applyBorder="1" applyAlignment="1">
      <alignment horizontal="center"/>
    </xf>
    <xf numFmtId="0" fontId="14" fillId="9" borderId="13" xfId="0" applyFont="1" applyFill="1" applyBorder="1" applyAlignment="1">
      <alignment horizontal="center" vertical="center"/>
    </xf>
    <xf numFmtId="0" fontId="14" fillId="9" borderId="14" xfId="0" applyFont="1" applyFill="1" applyBorder="1" applyAlignment="1">
      <alignment horizontal="center" vertical="center"/>
    </xf>
    <xf numFmtId="0" fontId="14" fillId="9" borderId="15" xfId="0" applyFont="1" applyFill="1" applyBorder="1" applyAlignment="1">
      <alignment horizontal="center" vertical="center"/>
    </xf>
    <xf numFmtId="0" fontId="14" fillId="9" borderId="2" xfId="0" applyFont="1" applyFill="1" applyBorder="1" applyAlignment="1">
      <alignment horizontal="center" vertical="center"/>
    </xf>
    <xf numFmtId="0" fontId="14" fillId="9" borderId="3" xfId="0" applyFont="1" applyFill="1" applyBorder="1" applyAlignment="1">
      <alignment horizontal="center" vertical="center"/>
    </xf>
  </cellXfs>
  <cellStyles count="62">
    <cellStyle name="Hiperlink" xfId="1" builtinId="8"/>
    <cellStyle name="Moeda 2" xfId="6"/>
    <cellStyle name="Moeda 2 2" xfId="40"/>
    <cellStyle name="Moeda 2 3" xfId="41"/>
    <cellStyle name="Moeda 3" xfId="7"/>
    <cellStyle name="Moeda 4" xfId="39"/>
    <cellStyle name="Moeda 5" xfId="49"/>
    <cellStyle name="Normal" xfId="0" builtinId="0"/>
    <cellStyle name="Normal 10" xfId="26"/>
    <cellStyle name="Normal 11" xfId="27"/>
    <cellStyle name="Normal 12" xfId="30"/>
    <cellStyle name="Normal 13" xfId="32"/>
    <cellStyle name="Normal 14" xfId="34"/>
    <cellStyle name="Normal 15" xfId="36"/>
    <cellStyle name="Normal 16" xfId="45"/>
    <cellStyle name="Normal 16 2" xfId="60"/>
    <cellStyle name="Normal 17" xfId="47"/>
    <cellStyle name="Normal 18" xfId="50"/>
    <cellStyle name="Normal 19" xfId="51"/>
    <cellStyle name="Normal 2" xfId="8"/>
    <cellStyle name="Normal 2 2" xfId="9"/>
    <cellStyle name="Normal 2 3" xfId="25"/>
    <cellStyle name="Normal 20" xfId="52"/>
    <cellStyle name="Normal 21" xfId="53"/>
    <cellStyle name="Normal 22" xfId="48"/>
    <cellStyle name="Normal 23" xfId="58"/>
    <cellStyle name="Normal 24" xfId="59"/>
    <cellStyle name="Normal 3" xfId="10"/>
    <cellStyle name="Normal 4" xfId="11"/>
    <cellStyle name="Normal 5" xfId="12"/>
    <cellStyle name="Normal 6" xfId="4"/>
    <cellStyle name="Normal 6 2" xfId="54"/>
    <cellStyle name="Normal 7" xfId="13"/>
    <cellStyle name="Normal 8" xfId="14"/>
    <cellStyle name="Normal 9" xfId="15"/>
    <cellStyle name="Porcentagem" xfId="2" builtinId="5"/>
    <cellStyle name="Porcentagem 2" xfId="16"/>
    <cellStyle name="Porcentagem 2 2" xfId="42"/>
    <cellStyle name="Porcentagem 3" xfId="17"/>
    <cellStyle name="Porcentagem 4" xfId="38"/>
    <cellStyle name="Separador de milhares 10" xfId="28"/>
    <cellStyle name="Separador de milhares 11" xfId="31"/>
    <cellStyle name="Separador de milhares 12" xfId="33"/>
    <cellStyle name="Separador de milhares 13" xfId="35"/>
    <cellStyle name="Separador de milhares 14" xfId="37"/>
    <cellStyle name="Separador de milhares 15" xfId="43"/>
    <cellStyle name="Separador de milhares 16" xfId="44"/>
    <cellStyle name="Separador de milhares 17" xfId="46"/>
    <cellStyle name="Separador de milhares 18" xfId="55"/>
    <cellStyle name="Separador de milhares 19" xfId="56"/>
    <cellStyle name="Separador de milhares 2" xfId="18"/>
    <cellStyle name="Separador de milhares 22" xfId="61"/>
    <cellStyle name="Separador de milhares 3" xfId="19"/>
    <cellStyle name="Separador de milhares 4" xfId="20"/>
    <cellStyle name="Separador de milhares 5" xfId="5"/>
    <cellStyle name="Separador de milhares 5 2" xfId="57"/>
    <cellStyle name="Separador de milhares 6" xfId="21"/>
    <cellStyle name="Separador de milhares 7" xfId="22"/>
    <cellStyle name="Separador de milhares 8" xfId="23"/>
    <cellStyle name="Separador de milhares 9" xfId="29"/>
    <cellStyle name="Vírgula" xfId="3" builtinId="3"/>
    <cellStyle name="Vírgula 2" xfId="2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27"/>
  <sheetViews>
    <sheetView tabSelected="1" zoomScale="120" zoomScaleNormal="120" workbookViewId="0">
      <selection activeCell="A14" sqref="A14"/>
    </sheetView>
  </sheetViews>
  <sheetFormatPr defaultRowHeight="12.75" x14ac:dyDescent="0.2"/>
  <cols>
    <col min="1" max="1" width="18.28515625" style="92" customWidth="1"/>
    <col min="2" max="2" width="14" style="92" bestFit="1" customWidth="1"/>
    <col min="3" max="3" width="12" style="92" customWidth="1"/>
    <col min="4" max="4" width="9.140625" style="92" customWidth="1"/>
    <col min="5" max="5" width="6.7109375" style="92" customWidth="1"/>
    <col min="6" max="6" width="14" style="92" customWidth="1"/>
    <col min="7" max="7" width="13.5703125" style="92" bestFit="1" customWidth="1"/>
    <col min="8" max="8" width="8.85546875" style="92" customWidth="1"/>
    <col min="9" max="9" width="13.140625" style="92" bestFit="1" customWidth="1"/>
    <col min="10" max="10" width="12.7109375" style="92" hidden="1" customWidth="1"/>
    <col min="11" max="11" width="19.28515625" style="92" hidden="1" customWidth="1"/>
    <col min="12" max="12" width="16" style="92" customWidth="1"/>
    <col min="13" max="14" width="13.28515625" style="92" customWidth="1"/>
    <col min="15" max="15" width="10.42578125" style="92" bestFit="1" customWidth="1"/>
    <col min="16" max="16" width="9.140625" style="92" bestFit="1" customWidth="1"/>
    <col min="17" max="257" width="8.85546875" style="92"/>
    <col min="258" max="258" width="9.5703125" style="92" customWidth="1"/>
    <col min="259" max="259" width="13.28515625" style="92" customWidth="1"/>
    <col min="260" max="261" width="13.7109375" style="92" customWidth="1"/>
    <col min="262" max="262" width="13.5703125" style="92" customWidth="1"/>
    <col min="263" max="264" width="13.85546875" style="92" customWidth="1"/>
    <col min="265" max="265" width="16.42578125" style="92" customWidth="1"/>
    <col min="266" max="266" width="15.5703125" style="92" customWidth="1"/>
    <col min="267" max="267" width="17.85546875" style="92" customWidth="1"/>
    <col min="268" max="268" width="16" style="92" customWidth="1"/>
    <col min="269" max="270" width="13.28515625" style="92" customWidth="1"/>
    <col min="271" max="271" width="10.42578125" style="92" bestFit="1" customWidth="1"/>
    <col min="272" max="513" width="8.85546875" style="92"/>
    <col min="514" max="514" width="9.5703125" style="92" customWidth="1"/>
    <col min="515" max="515" width="13.28515625" style="92" customWidth="1"/>
    <col min="516" max="517" width="13.7109375" style="92" customWidth="1"/>
    <col min="518" max="518" width="13.5703125" style="92" customWidth="1"/>
    <col min="519" max="520" width="13.85546875" style="92" customWidth="1"/>
    <col min="521" max="521" width="16.42578125" style="92" customWidth="1"/>
    <col min="522" max="522" width="15.5703125" style="92" customWidth="1"/>
    <col min="523" max="523" width="17.85546875" style="92" customWidth="1"/>
    <col min="524" max="524" width="16" style="92" customWidth="1"/>
    <col min="525" max="526" width="13.28515625" style="92" customWidth="1"/>
    <col min="527" max="527" width="10.42578125" style="92" bestFit="1" customWidth="1"/>
    <col min="528" max="769" width="8.85546875" style="92"/>
    <col min="770" max="770" width="9.5703125" style="92" customWidth="1"/>
    <col min="771" max="771" width="13.28515625" style="92" customWidth="1"/>
    <col min="772" max="773" width="13.7109375" style="92" customWidth="1"/>
    <col min="774" max="774" width="13.5703125" style="92" customWidth="1"/>
    <col min="775" max="776" width="13.85546875" style="92" customWidth="1"/>
    <col min="777" max="777" width="16.42578125" style="92" customWidth="1"/>
    <col min="778" max="778" width="15.5703125" style="92" customWidth="1"/>
    <col min="779" max="779" width="17.85546875" style="92" customWidth="1"/>
    <col min="780" max="780" width="16" style="92" customWidth="1"/>
    <col min="781" max="782" width="13.28515625" style="92" customWidth="1"/>
    <col min="783" max="783" width="10.42578125" style="92" bestFit="1" customWidth="1"/>
    <col min="784" max="1025" width="8.85546875" style="92"/>
    <col min="1026" max="1026" width="9.5703125" style="92" customWidth="1"/>
    <col min="1027" max="1027" width="13.28515625" style="92" customWidth="1"/>
    <col min="1028" max="1029" width="13.7109375" style="92" customWidth="1"/>
    <col min="1030" max="1030" width="13.5703125" style="92" customWidth="1"/>
    <col min="1031" max="1032" width="13.85546875" style="92" customWidth="1"/>
    <col min="1033" max="1033" width="16.42578125" style="92" customWidth="1"/>
    <col min="1034" max="1034" width="15.5703125" style="92" customWidth="1"/>
    <col min="1035" max="1035" width="17.85546875" style="92" customWidth="1"/>
    <col min="1036" max="1036" width="16" style="92" customWidth="1"/>
    <col min="1037" max="1038" width="13.28515625" style="92" customWidth="1"/>
    <col min="1039" max="1039" width="10.42578125" style="92" bestFit="1" customWidth="1"/>
    <col min="1040" max="1281" width="8.85546875" style="92"/>
    <col min="1282" max="1282" width="9.5703125" style="92" customWidth="1"/>
    <col min="1283" max="1283" width="13.28515625" style="92" customWidth="1"/>
    <col min="1284" max="1285" width="13.7109375" style="92" customWidth="1"/>
    <col min="1286" max="1286" width="13.5703125" style="92" customWidth="1"/>
    <col min="1287" max="1288" width="13.85546875" style="92" customWidth="1"/>
    <col min="1289" max="1289" width="16.42578125" style="92" customWidth="1"/>
    <col min="1290" max="1290" width="15.5703125" style="92" customWidth="1"/>
    <col min="1291" max="1291" width="17.85546875" style="92" customWidth="1"/>
    <col min="1292" max="1292" width="16" style="92" customWidth="1"/>
    <col min="1293" max="1294" width="13.28515625" style="92" customWidth="1"/>
    <col min="1295" max="1295" width="10.42578125" style="92" bestFit="1" customWidth="1"/>
    <col min="1296" max="1537" width="8.85546875" style="92"/>
    <col min="1538" max="1538" width="9.5703125" style="92" customWidth="1"/>
    <col min="1539" max="1539" width="13.28515625" style="92" customWidth="1"/>
    <col min="1540" max="1541" width="13.7109375" style="92" customWidth="1"/>
    <col min="1542" max="1542" width="13.5703125" style="92" customWidth="1"/>
    <col min="1543" max="1544" width="13.85546875" style="92" customWidth="1"/>
    <col min="1545" max="1545" width="16.42578125" style="92" customWidth="1"/>
    <col min="1546" max="1546" width="15.5703125" style="92" customWidth="1"/>
    <col min="1547" max="1547" width="17.85546875" style="92" customWidth="1"/>
    <col min="1548" max="1548" width="16" style="92" customWidth="1"/>
    <col min="1549" max="1550" width="13.28515625" style="92" customWidth="1"/>
    <col min="1551" max="1551" width="10.42578125" style="92" bestFit="1" customWidth="1"/>
    <col min="1552" max="1793" width="8.85546875" style="92"/>
    <col min="1794" max="1794" width="9.5703125" style="92" customWidth="1"/>
    <col min="1795" max="1795" width="13.28515625" style="92" customWidth="1"/>
    <col min="1796" max="1797" width="13.7109375" style="92" customWidth="1"/>
    <col min="1798" max="1798" width="13.5703125" style="92" customWidth="1"/>
    <col min="1799" max="1800" width="13.85546875" style="92" customWidth="1"/>
    <col min="1801" max="1801" width="16.42578125" style="92" customWidth="1"/>
    <col min="1802" max="1802" width="15.5703125" style="92" customWidth="1"/>
    <col min="1803" max="1803" width="17.85546875" style="92" customWidth="1"/>
    <col min="1804" max="1804" width="16" style="92" customWidth="1"/>
    <col min="1805" max="1806" width="13.28515625" style="92" customWidth="1"/>
    <col min="1807" max="1807" width="10.42578125" style="92" bestFit="1" customWidth="1"/>
    <col min="1808" max="2049" width="8.85546875" style="92"/>
    <col min="2050" max="2050" width="9.5703125" style="92" customWidth="1"/>
    <col min="2051" max="2051" width="13.28515625" style="92" customWidth="1"/>
    <col min="2052" max="2053" width="13.7109375" style="92" customWidth="1"/>
    <col min="2054" max="2054" width="13.5703125" style="92" customWidth="1"/>
    <col min="2055" max="2056" width="13.85546875" style="92" customWidth="1"/>
    <col min="2057" max="2057" width="16.42578125" style="92" customWidth="1"/>
    <col min="2058" max="2058" width="15.5703125" style="92" customWidth="1"/>
    <col min="2059" max="2059" width="17.85546875" style="92" customWidth="1"/>
    <col min="2060" max="2060" width="16" style="92" customWidth="1"/>
    <col min="2061" max="2062" width="13.28515625" style="92" customWidth="1"/>
    <col min="2063" max="2063" width="10.42578125" style="92" bestFit="1" customWidth="1"/>
    <col min="2064" max="2305" width="8.85546875" style="92"/>
    <col min="2306" max="2306" width="9.5703125" style="92" customWidth="1"/>
    <col min="2307" max="2307" width="13.28515625" style="92" customWidth="1"/>
    <col min="2308" max="2309" width="13.7109375" style="92" customWidth="1"/>
    <col min="2310" max="2310" width="13.5703125" style="92" customWidth="1"/>
    <col min="2311" max="2312" width="13.85546875" style="92" customWidth="1"/>
    <col min="2313" max="2313" width="16.42578125" style="92" customWidth="1"/>
    <col min="2314" max="2314" width="15.5703125" style="92" customWidth="1"/>
    <col min="2315" max="2315" width="17.85546875" style="92" customWidth="1"/>
    <col min="2316" max="2316" width="16" style="92" customWidth="1"/>
    <col min="2317" max="2318" width="13.28515625" style="92" customWidth="1"/>
    <col min="2319" max="2319" width="10.42578125" style="92" bestFit="1" customWidth="1"/>
    <col min="2320" max="2561" width="8.85546875" style="92"/>
    <col min="2562" max="2562" width="9.5703125" style="92" customWidth="1"/>
    <col min="2563" max="2563" width="13.28515625" style="92" customWidth="1"/>
    <col min="2564" max="2565" width="13.7109375" style="92" customWidth="1"/>
    <col min="2566" max="2566" width="13.5703125" style="92" customWidth="1"/>
    <col min="2567" max="2568" width="13.85546875" style="92" customWidth="1"/>
    <col min="2569" max="2569" width="16.42578125" style="92" customWidth="1"/>
    <col min="2570" max="2570" width="15.5703125" style="92" customWidth="1"/>
    <col min="2571" max="2571" width="17.85546875" style="92" customWidth="1"/>
    <col min="2572" max="2572" width="16" style="92" customWidth="1"/>
    <col min="2573" max="2574" width="13.28515625" style="92" customWidth="1"/>
    <col min="2575" max="2575" width="10.42578125" style="92" bestFit="1" customWidth="1"/>
    <col min="2576" max="2817" width="8.85546875" style="92"/>
    <col min="2818" max="2818" width="9.5703125" style="92" customWidth="1"/>
    <col min="2819" max="2819" width="13.28515625" style="92" customWidth="1"/>
    <col min="2820" max="2821" width="13.7109375" style="92" customWidth="1"/>
    <col min="2822" max="2822" width="13.5703125" style="92" customWidth="1"/>
    <col min="2823" max="2824" width="13.85546875" style="92" customWidth="1"/>
    <col min="2825" max="2825" width="16.42578125" style="92" customWidth="1"/>
    <col min="2826" max="2826" width="15.5703125" style="92" customWidth="1"/>
    <col min="2827" max="2827" width="17.85546875" style="92" customWidth="1"/>
    <col min="2828" max="2828" width="16" style="92" customWidth="1"/>
    <col min="2829" max="2830" width="13.28515625" style="92" customWidth="1"/>
    <col min="2831" max="2831" width="10.42578125" style="92" bestFit="1" customWidth="1"/>
    <col min="2832" max="3073" width="8.85546875" style="92"/>
    <col min="3074" max="3074" width="9.5703125" style="92" customWidth="1"/>
    <col min="3075" max="3075" width="13.28515625" style="92" customWidth="1"/>
    <col min="3076" max="3077" width="13.7109375" style="92" customWidth="1"/>
    <col min="3078" max="3078" width="13.5703125" style="92" customWidth="1"/>
    <col min="3079" max="3080" width="13.85546875" style="92" customWidth="1"/>
    <col min="3081" max="3081" width="16.42578125" style="92" customWidth="1"/>
    <col min="3082" max="3082" width="15.5703125" style="92" customWidth="1"/>
    <col min="3083" max="3083" width="17.85546875" style="92" customWidth="1"/>
    <col min="3084" max="3084" width="16" style="92" customWidth="1"/>
    <col min="3085" max="3086" width="13.28515625" style="92" customWidth="1"/>
    <col min="3087" max="3087" width="10.42578125" style="92" bestFit="1" customWidth="1"/>
    <col min="3088" max="3329" width="8.85546875" style="92"/>
    <col min="3330" max="3330" width="9.5703125" style="92" customWidth="1"/>
    <col min="3331" max="3331" width="13.28515625" style="92" customWidth="1"/>
    <col min="3332" max="3333" width="13.7109375" style="92" customWidth="1"/>
    <col min="3334" max="3334" width="13.5703125" style="92" customWidth="1"/>
    <col min="3335" max="3336" width="13.85546875" style="92" customWidth="1"/>
    <col min="3337" max="3337" width="16.42578125" style="92" customWidth="1"/>
    <col min="3338" max="3338" width="15.5703125" style="92" customWidth="1"/>
    <col min="3339" max="3339" width="17.85546875" style="92" customWidth="1"/>
    <col min="3340" max="3340" width="16" style="92" customWidth="1"/>
    <col min="3341" max="3342" width="13.28515625" style="92" customWidth="1"/>
    <col min="3343" max="3343" width="10.42578125" style="92" bestFit="1" customWidth="1"/>
    <col min="3344" max="3585" width="8.85546875" style="92"/>
    <col min="3586" max="3586" width="9.5703125" style="92" customWidth="1"/>
    <col min="3587" max="3587" width="13.28515625" style="92" customWidth="1"/>
    <col min="3588" max="3589" width="13.7109375" style="92" customWidth="1"/>
    <col min="3590" max="3590" width="13.5703125" style="92" customWidth="1"/>
    <col min="3591" max="3592" width="13.85546875" style="92" customWidth="1"/>
    <col min="3593" max="3593" width="16.42578125" style="92" customWidth="1"/>
    <col min="3594" max="3594" width="15.5703125" style="92" customWidth="1"/>
    <col min="3595" max="3595" width="17.85546875" style="92" customWidth="1"/>
    <col min="3596" max="3596" width="16" style="92" customWidth="1"/>
    <col min="3597" max="3598" width="13.28515625" style="92" customWidth="1"/>
    <col min="3599" max="3599" width="10.42578125" style="92" bestFit="1" customWidth="1"/>
    <col min="3600" max="3841" width="8.85546875" style="92"/>
    <col min="3842" max="3842" width="9.5703125" style="92" customWidth="1"/>
    <col min="3843" max="3843" width="13.28515625" style="92" customWidth="1"/>
    <col min="3844" max="3845" width="13.7109375" style="92" customWidth="1"/>
    <col min="3846" max="3846" width="13.5703125" style="92" customWidth="1"/>
    <col min="3847" max="3848" width="13.85546875" style="92" customWidth="1"/>
    <col min="3849" max="3849" width="16.42578125" style="92" customWidth="1"/>
    <col min="3850" max="3850" width="15.5703125" style="92" customWidth="1"/>
    <col min="3851" max="3851" width="17.85546875" style="92" customWidth="1"/>
    <col min="3852" max="3852" width="16" style="92" customWidth="1"/>
    <col min="3853" max="3854" width="13.28515625" style="92" customWidth="1"/>
    <col min="3855" max="3855" width="10.42578125" style="92" bestFit="1" customWidth="1"/>
    <col min="3856" max="4097" width="8.85546875" style="92"/>
    <col min="4098" max="4098" width="9.5703125" style="92" customWidth="1"/>
    <col min="4099" max="4099" width="13.28515625" style="92" customWidth="1"/>
    <col min="4100" max="4101" width="13.7109375" style="92" customWidth="1"/>
    <col min="4102" max="4102" width="13.5703125" style="92" customWidth="1"/>
    <col min="4103" max="4104" width="13.85546875" style="92" customWidth="1"/>
    <col min="4105" max="4105" width="16.42578125" style="92" customWidth="1"/>
    <col min="4106" max="4106" width="15.5703125" style="92" customWidth="1"/>
    <col min="4107" max="4107" width="17.85546875" style="92" customWidth="1"/>
    <col min="4108" max="4108" width="16" style="92" customWidth="1"/>
    <col min="4109" max="4110" width="13.28515625" style="92" customWidth="1"/>
    <col min="4111" max="4111" width="10.42578125" style="92" bestFit="1" customWidth="1"/>
    <col min="4112" max="4353" width="8.85546875" style="92"/>
    <col min="4354" max="4354" width="9.5703125" style="92" customWidth="1"/>
    <col min="4355" max="4355" width="13.28515625" style="92" customWidth="1"/>
    <col min="4356" max="4357" width="13.7109375" style="92" customWidth="1"/>
    <col min="4358" max="4358" width="13.5703125" style="92" customWidth="1"/>
    <col min="4359" max="4360" width="13.85546875" style="92" customWidth="1"/>
    <col min="4361" max="4361" width="16.42578125" style="92" customWidth="1"/>
    <col min="4362" max="4362" width="15.5703125" style="92" customWidth="1"/>
    <col min="4363" max="4363" width="17.85546875" style="92" customWidth="1"/>
    <col min="4364" max="4364" width="16" style="92" customWidth="1"/>
    <col min="4365" max="4366" width="13.28515625" style="92" customWidth="1"/>
    <col min="4367" max="4367" width="10.42578125" style="92" bestFit="1" customWidth="1"/>
    <col min="4368" max="4609" width="8.85546875" style="92"/>
    <col min="4610" max="4610" width="9.5703125" style="92" customWidth="1"/>
    <col min="4611" max="4611" width="13.28515625" style="92" customWidth="1"/>
    <col min="4612" max="4613" width="13.7109375" style="92" customWidth="1"/>
    <col min="4614" max="4614" width="13.5703125" style="92" customWidth="1"/>
    <col min="4615" max="4616" width="13.85546875" style="92" customWidth="1"/>
    <col min="4617" max="4617" width="16.42578125" style="92" customWidth="1"/>
    <col min="4618" max="4618" width="15.5703125" style="92" customWidth="1"/>
    <col min="4619" max="4619" width="17.85546875" style="92" customWidth="1"/>
    <col min="4620" max="4620" width="16" style="92" customWidth="1"/>
    <col min="4621" max="4622" width="13.28515625" style="92" customWidth="1"/>
    <col min="4623" max="4623" width="10.42578125" style="92" bestFit="1" customWidth="1"/>
    <col min="4624" max="4865" width="8.85546875" style="92"/>
    <col min="4866" max="4866" width="9.5703125" style="92" customWidth="1"/>
    <col min="4867" max="4867" width="13.28515625" style="92" customWidth="1"/>
    <col min="4868" max="4869" width="13.7109375" style="92" customWidth="1"/>
    <col min="4870" max="4870" width="13.5703125" style="92" customWidth="1"/>
    <col min="4871" max="4872" width="13.85546875" style="92" customWidth="1"/>
    <col min="4873" max="4873" width="16.42578125" style="92" customWidth="1"/>
    <col min="4874" max="4874" width="15.5703125" style="92" customWidth="1"/>
    <col min="4875" max="4875" width="17.85546875" style="92" customWidth="1"/>
    <col min="4876" max="4876" width="16" style="92" customWidth="1"/>
    <col min="4877" max="4878" width="13.28515625" style="92" customWidth="1"/>
    <col min="4879" max="4879" width="10.42578125" style="92" bestFit="1" customWidth="1"/>
    <col min="4880" max="5121" width="8.85546875" style="92"/>
    <col min="5122" max="5122" width="9.5703125" style="92" customWidth="1"/>
    <col min="5123" max="5123" width="13.28515625" style="92" customWidth="1"/>
    <col min="5124" max="5125" width="13.7109375" style="92" customWidth="1"/>
    <col min="5126" max="5126" width="13.5703125" style="92" customWidth="1"/>
    <col min="5127" max="5128" width="13.85546875" style="92" customWidth="1"/>
    <col min="5129" max="5129" width="16.42578125" style="92" customWidth="1"/>
    <col min="5130" max="5130" width="15.5703125" style="92" customWidth="1"/>
    <col min="5131" max="5131" width="17.85546875" style="92" customWidth="1"/>
    <col min="5132" max="5132" width="16" style="92" customWidth="1"/>
    <col min="5133" max="5134" width="13.28515625" style="92" customWidth="1"/>
    <col min="5135" max="5135" width="10.42578125" style="92" bestFit="1" customWidth="1"/>
    <col min="5136" max="5377" width="8.85546875" style="92"/>
    <col min="5378" max="5378" width="9.5703125" style="92" customWidth="1"/>
    <col min="5379" max="5379" width="13.28515625" style="92" customWidth="1"/>
    <col min="5380" max="5381" width="13.7109375" style="92" customWidth="1"/>
    <col min="5382" max="5382" width="13.5703125" style="92" customWidth="1"/>
    <col min="5383" max="5384" width="13.85546875" style="92" customWidth="1"/>
    <col min="5385" max="5385" width="16.42578125" style="92" customWidth="1"/>
    <col min="5386" max="5386" width="15.5703125" style="92" customWidth="1"/>
    <col min="5387" max="5387" width="17.85546875" style="92" customWidth="1"/>
    <col min="5388" max="5388" width="16" style="92" customWidth="1"/>
    <col min="5389" max="5390" width="13.28515625" style="92" customWidth="1"/>
    <col min="5391" max="5391" width="10.42578125" style="92" bestFit="1" customWidth="1"/>
    <col min="5392" max="5633" width="8.85546875" style="92"/>
    <col min="5634" max="5634" width="9.5703125" style="92" customWidth="1"/>
    <col min="5635" max="5635" width="13.28515625" style="92" customWidth="1"/>
    <col min="5636" max="5637" width="13.7109375" style="92" customWidth="1"/>
    <col min="5638" max="5638" width="13.5703125" style="92" customWidth="1"/>
    <col min="5639" max="5640" width="13.85546875" style="92" customWidth="1"/>
    <col min="5641" max="5641" width="16.42578125" style="92" customWidth="1"/>
    <col min="5642" max="5642" width="15.5703125" style="92" customWidth="1"/>
    <col min="5643" max="5643" width="17.85546875" style="92" customWidth="1"/>
    <col min="5644" max="5644" width="16" style="92" customWidth="1"/>
    <col min="5645" max="5646" width="13.28515625" style="92" customWidth="1"/>
    <col min="5647" max="5647" width="10.42578125" style="92" bestFit="1" customWidth="1"/>
    <col min="5648" max="5889" width="8.85546875" style="92"/>
    <col min="5890" max="5890" width="9.5703125" style="92" customWidth="1"/>
    <col min="5891" max="5891" width="13.28515625" style="92" customWidth="1"/>
    <col min="5892" max="5893" width="13.7109375" style="92" customWidth="1"/>
    <col min="5894" max="5894" width="13.5703125" style="92" customWidth="1"/>
    <col min="5895" max="5896" width="13.85546875" style="92" customWidth="1"/>
    <col min="5897" max="5897" width="16.42578125" style="92" customWidth="1"/>
    <col min="5898" max="5898" width="15.5703125" style="92" customWidth="1"/>
    <col min="5899" max="5899" width="17.85546875" style="92" customWidth="1"/>
    <col min="5900" max="5900" width="16" style="92" customWidth="1"/>
    <col min="5901" max="5902" width="13.28515625" style="92" customWidth="1"/>
    <col min="5903" max="5903" width="10.42578125" style="92" bestFit="1" customWidth="1"/>
    <col min="5904" max="6145" width="8.85546875" style="92"/>
    <col min="6146" max="6146" width="9.5703125" style="92" customWidth="1"/>
    <col min="6147" max="6147" width="13.28515625" style="92" customWidth="1"/>
    <col min="6148" max="6149" width="13.7109375" style="92" customWidth="1"/>
    <col min="6150" max="6150" width="13.5703125" style="92" customWidth="1"/>
    <col min="6151" max="6152" width="13.85546875" style="92" customWidth="1"/>
    <col min="6153" max="6153" width="16.42578125" style="92" customWidth="1"/>
    <col min="6154" max="6154" width="15.5703125" style="92" customWidth="1"/>
    <col min="6155" max="6155" width="17.85546875" style="92" customWidth="1"/>
    <col min="6156" max="6156" width="16" style="92" customWidth="1"/>
    <col min="6157" max="6158" width="13.28515625" style="92" customWidth="1"/>
    <col min="6159" max="6159" width="10.42578125" style="92" bestFit="1" customWidth="1"/>
    <col min="6160" max="6401" width="8.85546875" style="92"/>
    <col min="6402" max="6402" width="9.5703125" style="92" customWidth="1"/>
    <col min="6403" max="6403" width="13.28515625" style="92" customWidth="1"/>
    <col min="6404" max="6405" width="13.7109375" style="92" customWidth="1"/>
    <col min="6406" max="6406" width="13.5703125" style="92" customWidth="1"/>
    <col min="6407" max="6408" width="13.85546875" style="92" customWidth="1"/>
    <col min="6409" max="6409" width="16.42578125" style="92" customWidth="1"/>
    <col min="6410" max="6410" width="15.5703125" style="92" customWidth="1"/>
    <col min="6411" max="6411" width="17.85546875" style="92" customWidth="1"/>
    <col min="6412" max="6412" width="16" style="92" customWidth="1"/>
    <col min="6413" max="6414" width="13.28515625" style="92" customWidth="1"/>
    <col min="6415" max="6415" width="10.42578125" style="92" bestFit="1" customWidth="1"/>
    <col min="6416" max="6657" width="8.85546875" style="92"/>
    <col min="6658" max="6658" width="9.5703125" style="92" customWidth="1"/>
    <col min="6659" max="6659" width="13.28515625" style="92" customWidth="1"/>
    <col min="6660" max="6661" width="13.7109375" style="92" customWidth="1"/>
    <col min="6662" max="6662" width="13.5703125" style="92" customWidth="1"/>
    <col min="6663" max="6664" width="13.85546875" style="92" customWidth="1"/>
    <col min="6665" max="6665" width="16.42578125" style="92" customWidth="1"/>
    <col min="6666" max="6666" width="15.5703125" style="92" customWidth="1"/>
    <col min="6667" max="6667" width="17.85546875" style="92" customWidth="1"/>
    <col min="6668" max="6668" width="16" style="92" customWidth="1"/>
    <col min="6669" max="6670" width="13.28515625" style="92" customWidth="1"/>
    <col min="6671" max="6671" width="10.42578125" style="92" bestFit="1" customWidth="1"/>
    <col min="6672" max="6913" width="8.85546875" style="92"/>
    <col min="6914" max="6914" width="9.5703125" style="92" customWidth="1"/>
    <col min="6915" max="6915" width="13.28515625" style="92" customWidth="1"/>
    <col min="6916" max="6917" width="13.7109375" style="92" customWidth="1"/>
    <col min="6918" max="6918" width="13.5703125" style="92" customWidth="1"/>
    <col min="6919" max="6920" width="13.85546875" style="92" customWidth="1"/>
    <col min="6921" max="6921" width="16.42578125" style="92" customWidth="1"/>
    <col min="6922" max="6922" width="15.5703125" style="92" customWidth="1"/>
    <col min="6923" max="6923" width="17.85546875" style="92" customWidth="1"/>
    <col min="6924" max="6924" width="16" style="92" customWidth="1"/>
    <col min="6925" max="6926" width="13.28515625" style="92" customWidth="1"/>
    <col min="6927" max="6927" width="10.42578125" style="92" bestFit="1" customWidth="1"/>
    <col min="6928" max="7169" width="8.85546875" style="92"/>
    <col min="7170" max="7170" width="9.5703125" style="92" customWidth="1"/>
    <col min="7171" max="7171" width="13.28515625" style="92" customWidth="1"/>
    <col min="7172" max="7173" width="13.7109375" style="92" customWidth="1"/>
    <col min="7174" max="7174" width="13.5703125" style="92" customWidth="1"/>
    <col min="7175" max="7176" width="13.85546875" style="92" customWidth="1"/>
    <col min="7177" max="7177" width="16.42578125" style="92" customWidth="1"/>
    <col min="7178" max="7178" width="15.5703125" style="92" customWidth="1"/>
    <col min="7179" max="7179" width="17.85546875" style="92" customWidth="1"/>
    <col min="7180" max="7180" width="16" style="92" customWidth="1"/>
    <col min="7181" max="7182" width="13.28515625" style="92" customWidth="1"/>
    <col min="7183" max="7183" width="10.42578125" style="92" bestFit="1" customWidth="1"/>
    <col min="7184" max="7425" width="8.85546875" style="92"/>
    <col min="7426" max="7426" width="9.5703125" style="92" customWidth="1"/>
    <col min="7427" max="7427" width="13.28515625" style="92" customWidth="1"/>
    <col min="7428" max="7429" width="13.7109375" style="92" customWidth="1"/>
    <col min="7430" max="7430" width="13.5703125" style="92" customWidth="1"/>
    <col min="7431" max="7432" width="13.85546875" style="92" customWidth="1"/>
    <col min="7433" max="7433" width="16.42578125" style="92" customWidth="1"/>
    <col min="7434" max="7434" width="15.5703125" style="92" customWidth="1"/>
    <col min="7435" max="7435" width="17.85546875" style="92" customWidth="1"/>
    <col min="7436" max="7436" width="16" style="92" customWidth="1"/>
    <col min="7437" max="7438" width="13.28515625" style="92" customWidth="1"/>
    <col min="7439" max="7439" width="10.42578125" style="92" bestFit="1" customWidth="1"/>
    <col min="7440" max="7681" width="8.85546875" style="92"/>
    <col min="7682" max="7682" width="9.5703125" style="92" customWidth="1"/>
    <col min="7683" max="7683" width="13.28515625" style="92" customWidth="1"/>
    <col min="7684" max="7685" width="13.7109375" style="92" customWidth="1"/>
    <col min="7686" max="7686" width="13.5703125" style="92" customWidth="1"/>
    <col min="7687" max="7688" width="13.85546875" style="92" customWidth="1"/>
    <col min="7689" max="7689" width="16.42578125" style="92" customWidth="1"/>
    <col min="7690" max="7690" width="15.5703125" style="92" customWidth="1"/>
    <col min="7691" max="7691" width="17.85546875" style="92" customWidth="1"/>
    <col min="7692" max="7692" width="16" style="92" customWidth="1"/>
    <col min="7693" max="7694" width="13.28515625" style="92" customWidth="1"/>
    <col min="7695" max="7695" width="10.42578125" style="92" bestFit="1" customWidth="1"/>
    <col min="7696" max="7937" width="8.85546875" style="92"/>
    <col min="7938" max="7938" width="9.5703125" style="92" customWidth="1"/>
    <col min="7939" max="7939" width="13.28515625" style="92" customWidth="1"/>
    <col min="7940" max="7941" width="13.7109375" style="92" customWidth="1"/>
    <col min="7942" max="7942" width="13.5703125" style="92" customWidth="1"/>
    <col min="7943" max="7944" width="13.85546875" style="92" customWidth="1"/>
    <col min="7945" max="7945" width="16.42578125" style="92" customWidth="1"/>
    <col min="7946" max="7946" width="15.5703125" style="92" customWidth="1"/>
    <col min="7947" max="7947" width="17.85546875" style="92" customWidth="1"/>
    <col min="7948" max="7948" width="16" style="92" customWidth="1"/>
    <col min="7949" max="7950" width="13.28515625" style="92" customWidth="1"/>
    <col min="7951" max="7951" width="10.42578125" style="92" bestFit="1" customWidth="1"/>
    <col min="7952" max="8193" width="8.85546875" style="92"/>
    <col min="8194" max="8194" width="9.5703125" style="92" customWidth="1"/>
    <col min="8195" max="8195" width="13.28515625" style="92" customWidth="1"/>
    <col min="8196" max="8197" width="13.7109375" style="92" customWidth="1"/>
    <col min="8198" max="8198" width="13.5703125" style="92" customWidth="1"/>
    <col min="8199" max="8200" width="13.85546875" style="92" customWidth="1"/>
    <col min="8201" max="8201" width="16.42578125" style="92" customWidth="1"/>
    <col min="8202" max="8202" width="15.5703125" style="92" customWidth="1"/>
    <col min="8203" max="8203" width="17.85546875" style="92" customWidth="1"/>
    <col min="8204" max="8204" width="16" style="92" customWidth="1"/>
    <col min="8205" max="8206" width="13.28515625" style="92" customWidth="1"/>
    <col min="8207" max="8207" width="10.42578125" style="92" bestFit="1" customWidth="1"/>
    <col min="8208" max="8449" width="8.85546875" style="92"/>
    <col min="8450" max="8450" width="9.5703125" style="92" customWidth="1"/>
    <col min="8451" max="8451" width="13.28515625" style="92" customWidth="1"/>
    <col min="8452" max="8453" width="13.7109375" style="92" customWidth="1"/>
    <col min="8454" max="8454" width="13.5703125" style="92" customWidth="1"/>
    <col min="8455" max="8456" width="13.85546875" style="92" customWidth="1"/>
    <col min="8457" max="8457" width="16.42578125" style="92" customWidth="1"/>
    <col min="8458" max="8458" width="15.5703125" style="92" customWidth="1"/>
    <col min="8459" max="8459" width="17.85546875" style="92" customWidth="1"/>
    <col min="8460" max="8460" width="16" style="92" customWidth="1"/>
    <col min="8461" max="8462" width="13.28515625" style="92" customWidth="1"/>
    <col min="8463" max="8463" width="10.42578125" style="92" bestFit="1" customWidth="1"/>
    <col min="8464" max="8705" width="8.85546875" style="92"/>
    <col min="8706" max="8706" width="9.5703125" style="92" customWidth="1"/>
    <col min="8707" max="8707" width="13.28515625" style="92" customWidth="1"/>
    <col min="8708" max="8709" width="13.7109375" style="92" customWidth="1"/>
    <col min="8710" max="8710" width="13.5703125" style="92" customWidth="1"/>
    <col min="8711" max="8712" width="13.85546875" style="92" customWidth="1"/>
    <col min="8713" max="8713" width="16.42578125" style="92" customWidth="1"/>
    <col min="8714" max="8714" width="15.5703125" style="92" customWidth="1"/>
    <col min="8715" max="8715" width="17.85546875" style="92" customWidth="1"/>
    <col min="8716" max="8716" width="16" style="92" customWidth="1"/>
    <col min="8717" max="8718" width="13.28515625" style="92" customWidth="1"/>
    <col min="8719" max="8719" width="10.42578125" style="92" bestFit="1" customWidth="1"/>
    <col min="8720" max="8961" width="8.85546875" style="92"/>
    <col min="8962" max="8962" width="9.5703125" style="92" customWidth="1"/>
    <col min="8963" max="8963" width="13.28515625" style="92" customWidth="1"/>
    <col min="8964" max="8965" width="13.7109375" style="92" customWidth="1"/>
    <col min="8966" max="8966" width="13.5703125" style="92" customWidth="1"/>
    <col min="8967" max="8968" width="13.85546875" style="92" customWidth="1"/>
    <col min="8969" max="8969" width="16.42578125" style="92" customWidth="1"/>
    <col min="8970" max="8970" width="15.5703125" style="92" customWidth="1"/>
    <col min="8971" max="8971" width="17.85546875" style="92" customWidth="1"/>
    <col min="8972" max="8972" width="16" style="92" customWidth="1"/>
    <col min="8973" max="8974" width="13.28515625" style="92" customWidth="1"/>
    <col min="8975" max="8975" width="10.42578125" style="92" bestFit="1" customWidth="1"/>
    <col min="8976" max="9217" width="8.85546875" style="92"/>
    <col min="9218" max="9218" width="9.5703125" style="92" customWidth="1"/>
    <col min="9219" max="9219" width="13.28515625" style="92" customWidth="1"/>
    <col min="9220" max="9221" width="13.7109375" style="92" customWidth="1"/>
    <col min="9222" max="9222" width="13.5703125" style="92" customWidth="1"/>
    <col min="9223" max="9224" width="13.85546875" style="92" customWidth="1"/>
    <col min="9225" max="9225" width="16.42578125" style="92" customWidth="1"/>
    <col min="9226" max="9226" width="15.5703125" style="92" customWidth="1"/>
    <col min="9227" max="9227" width="17.85546875" style="92" customWidth="1"/>
    <col min="9228" max="9228" width="16" style="92" customWidth="1"/>
    <col min="9229" max="9230" width="13.28515625" style="92" customWidth="1"/>
    <col min="9231" max="9231" width="10.42578125" style="92" bestFit="1" customWidth="1"/>
    <col min="9232" max="9473" width="8.85546875" style="92"/>
    <col min="9474" max="9474" width="9.5703125" style="92" customWidth="1"/>
    <col min="9475" max="9475" width="13.28515625" style="92" customWidth="1"/>
    <col min="9476" max="9477" width="13.7109375" style="92" customWidth="1"/>
    <col min="9478" max="9478" width="13.5703125" style="92" customWidth="1"/>
    <col min="9479" max="9480" width="13.85546875" style="92" customWidth="1"/>
    <col min="9481" max="9481" width="16.42578125" style="92" customWidth="1"/>
    <col min="9482" max="9482" width="15.5703125" style="92" customWidth="1"/>
    <col min="9483" max="9483" width="17.85546875" style="92" customWidth="1"/>
    <col min="9484" max="9484" width="16" style="92" customWidth="1"/>
    <col min="9485" max="9486" width="13.28515625" style="92" customWidth="1"/>
    <col min="9487" max="9487" width="10.42578125" style="92" bestFit="1" customWidth="1"/>
    <col min="9488" max="9729" width="8.85546875" style="92"/>
    <col min="9730" max="9730" width="9.5703125" style="92" customWidth="1"/>
    <col min="9731" max="9731" width="13.28515625" style="92" customWidth="1"/>
    <col min="9732" max="9733" width="13.7109375" style="92" customWidth="1"/>
    <col min="9734" max="9734" width="13.5703125" style="92" customWidth="1"/>
    <col min="9735" max="9736" width="13.85546875" style="92" customWidth="1"/>
    <col min="9737" max="9737" width="16.42578125" style="92" customWidth="1"/>
    <col min="9738" max="9738" width="15.5703125" style="92" customWidth="1"/>
    <col min="9739" max="9739" width="17.85546875" style="92" customWidth="1"/>
    <col min="9740" max="9740" width="16" style="92" customWidth="1"/>
    <col min="9741" max="9742" width="13.28515625" style="92" customWidth="1"/>
    <col min="9743" max="9743" width="10.42578125" style="92" bestFit="1" customWidth="1"/>
    <col min="9744" max="9985" width="8.85546875" style="92"/>
    <col min="9986" max="9986" width="9.5703125" style="92" customWidth="1"/>
    <col min="9987" max="9987" width="13.28515625" style="92" customWidth="1"/>
    <col min="9988" max="9989" width="13.7109375" style="92" customWidth="1"/>
    <col min="9990" max="9990" width="13.5703125" style="92" customWidth="1"/>
    <col min="9991" max="9992" width="13.85546875" style="92" customWidth="1"/>
    <col min="9993" max="9993" width="16.42578125" style="92" customWidth="1"/>
    <col min="9994" max="9994" width="15.5703125" style="92" customWidth="1"/>
    <col min="9995" max="9995" width="17.85546875" style="92" customWidth="1"/>
    <col min="9996" max="9996" width="16" style="92" customWidth="1"/>
    <col min="9997" max="9998" width="13.28515625" style="92" customWidth="1"/>
    <col min="9999" max="9999" width="10.42578125" style="92" bestFit="1" customWidth="1"/>
    <col min="10000" max="10241" width="8.85546875" style="92"/>
    <col min="10242" max="10242" width="9.5703125" style="92" customWidth="1"/>
    <col min="10243" max="10243" width="13.28515625" style="92" customWidth="1"/>
    <col min="10244" max="10245" width="13.7109375" style="92" customWidth="1"/>
    <col min="10246" max="10246" width="13.5703125" style="92" customWidth="1"/>
    <col min="10247" max="10248" width="13.85546875" style="92" customWidth="1"/>
    <col min="10249" max="10249" width="16.42578125" style="92" customWidth="1"/>
    <col min="10250" max="10250" width="15.5703125" style="92" customWidth="1"/>
    <col min="10251" max="10251" width="17.85546875" style="92" customWidth="1"/>
    <col min="10252" max="10252" width="16" style="92" customWidth="1"/>
    <col min="10253" max="10254" width="13.28515625" style="92" customWidth="1"/>
    <col min="10255" max="10255" width="10.42578125" style="92" bestFit="1" customWidth="1"/>
    <col min="10256" max="10497" width="8.85546875" style="92"/>
    <col min="10498" max="10498" width="9.5703125" style="92" customWidth="1"/>
    <col min="10499" max="10499" width="13.28515625" style="92" customWidth="1"/>
    <col min="10500" max="10501" width="13.7109375" style="92" customWidth="1"/>
    <col min="10502" max="10502" width="13.5703125" style="92" customWidth="1"/>
    <col min="10503" max="10504" width="13.85546875" style="92" customWidth="1"/>
    <col min="10505" max="10505" width="16.42578125" style="92" customWidth="1"/>
    <col min="10506" max="10506" width="15.5703125" style="92" customWidth="1"/>
    <col min="10507" max="10507" width="17.85546875" style="92" customWidth="1"/>
    <col min="10508" max="10508" width="16" style="92" customWidth="1"/>
    <col min="10509" max="10510" width="13.28515625" style="92" customWidth="1"/>
    <col min="10511" max="10511" width="10.42578125" style="92" bestFit="1" customWidth="1"/>
    <col min="10512" max="10753" width="8.85546875" style="92"/>
    <col min="10754" max="10754" width="9.5703125" style="92" customWidth="1"/>
    <col min="10755" max="10755" width="13.28515625" style="92" customWidth="1"/>
    <col min="10756" max="10757" width="13.7109375" style="92" customWidth="1"/>
    <col min="10758" max="10758" width="13.5703125" style="92" customWidth="1"/>
    <col min="10759" max="10760" width="13.85546875" style="92" customWidth="1"/>
    <col min="10761" max="10761" width="16.42578125" style="92" customWidth="1"/>
    <col min="10762" max="10762" width="15.5703125" style="92" customWidth="1"/>
    <col min="10763" max="10763" width="17.85546875" style="92" customWidth="1"/>
    <col min="10764" max="10764" width="16" style="92" customWidth="1"/>
    <col min="10765" max="10766" width="13.28515625" style="92" customWidth="1"/>
    <col min="10767" max="10767" width="10.42578125" style="92" bestFit="1" customWidth="1"/>
    <col min="10768" max="11009" width="8.85546875" style="92"/>
    <col min="11010" max="11010" width="9.5703125" style="92" customWidth="1"/>
    <col min="11011" max="11011" width="13.28515625" style="92" customWidth="1"/>
    <col min="11012" max="11013" width="13.7109375" style="92" customWidth="1"/>
    <col min="11014" max="11014" width="13.5703125" style="92" customWidth="1"/>
    <col min="11015" max="11016" width="13.85546875" style="92" customWidth="1"/>
    <col min="11017" max="11017" width="16.42578125" style="92" customWidth="1"/>
    <col min="11018" max="11018" width="15.5703125" style="92" customWidth="1"/>
    <col min="11019" max="11019" width="17.85546875" style="92" customWidth="1"/>
    <col min="11020" max="11020" width="16" style="92" customWidth="1"/>
    <col min="11021" max="11022" width="13.28515625" style="92" customWidth="1"/>
    <col min="11023" max="11023" width="10.42578125" style="92" bestFit="1" customWidth="1"/>
    <col min="11024" max="11265" width="8.85546875" style="92"/>
    <col min="11266" max="11266" width="9.5703125" style="92" customWidth="1"/>
    <col min="11267" max="11267" width="13.28515625" style="92" customWidth="1"/>
    <col min="11268" max="11269" width="13.7109375" style="92" customWidth="1"/>
    <col min="11270" max="11270" width="13.5703125" style="92" customWidth="1"/>
    <col min="11271" max="11272" width="13.85546875" style="92" customWidth="1"/>
    <col min="11273" max="11273" width="16.42578125" style="92" customWidth="1"/>
    <col min="11274" max="11274" width="15.5703125" style="92" customWidth="1"/>
    <col min="11275" max="11275" width="17.85546875" style="92" customWidth="1"/>
    <col min="11276" max="11276" width="16" style="92" customWidth="1"/>
    <col min="11277" max="11278" width="13.28515625" style="92" customWidth="1"/>
    <col min="11279" max="11279" width="10.42578125" style="92" bestFit="1" customWidth="1"/>
    <col min="11280" max="11521" width="8.85546875" style="92"/>
    <col min="11522" max="11522" width="9.5703125" style="92" customWidth="1"/>
    <col min="11523" max="11523" width="13.28515625" style="92" customWidth="1"/>
    <col min="11524" max="11525" width="13.7109375" style="92" customWidth="1"/>
    <col min="11526" max="11526" width="13.5703125" style="92" customWidth="1"/>
    <col min="11527" max="11528" width="13.85546875" style="92" customWidth="1"/>
    <col min="11529" max="11529" width="16.42578125" style="92" customWidth="1"/>
    <col min="11530" max="11530" width="15.5703125" style="92" customWidth="1"/>
    <col min="11531" max="11531" width="17.85546875" style="92" customWidth="1"/>
    <col min="11532" max="11532" width="16" style="92" customWidth="1"/>
    <col min="11533" max="11534" width="13.28515625" style="92" customWidth="1"/>
    <col min="11535" max="11535" width="10.42578125" style="92" bestFit="1" customWidth="1"/>
    <col min="11536" max="11777" width="8.85546875" style="92"/>
    <col min="11778" max="11778" width="9.5703125" style="92" customWidth="1"/>
    <col min="11779" max="11779" width="13.28515625" style="92" customWidth="1"/>
    <col min="11780" max="11781" width="13.7109375" style="92" customWidth="1"/>
    <col min="11782" max="11782" width="13.5703125" style="92" customWidth="1"/>
    <col min="11783" max="11784" width="13.85546875" style="92" customWidth="1"/>
    <col min="11785" max="11785" width="16.42578125" style="92" customWidth="1"/>
    <col min="11786" max="11786" width="15.5703125" style="92" customWidth="1"/>
    <col min="11787" max="11787" width="17.85546875" style="92" customWidth="1"/>
    <col min="11788" max="11788" width="16" style="92" customWidth="1"/>
    <col min="11789" max="11790" width="13.28515625" style="92" customWidth="1"/>
    <col min="11791" max="11791" width="10.42578125" style="92" bestFit="1" customWidth="1"/>
    <col min="11792" max="12033" width="8.85546875" style="92"/>
    <col min="12034" max="12034" width="9.5703125" style="92" customWidth="1"/>
    <col min="12035" max="12035" width="13.28515625" style="92" customWidth="1"/>
    <col min="12036" max="12037" width="13.7109375" style="92" customWidth="1"/>
    <col min="12038" max="12038" width="13.5703125" style="92" customWidth="1"/>
    <col min="12039" max="12040" width="13.85546875" style="92" customWidth="1"/>
    <col min="12041" max="12041" width="16.42578125" style="92" customWidth="1"/>
    <col min="12042" max="12042" width="15.5703125" style="92" customWidth="1"/>
    <col min="12043" max="12043" width="17.85546875" style="92" customWidth="1"/>
    <col min="12044" max="12044" width="16" style="92" customWidth="1"/>
    <col min="12045" max="12046" width="13.28515625" style="92" customWidth="1"/>
    <col min="12047" max="12047" width="10.42578125" style="92" bestFit="1" customWidth="1"/>
    <col min="12048" max="12289" width="8.85546875" style="92"/>
    <col min="12290" max="12290" width="9.5703125" style="92" customWidth="1"/>
    <col min="12291" max="12291" width="13.28515625" style="92" customWidth="1"/>
    <col min="12292" max="12293" width="13.7109375" style="92" customWidth="1"/>
    <col min="12294" max="12294" width="13.5703125" style="92" customWidth="1"/>
    <col min="12295" max="12296" width="13.85546875" style="92" customWidth="1"/>
    <col min="12297" max="12297" width="16.42578125" style="92" customWidth="1"/>
    <col min="12298" max="12298" width="15.5703125" style="92" customWidth="1"/>
    <col min="12299" max="12299" width="17.85546875" style="92" customWidth="1"/>
    <col min="12300" max="12300" width="16" style="92" customWidth="1"/>
    <col min="12301" max="12302" width="13.28515625" style="92" customWidth="1"/>
    <col min="12303" max="12303" width="10.42578125" style="92" bestFit="1" customWidth="1"/>
    <col min="12304" max="12545" width="8.85546875" style="92"/>
    <col min="12546" max="12546" width="9.5703125" style="92" customWidth="1"/>
    <col min="12547" max="12547" width="13.28515625" style="92" customWidth="1"/>
    <col min="12548" max="12549" width="13.7109375" style="92" customWidth="1"/>
    <col min="12550" max="12550" width="13.5703125" style="92" customWidth="1"/>
    <col min="12551" max="12552" width="13.85546875" style="92" customWidth="1"/>
    <col min="12553" max="12553" width="16.42578125" style="92" customWidth="1"/>
    <col min="12554" max="12554" width="15.5703125" style="92" customWidth="1"/>
    <col min="12555" max="12555" width="17.85546875" style="92" customWidth="1"/>
    <col min="12556" max="12556" width="16" style="92" customWidth="1"/>
    <col min="12557" max="12558" width="13.28515625" style="92" customWidth="1"/>
    <col min="12559" max="12559" width="10.42578125" style="92" bestFit="1" customWidth="1"/>
    <col min="12560" max="12801" width="8.85546875" style="92"/>
    <col min="12802" max="12802" width="9.5703125" style="92" customWidth="1"/>
    <col min="12803" max="12803" width="13.28515625" style="92" customWidth="1"/>
    <col min="12804" max="12805" width="13.7109375" style="92" customWidth="1"/>
    <col min="12806" max="12806" width="13.5703125" style="92" customWidth="1"/>
    <col min="12807" max="12808" width="13.85546875" style="92" customWidth="1"/>
    <col min="12809" max="12809" width="16.42578125" style="92" customWidth="1"/>
    <col min="12810" max="12810" width="15.5703125" style="92" customWidth="1"/>
    <col min="12811" max="12811" width="17.85546875" style="92" customWidth="1"/>
    <col min="12812" max="12812" width="16" style="92" customWidth="1"/>
    <col min="12813" max="12814" width="13.28515625" style="92" customWidth="1"/>
    <col min="12815" max="12815" width="10.42578125" style="92" bestFit="1" customWidth="1"/>
    <col min="12816" max="13057" width="8.85546875" style="92"/>
    <col min="13058" max="13058" width="9.5703125" style="92" customWidth="1"/>
    <col min="13059" max="13059" width="13.28515625" style="92" customWidth="1"/>
    <col min="13060" max="13061" width="13.7109375" style="92" customWidth="1"/>
    <col min="13062" max="13062" width="13.5703125" style="92" customWidth="1"/>
    <col min="13063" max="13064" width="13.85546875" style="92" customWidth="1"/>
    <col min="13065" max="13065" width="16.42578125" style="92" customWidth="1"/>
    <col min="13066" max="13066" width="15.5703125" style="92" customWidth="1"/>
    <col min="13067" max="13067" width="17.85546875" style="92" customWidth="1"/>
    <col min="13068" max="13068" width="16" style="92" customWidth="1"/>
    <col min="13069" max="13070" width="13.28515625" style="92" customWidth="1"/>
    <col min="13071" max="13071" width="10.42578125" style="92" bestFit="1" customWidth="1"/>
    <col min="13072" max="13313" width="8.85546875" style="92"/>
    <col min="13314" max="13314" width="9.5703125" style="92" customWidth="1"/>
    <col min="13315" max="13315" width="13.28515625" style="92" customWidth="1"/>
    <col min="13316" max="13317" width="13.7109375" style="92" customWidth="1"/>
    <col min="13318" max="13318" width="13.5703125" style="92" customWidth="1"/>
    <col min="13319" max="13320" width="13.85546875" style="92" customWidth="1"/>
    <col min="13321" max="13321" width="16.42578125" style="92" customWidth="1"/>
    <col min="13322" max="13322" width="15.5703125" style="92" customWidth="1"/>
    <col min="13323" max="13323" width="17.85546875" style="92" customWidth="1"/>
    <col min="13324" max="13324" width="16" style="92" customWidth="1"/>
    <col min="13325" max="13326" width="13.28515625" style="92" customWidth="1"/>
    <col min="13327" max="13327" width="10.42578125" style="92" bestFit="1" customWidth="1"/>
    <col min="13328" max="13569" width="8.85546875" style="92"/>
    <col min="13570" max="13570" width="9.5703125" style="92" customWidth="1"/>
    <col min="13571" max="13571" width="13.28515625" style="92" customWidth="1"/>
    <col min="13572" max="13573" width="13.7109375" style="92" customWidth="1"/>
    <col min="13574" max="13574" width="13.5703125" style="92" customWidth="1"/>
    <col min="13575" max="13576" width="13.85546875" style="92" customWidth="1"/>
    <col min="13577" max="13577" width="16.42578125" style="92" customWidth="1"/>
    <col min="13578" max="13578" width="15.5703125" style="92" customWidth="1"/>
    <col min="13579" max="13579" width="17.85546875" style="92" customWidth="1"/>
    <col min="13580" max="13580" width="16" style="92" customWidth="1"/>
    <col min="13581" max="13582" width="13.28515625" style="92" customWidth="1"/>
    <col min="13583" max="13583" width="10.42578125" style="92" bestFit="1" customWidth="1"/>
    <col min="13584" max="13825" width="8.85546875" style="92"/>
    <col min="13826" max="13826" width="9.5703125" style="92" customWidth="1"/>
    <col min="13827" max="13827" width="13.28515625" style="92" customWidth="1"/>
    <col min="13828" max="13829" width="13.7109375" style="92" customWidth="1"/>
    <col min="13830" max="13830" width="13.5703125" style="92" customWidth="1"/>
    <col min="13831" max="13832" width="13.85546875" style="92" customWidth="1"/>
    <col min="13833" max="13833" width="16.42578125" style="92" customWidth="1"/>
    <col min="13834" max="13834" width="15.5703125" style="92" customWidth="1"/>
    <col min="13835" max="13835" width="17.85546875" style="92" customWidth="1"/>
    <col min="13836" max="13836" width="16" style="92" customWidth="1"/>
    <col min="13837" max="13838" width="13.28515625" style="92" customWidth="1"/>
    <col min="13839" max="13839" width="10.42578125" style="92" bestFit="1" customWidth="1"/>
    <col min="13840" max="14081" width="8.85546875" style="92"/>
    <col min="14082" max="14082" width="9.5703125" style="92" customWidth="1"/>
    <col min="14083" max="14083" width="13.28515625" style="92" customWidth="1"/>
    <col min="14084" max="14085" width="13.7109375" style="92" customWidth="1"/>
    <col min="14086" max="14086" width="13.5703125" style="92" customWidth="1"/>
    <col min="14087" max="14088" width="13.85546875" style="92" customWidth="1"/>
    <col min="14089" max="14089" width="16.42578125" style="92" customWidth="1"/>
    <col min="14090" max="14090" width="15.5703125" style="92" customWidth="1"/>
    <col min="14091" max="14091" width="17.85546875" style="92" customWidth="1"/>
    <col min="14092" max="14092" width="16" style="92" customWidth="1"/>
    <col min="14093" max="14094" width="13.28515625" style="92" customWidth="1"/>
    <col min="14095" max="14095" width="10.42578125" style="92" bestFit="1" customWidth="1"/>
    <col min="14096" max="14337" width="8.85546875" style="92"/>
    <col min="14338" max="14338" width="9.5703125" style="92" customWidth="1"/>
    <col min="14339" max="14339" width="13.28515625" style="92" customWidth="1"/>
    <col min="14340" max="14341" width="13.7109375" style="92" customWidth="1"/>
    <col min="14342" max="14342" width="13.5703125" style="92" customWidth="1"/>
    <col min="14343" max="14344" width="13.85546875" style="92" customWidth="1"/>
    <col min="14345" max="14345" width="16.42578125" style="92" customWidth="1"/>
    <col min="14346" max="14346" width="15.5703125" style="92" customWidth="1"/>
    <col min="14347" max="14347" width="17.85546875" style="92" customWidth="1"/>
    <col min="14348" max="14348" width="16" style="92" customWidth="1"/>
    <col min="14349" max="14350" width="13.28515625" style="92" customWidth="1"/>
    <col min="14351" max="14351" width="10.42578125" style="92" bestFit="1" customWidth="1"/>
    <col min="14352" max="14593" width="8.85546875" style="92"/>
    <col min="14594" max="14594" width="9.5703125" style="92" customWidth="1"/>
    <col min="14595" max="14595" width="13.28515625" style="92" customWidth="1"/>
    <col min="14596" max="14597" width="13.7109375" style="92" customWidth="1"/>
    <col min="14598" max="14598" width="13.5703125" style="92" customWidth="1"/>
    <col min="14599" max="14600" width="13.85546875" style="92" customWidth="1"/>
    <col min="14601" max="14601" width="16.42578125" style="92" customWidth="1"/>
    <col min="14602" max="14602" width="15.5703125" style="92" customWidth="1"/>
    <col min="14603" max="14603" width="17.85546875" style="92" customWidth="1"/>
    <col min="14604" max="14604" width="16" style="92" customWidth="1"/>
    <col min="14605" max="14606" width="13.28515625" style="92" customWidth="1"/>
    <col min="14607" max="14607" width="10.42578125" style="92" bestFit="1" customWidth="1"/>
    <col min="14608" max="14849" width="8.85546875" style="92"/>
    <col min="14850" max="14850" width="9.5703125" style="92" customWidth="1"/>
    <col min="14851" max="14851" width="13.28515625" style="92" customWidth="1"/>
    <col min="14852" max="14853" width="13.7109375" style="92" customWidth="1"/>
    <col min="14854" max="14854" width="13.5703125" style="92" customWidth="1"/>
    <col min="14855" max="14856" width="13.85546875" style="92" customWidth="1"/>
    <col min="14857" max="14857" width="16.42578125" style="92" customWidth="1"/>
    <col min="14858" max="14858" width="15.5703125" style="92" customWidth="1"/>
    <col min="14859" max="14859" width="17.85546875" style="92" customWidth="1"/>
    <col min="14860" max="14860" width="16" style="92" customWidth="1"/>
    <col min="14861" max="14862" width="13.28515625" style="92" customWidth="1"/>
    <col min="14863" max="14863" width="10.42578125" style="92" bestFit="1" customWidth="1"/>
    <col min="14864" max="15105" width="8.85546875" style="92"/>
    <col min="15106" max="15106" width="9.5703125" style="92" customWidth="1"/>
    <col min="15107" max="15107" width="13.28515625" style="92" customWidth="1"/>
    <col min="15108" max="15109" width="13.7109375" style="92" customWidth="1"/>
    <col min="15110" max="15110" width="13.5703125" style="92" customWidth="1"/>
    <col min="15111" max="15112" width="13.85546875" style="92" customWidth="1"/>
    <col min="15113" max="15113" width="16.42578125" style="92" customWidth="1"/>
    <col min="15114" max="15114" width="15.5703125" style="92" customWidth="1"/>
    <col min="15115" max="15115" width="17.85546875" style="92" customWidth="1"/>
    <col min="15116" max="15116" width="16" style="92" customWidth="1"/>
    <col min="15117" max="15118" width="13.28515625" style="92" customWidth="1"/>
    <col min="15119" max="15119" width="10.42578125" style="92" bestFit="1" customWidth="1"/>
    <col min="15120" max="15361" width="8.85546875" style="92"/>
    <col min="15362" max="15362" width="9.5703125" style="92" customWidth="1"/>
    <col min="15363" max="15363" width="13.28515625" style="92" customWidth="1"/>
    <col min="15364" max="15365" width="13.7109375" style="92" customWidth="1"/>
    <col min="15366" max="15366" width="13.5703125" style="92" customWidth="1"/>
    <col min="15367" max="15368" width="13.85546875" style="92" customWidth="1"/>
    <col min="15369" max="15369" width="16.42578125" style="92" customWidth="1"/>
    <col min="15370" max="15370" width="15.5703125" style="92" customWidth="1"/>
    <col min="15371" max="15371" width="17.85546875" style="92" customWidth="1"/>
    <col min="15372" max="15372" width="16" style="92" customWidth="1"/>
    <col min="15373" max="15374" width="13.28515625" style="92" customWidth="1"/>
    <col min="15375" max="15375" width="10.42578125" style="92" bestFit="1" customWidth="1"/>
    <col min="15376" max="15617" width="8.85546875" style="92"/>
    <col min="15618" max="15618" width="9.5703125" style="92" customWidth="1"/>
    <col min="15619" max="15619" width="13.28515625" style="92" customWidth="1"/>
    <col min="15620" max="15621" width="13.7109375" style="92" customWidth="1"/>
    <col min="15622" max="15622" width="13.5703125" style="92" customWidth="1"/>
    <col min="15623" max="15624" width="13.85546875" style="92" customWidth="1"/>
    <col min="15625" max="15625" width="16.42578125" style="92" customWidth="1"/>
    <col min="15626" max="15626" width="15.5703125" style="92" customWidth="1"/>
    <col min="15627" max="15627" width="17.85546875" style="92" customWidth="1"/>
    <col min="15628" max="15628" width="16" style="92" customWidth="1"/>
    <col min="15629" max="15630" width="13.28515625" style="92" customWidth="1"/>
    <col min="15631" max="15631" width="10.42578125" style="92" bestFit="1" customWidth="1"/>
    <col min="15632" max="15873" width="8.85546875" style="92"/>
    <col min="15874" max="15874" width="9.5703125" style="92" customWidth="1"/>
    <col min="15875" max="15875" width="13.28515625" style="92" customWidth="1"/>
    <col min="15876" max="15877" width="13.7109375" style="92" customWidth="1"/>
    <col min="15878" max="15878" width="13.5703125" style="92" customWidth="1"/>
    <col min="15879" max="15880" width="13.85546875" style="92" customWidth="1"/>
    <col min="15881" max="15881" width="16.42578125" style="92" customWidth="1"/>
    <col min="15882" max="15882" width="15.5703125" style="92" customWidth="1"/>
    <col min="15883" max="15883" width="17.85546875" style="92" customWidth="1"/>
    <col min="15884" max="15884" width="16" style="92" customWidth="1"/>
    <col min="15885" max="15886" width="13.28515625" style="92" customWidth="1"/>
    <col min="15887" max="15887" width="10.42578125" style="92" bestFit="1" customWidth="1"/>
    <col min="15888" max="16129" width="8.85546875" style="92"/>
    <col min="16130" max="16130" width="9.5703125" style="92" customWidth="1"/>
    <col min="16131" max="16131" width="13.28515625" style="92" customWidth="1"/>
    <col min="16132" max="16133" width="13.7109375" style="92" customWidth="1"/>
    <col min="16134" max="16134" width="13.5703125" style="92" customWidth="1"/>
    <col min="16135" max="16136" width="13.85546875" style="92" customWidth="1"/>
    <col min="16137" max="16137" width="16.42578125" style="92" customWidth="1"/>
    <col min="16138" max="16138" width="15.5703125" style="92" customWidth="1"/>
    <col min="16139" max="16139" width="17.85546875" style="92" customWidth="1"/>
    <col min="16140" max="16140" width="16" style="92" customWidth="1"/>
    <col min="16141" max="16142" width="13.28515625" style="92" customWidth="1"/>
    <col min="16143" max="16143" width="10.42578125" style="92" bestFit="1" customWidth="1"/>
    <col min="16144" max="16384" width="8.85546875" style="92"/>
  </cols>
  <sheetData>
    <row r="1" spans="1:14" ht="18.600000000000001" customHeight="1" x14ac:dyDescent="0.25">
      <c r="A1" s="288" t="s">
        <v>238</v>
      </c>
      <c r="B1" s="288"/>
      <c r="C1" s="288"/>
      <c r="D1" s="288"/>
      <c r="E1" s="288"/>
      <c r="F1" s="288"/>
      <c r="G1" s="288"/>
      <c r="H1" s="288"/>
      <c r="I1" s="288"/>
      <c r="J1" s="288"/>
      <c r="K1" s="288"/>
      <c r="L1" s="90"/>
      <c r="M1" s="90"/>
      <c r="N1" s="91"/>
    </row>
    <row r="2" spans="1:14" ht="16.899999999999999" customHeight="1" x14ac:dyDescent="0.25">
      <c r="A2" s="289" t="s">
        <v>152</v>
      </c>
      <c r="B2" s="289"/>
      <c r="C2" s="289"/>
      <c r="D2" s="289"/>
      <c r="E2" s="289"/>
      <c r="F2" s="289"/>
      <c r="G2" s="289"/>
      <c r="H2" s="289"/>
      <c r="I2" s="289"/>
      <c r="J2" s="289"/>
      <c r="K2" s="289"/>
      <c r="L2" s="90"/>
      <c r="M2" s="90"/>
      <c r="N2" s="91"/>
    </row>
    <row r="3" spans="1:14" ht="15.6" customHeight="1" x14ac:dyDescent="0.25">
      <c r="A3" s="288" t="str">
        <f>'Linha Hemodiálise'!A3:H3</f>
        <v>Serviço de Transporte de Saúde - Paraí/RS</v>
      </c>
      <c r="B3" s="288"/>
      <c r="C3" s="288"/>
      <c r="D3" s="288"/>
      <c r="E3" s="288"/>
      <c r="F3" s="288"/>
      <c r="G3" s="288"/>
      <c r="H3" s="288"/>
      <c r="I3" s="288"/>
      <c r="J3" s="288"/>
      <c r="K3" s="288"/>
      <c r="L3" s="90"/>
    </row>
    <row r="4" spans="1:14" ht="17.45" customHeight="1" x14ac:dyDescent="0.2">
      <c r="A4" s="287" t="s">
        <v>8</v>
      </c>
      <c r="B4" s="287"/>
      <c r="C4" s="287"/>
      <c r="D4" s="287"/>
      <c r="E4" s="287"/>
      <c r="F4" s="287"/>
      <c r="G4" s="287"/>
      <c r="H4" s="287"/>
      <c r="I4" s="287"/>
      <c r="J4" s="287"/>
      <c r="K4" s="287"/>
      <c r="L4" s="93"/>
    </row>
    <row r="5" spans="1:14" ht="15.75" x14ac:dyDescent="0.25">
      <c r="A5" s="268"/>
      <c r="B5" s="94"/>
      <c r="C5" s="94"/>
      <c r="D5" s="94"/>
      <c r="E5" s="94"/>
      <c r="F5" s="94"/>
      <c r="G5" s="94"/>
      <c r="H5" s="94"/>
      <c r="I5" s="94"/>
      <c r="J5" s="94"/>
      <c r="K5" s="269"/>
      <c r="L5" s="91"/>
    </row>
    <row r="6" spans="1:14" ht="15.75" x14ac:dyDescent="0.25">
      <c r="A6" s="268"/>
      <c r="B6" s="94"/>
      <c r="C6" s="94"/>
      <c r="D6" s="94"/>
      <c r="E6" s="94"/>
      <c r="F6" s="94"/>
      <c r="G6" s="94"/>
      <c r="H6" s="94"/>
      <c r="I6" s="94"/>
      <c r="J6" s="94"/>
      <c r="K6" s="269"/>
      <c r="L6" s="91"/>
    </row>
    <row r="7" spans="1:14" ht="15.75" x14ac:dyDescent="0.25">
      <c r="A7" s="272" t="s">
        <v>208</v>
      </c>
      <c r="B7" s="273"/>
      <c r="C7" s="274"/>
      <c r="D7" s="274"/>
      <c r="E7" s="274"/>
      <c r="F7" s="274"/>
      <c r="G7" s="274"/>
      <c r="H7" s="274"/>
      <c r="I7" s="274"/>
      <c r="J7" s="275"/>
      <c r="K7" s="269"/>
      <c r="L7" s="91"/>
    </row>
    <row r="8" spans="1:14" ht="31.5" x14ac:dyDescent="0.2">
      <c r="A8" s="104" t="s">
        <v>199</v>
      </c>
      <c r="B8" s="104" t="s">
        <v>210</v>
      </c>
      <c r="C8" s="104" t="s">
        <v>209</v>
      </c>
      <c r="D8" s="284" t="s">
        <v>153</v>
      </c>
      <c r="E8" s="284" t="s">
        <v>154</v>
      </c>
      <c r="F8" s="104" t="s">
        <v>155</v>
      </c>
      <c r="G8" s="104" t="s">
        <v>156</v>
      </c>
      <c r="H8" s="284" t="s">
        <v>157</v>
      </c>
      <c r="I8" s="104" t="s">
        <v>158</v>
      </c>
      <c r="J8" s="104" t="s">
        <v>159</v>
      </c>
      <c r="K8" s="270" t="s">
        <v>160</v>
      </c>
      <c r="L8" s="95"/>
    </row>
    <row r="9" spans="1:14" ht="15.75" x14ac:dyDescent="0.25">
      <c r="A9" s="267" t="s">
        <v>207</v>
      </c>
      <c r="B9" s="98" t="s">
        <v>214</v>
      </c>
      <c r="C9" s="98">
        <f>'Linha Hemodiálise'!G8</f>
        <v>4</v>
      </c>
      <c r="D9" s="99">
        <f>'Linha Hemodiálise'!G10</f>
        <v>72.599999999999994</v>
      </c>
      <c r="E9" s="98">
        <f>'Linha Hemodiálise'!G22</f>
        <v>13</v>
      </c>
      <c r="F9" s="99">
        <f>D9*E9</f>
        <v>943.8</v>
      </c>
      <c r="G9" s="99">
        <f>'Linha Hemodiálise'!H61</f>
        <v>5440.7367142096309</v>
      </c>
      <c r="H9" s="99">
        <f>G9/F9</f>
        <v>5.7647136196330058</v>
      </c>
      <c r="I9" s="99">
        <f>G9*12</f>
        <v>65288.840570515575</v>
      </c>
      <c r="J9" s="100">
        <f>I9/$I$11</f>
        <v>1</v>
      </c>
      <c r="K9" s="271" t="e">
        <f>#REF!/#REF!</f>
        <v>#REF!</v>
      </c>
      <c r="L9" s="95"/>
    </row>
    <row r="10" spans="1:14" ht="8.4499999999999993" customHeight="1" x14ac:dyDescent="0.25">
      <c r="A10" s="266"/>
      <c r="B10" s="98"/>
      <c r="C10" s="98"/>
      <c r="D10" s="99"/>
      <c r="E10" s="98"/>
      <c r="F10" s="99"/>
      <c r="G10" s="99"/>
      <c r="H10" s="99"/>
      <c r="I10" s="99"/>
      <c r="J10" s="100"/>
      <c r="K10" s="271"/>
      <c r="L10" s="95"/>
    </row>
    <row r="11" spans="1:14" ht="15.75" x14ac:dyDescent="0.25">
      <c r="A11" s="285" t="s">
        <v>161</v>
      </c>
      <c r="B11" s="286"/>
      <c r="C11" s="98">
        <f>SUM(C9:C9)</f>
        <v>4</v>
      </c>
      <c r="D11" s="99">
        <f>SUM(D9:D9)</f>
        <v>72.599999999999994</v>
      </c>
      <c r="E11" s="98">
        <f>SUM(E9:E10)</f>
        <v>13</v>
      </c>
      <c r="F11" s="99">
        <f>SUM(F9:F10)</f>
        <v>943.8</v>
      </c>
      <c r="G11" s="99">
        <f>SUM(G9:G9)</f>
        <v>5440.7367142096309</v>
      </c>
      <c r="H11" s="99">
        <f>G11/F11</f>
        <v>5.7647136196330058</v>
      </c>
      <c r="I11" s="99">
        <f>SUM(I9:I10)</f>
        <v>65288.840570515575</v>
      </c>
      <c r="J11" s="100">
        <f>I11/$I$11</f>
        <v>1</v>
      </c>
      <c r="K11" s="271">
        <f>I11/C11</f>
        <v>16322.210142628894</v>
      </c>
      <c r="L11" s="95"/>
    </row>
    <row r="12" spans="1:14" ht="16.5" x14ac:dyDescent="0.25">
      <c r="B12" s="97"/>
      <c r="K12" s="101"/>
      <c r="L12" s="95"/>
    </row>
    <row r="13" spans="1:14" ht="18" x14ac:dyDescent="0.25">
      <c r="A13" s="96" t="s">
        <v>249</v>
      </c>
    </row>
    <row r="14" spans="1:14" ht="18" x14ac:dyDescent="0.25">
      <c r="A14" s="96"/>
      <c r="F14" s="92" t="s">
        <v>26</v>
      </c>
    </row>
    <row r="15" spans="1:14" ht="18" x14ac:dyDescent="0.25">
      <c r="A15" s="96"/>
    </row>
    <row r="16" spans="1:14" ht="18" x14ac:dyDescent="0.25">
      <c r="A16" s="96"/>
    </row>
    <row r="17" spans="1:4" ht="18" x14ac:dyDescent="0.25">
      <c r="A17" s="96"/>
    </row>
    <row r="18" spans="1:4" ht="18" x14ac:dyDescent="0.25">
      <c r="A18" s="96"/>
    </row>
    <row r="19" spans="1:4" ht="18" x14ac:dyDescent="0.25">
      <c r="A19" s="96"/>
    </row>
    <row r="20" spans="1:4" ht="18" x14ac:dyDescent="0.25">
      <c r="A20" s="96"/>
    </row>
    <row r="21" spans="1:4" ht="18" x14ac:dyDescent="0.25">
      <c r="A21" s="96"/>
    </row>
    <row r="22" spans="1:4" ht="18" x14ac:dyDescent="0.25">
      <c r="A22" s="96"/>
    </row>
    <row r="23" spans="1:4" ht="18" x14ac:dyDescent="0.25">
      <c r="A23" s="96" t="s">
        <v>151</v>
      </c>
    </row>
    <row r="26" spans="1:4" x14ac:dyDescent="0.2">
      <c r="D26" s="103"/>
    </row>
    <row r="27" spans="1:4" x14ac:dyDescent="0.2">
      <c r="D27" s="103"/>
    </row>
  </sheetData>
  <mergeCells count="5">
    <mergeCell ref="A11:B11"/>
    <mergeCell ref="A4:K4"/>
    <mergeCell ref="A3:K3"/>
    <mergeCell ref="A2:K2"/>
    <mergeCell ref="A1:K1"/>
  </mergeCells>
  <pageMargins left="0.78740157480314965" right="0.19685039370078741" top="0.59055118110236227" bottom="0.59055118110236227" header="0.51181102362204722" footer="0.31496062992125984"/>
  <pageSetup paperSize="9" scale="86" fitToHeight="0" orientation="portrait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998"/>
  <sheetViews>
    <sheetView zoomScale="120" zoomScaleNormal="120" workbookViewId="0">
      <selection activeCell="A14" sqref="A14:F14"/>
    </sheetView>
  </sheetViews>
  <sheetFormatPr defaultColWidth="12.5703125" defaultRowHeight="12.75" x14ac:dyDescent="0.2"/>
  <cols>
    <col min="1" max="1" width="39.42578125" customWidth="1"/>
    <col min="2" max="2" width="12.85546875" customWidth="1"/>
    <col min="3" max="3" width="10.42578125" customWidth="1"/>
    <col min="4" max="4" width="22.85546875" customWidth="1"/>
    <col min="5" max="5" width="18.42578125" customWidth="1"/>
    <col min="6" max="6" width="19.5703125" customWidth="1"/>
    <col min="7" max="7" width="15.42578125" customWidth="1"/>
    <col min="8" max="8" width="17.140625" customWidth="1"/>
    <col min="9" max="9" width="12.140625" customWidth="1"/>
    <col min="10" max="26" width="8" customWidth="1"/>
  </cols>
  <sheetData>
    <row r="1" spans="1:10" ht="15.75" customHeight="1" thickBot="1" x14ac:dyDescent="0.3">
      <c r="A1" s="292" t="s">
        <v>240</v>
      </c>
      <c r="B1" s="293"/>
      <c r="C1" s="293"/>
      <c r="D1" s="293"/>
      <c r="E1" s="293"/>
      <c r="F1" s="293"/>
      <c r="G1" s="293"/>
      <c r="H1" s="294"/>
      <c r="I1" s="106"/>
    </row>
    <row r="2" spans="1:10" ht="15.75" customHeight="1" thickBot="1" x14ac:dyDescent="0.3">
      <c r="A2" s="295" t="s">
        <v>202</v>
      </c>
      <c r="B2" s="293"/>
      <c r="C2" s="293"/>
      <c r="D2" s="293"/>
      <c r="E2" s="293"/>
      <c r="F2" s="293"/>
      <c r="G2" s="293"/>
      <c r="H2" s="294"/>
      <c r="I2" s="106"/>
    </row>
    <row r="3" spans="1:10" ht="15.75" customHeight="1" thickBot="1" x14ac:dyDescent="0.3">
      <c r="A3" s="292" t="s">
        <v>239</v>
      </c>
      <c r="B3" s="293"/>
      <c r="C3" s="293"/>
      <c r="D3" s="293"/>
      <c r="E3" s="293"/>
      <c r="F3" s="293"/>
      <c r="G3" s="293"/>
      <c r="H3" s="294"/>
      <c r="I3" s="106"/>
    </row>
    <row r="4" spans="1:10" ht="14.25" customHeight="1" thickBot="1" x14ac:dyDescent="0.25">
      <c r="A4" s="296" t="s">
        <v>8</v>
      </c>
      <c r="B4" s="293"/>
      <c r="C4" s="293"/>
      <c r="D4" s="293"/>
      <c r="E4" s="293"/>
      <c r="F4" s="293"/>
      <c r="G4" s="293"/>
      <c r="H4" s="294"/>
      <c r="I4" s="107"/>
    </row>
    <row r="5" spans="1:10" ht="8.25" customHeight="1" x14ac:dyDescent="0.25">
      <c r="A5" s="108"/>
      <c r="B5" s="108"/>
      <c r="C5" s="108"/>
      <c r="D5" s="108"/>
      <c r="E5" s="108"/>
      <c r="F5" s="108"/>
      <c r="G5" s="108"/>
      <c r="H5" s="109"/>
      <c r="I5" s="109"/>
    </row>
    <row r="6" spans="1:10" ht="15" customHeight="1" x14ac:dyDescent="0.25">
      <c r="A6" s="110" t="s">
        <v>178</v>
      </c>
      <c r="B6" s="109"/>
      <c r="C6" s="109"/>
      <c r="D6" s="109"/>
      <c r="E6" s="109"/>
      <c r="F6" s="109"/>
      <c r="G6" s="109"/>
      <c r="H6" s="109"/>
      <c r="I6" s="109"/>
    </row>
    <row r="7" spans="1:10" ht="15" customHeight="1" x14ac:dyDescent="0.25">
      <c r="A7" s="111" t="s">
        <v>102</v>
      </c>
      <c r="B7" s="297" t="s">
        <v>241</v>
      </c>
      <c r="C7" s="291"/>
      <c r="D7" s="113" t="s">
        <v>242</v>
      </c>
      <c r="E7" s="113"/>
      <c r="F7" s="113"/>
      <c r="G7" s="113" t="s">
        <v>103</v>
      </c>
      <c r="H7" s="114"/>
      <c r="I7" s="114"/>
    </row>
    <row r="8" spans="1:10" ht="15" customHeight="1" x14ac:dyDescent="0.25">
      <c r="A8" s="111" t="s">
        <v>203</v>
      </c>
      <c r="B8" s="290">
        <v>4</v>
      </c>
      <c r="C8" s="291"/>
      <c r="D8" s="115"/>
      <c r="E8" s="115"/>
      <c r="F8" s="115"/>
      <c r="G8" s="116">
        <f>SUM(B8:F8)</f>
        <v>4</v>
      </c>
      <c r="H8" s="114"/>
      <c r="I8" s="114"/>
    </row>
    <row r="9" spans="1:10" ht="15" hidden="1" customHeight="1" x14ac:dyDescent="0.25">
      <c r="A9" s="111" t="s">
        <v>104</v>
      </c>
      <c r="B9" s="117"/>
      <c r="C9" s="117"/>
      <c r="D9" s="117"/>
      <c r="E9" s="117"/>
      <c r="F9" s="117"/>
      <c r="G9" s="118">
        <v>0</v>
      </c>
      <c r="H9" s="114"/>
      <c r="I9" s="114"/>
    </row>
    <row r="10" spans="1:10" ht="15" customHeight="1" x14ac:dyDescent="0.25">
      <c r="A10" s="111" t="s">
        <v>179</v>
      </c>
      <c r="B10" s="300">
        <v>72.599999999999994</v>
      </c>
      <c r="C10" s="291"/>
      <c r="D10" s="119"/>
      <c r="E10" s="119"/>
      <c r="F10" s="119"/>
      <c r="G10" s="120">
        <f>SUM(B10:F10)</f>
        <v>72.599999999999994</v>
      </c>
      <c r="H10" s="114"/>
      <c r="I10" s="114"/>
    </row>
    <row r="11" spans="1:10" ht="15" customHeight="1" x14ac:dyDescent="0.25">
      <c r="A11" s="298" t="s">
        <v>105</v>
      </c>
      <c r="B11" s="299"/>
      <c r="C11" s="299"/>
      <c r="D11" s="299"/>
      <c r="E11" s="299"/>
      <c r="F11" s="291"/>
      <c r="G11" s="122">
        <f>G10+G9</f>
        <v>72.599999999999994</v>
      </c>
      <c r="H11" s="114"/>
      <c r="I11" s="114"/>
    </row>
    <row r="12" spans="1:10" ht="15" customHeight="1" x14ac:dyDescent="0.25">
      <c r="A12" s="121" t="s">
        <v>106</v>
      </c>
      <c r="B12" s="280">
        <f>B13/24</f>
        <v>7.5624999999999998E-2</v>
      </c>
      <c r="C12" s="124"/>
      <c r="D12" s="123"/>
      <c r="E12" s="124"/>
      <c r="F12" s="124"/>
      <c r="G12" s="125" t="s">
        <v>107</v>
      </c>
      <c r="H12" s="114"/>
      <c r="I12" s="114"/>
      <c r="J12" s="114"/>
    </row>
    <row r="13" spans="1:10" ht="15" customHeight="1" x14ac:dyDescent="0.25">
      <c r="A13" s="121" t="s">
        <v>108</v>
      </c>
      <c r="B13" s="297">
        <f>G10/40</f>
        <v>1.8149999999999999</v>
      </c>
      <c r="C13" s="291"/>
      <c r="D13" s="123"/>
      <c r="E13" s="126"/>
      <c r="F13" s="126"/>
      <c r="G13" s="120">
        <f>SUM(B13:F13)</f>
        <v>1.8149999999999999</v>
      </c>
      <c r="H13" s="127"/>
      <c r="I13" s="114"/>
      <c r="J13" s="114"/>
    </row>
    <row r="14" spans="1:10" ht="15" customHeight="1" x14ac:dyDescent="0.25">
      <c r="A14" s="301" t="s">
        <v>245</v>
      </c>
      <c r="B14" s="299"/>
      <c r="C14" s="299"/>
      <c r="D14" s="299"/>
      <c r="E14" s="299"/>
      <c r="F14" s="291"/>
      <c r="G14" s="120">
        <v>3</v>
      </c>
      <c r="H14" s="128"/>
      <c r="I14" s="128"/>
      <c r="J14" s="128"/>
    </row>
    <row r="15" spans="1:10" ht="15" customHeight="1" x14ac:dyDescent="0.25">
      <c r="A15" s="298" t="s">
        <v>109</v>
      </c>
      <c r="B15" s="299"/>
      <c r="C15" s="299"/>
      <c r="D15" s="299"/>
      <c r="E15" s="299"/>
      <c r="F15" s="291"/>
      <c r="G15" s="122">
        <f>(G14+G13)</f>
        <v>4.8149999999999995</v>
      </c>
      <c r="H15" s="128"/>
      <c r="I15" s="129"/>
      <c r="J15" s="128"/>
    </row>
    <row r="16" spans="1:10" ht="15" customHeight="1" x14ac:dyDescent="0.25">
      <c r="A16" s="298" t="s">
        <v>204</v>
      </c>
      <c r="B16" s="299"/>
      <c r="C16" s="299"/>
      <c r="D16" s="299"/>
      <c r="E16" s="299"/>
      <c r="F16" s="291"/>
      <c r="G16" s="130">
        <f>B41/12/(G8/2)</f>
        <v>104.16666666666667</v>
      </c>
      <c r="H16" s="114"/>
      <c r="I16" s="114"/>
    </row>
    <row r="17" spans="1:9" ht="15" customHeight="1" x14ac:dyDescent="0.25">
      <c r="A17" s="125" t="s">
        <v>110</v>
      </c>
      <c r="B17" s="302" t="s">
        <v>243</v>
      </c>
      <c r="C17" s="299"/>
      <c r="D17" s="299"/>
      <c r="E17" s="299"/>
      <c r="F17" s="299"/>
      <c r="G17" s="291"/>
      <c r="H17" s="114"/>
      <c r="I17" s="114"/>
    </row>
    <row r="18" spans="1:9" ht="15" customHeight="1" x14ac:dyDescent="0.25">
      <c r="A18" s="298" t="s">
        <v>211</v>
      </c>
      <c r="B18" s="299"/>
      <c r="C18" s="299"/>
      <c r="D18" s="299"/>
      <c r="E18" s="299"/>
      <c r="F18" s="291"/>
      <c r="G18" s="131">
        <v>100000</v>
      </c>
      <c r="H18" s="114"/>
      <c r="I18" s="114"/>
    </row>
    <row r="19" spans="1:9" ht="15" customHeight="1" x14ac:dyDescent="0.25">
      <c r="A19" s="298" t="s">
        <v>180</v>
      </c>
      <c r="B19" s="299"/>
      <c r="C19" s="299"/>
      <c r="D19" s="299"/>
      <c r="E19" s="299"/>
      <c r="F19" s="291"/>
      <c r="G19" s="132">
        <v>6.72</v>
      </c>
      <c r="H19" s="114"/>
      <c r="I19" s="114"/>
    </row>
    <row r="20" spans="1:9" ht="15" customHeight="1" x14ac:dyDescent="0.25">
      <c r="A20" s="298" t="s">
        <v>181</v>
      </c>
      <c r="B20" s="299"/>
      <c r="C20" s="299"/>
      <c r="D20" s="299"/>
      <c r="E20" s="299"/>
      <c r="F20" s="291"/>
      <c r="G20" s="132">
        <v>8</v>
      </c>
      <c r="H20" s="114"/>
      <c r="I20" s="114"/>
    </row>
    <row r="21" spans="1:9" ht="15" customHeight="1" x14ac:dyDescent="0.25">
      <c r="A21" s="298" t="s">
        <v>182</v>
      </c>
      <c r="B21" s="299"/>
      <c r="C21" s="299"/>
      <c r="D21" s="299"/>
      <c r="E21" s="299"/>
      <c r="F21" s="291"/>
      <c r="G21" s="132">
        <v>0.45</v>
      </c>
      <c r="H21" s="114"/>
      <c r="I21" s="114"/>
    </row>
    <row r="22" spans="1:9" ht="15" customHeight="1" x14ac:dyDescent="0.25">
      <c r="A22" s="298" t="s">
        <v>212</v>
      </c>
      <c r="B22" s="299"/>
      <c r="C22" s="299"/>
      <c r="D22" s="299"/>
      <c r="E22" s="299"/>
      <c r="F22" s="291"/>
      <c r="G22" s="133">
        <v>13</v>
      </c>
      <c r="H22" s="114"/>
      <c r="I22" s="129"/>
    </row>
    <row r="23" spans="1:9" ht="15" customHeight="1" x14ac:dyDescent="0.25">
      <c r="A23" s="298" t="s">
        <v>175</v>
      </c>
      <c r="B23" s="299"/>
      <c r="C23" s="299"/>
      <c r="D23" s="299"/>
      <c r="E23" s="299"/>
      <c r="F23" s="291"/>
      <c r="G23" s="120">
        <f>G22*G11</f>
        <v>943.8</v>
      </c>
      <c r="H23" s="114"/>
      <c r="I23" s="114"/>
    </row>
    <row r="24" spans="1:9" ht="12.75" customHeight="1" x14ac:dyDescent="0.2">
      <c r="A24" s="114"/>
      <c r="B24" s="114"/>
      <c r="C24" s="114"/>
      <c r="D24" s="114"/>
      <c r="E24" s="114"/>
      <c r="F24" s="114"/>
      <c r="G24" s="114"/>
      <c r="H24" s="114"/>
      <c r="I24" s="114"/>
    </row>
    <row r="25" spans="1:9" ht="15" customHeight="1" x14ac:dyDescent="0.25">
      <c r="A25" s="134" t="s">
        <v>111</v>
      </c>
      <c r="B25" s="135" t="s">
        <v>101</v>
      </c>
      <c r="C25" s="109"/>
      <c r="D25" s="112" t="s">
        <v>168</v>
      </c>
      <c r="E25" s="136"/>
      <c r="F25" s="136"/>
      <c r="G25" s="137"/>
      <c r="H25" s="138"/>
      <c r="I25" s="114"/>
    </row>
    <row r="26" spans="1:9" ht="15.75" customHeight="1" thickBot="1" x14ac:dyDescent="0.3">
      <c r="A26" s="125" t="s">
        <v>183</v>
      </c>
      <c r="B26" s="139">
        <f>(G22*G11*G19)/G20</f>
        <v>792.79199999999992</v>
      </c>
      <c r="C26" s="140"/>
      <c r="D26" s="141" t="s">
        <v>9</v>
      </c>
      <c r="E26" s="142" t="s">
        <v>10</v>
      </c>
      <c r="F26" s="142" t="s">
        <v>5</v>
      </c>
      <c r="G26" s="143" t="s">
        <v>90</v>
      </c>
      <c r="H26" s="143" t="s">
        <v>11</v>
      </c>
      <c r="I26" s="114"/>
    </row>
    <row r="27" spans="1:9" ht="15" customHeight="1" x14ac:dyDescent="0.25">
      <c r="A27" s="125" t="s">
        <v>184</v>
      </c>
      <c r="B27" s="139">
        <f>G21*G23</f>
        <v>424.71</v>
      </c>
      <c r="C27" s="140"/>
      <c r="D27" s="144" t="s">
        <v>169</v>
      </c>
      <c r="E27" s="145" t="s">
        <v>2</v>
      </c>
      <c r="F27" s="146">
        <v>4</v>
      </c>
      <c r="G27" s="147">
        <v>800</v>
      </c>
      <c r="H27" s="148">
        <f>F27*G27</f>
        <v>3200</v>
      </c>
      <c r="I27" s="114"/>
    </row>
    <row r="28" spans="1:9" ht="15" customHeight="1" x14ac:dyDescent="0.25">
      <c r="A28" s="125" t="str">
        <f>D25</f>
        <v>1.3 Pneus</v>
      </c>
      <c r="B28" s="139">
        <f>H31</f>
        <v>70.110857142857142</v>
      </c>
      <c r="C28" s="114"/>
      <c r="D28" s="144" t="s">
        <v>170</v>
      </c>
      <c r="E28" s="145" t="s">
        <v>2</v>
      </c>
      <c r="F28" s="145">
        <v>2</v>
      </c>
      <c r="G28" s="148"/>
      <c r="H28" s="148"/>
      <c r="I28" s="114"/>
    </row>
    <row r="29" spans="1:9" ht="15" customHeight="1" x14ac:dyDescent="0.25">
      <c r="A29" s="113"/>
      <c r="B29" s="125"/>
      <c r="C29" s="106"/>
      <c r="D29" s="144" t="s">
        <v>171</v>
      </c>
      <c r="E29" s="145" t="s">
        <v>2</v>
      </c>
      <c r="F29" s="149">
        <f>F27*F28</f>
        <v>8</v>
      </c>
      <c r="G29" s="147">
        <v>250</v>
      </c>
      <c r="H29" s="148">
        <f>F29*G29</f>
        <v>2000</v>
      </c>
      <c r="I29" s="114"/>
    </row>
    <row r="30" spans="1:9" ht="15" customHeight="1" x14ac:dyDescent="0.25">
      <c r="A30" s="113" t="s">
        <v>112</v>
      </c>
      <c r="B30" s="125">
        <f>SUM(B26:B29)</f>
        <v>1287.6128571428571</v>
      </c>
      <c r="C30" s="106"/>
      <c r="D30" s="150" t="s">
        <v>172</v>
      </c>
      <c r="E30" s="151" t="s">
        <v>173</v>
      </c>
      <c r="F30" s="152">
        <v>70000</v>
      </c>
      <c r="G30" s="153">
        <f>H27+H29</f>
        <v>5200</v>
      </c>
      <c r="H30" s="153">
        <f>IFERROR(G30/F30,"-")</f>
        <v>7.4285714285714288E-2</v>
      </c>
      <c r="I30" s="114"/>
    </row>
    <row r="31" spans="1:9" ht="15" customHeight="1" x14ac:dyDescent="0.25">
      <c r="A31" s="109"/>
      <c r="B31" s="106"/>
      <c r="C31" s="106"/>
      <c r="D31" s="150" t="s">
        <v>174</v>
      </c>
      <c r="E31" s="151" t="s">
        <v>166</v>
      </c>
      <c r="F31" s="154">
        <f>G23</f>
        <v>943.8</v>
      </c>
      <c r="G31" s="153">
        <f>H30</f>
        <v>7.4285714285714288E-2</v>
      </c>
      <c r="H31" s="155">
        <f>IFERROR(F31*G31,0)</f>
        <v>70.110857142857142</v>
      </c>
      <c r="I31" s="114"/>
    </row>
    <row r="32" spans="1:9" ht="12" customHeight="1" x14ac:dyDescent="0.25">
      <c r="A32" s="109"/>
      <c r="B32" s="114"/>
      <c r="C32" s="114"/>
      <c r="D32" s="114"/>
      <c r="E32" s="114"/>
      <c r="F32" s="114"/>
      <c r="G32" s="114"/>
      <c r="H32" s="114"/>
      <c r="I32" s="114"/>
    </row>
    <row r="33" spans="1:9" ht="15" customHeight="1" x14ac:dyDescent="0.25">
      <c r="A33" s="305" t="s">
        <v>113</v>
      </c>
      <c r="B33" s="299"/>
      <c r="C33" s="299"/>
      <c r="D33" s="299"/>
      <c r="E33" s="299"/>
      <c r="F33" s="299"/>
      <c r="G33" s="299"/>
      <c r="H33" s="299"/>
      <c r="I33" s="106"/>
    </row>
    <row r="34" spans="1:9" ht="15" customHeight="1" x14ac:dyDescent="0.25">
      <c r="A34" s="281" t="s">
        <v>246</v>
      </c>
      <c r="B34" s="278">
        <f>G46*0.1</f>
        <v>10000</v>
      </c>
      <c r="C34" s="114"/>
      <c r="D34" s="156" t="s">
        <v>114</v>
      </c>
      <c r="E34" s="156" t="s">
        <v>115</v>
      </c>
      <c r="F34" s="156" t="s">
        <v>116</v>
      </c>
      <c r="G34" s="156" t="s">
        <v>117</v>
      </c>
      <c r="H34" s="156" t="s">
        <v>103</v>
      </c>
      <c r="I34" s="105"/>
    </row>
    <row r="35" spans="1:9" ht="15" customHeight="1" x14ac:dyDescent="0.25">
      <c r="A35" s="157" t="s">
        <v>118</v>
      </c>
      <c r="B35" s="157">
        <v>0</v>
      </c>
      <c r="C35" s="114"/>
      <c r="D35" s="276">
        <v>2751.48</v>
      </c>
      <c r="E35" s="158">
        <f>'Encargos Sociais'!C38</f>
        <v>0.37691659999999999</v>
      </c>
      <c r="F35" s="159">
        <f>(D35*E35)+D35</f>
        <v>3788.5584865680003</v>
      </c>
      <c r="G35" s="164">
        <v>12</v>
      </c>
      <c r="H35" s="122">
        <f>F35*G35</f>
        <v>45462.701838816007</v>
      </c>
      <c r="I35" s="160" t="s">
        <v>185</v>
      </c>
    </row>
    <row r="36" spans="1:9" ht="15" customHeight="1" x14ac:dyDescent="0.25">
      <c r="A36" s="157" t="s">
        <v>119</v>
      </c>
      <c r="B36" s="277">
        <v>109.27</v>
      </c>
      <c r="C36" s="114"/>
      <c r="D36" s="113" t="s">
        <v>120</v>
      </c>
      <c r="E36" s="113" t="s">
        <v>121</v>
      </c>
      <c r="F36" s="113" t="s">
        <v>116</v>
      </c>
      <c r="G36" s="113" t="s">
        <v>117</v>
      </c>
      <c r="H36" s="113" t="s">
        <v>103</v>
      </c>
      <c r="I36" s="161"/>
    </row>
    <row r="37" spans="1:9" ht="15" customHeight="1" x14ac:dyDescent="0.25">
      <c r="A37" s="157"/>
      <c r="B37" s="277"/>
      <c r="C37" s="114"/>
      <c r="D37" s="277">
        <v>33.58</v>
      </c>
      <c r="E37" s="162">
        <v>21</v>
      </c>
      <c r="F37" s="163">
        <f>D37*E37</f>
        <v>705.18</v>
      </c>
      <c r="G37" s="164">
        <v>12</v>
      </c>
      <c r="H37" s="122">
        <f>F37*G37</f>
        <v>8462.16</v>
      </c>
      <c r="I37" s="161"/>
    </row>
    <row r="38" spans="1:9" s="279" customFormat="1" ht="15" customHeight="1" x14ac:dyDescent="0.25">
      <c r="A38" s="157"/>
      <c r="B38" s="277"/>
      <c r="C38" s="114"/>
      <c r="D38" s="113" t="s">
        <v>244</v>
      </c>
      <c r="E38" s="113" t="s">
        <v>186</v>
      </c>
      <c r="F38" s="113" t="s">
        <v>116</v>
      </c>
      <c r="G38" s="113" t="s">
        <v>117</v>
      </c>
      <c r="H38" s="113" t="s">
        <v>103</v>
      </c>
      <c r="I38" s="161"/>
    </row>
    <row r="39" spans="1:9" s="279" customFormat="1" ht="15" customHeight="1" x14ac:dyDescent="0.25">
      <c r="A39" s="157"/>
      <c r="B39" s="277"/>
      <c r="C39" s="114"/>
      <c r="D39" s="277">
        <f>344.5*0.8</f>
        <v>275.60000000000002</v>
      </c>
      <c r="E39" s="162">
        <v>1</v>
      </c>
      <c r="F39" s="163">
        <f>D39*E39</f>
        <v>275.60000000000002</v>
      </c>
      <c r="G39" s="164">
        <v>12</v>
      </c>
      <c r="H39" s="122">
        <f>F39*G39</f>
        <v>3307.2000000000003</v>
      </c>
      <c r="I39" s="161"/>
    </row>
    <row r="40" spans="1:9" ht="15" customHeight="1" x14ac:dyDescent="0.25">
      <c r="A40" s="157" t="s">
        <v>122</v>
      </c>
      <c r="B40" s="157">
        <f>H50</f>
        <v>8612.8571428571413</v>
      </c>
      <c r="C40" s="114"/>
      <c r="D40" s="113" t="s">
        <v>176</v>
      </c>
      <c r="E40" s="113" t="s">
        <v>186</v>
      </c>
      <c r="F40" s="113" t="s">
        <v>116</v>
      </c>
      <c r="G40" s="113" t="s">
        <v>117</v>
      </c>
      <c r="H40" s="113" t="s">
        <v>103</v>
      </c>
      <c r="I40" s="161"/>
    </row>
    <row r="41" spans="1:9" ht="15" customHeight="1" x14ac:dyDescent="0.25">
      <c r="A41" s="157" t="s">
        <v>213</v>
      </c>
      <c r="B41" s="277">
        <v>2500</v>
      </c>
      <c r="C41" s="114"/>
      <c r="D41" s="277">
        <f>270.91*0.8</f>
        <v>216.72800000000004</v>
      </c>
      <c r="E41" s="162">
        <v>1</v>
      </c>
      <c r="F41" s="163">
        <f>D41*E41</f>
        <v>216.72800000000004</v>
      </c>
      <c r="G41" s="164">
        <v>12</v>
      </c>
      <c r="H41" s="122">
        <f>F41*G41</f>
        <v>2600.7360000000003</v>
      </c>
      <c r="I41" s="161"/>
    </row>
    <row r="42" spans="1:9" ht="15" customHeight="1" x14ac:dyDescent="0.25">
      <c r="A42" s="157" t="s">
        <v>124</v>
      </c>
      <c r="B42" s="165">
        <v>1</v>
      </c>
      <c r="C42" s="114"/>
      <c r="D42" s="111" t="s">
        <v>123</v>
      </c>
      <c r="E42" s="162"/>
      <c r="F42" s="166"/>
      <c r="G42" s="164"/>
      <c r="H42" s="122">
        <f>H35+H37+H41+H39</f>
        <v>59832.797838816005</v>
      </c>
      <c r="I42" s="161"/>
    </row>
    <row r="43" spans="1:9" ht="15" customHeight="1" thickBot="1" x14ac:dyDescent="0.25">
      <c r="A43" s="157" t="s">
        <v>126</v>
      </c>
      <c r="B43" s="157">
        <f>H42*B42</f>
        <v>59832.797838816005</v>
      </c>
      <c r="C43" s="114"/>
      <c r="D43" s="114"/>
      <c r="E43" s="161"/>
      <c r="F43" s="161"/>
      <c r="G43" s="161"/>
      <c r="H43" s="161"/>
      <c r="I43" s="161"/>
    </row>
    <row r="44" spans="1:9" ht="15.75" customHeight="1" thickBot="1" x14ac:dyDescent="0.3">
      <c r="A44" s="125" t="s">
        <v>127</v>
      </c>
      <c r="B44" s="125">
        <f>SUM(B34:B41)+B43</f>
        <v>81054.924981673146</v>
      </c>
      <c r="C44" s="167"/>
      <c r="D44" s="168" t="s">
        <v>125</v>
      </c>
      <c r="E44" s="169"/>
      <c r="F44" s="169"/>
      <c r="G44" s="114"/>
      <c r="H44" s="114"/>
      <c r="I44" s="161"/>
    </row>
    <row r="45" spans="1:9" ht="15.75" customHeight="1" thickBot="1" x14ac:dyDescent="0.3">
      <c r="A45" s="125" t="s">
        <v>129</v>
      </c>
      <c r="B45" s="125">
        <f>B44/12*B46</f>
        <v>2956.6626044451223</v>
      </c>
      <c r="C45" s="114"/>
      <c r="D45" s="170" t="s">
        <v>9</v>
      </c>
      <c r="E45" s="171" t="s">
        <v>10</v>
      </c>
      <c r="F45" s="171" t="s">
        <v>5</v>
      </c>
      <c r="G45" s="172" t="s">
        <v>90</v>
      </c>
      <c r="H45" s="172" t="s">
        <v>11</v>
      </c>
      <c r="I45" s="161"/>
    </row>
    <row r="46" spans="1:9" ht="15" customHeight="1" x14ac:dyDescent="0.25">
      <c r="A46" s="125" t="s">
        <v>130</v>
      </c>
      <c r="B46" s="282">
        <f>(G15*4)/44</f>
        <v>0.43772727272727269</v>
      </c>
      <c r="C46" s="106"/>
      <c r="D46" s="173" t="s">
        <v>128</v>
      </c>
      <c r="E46" s="174" t="s">
        <v>2</v>
      </c>
      <c r="F46" s="175">
        <v>1</v>
      </c>
      <c r="G46" s="176">
        <f>G18</f>
        <v>100000</v>
      </c>
      <c r="H46" s="177">
        <f>F46*G46</f>
        <v>100000</v>
      </c>
      <c r="I46" s="161"/>
    </row>
    <row r="47" spans="1:9" ht="15" customHeight="1" x14ac:dyDescent="0.25">
      <c r="C47" s="106"/>
      <c r="D47" s="178" t="s">
        <v>24</v>
      </c>
      <c r="E47" s="179" t="s">
        <v>25</v>
      </c>
      <c r="F47" s="180">
        <v>7</v>
      </c>
      <c r="G47" s="181"/>
      <c r="H47" s="181"/>
      <c r="I47" s="161"/>
    </row>
    <row r="48" spans="1:9" ht="15" customHeight="1" x14ac:dyDescent="0.25">
      <c r="C48" s="182"/>
      <c r="D48" s="178" t="s">
        <v>85</v>
      </c>
      <c r="E48" s="179" t="s">
        <v>25</v>
      </c>
      <c r="F48" s="183">
        <v>0</v>
      </c>
      <c r="G48" s="181"/>
      <c r="H48" s="181"/>
      <c r="I48" s="161"/>
    </row>
    <row r="49" spans="1:9" ht="15" customHeight="1" x14ac:dyDescent="0.2">
      <c r="A49" s="161"/>
      <c r="B49" s="161"/>
      <c r="C49" s="161"/>
      <c r="D49" s="178" t="s">
        <v>131</v>
      </c>
      <c r="E49" s="179" t="s">
        <v>0</v>
      </c>
      <c r="F49" s="184">
        <f>Depreciação!B9</f>
        <v>60.29</v>
      </c>
      <c r="G49" s="181">
        <f>H46</f>
        <v>100000</v>
      </c>
      <c r="H49" s="181">
        <f>F49*G49/100</f>
        <v>60290</v>
      </c>
      <c r="I49" s="161"/>
    </row>
    <row r="50" spans="1:9" ht="15.75" customHeight="1" thickBot="1" x14ac:dyDescent="0.25">
      <c r="A50" s="114"/>
      <c r="B50" s="114"/>
      <c r="C50" s="114"/>
      <c r="D50" s="185" t="s">
        <v>132</v>
      </c>
      <c r="E50" s="186" t="s">
        <v>1</v>
      </c>
      <c r="F50" s="187">
        <f>F47*12</f>
        <v>84</v>
      </c>
      <c r="G50" s="188">
        <f>IF(F48&lt;=F47,H49,0)</f>
        <v>60290</v>
      </c>
      <c r="H50" s="188">
        <f>IFERROR(G50/F50,0)*12</f>
        <v>8612.8571428571413</v>
      </c>
      <c r="I50" s="161"/>
    </row>
    <row r="51" spans="1:9" ht="15" customHeight="1" thickTop="1" x14ac:dyDescent="0.2">
      <c r="A51" s="114"/>
      <c r="B51" s="114"/>
      <c r="C51" s="114"/>
      <c r="D51" s="114"/>
      <c r="E51" s="114"/>
      <c r="F51" s="161"/>
      <c r="G51" s="161"/>
      <c r="H51" s="161"/>
      <c r="I51" s="161"/>
    </row>
    <row r="52" spans="1:9" ht="15" customHeight="1" x14ac:dyDescent="0.25">
      <c r="A52" s="305" t="s">
        <v>133</v>
      </c>
      <c r="B52" s="299"/>
      <c r="C52" s="299"/>
      <c r="D52" s="299"/>
      <c r="E52" s="299"/>
      <c r="F52" s="299"/>
      <c r="G52" s="291"/>
      <c r="H52" s="125">
        <f>($B$45+$B$30)</f>
        <v>4244.2754615879794</v>
      </c>
      <c r="I52" s="161"/>
    </row>
    <row r="53" spans="1:9" ht="12.75" customHeight="1" x14ac:dyDescent="0.2">
      <c r="A53" s="189"/>
      <c r="B53" s="189"/>
      <c r="C53" s="189"/>
      <c r="D53" s="189"/>
      <c r="E53" s="189"/>
      <c r="F53" s="190"/>
      <c r="G53" s="190"/>
      <c r="H53" s="190"/>
      <c r="I53" s="161"/>
    </row>
    <row r="54" spans="1:9" ht="15.75" customHeight="1" thickBot="1" x14ac:dyDescent="0.3">
      <c r="A54" s="305" t="s">
        <v>134</v>
      </c>
      <c r="B54" s="299"/>
      <c r="C54" s="299"/>
      <c r="D54" s="299"/>
      <c r="E54" s="299"/>
      <c r="F54" s="299"/>
      <c r="G54" s="291"/>
      <c r="H54" s="190"/>
      <c r="I54" s="161"/>
    </row>
    <row r="55" spans="1:9" ht="15.75" customHeight="1" thickBot="1" x14ac:dyDescent="0.25">
      <c r="A55" s="191" t="s">
        <v>9</v>
      </c>
      <c r="B55" s="192" t="s">
        <v>10</v>
      </c>
      <c r="C55" s="192"/>
      <c r="D55" s="192" t="s">
        <v>5</v>
      </c>
      <c r="E55" s="193" t="s">
        <v>90</v>
      </c>
      <c r="F55" s="193" t="s">
        <v>11</v>
      </c>
      <c r="G55" s="194" t="s">
        <v>187</v>
      </c>
      <c r="H55" s="161"/>
      <c r="I55" s="195"/>
    </row>
    <row r="56" spans="1:9" ht="15.75" customHeight="1" thickBot="1" x14ac:dyDescent="0.25">
      <c r="A56" s="196" t="s">
        <v>3</v>
      </c>
      <c r="B56" s="145" t="s">
        <v>0</v>
      </c>
      <c r="C56" s="145"/>
      <c r="D56" s="197">
        <f>BDI!C21</f>
        <v>0.28189999999999998</v>
      </c>
      <c r="E56" s="177">
        <f>H52</f>
        <v>4244.2754615879794</v>
      </c>
      <c r="F56" s="177">
        <f>D56*E56/1</f>
        <v>1196.4612526216513</v>
      </c>
      <c r="G56" s="198"/>
      <c r="H56" s="114"/>
      <c r="I56" s="161"/>
    </row>
    <row r="57" spans="1:9" ht="15.75" customHeight="1" thickBot="1" x14ac:dyDescent="0.25">
      <c r="A57" s="199" t="s">
        <v>135</v>
      </c>
      <c r="B57" s="150"/>
      <c r="C57" s="150"/>
      <c r="D57" s="199"/>
      <c r="E57" s="200"/>
      <c r="F57" s="201"/>
      <c r="G57" s="202">
        <f>+F56</f>
        <v>1196.4612526216513</v>
      </c>
      <c r="H57" s="114"/>
      <c r="I57" s="195"/>
    </row>
    <row r="58" spans="1:9" ht="15" customHeight="1" thickBot="1" x14ac:dyDescent="0.25">
      <c r="A58" s="189"/>
      <c r="B58" s="189"/>
      <c r="C58" s="189"/>
      <c r="D58" s="203"/>
      <c r="E58" s="203"/>
      <c r="F58" s="198"/>
      <c r="G58" s="198"/>
      <c r="H58" s="198"/>
      <c r="I58" s="161"/>
    </row>
    <row r="59" spans="1:9" ht="15.75" customHeight="1" thickBot="1" x14ac:dyDescent="0.25">
      <c r="A59" s="204" t="s">
        <v>136</v>
      </c>
      <c r="B59" s="205"/>
      <c r="C59" s="205"/>
      <c r="D59" s="206"/>
      <c r="E59" s="206"/>
      <c r="F59" s="207"/>
      <c r="G59" s="208"/>
      <c r="H59" s="209">
        <f>G57</f>
        <v>1196.4612526216513</v>
      </c>
      <c r="I59" s="161"/>
    </row>
    <row r="60" spans="1:9" ht="13.5" customHeight="1" thickBot="1" x14ac:dyDescent="0.25">
      <c r="A60" s="189"/>
      <c r="B60" s="189"/>
      <c r="C60" s="189"/>
      <c r="D60" s="189"/>
      <c r="E60" s="189"/>
      <c r="F60" s="190"/>
      <c r="G60" s="190"/>
      <c r="H60" s="190"/>
      <c r="I60" s="161"/>
    </row>
    <row r="61" spans="1:9" ht="15.75" customHeight="1" thickBot="1" x14ac:dyDescent="0.25">
      <c r="A61" s="204" t="s">
        <v>218</v>
      </c>
      <c r="B61" s="205"/>
      <c r="C61" s="205"/>
      <c r="D61" s="205"/>
      <c r="E61" s="205"/>
      <c r="F61" s="210"/>
      <c r="G61" s="211"/>
      <c r="H61" s="212">
        <f>H52+H59</f>
        <v>5440.7367142096309</v>
      </c>
      <c r="I61" s="161"/>
    </row>
    <row r="62" spans="1:9" ht="15" customHeight="1" thickBot="1" x14ac:dyDescent="0.25">
      <c r="A62" s="114"/>
      <c r="B62" s="114"/>
      <c r="C62" s="114"/>
      <c r="D62" s="114"/>
      <c r="E62" s="114"/>
      <c r="F62" s="161"/>
      <c r="G62" s="161"/>
      <c r="H62" s="114"/>
      <c r="I62" s="161"/>
    </row>
    <row r="63" spans="1:9" ht="15.75" customHeight="1" thickBot="1" x14ac:dyDescent="0.3">
      <c r="A63" s="213" t="s">
        <v>137</v>
      </c>
      <c r="B63" s="214"/>
      <c r="C63" s="214"/>
      <c r="D63" s="214"/>
      <c r="E63" s="214"/>
      <c r="F63" s="214"/>
      <c r="G63" s="214"/>
      <c r="H63" s="215">
        <f>H61/(G11*G22)</f>
        <v>5.7647136196330058</v>
      </c>
      <c r="I63" s="161"/>
    </row>
    <row r="64" spans="1:9" ht="10.5" customHeight="1" thickBot="1" x14ac:dyDescent="0.25">
      <c r="A64" s="114"/>
      <c r="B64" s="114"/>
      <c r="C64" s="114"/>
      <c r="D64" s="114"/>
      <c r="E64" s="114"/>
      <c r="F64" s="114"/>
      <c r="G64" s="114"/>
      <c r="H64" s="114"/>
      <c r="I64" s="114"/>
    </row>
    <row r="65" spans="1:9" ht="17.25" customHeight="1" x14ac:dyDescent="0.2">
      <c r="A65" s="306" t="s">
        <v>81</v>
      </c>
      <c r="B65" s="307"/>
      <c r="C65" s="307"/>
      <c r="D65" s="307"/>
      <c r="E65" s="307"/>
      <c r="F65" s="307"/>
      <c r="G65" s="308"/>
      <c r="H65" s="114"/>
      <c r="I65" s="114"/>
    </row>
    <row r="66" spans="1:9" ht="17.25" customHeight="1" x14ac:dyDescent="0.2">
      <c r="A66" s="216" t="s">
        <v>80</v>
      </c>
      <c r="B66" s="217"/>
      <c r="C66" s="217"/>
      <c r="D66" s="217"/>
      <c r="E66" s="218"/>
      <c r="F66" s="219" t="s">
        <v>4</v>
      </c>
      <c r="G66" s="220" t="s">
        <v>0</v>
      </c>
      <c r="H66" s="114"/>
      <c r="I66" s="114"/>
    </row>
    <row r="67" spans="1:9" ht="17.25" customHeight="1" x14ac:dyDescent="0.2">
      <c r="A67" s="221" t="str">
        <f>A25</f>
        <v>1- CUSTO VARIÁVEL</v>
      </c>
      <c r="B67" s="222"/>
      <c r="C67" s="222"/>
      <c r="D67" s="222"/>
      <c r="E67" s="223"/>
      <c r="F67" s="218">
        <f>SUM(F68:F70)</f>
        <v>1287.6128571428571</v>
      </c>
      <c r="G67" s="224">
        <f t="shared" ref="G67:G74" si="0">F67/$F$76</f>
        <v>0.23666148993756392</v>
      </c>
      <c r="H67" s="114"/>
      <c r="I67" s="114"/>
    </row>
    <row r="68" spans="1:9" ht="17.25" customHeight="1" x14ac:dyDescent="0.2">
      <c r="A68" s="225" t="str">
        <f>A26</f>
        <v xml:space="preserve">1.1 Combustível </v>
      </c>
      <c r="B68" s="217"/>
      <c r="C68" s="217"/>
      <c r="D68" s="217"/>
      <c r="E68" s="226"/>
      <c r="F68" s="226">
        <f>B26</f>
        <v>792.79199999999992</v>
      </c>
      <c r="G68" s="227">
        <f t="shared" si="0"/>
        <v>0.14571409013956813</v>
      </c>
      <c r="H68" s="114"/>
      <c r="I68" s="114"/>
    </row>
    <row r="69" spans="1:9" ht="17.25" customHeight="1" x14ac:dyDescent="0.2">
      <c r="A69" s="228" t="str">
        <f>A27</f>
        <v xml:space="preserve">1.2 Manutenção e insumos </v>
      </c>
      <c r="B69" s="229"/>
      <c r="C69" s="229"/>
      <c r="D69" s="229"/>
      <c r="E69" s="230"/>
      <c r="F69" s="231">
        <f>B27</f>
        <v>424.71</v>
      </c>
      <c r="G69" s="227">
        <f t="shared" si="0"/>
        <v>7.806111971762579E-2</v>
      </c>
      <c r="H69" s="114"/>
      <c r="I69" s="114"/>
    </row>
    <row r="70" spans="1:9" ht="17.25" customHeight="1" x14ac:dyDescent="0.2">
      <c r="A70" s="228" t="str">
        <f>A28</f>
        <v>1.3 Pneus</v>
      </c>
      <c r="B70" s="229"/>
      <c r="C70" s="229"/>
      <c r="D70" s="229"/>
      <c r="E70" s="230"/>
      <c r="F70" s="226">
        <f>B28</f>
        <v>70.110857142857142</v>
      </c>
      <c r="G70" s="227">
        <f t="shared" si="0"/>
        <v>1.2886280080369973E-2</v>
      </c>
      <c r="H70" s="114"/>
      <c r="I70" s="114"/>
    </row>
    <row r="71" spans="1:9" ht="17.25" customHeight="1" x14ac:dyDescent="0.2">
      <c r="A71" s="232" t="str">
        <f>A33</f>
        <v xml:space="preserve">2 - TOTAL CUSTO FIXO MENSAL </v>
      </c>
      <c r="B71" s="229"/>
      <c r="C71" s="229"/>
      <c r="D71" s="229"/>
      <c r="E71" s="230"/>
      <c r="F71" s="218">
        <f>SUM(F72)</f>
        <v>2956.6626044451223</v>
      </c>
      <c r="G71" s="224">
        <f t="shared" si="0"/>
        <v>0.54343056092443776</v>
      </c>
      <c r="H71" s="114"/>
      <c r="I71" s="114"/>
    </row>
    <row r="72" spans="1:9" ht="17.25" customHeight="1" x14ac:dyDescent="0.2">
      <c r="A72" s="228" t="str">
        <f>A45</f>
        <v>2.1 TOTAL CUSTO FIXO MENSAL</v>
      </c>
      <c r="B72" s="229"/>
      <c r="C72" s="229"/>
      <c r="D72" s="229"/>
      <c r="E72" s="230"/>
      <c r="F72" s="226">
        <f>B45</f>
        <v>2956.6626044451223</v>
      </c>
      <c r="G72" s="227">
        <f t="shared" si="0"/>
        <v>0.54343056092443776</v>
      </c>
      <c r="H72" s="114"/>
      <c r="I72" s="114"/>
    </row>
    <row r="73" spans="1:9" ht="17.25" customHeight="1" x14ac:dyDescent="0.2">
      <c r="A73" s="233" t="str">
        <f>A52</f>
        <v>3- CUSTO TOTAL MENSAL COM DESPESAS OPERACIONAIS</v>
      </c>
      <c r="B73" s="234"/>
      <c r="C73" s="234"/>
      <c r="D73" s="234"/>
      <c r="E73" s="235"/>
      <c r="F73" s="218">
        <f>F67+F71</f>
        <v>4244.2754615879794</v>
      </c>
      <c r="G73" s="224">
        <f t="shared" si="0"/>
        <v>0.78009205086200173</v>
      </c>
      <c r="H73" s="114"/>
      <c r="I73" s="114"/>
    </row>
    <row r="74" spans="1:9" ht="17.25" customHeight="1" x14ac:dyDescent="0.2">
      <c r="A74" s="236" t="str">
        <f>A54</f>
        <v xml:space="preserve">4- BENEFÍCIOS E DESPESAS INDIRETAS </v>
      </c>
      <c r="B74" s="237"/>
      <c r="C74" s="237"/>
      <c r="D74" s="234"/>
      <c r="E74" s="218"/>
      <c r="F74" s="218">
        <f>H59</f>
        <v>1196.4612526216513</v>
      </c>
      <c r="G74" s="224">
        <f t="shared" si="0"/>
        <v>0.21990794913799827</v>
      </c>
      <c r="H74" s="114"/>
      <c r="I74" s="114"/>
    </row>
    <row r="75" spans="1:9" ht="18" customHeight="1" thickBot="1" x14ac:dyDescent="0.25">
      <c r="A75" s="238"/>
      <c r="B75" s="239"/>
      <c r="C75" s="239"/>
      <c r="D75" s="240"/>
      <c r="E75" s="241"/>
      <c r="F75" s="242"/>
      <c r="G75" s="243"/>
      <c r="H75" s="114"/>
      <c r="I75" s="114"/>
    </row>
    <row r="76" spans="1:9" ht="18" customHeight="1" thickBot="1" x14ac:dyDescent="0.25">
      <c r="A76" s="244" t="str">
        <f>A61</f>
        <v xml:space="preserve">5- PREÇO MENSAL TOTAL COM O TRANSPORTE </v>
      </c>
      <c r="B76" s="245"/>
      <c r="C76" s="245"/>
      <c r="D76" s="246"/>
      <c r="E76" s="246"/>
      <c r="F76" s="246">
        <f t="shared" ref="F76:G76" si="1">F73+F74</f>
        <v>5440.7367142096309</v>
      </c>
      <c r="G76" s="247">
        <f t="shared" si="1"/>
        <v>1</v>
      </c>
      <c r="H76" s="114"/>
      <c r="I76" s="114"/>
    </row>
    <row r="77" spans="1:9" ht="17.25" customHeight="1" x14ac:dyDescent="0.25">
      <c r="A77" s="248"/>
      <c r="B77" s="249"/>
      <c r="C77" s="249"/>
      <c r="D77" s="249"/>
      <c r="E77" s="249"/>
      <c r="F77" s="249"/>
      <c r="G77" s="250"/>
      <c r="H77" s="114"/>
      <c r="I77" s="114"/>
    </row>
    <row r="78" spans="1:9" ht="17.25" customHeight="1" x14ac:dyDescent="0.25">
      <c r="A78" s="251" t="s">
        <v>138</v>
      </c>
      <c r="B78" s="252"/>
      <c r="C78" s="252"/>
      <c r="D78" s="252"/>
      <c r="E78" s="252"/>
      <c r="F78" s="252"/>
      <c r="G78" s="253">
        <f>G11</f>
        <v>72.599999999999994</v>
      </c>
      <c r="H78" s="114"/>
      <c r="I78" s="114"/>
    </row>
    <row r="79" spans="1:9" ht="17.25" customHeight="1" x14ac:dyDescent="0.25">
      <c r="A79" s="251" t="s">
        <v>235</v>
      </c>
      <c r="B79" s="252"/>
      <c r="C79" s="252"/>
      <c r="D79" s="252"/>
      <c r="E79" s="252"/>
      <c r="F79" s="252"/>
      <c r="G79" s="254">
        <f>G22</f>
        <v>13</v>
      </c>
      <c r="H79" s="114"/>
      <c r="I79" s="114"/>
    </row>
    <row r="80" spans="1:9" ht="17.25" customHeight="1" x14ac:dyDescent="0.25">
      <c r="A80" s="251" t="s">
        <v>139</v>
      </c>
      <c r="B80" s="252"/>
      <c r="C80" s="252"/>
      <c r="D80" s="252"/>
      <c r="E80" s="252"/>
      <c r="F80" s="252"/>
      <c r="G80" s="253">
        <f>G78*G79</f>
        <v>943.8</v>
      </c>
      <c r="H80" s="114"/>
    </row>
    <row r="81" spans="1:9" ht="18" customHeight="1" thickBot="1" x14ac:dyDescent="0.3">
      <c r="A81" s="255" t="s">
        <v>140</v>
      </c>
      <c r="B81" s="256"/>
      <c r="C81" s="256"/>
      <c r="D81" s="256"/>
      <c r="E81" s="256"/>
      <c r="F81" s="256"/>
      <c r="G81" s="257">
        <f>F76/G80</f>
        <v>5.7647136196330058</v>
      </c>
      <c r="H81" s="114"/>
      <c r="I81" s="114"/>
    </row>
    <row r="82" spans="1:9" ht="15" customHeight="1" x14ac:dyDescent="0.2">
      <c r="A82" s="114"/>
      <c r="B82" s="114"/>
      <c r="C82" s="114"/>
      <c r="D82" s="114"/>
      <c r="E82" s="114"/>
      <c r="F82" s="114"/>
      <c r="G82" s="114"/>
      <c r="H82" s="114"/>
      <c r="I82" s="114"/>
    </row>
    <row r="83" spans="1:9" ht="17.25" customHeight="1" x14ac:dyDescent="0.25">
      <c r="A83" s="258" t="s">
        <v>219</v>
      </c>
      <c r="B83" s="114"/>
      <c r="C83" s="114"/>
      <c r="D83" s="114"/>
      <c r="E83" s="114"/>
      <c r="F83" s="114"/>
      <c r="G83" s="114"/>
      <c r="H83" s="114"/>
      <c r="I83" s="114"/>
    </row>
    <row r="84" spans="1:9" ht="15" customHeight="1" x14ac:dyDescent="0.25">
      <c r="A84" s="110" t="s">
        <v>215</v>
      </c>
      <c r="B84" s="114"/>
      <c r="C84" s="114"/>
      <c r="D84" s="114"/>
      <c r="E84" s="114"/>
      <c r="F84" s="114"/>
      <c r="G84" s="114"/>
      <c r="H84" s="114"/>
      <c r="I84" s="114"/>
    </row>
    <row r="85" spans="1:9" ht="15" customHeight="1" x14ac:dyDescent="0.25">
      <c r="A85" s="110" t="s">
        <v>188</v>
      </c>
      <c r="B85" s="259">
        <f>G11</f>
        <v>72.599999999999994</v>
      </c>
      <c r="C85" s="259"/>
      <c r="D85" s="106" t="s">
        <v>141</v>
      </c>
      <c r="E85" s="114"/>
      <c r="F85" s="114"/>
      <c r="G85" s="114"/>
      <c r="H85" s="114"/>
      <c r="I85" s="114"/>
    </row>
    <row r="86" spans="1:9" ht="15" customHeight="1" x14ac:dyDescent="0.25">
      <c r="A86" s="110" t="s">
        <v>216</v>
      </c>
      <c r="B86" s="106"/>
      <c r="C86" s="106"/>
      <c r="D86" s="106"/>
      <c r="E86" s="114"/>
      <c r="F86" s="114"/>
      <c r="G86" s="114"/>
      <c r="H86" s="114"/>
      <c r="I86" s="114"/>
    </row>
    <row r="87" spans="1:9" ht="15" customHeight="1" x14ac:dyDescent="0.25">
      <c r="A87" s="110" t="s">
        <v>189</v>
      </c>
      <c r="B87" s="260"/>
      <c r="C87" s="260"/>
      <c r="D87" s="261">
        <f>H63</f>
        <v>5.7647136196330058</v>
      </c>
      <c r="E87" s="262"/>
      <c r="F87" s="303"/>
      <c r="G87" s="304"/>
      <c r="H87" s="304"/>
      <c r="I87" s="114"/>
    </row>
    <row r="88" spans="1:9" ht="15" customHeight="1" x14ac:dyDescent="0.25">
      <c r="A88" s="110"/>
      <c r="B88" s="161"/>
      <c r="C88" s="161"/>
      <c r="D88" s="161"/>
      <c r="E88" s="161"/>
      <c r="F88" s="304"/>
      <c r="G88" s="304"/>
      <c r="H88" s="304"/>
      <c r="I88" s="114"/>
    </row>
    <row r="89" spans="1:9" ht="17.25" customHeight="1" x14ac:dyDescent="0.25">
      <c r="A89" s="263" t="s">
        <v>237</v>
      </c>
      <c r="B89" s="161"/>
      <c r="C89" s="161"/>
      <c r="D89" s="161"/>
      <c r="E89" s="161"/>
      <c r="F89" s="161"/>
      <c r="G89" s="161"/>
      <c r="H89" s="161"/>
      <c r="I89" s="114"/>
    </row>
    <row r="90" spans="1:9" ht="17.25" customHeight="1" x14ac:dyDescent="0.25">
      <c r="A90" s="264"/>
      <c r="B90" s="264"/>
      <c r="C90" s="264"/>
      <c r="D90" s="264"/>
      <c r="E90" s="264"/>
      <c r="F90" s="264"/>
      <c r="G90" s="264"/>
      <c r="H90" s="264"/>
      <c r="I90" s="161"/>
    </row>
    <row r="91" spans="1:9" ht="17.25" customHeight="1" x14ac:dyDescent="0.25">
      <c r="A91" s="264" t="s">
        <v>220</v>
      </c>
      <c r="B91" s="264"/>
      <c r="C91" s="264"/>
      <c r="D91" s="264"/>
      <c r="E91" s="264"/>
      <c r="F91" s="264"/>
      <c r="G91" s="264"/>
      <c r="H91" s="264"/>
      <c r="I91" s="161"/>
    </row>
    <row r="92" spans="1:9" ht="17.25" customHeight="1" x14ac:dyDescent="0.25">
      <c r="A92" s="264" t="s">
        <v>221</v>
      </c>
      <c r="B92" s="264"/>
      <c r="C92" s="264"/>
      <c r="D92" s="264"/>
      <c r="E92" s="264"/>
      <c r="F92" s="264"/>
      <c r="G92" s="264"/>
      <c r="H92" s="264"/>
      <c r="I92" s="161"/>
    </row>
    <row r="93" spans="1:9" ht="17.25" customHeight="1" x14ac:dyDescent="0.25">
      <c r="A93" s="264" t="s">
        <v>222</v>
      </c>
      <c r="B93" s="264"/>
      <c r="C93" s="264"/>
      <c r="D93" s="264"/>
      <c r="E93" s="264"/>
      <c r="F93" s="264"/>
      <c r="G93" s="264"/>
      <c r="H93" s="264"/>
      <c r="I93" s="161"/>
    </row>
    <row r="94" spans="1:9" ht="17.25" customHeight="1" x14ac:dyDescent="0.25">
      <c r="A94" s="264" t="s">
        <v>223</v>
      </c>
      <c r="B94" s="264"/>
      <c r="C94" s="264"/>
      <c r="D94" s="264"/>
      <c r="E94" s="264"/>
      <c r="F94" s="264"/>
      <c r="G94" s="264"/>
      <c r="H94" s="264"/>
      <c r="I94" s="161"/>
    </row>
    <row r="95" spans="1:9" ht="17.25" customHeight="1" x14ac:dyDescent="0.25">
      <c r="A95" s="264" t="s">
        <v>142</v>
      </c>
      <c r="B95" s="264"/>
      <c r="C95" s="264"/>
      <c r="D95" s="264"/>
      <c r="E95" s="264"/>
      <c r="F95" s="264"/>
      <c r="G95" s="264"/>
      <c r="H95" s="264"/>
      <c r="I95" s="161"/>
    </row>
    <row r="96" spans="1:9" ht="17.25" customHeight="1" x14ac:dyDescent="0.25">
      <c r="A96" s="283" t="s">
        <v>247</v>
      </c>
      <c r="B96" s="264" t="str">
        <f>B17</f>
        <v>Veículo no mínimo de 05 lugares</v>
      </c>
      <c r="C96" s="264"/>
      <c r="D96" s="264"/>
      <c r="E96" s="264"/>
      <c r="F96" s="264"/>
      <c r="G96" s="264"/>
      <c r="H96" s="264"/>
      <c r="I96" s="161"/>
    </row>
    <row r="97" spans="1:9" ht="17.25" customHeight="1" x14ac:dyDescent="0.25">
      <c r="A97" s="264" t="s">
        <v>224</v>
      </c>
      <c r="B97" s="264"/>
      <c r="C97" s="264"/>
      <c r="D97" s="264"/>
      <c r="E97" s="264"/>
      <c r="F97" s="264"/>
      <c r="G97" s="264"/>
      <c r="H97" s="264"/>
      <c r="I97" s="161"/>
    </row>
    <row r="98" spans="1:9" ht="17.25" customHeight="1" x14ac:dyDescent="0.25">
      <c r="A98" s="264" t="s">
        <v>143</v>
      </c>
      <c r="B98" s="264" t="str">
        <f>A18</f>
        <v>Veículo no máximo 07 anos de uso - Base Tabela FIPE</v>
      </c>
      <c r="C98" s="264"/>
      <c r="D98" s="264"/>
      <c r="E98" s="264"/>
      <c r="F98" s="264"/>
      <c r="G98" s="264"/>
      <c r="H98" s="264"/>
      <c r="I98" s="161"/>
    </row>
    <row r="99" spans="1:9" ht="17.25" customHeight="1" x14ac:dyDescent="0.25">
      <c r="A99" s="264" t="s">
        <v>225</v>
      </c>
      <c r="B99" s="264"/>
      <c r="C99" s="264"/>
      <c r="D99" s="264"/>
      <c r="E99" s="264"/>
      <c r="F99" s="264"/>
      <c r="G99" s="264"/>
      <c r="H99" s="264"/>
      <c r="I99" s="161"/>
    </row>
    <row r="100" spans="1:9" ht="17.25" customHeight="1" x14ac:dyDescent="0.25">
      <c r="A100" s="264" t="s">
        <v>164</v>
      </c>
      <c r="B100" s="264"/>
      <c r="C100" s="264"/>
      <c r="D100" s="264"/>
      <c r="E100" s="264"/>
      <c r="F100" s="264"/>
      <c r="G100" s="264"/>
      <c r="H100" s="264"/>
      <c r="I100" s="161"/>
    </row>
    <row r="101" spans="1:9" ht="17.25" customHeight="1" x14ac:dyDescent="0.25">
      <c r="A101" s="264" t="s">
        <v>201</v>
      </c>
      <c r="B101" s="264"/>
      <c r="C101" s="264">
        <f>G20</f>
        <v>8</v>
      </c>
      <c r="D101" s="264" t="s">
        <v>200</v>
      </c>
      <c r="E101" s="264"/>
      <c r="F101" s="264"/>
      <c r="G101" s="264"/>
      <c r="H101" s="264"/>
      <c r="I101" s="161"/>
    </row>
    <row r="102" spans="1:9" ht="17.25" customHeight="1" x14ac:dyDescent="0.25">
      <c r="A102" s="264" t="s">
        <v>205</v>
      </c>
      <c r="B102" s="264"/>
      <c r="C102" s="264"/>
      <c r="D102" s="264"/>
      <c r="E102" s="264"/>
      <c r="F102" s="264"/>
      <c r="G102" s="264"/>
      <c r="H102" s="264"/>
      <c r="I102" s="161"/>
    </row>
    <row r="103" spans="1:9" ht="17.25" customHeight="1" x14ac:dyDescent="0.25">
      <c r="A103" s="264" t="s">
        <v>190</v>
      </c>
      <c r="B103" s="264"/>
      <c r="C103" s="264"/>
      <c r="D103" s="264"/>
      <c r="E103" s="264"/>
      <c r="F103" s="264"/>
      <c r="G103" s="264"/>
      <c r="H103" s="264"/>
      <c r="I103" s="161"/>
    </row>
    <row r="104" spans="1:9" ht="17.25" customHeight="1" x14ac:dyDescent="0.25">
      <c r="A104" s="264" t="s">
        <v>191</v>
      </c>
      <c r="B104" s="264"/>
      <c r="C104" s="264"/>
      <c r="D104" s="264"/>
      <c r="E104" s="264"/>
      <c r="F104" s="264"/>
      <c r="G104" s="264"/>
      <c r="H104" s="264"/>
      <c r="I104" s="161"/>
    </row>
    <row r="105" spans="1:9" ht="17.25" customHeight="1" x14ac:dyDescent="0.25">
      <c r="A105" s="264" t="s">
        <v>192</v>
      </c>
      <c r="B105" s="264"/>
      <c r="C105" s="264"/>
      <c r="D105" s="264"/>
      <c r="E105" s="264"/>
      <c r="F105" s="264"/>
      <c r="G105" s="264"/>
      <c r="H105" s="264"/>
      <c r="I105" s="161"/>
    </row>
    <row r="106" spans="1:9" ht="17.25" customHeight="1" x14ac:dyDescent="0.25">
      <c r="A106" s="283" t="s">
        <v>226</v>
      </c>
      <c r="B106" s="264"/>
      <c r="C106" s="264"/>
      <c r="D106" s="264"/>
      <c r="E106" s="264"/>
      <c r="F106" s="264"/>
      <c r="G106" s="264"/>
      <c r="H106" s="264"/>
      <c r="I106" s="161"/>
    </row>
    <row r="107" spans="1:9" ht="17.25" customHeight="1" x14ac:dyDescent="0.25">
      <c r="A107" s="283" t="s">
        <v>248</v>
      </c>
      <c r="B107" s="264"/>
      <c r="C107" s="264"/>
      <c r="D107" s="264"/>
      <c r="E107" s="264"/>
      <c r="F107" s="264"/>
      <c r="G107" s="264"/>
      <c r="H107" s="264"/>
      <c r="I107" s="161"/>
    </row>
    <row r="108" spans="1:9" ht="17.25" customHeight="1" x14ac:dyDescent="0.25">
      <c r="A108" s="264" t="s">
        <v>144</v>
      </c>
      <c r="B108" s="264"/>
      <c r="C108" s="264"/>
      <c r="D108" s="264"/>
      <c r="E108" s="264"/>
      <c r="F108" s="264"/>
      <c r="G108" s="264"/>
      <c r="H108" s="264"/>
      <c r="I108" s="161"/>
    </row>
    <row r="109" spans="1:9" ht="17.25" customHeight="1" x14ac:dyDescent="0.25">
      <c r="A109" s="264" t="s">
        <v>145</v>
      </c>
      <c r="B109" s="264"/>
      <c r="C109" s="264"/>
      <c r="D109" s="264"/>
      <c r="E109" s="264"/>
      <c r="F109" s="264"/>
      <c r="G109" s="264"/>
      <c r="H109" s="264"/>
      <c r="I109" s="161"/>
    </row>
    <row r="110" spans="1:9" ht="17.25" customHeight="1" x14ac:dyDescent="0.25">
      <c r="A110" s="264" t="s">
        <v>229</v>
      </c>
      <c r="B110" s="264"/>
      <c r="C110" s="264"/>
      <c r="D110" s="264"/>
      <c r="E110" s="264"/>
      <c r="F110" s="264"/>
      <c r="G110" s="264"/>
      <c r="H110" s="264"/>
      <c r="I110" s="161"/>
    </row>
    <row r="111" spans="1:9" ht="17.25" customHeight="1" x14ac:dyDescent="0.25">
      <c r="A111" s="264" t="s">
        <v>206</v>
      </c>
      <c r="B111" s="264"/>
      <c r="C111" s="264"/>
      <c r="D111" s="264"/>
      <c r="E111" s="264"/>
      <c r="F111" s="264"/>
      <c r="G111" s="264"/>
      <c r="H111" s="264"/>
      <c r="I111" s="161"/>
    </row>
    <row r="112" spans="1:9" ht="17.25" customHeight="1" x14ac:dyDescent="0.25">
      <c r="A112" s="264" t="s">
        <v>228</v>
      </c>
      <c r="B112" s="264"/>
      <c r="C112" s="264"/>
      <c r="D112" s="264"/>
      <c r="E112" s="264"/>
      <c r="F112" s="264"/>
      <c r="G112" s="264"/>
      <c r="H112" s="264"/>
      <c r="I112" s="161"/>
    </row>
    <row r="113" spans="1:9" ht="17.25" customHeight="1" x14ac:dyDescent="0.25">
      <c r="A113" s="264" t="s">
        <v>146</v>
      </c>
      <c r="B113" s="264"/>
      <c r="C113" s="264"/>
      <c r="D113" s="264"/>
      <c r="E113" s="264"/>
      <c r="F113" s="264"/>
      <c r="G113" s="264"/>
      <c r="H113" s="264"/>
      <c r="I113" s="161"/>
    </row>
    <row r="114" spans="1:9" ht="17.25" customHeight="1" x14ac:dyDescent="0.25">
      <c r="A114" s="264" t="s">
        <v>193</v>
      </c>
      <c r="B114" s="264"/>
      <c r="C114" s="264"/>
      <c r="D114" s="264"/>
      <c r="E114" s="264"/>
      <c r="F114" s="264"/>
      <c r="G114" s="264"/>
      <c r="H114" s="264"/>
      <c r="I114" s="161"/>
    </row>
    <row r="115" spans="1:9" ht="17.25" customHeight="1" x14ac:dyDescent="0.25">
      <c r="A115" s="264" t="s">
        <v>194</v>
      </c>
      <c r="B115" s="264"/>
      <c r="C115" s="264"/>
      <c r="D115" s="264"/>
      <c r="E115" s="264"/>
      <c r="F115" s="264"/>
      <c r="G115" s="264"/>
      <c r="H115" s="264"/>
      <c r="I115" s="161"/>
    </row>
    <row r="116" spans="1:9" ht="17.25" customHeight="1" x14ac:dyDescent="0.25">
      <c r="A116" s="264" t="s">
        <v>195</v>
      </c>
      <c r="B116" s="264"/>
      <c r="C116" s="264"/>
      <c r="D116" s="264"/>
      <c r="E116" s="264"/>
      <c r="F116" s="264"/>
      <c r="G116" s="264"/>
      <c r="H116" s="264"/>
      <c r="I116" s="161"/>
    </row>
    <row r="117" spans="1:9" ht="17.25" customHeight="1" x14ac:dyDescent="0.25">
      <c r="A117" s="264" t="s">
        <v>230</v>
      </c>
      <c r="B117" s="264"/>
      <c r="C117" s="264"/>
      <c r="D117" s="264"/>
      <c r="E117" s="264"/>
      <c r="F117" s="264"/>
      <c r="G117" s="264"/>
      <c r="H117" s="264"/>
      <c r="I117" s="161"/>
    </row>
    <row r="118" spans="1:9" ht="17.25" customHeight="1" x14ac:dyDescent="0.25">
      <c r="A118" s="264" t="s">
        <v>147</v>
      </c>
      <c r="B118" s="264"/>
      <c r="C118" s="264"/>
      <c r="D118" s="264"/>
      <c r="E118" s="264"/>
      <c r="F118" s="264"/>
      <c r="G118" s="264"/>
      <c r="H118" s="264"/>
      <c r="I118" s="161"/>
    </row>
    <row r="119" spans="1:9" ht="17.25" customHeight="1" x14ac:dyDescent="0.25">
      <c r="A119" s="264" t="s">
        <v>148</v>
      </c>
      <c r="B119" s="264"/>
      <c r="C119" s="264"/>
      <c r="D119" s="264"/>
      <c r="E119" s="264"/>
      <c r="F119" s="264"/>
      <c r="G119" s="264"/>
      <c r="H119" s="264"/>
      <c r="I119" s="161"/>
    </row>
    <row r="120" spans="1:9" ht="17.25" customHeight="1" x14ac:dyDescent="0.25">
      <c r="A120" s="264" t="s">
        <v>227</v>
      </c>
      <c r="B120" s="264"/>
      <c r="C120" s="264"/>
      <c r="D120" s="264"/>
      <c r="E120" s="264"/>
      <c r="F120" s="264"/>
      <c r="G120" s="264"/>
      <c r="H120" s="264"/>
      <c r="I120" s="161"/>
    </row>
    <row r="121" spans="1:9" ht="17.25" customHeight="1" x14ac:dyDescent="0.25">
      <c r="A121" s="264" t="s">
        <v>236</v>
      </c>
      <c r="B121" s="264"/>
      <c r="C121" s="264"/>
      <c r="D121" s="264"/>
      <c r="E121" s="264"/>
      <c r="F121" s="264"/>
      <c r="G121" s="264"/>
      <c r="H121" s="264"/>
      <c r="I121" s="161"/>
    </row>
    <row r="122" spans="1:9" ht="17.25" customHeight="1" x14ac:dyDescent="0.25">
      <c r="A122" s="264" t="s">
        <v>196</v>
      </c>
      <c r="B122" s="264"/>
      <c r="C122" s="264"/>
      <c r="D122" s="264"/>
      <c r="E122" s="264"/>
      <c r="F122" s="264"/>
      <c r="G122" s="264"/>
      <c r="H122" s="264"/>
      <c r="I122" s="161"/>
    </row>
    <row r="123" spans="1:9" ht="17.25" customHeight="1" x14ac:dyDescent="0.25">
      <c r="A123" s="264" t="s">
        <v>149</v>
      </c>
      <c r="B123" s="161"/>
      <c r="C123" s="161"/>
      <c r="D123" s="161"/>
      <c r="E123" s="161"/>
      <c r="F123" s="161"/>
      <c r="G123" s="161"/>
      <c r="H123" s="161"/>
      <c r="I123" s="161"/>
    </row>
    <row r="124" spans="1:9" ht="17.25" customHeight="1" x14ac:dyDescent="0.25">
      <c r="A124" s="264" t="s">
        <v>197</v>
      </c>
      <c r="B124" s="161"/>
      <c r="C124" s="161"/>
      <c r="D124" s="161"/>
      <c r="E124" s="161"/>
      <c r="F124" s="161"/>
      <c r="G124" s="161"/>
      <c r="H124" s="161"/>
      <c r="I124" s="161"/>
    </row>
    <row r="125" spans="1:9" ht="17.25" customHeight="1" x14ac:dyDescent="0.25">
      <c r="A125" s="264" t="s">
        <v>150</v>
      </c>
      <c r="B125" s="161"/>
      <c r="C125" s="161"/>
      <c r="D125" s="161"/>
      <c r="E125" s="161"/>
      <c r="F125" s="161"/>
      <c r="G125" s="161"/>
      <c r="H125" s="161"/>
      <c r="I125" s="161"/>
    </row>
    <row r="126" spans="1:9" ht="17.25" customHeight="1" x14ac:dyDescent="0.25">
      <c r="A126" s="264" t="s">
        <v>231</v>
      </c>
      <c r="B126" s="161"/>
      <c r="C126" s="161"/>
      <c r="D126" s="161"/>
      <c r="E126" s="161"/>
      <c r="F126" s="161"/>
      <c r="G126" s="161"/>
      <c r="H126" s="161"/>
      <c r="I126" s="161"/>
    </row>
    <row r="127" spans="1:9" ht="17.25" customHeight="1" x14ac:dyDescent="0.25">
      <c r="A127" s="264" t="s">
        <v>232</v>
      </c>
      <c r="B127" s="161"/>
      <c r="C127" s="161"/>
      <c r="D127" s="161"/>
      <c r="E127" s="161"/>
      <c r="F127" s="161"/>
      <c r="G127" s="161"/>
      <c r="H127" s="161"/>
      <c r="I127" s="161"/>
    </row>
    <row r="128" spans="1:9" ht="17.25" customHeight="1" x14ac:dyDescent="0.25">
      <c r="A128" s="264" t="s">
        <v>233</v>
      </c>
      <c r="B128" s="161"/>
      <c r="C128" s="161"/>
      <c r="D128" s="161"/>
      <c r="E128" s="161"/>
      <c r="F128" s="161"/>
      <c r="G128" s="161"/>
      <c r="H128" s="161"/>
      <c r="I128" s="161"/>
    </row>
    <row r="129" spans="1:9" ht="17.25" customHeight="1" x14ac:dyDescent="0.25">
      <c r="A129" s="264" t="s">
        <v>234</v>
      </c>
      <c r="B129" s="161"/>
      <c r="C129" s="161"/>
      <c r="D129" s="161"/>
      <c r="E129" s="161"/>
      <c r="F129" s="161"/>
      <c r="G129" s="161"/>
      <c r="H129" s="161"/>
      <c r="I129" s="161"/>
    </row>
    <row r="130" spans="1:9" ht="17.25" customHeight="1" x14ac:dyDescent="0.25">
      <c r="A130" s="264" t="s">
        <v>198</v>
      </c>
      <c r="B130" s="161"/>
      <c r="C130" s="161"/>
      <c r="D130" s="161"/>
      <c r="E130" s="161"/>
      <c r="F130" s="161"/>
      <c r="G130" s="161"/>
      <c r="H130" s="161"/>
      <c r="I130" s="161"/>
    </row>
    <row r="131" spans="1:9" ht="16.5" customHeight="1" x14ac:dyDescent="0.25">
      <c r="A131" s="265"/>
      <c r="B131" s="161"/>
      <c r="C131" s="161"/>
      <c r="D131" s="161"/>
      <c r="E131" s="161"/>
      <c r="F131" s="161"/>
      <c r="G131" s="161"/>
      <c r="H131" s="161"/>
      <c r="I131" s="161"/>
    </row>
    <row r="132" spans="1:9" ht="17.25" customHeight="1" x14ac:dyDescent="0.25">
      <c r="A132" s="264" t="str">
        <f>'Resumo '!A13</f>
        <v>Paraí, 27 de maio de 2026</v>
      </c>
      <c r="B132" s="161"/>
      <c r="C132" s="161"/>
      <c r="D132" s="161"/>
      <c r="E132" s="161"/>
      <c r="F132" s="161"/>
      <c r="G132" s="161"/>
      <c r="H132" s="161"/>
      <c r="I132" s="161"/>
    </row>
    <row r="133" spans="1:9" ht="17.25" customHeight="1" x14ac:dyDescent="0.25">
      <c r="A133" s="264"/>
      <c r="B133" s="161"/>
      <c r="C133" s="161"/>
      <c r="D133" s="161"/>
      <c r="E133" s="161"/>
      <c r="F133" s="161"/>
      <c r="G133" s="161"/>
      <c r="H133" s="161"/>
      <c r="I133" s="161"/>
    </row>
    <row r="134" spans="1:9" ht="17.25" customHeight="1" x14ac:dyDescent="0.25">
      <c r="A134" s="264"/>
      <c r="B134" s="161"/>
      <c r="C134" s="161"/>
      <c r="D134" s="161"/>
      <c r="E134" s="161"/>
      <c r="F134" s="161"/>
      <c r="G134" s="161"/>
      <c r="H134" s="161"/>
      <c r="I134" s="161"/>
    </row>
    <row r="135" spans="1:9" ht="17.25" customHeight="1" x14ac:dyDescent="0.25">
      <c r="A135" s="264" t="s">
        <v>151</v>
      </c>
      <c r="B135" s="161"/>
      <c r="C135" s="161"/>
      <c r="D135" s="161"/>
      <c r="E135" s="161"/>
      <c r="F135" s="161"/>
      <c r="G135" s="161"/>
      <c r="H135" s="161"/>
      <c r="I135" s="161"/>
    </row>
    <row r="136" spans="1:9" ht="12.75" customHeight="1" x14ac:dyDescent="0.2">
      <c r="A136" s="161"/>
      <c r="B136" s="161"/>
      <c r="C136" s="161"/>
      <c r="D136" s="161"/>
      <c r="E136" s="161"/>
      <c r="F136" s="161"/>
      <c r="G136" s="161"/>
      <c r="H136" s="161"/>
      <c r="I136" s="161"/>
    </row>
    <row r="137" spans="1:9" ht="12.75" customHeight="1" x14ac:dyDescent="0.2">
      <c r="A137" s="161"/>
      <c r="B137" s="161"/>
      <c r="C137" s="161"/>
      <c r="D137" s="161"/>
      <c r="E137" s="161"/>
      <c r="F137" s="161"/>
      <c r="G137" s="161"/>
      <c r="H137" s="161"/>
      <c r="I137" s="161"/>
    </row>
    <row r="138" spans="1:9" ht="12.75" customHeight="1" x14ac:dyDescent="0.2">
      <c r="A138" s="161"/>
      <c r="B138" s="161"/>
      <c r="C138" s="161"/>
      <c r="D138" s="161"/>
      <c r="E138" s="161"/>
      <c r="F138" s="161"/>
      <c r="G138" s="161"/>
      <c r="H138" s="161"/>
      <c r="I138" s="161"/>
    </row>
    <row r="139" spans="1:9" ht="12.75" customHeight="1" x14ac:dyDescent="0.2"/>
    <row r="140" spans="1:9" ht="12.75" customHeight="1" x14ac:dyDescent="0.2"/>
    <row r="141" spans="1:9" ht="12.75" customHeight="1" x14ac:dyDescent="0.2"/>
    <row r="142" spans="1:9" ht="12.75" customHeight="1" x14ac:dyDescent="0.2"/>
    <row r="143" spans="1:9" ht="12.75" customHeight="1" x14ac:dyDescent="0.2"/>
    <row r="144" spans="1:9" ht="12.75" customHeight="1" x14ac:dyDescent="0.2"/>
    <row r="145" ht="12.75" customHeight="1" x14ac:dyDescent="0.2"/>
    <row r="146" ht="12.75" customHeight="1" x14ac:dyDescent="0.2"/>
    <row r="147" ht="12.75" customHeight="1" x14ac:dyDescent="0.2"/>
    <row r="148" ht="12.75" customHeight="1" x14ac:dyDescent="0.2"/>
    <row r="149" ht="12.75" customHeight="1" x14ac:dyDescent="0.2"/>
    <row r="150" ht="12.75" customHeight="1" x14ac:dyDescent="0.2"/>
    <row r="151" ht="12.75" customHeight="1" x14ac:dyDescent="0.2"/>
    <row r="152" ht="12.75" customHeight="1" x14ac:dyDescent="0.2"/>
    <row r="153" ht="12.75" customHeight="1" x14ac:dyDescent="0.2"/>
    <row r="154" ht="12.75" customHeight="1" x14ac:dyDescent="0.2"/>
    <row r="155" ht="12.75" customHeight="1" x14ac:dyDescent="0.2"/>
    <row r="156" ht="12.75" customHeight="1" x14ac:dyDescent="0.2"/>
    <row r="157" ht="12.75" customHeight="1" x14ac:dyDescent="0.2"/>
    <row r="158" ht="12.75" customHeight="1" x14ac:dyDescent="0.2"/>
    <row r="159" ht="12.75" customHeight="1" x14ac:dyDescent="0.2"/>
    <row r="160" ht="12.75" customHeight="1" x14ac:dyDescent="0.2"/>
    <row r="161" ht="12.75" customHeight="1" x14ac:dyDescent="0.2"/>
    <row r="162" ht="12.75" customHeight="1" x14ac:dyDescent="0.2"/>
    <row r="163" ht="12.75" customHeight="1" x14ac:dyDescent="0.2"/>
    <row r="164" ht="12.75" customHeight="1" x14ac:dyDescent="0.2"/>
    <row r="165" ht="12.75" customHeight="1" x14ac:dyDescent="0.2"/>
    <row r="166" ht="12.75" customHeight="1" x14ac:dyDescent="0.2"/>
    <row r="167" ht="12.75" customHeight="1" x14ac:dyDescent="0.2"/>
    <row r="168" ht="12.75" customHeight="1" x14ac:dyDescent="0.2"/>
    <row r="169" ht="12.75" customHeight="1" x14ac:dyDescent="0.2"/>
    <row r="170" ht="12.75" customHeight="1" x14ac:dyDescent="0.2"/>
    <row r="171" ht="12.75" customHeight="1" x14ac:dyDescent="0.2"/>
    <row r="172" ht="12.75" customHeight="1" x14ac:dyDescent="0.2"/>
    <row r="173" ht="12.75" customHeight="1" x14ac:dyDescent="0.2"/>
    <row r="174" ht="12.75" customHeight="1" x14ac:dyDescent="0.2"/>
    <row r="175" ht="12.75" customHeight="1" x14ac:dyDescent="0.2"/>
    <row r="176" ht="12.75" customHeight="1" x14ac:dyDescent="0.2"/>
    <row r="177" ht="12.75" customHeight="1" x14ac:dyDescent="0.2"/>
    <row r="178" ht="12.75" customHeight="1" x14ac:dyDescent="0.2"/>
    <row r="179" ht="12.75" customHeight="1" x14ac:dyDescent="0.2"/>
    <row r="180" ht="12.75" customHeight="1" x14ac:dyDescent="0.2"/>
    <row r="181" ht="12.75" customHeight="1" x14ac:dyDescent="0.2"/>
    <row r="182" ht="12.75" customHeight="1" x14ac:dyDescent="0.2"/>
    <row r="183" ht="12.75" customHeight="1" x14ac:dyDescent="0.2"/>
    <row r="184" ht="12.75" customHeight="1" x14ac:dyDescent="0.2"/>
    <row r="185" ht="12.75" customHeight="1" x14ac:dyDescent="0.2"/>
    <row r="186" ht="12.75" customHeight="1" x14ac:dyDescent="0.2"/>
    <row r="187" ht="12.75" customHeight="1" x14ac:dyDescent="0.2"/>
    <row r="188" ht="12.75" customHeight="1" x14ac:dyDescent="0.2"/>
    <row r="189" ht="12.75" customHeight="1" x14ac:dyDescent="0.2"/>
    <row r="190" ht="12.75" customHeight="1" x14ac:dyDescent="0.2"/>
    <row r="191" ht="12.75" customHeight="1" x14ac:dyDescent="0.2"/>
    <row r="192" ht="12.75" customHeight="1" x14ac:dyDescent="0.2"/>
    <row r="193" ht="12.75" customHeight="1" x14ac:dyDescent="0.2"/>
    <row r="194" ht="12.75" customHeight="1" x14ac:dyDescent="0.2"/>
    <row r="195" ht="12.75" customHeight="1" x14ac:dyDescent="0.2"/>
    <row r="196" ht="12.75" customHeight="1" x14ac:dyDescent="0.2"/>
    <row r="197" ht="12.75" customHeight="1" x14ac:dyDescent="0.2"/>
    <row r="198" ht="12.75" customHeight="1" x14ac:dyDescent="0.2"/>
    <row r="199" ht="12.75" customHeight="1" x14ac:dyDescent="0.2"/>
    <row r="200" ht="12.75" customHeight="1" x14ac:dyDescent="0.2"/>
    <row r="201" ht="12.75" customHeight="1" x14ac:dyDescent="0.2"/>
    <row r="202" ht="12.75" customHeight="1" x14ac:dyDescent="0.2"/>
    <row r="203" ht="12.75" customHeight="1" x14ac:dyDescent="0.2"/>
    <row r="204" ht="12.75" customHeight="1" x14ac:dyDescent="0.2"/>
    <row r="205" ht="12.75" customHeight="1" x14ac:dyDescent="0.2"/>
    <row r="206" ht="12.75" customHeight="1" x14ac:dyDescent="0.2"/>
    <row r="207" ht="12.75" customHeight="1" x14ac:dyDescent="0.2"/>
    <row r="208" ht="12.75" customHeight="1" x14ac:dyDescent="0.2"/>
    <row r="209" ht="12.75" customHeight="1" x14ac:dyDescent="0.2"/>
    <row r="210" ht="12.75" customHeight="1" x14ac:dyDescent="0.2"/>
    <row r="211" ht="12.75" customHeight="1" x14ac:dyDescent="0.2"/>
    <row r="212" ht="12.75" customHeight="1" x14ac:dyDescent="0.2"/>
    <row r="213" ht="12.75" customHeight="1" x14ac:dyDescent="0.2"/>
    <row r="214" ht="12.75" customHeight="1" x14ac:dyDescent="0.2"/>
    <row r="215" ht="12.75" customHeight="1" x14ac:dyDescent="0.2"/>
    <row r="216" ht="12.75" customHeight="1" x14ac:dyDescent="0.2"/>
    <row r="217" ht="12.75" customHeight="1" x14ac:dyDescent="0.2"/>
    <row r="218" ht="12.75" customHeight="1" x14ac:dyDescent="0.2"/>
    <row r="219" ht="12.75" customHeight="1" x14ac:dyDescent="0.2"/>
    <row r="220" ht="12.75" customHeight="1" x14ac:dyDescent="0.2"/>
    <row r="221" ht="12.75" customHeight="1" x14ac:dyDescent="0.2"/>
    <row r="222" ht="12.75" customHeight="1" x14ac:dyDescent="0.2"/>
    <row r="223" ht="12.75" customHeight="1" x14ac:dyDescent="0.2"/>
    <row r="224" ht="12.75" customHeight="1" x14ac:dyDescent="0.2"/>
    <row r="225" ht="12.75" customHeight="1" x14ac:dyDescent="0.2"/>
    <row r="226" ht="12.75" customHeight="1" x14ac:dyDescent="0.2"/>
    <row r="227" ht="12.75" customHeight="1" x14ac:dyDescent="0.2"/>
    <row r="228" ht="12.75" customHeight="1" x14ac:dyDescent="0.2"/>
    <row r="229" ht="12.75" customHeight="1" x14ac:dyDescent="0.2"/>
    <row r="230" ht="12.75" customHeight="1" x14ac:dyDescent="0.2"/>
    <row r="231" ht="12.75" customHeight="1" x14ac:dyDescent="0.2"/>
    <row r="232" ht="12.75" customHeight="1" x14ac:dyDescent="0.2"/>
    <row r="233" ht="12.75" customHeight="1" x14ac:dyDescent="0.2"/>
    <row r="234" ht="12.75" customHeight="1" x14ac:dyDescent="0.2"/>
    <row r="235" ht="12.75" customHeight="1" x14ac:dyDescent="0.2"/>
    <row r="236" ht="12.75" customHeight="1" x14ac:dyDescent="0.2"/>
    <row r="237" ht="12.75" customHeight="1" x14ac:dyDescent="0.2"/>
    <row r="238" ht="12.75" customHeight="1" x14ac:dyDescent="0.2"/>
    <row r="239" ht="12.75" customHeight="1" x14ac:dyDescent="0.2"/>
    <row r="240" ht="12.75" customHeight="1" x14ac:dyDescent="0.2"/>
    <row r="241" ht="12.75" customHeight="1" x14ac:dyDescent="0.2"/>
    <row r="242" ht="12.75" customHeight="1" x14ac:dyDescent="0.2"/>
    <row r="243" ht="12.75" customHeight="1" x14ac:dyDescent="0.2"/>
    <row r="244" ht="12.75" customHeight="1" x14ac:dyDescent="0.2"/>
    <row r="245" ht="12.75" customHeight="1" x14ac:dyDescent="0.2"/>
    <row r="246" ht="12.75" customHeight="1" x14ac:dyDescent="0.2"/>
    <row r="247" ht="12.75" customHeight="1" x14ac:dyDescent="0.2"/>
    <row r="248" ht="12.75" customHeight="1" x14ac:dyDescent="0.2"/>
    <row r="249" ht="12.75" customHeight="1" x14ac:dyDescent="0.2"/>
    <row r="250" ht="12.75" customHeight="1" x14ac:dyDescent="0.2"/>
    <row r="251" ht="12.75" customHeight="1" x14ac:dyDescent="0.2"/>
    <row r="252" ht="12.75" customHeight="1" x14ac:dyDescent="0.2"/>
    <row r="253" ht="12.75" customHeight="1" x14ac:dyDescent="0.2"/>
    <row r="254" ht="12.75" customHeight="1" x14ac:dyDescent="0.2"/>
    <row r="255" ht="12.75" customHeight="1" x14ac:dyDescent="0.2"/>
    <row r="256" ht="12.75" customHeight="1" x14ac:dyDescent="0.2"/>
    <row r="257" ht="12.75" customHeight="1" x14ac:dyDescent="0.2"/>
    <row r="258" ht="12.75" customHeight="1" x14ac:dyDescent="0.2"/>
    <row r="259" ht="12.75" customHeight="1" x14ac:dyDescent="0.2"/>
    <row r="260" ht="12.75" customHeight="1" x14ac:dyDescent="0.2"/>
    <row r="261" ht="12.75" customHeight="1" x14ac:dyDescent="0.2"/>
    <row r="262" ht="12.75" customHeight="1" x14ac:dyDescent="0.2"/>
    <row r="263" ht="12.75" customHeight="1" x14ac:dyDescent="0.2"/>
    <row r="264" ht="12.75" customHeight="1" x14ac:dyDescent="0.2"/>
    <row r="265" ht="12.75" customHeight="1" x14ac:dyDescent="0.2"/>
    <row r="266" ht="12.75" customHeight="1" x14ac:dyDescent="0.2"/>
    <row r="267" ht="12.75" customHeight="1" x14ac:dyDescent="0.2"/>
    <row r="268" ht="12.75" customHeight="1" x14ac:dyDescent="0.2"/>
    <row r="269" ht="12.75" customHeight="1" x14ac:dyDescent="0.2"/>
    <row r="270" ht="12.75" customHeight="1" x14ac:dyDescent="0.2"/>
    <row r="271" ht="12.75" customHeight="1" x14ac:dyDescent="0.2"/>
    <row r="272" ht="12.75" customHeight="1" x14ac:dyDescent="0.2"/>
    <row r="273" ht="12.75" customHeight="1" x14ac:dyDescent="0.2"/>
    <row r="274" ht="12.75" customHeight="1" x14ac:dyDescent="0.2"/>
    <row r="275" ht="12.75" customHeight="1" x14ac:dyDescent="0.2"/>
    <row r="276" ht="12.75" customHeight="1" x14ac:dyDescent="0.2"/>
    <row r="277" ht="12.75" customHeight="1" x14ac:dyDescent="0.2"/>
    <row r="278" ht="12.75" customHeight="1" x14ac:dyDescent="0.2"/>
    <row r="279" ht="12.75" customHeight="1" x14ac:dyDescent="0.2"/>
    <row r="280" ht="12.75" customHeight="1" x14ac:dyDescent="0.2"/>
    <row r="281" ht="12.75" customHeight="1" x14ac:dyDescent="0.2"/>
    <row r="282" ht="12.75" customHeight="1" x14ac:dyDescent="0.2"/>
    <row r="283" ht="12.75" customHeight="1" x14ac:dyDescent="0.2"/>
    <row r="284" ht="12.75" customHeight="1" x14ac:dyDescent="0.2"/>
    <row r="285" ht="12.75" customHeight="1" x14ac:dyDescent="0.2"/>
    <row r="286" ht="12.75" customHeight="1" x14ac:dyDescent="0.2"/>
    <row r="287" ht="12.75" customHeight="1" x14ac:dyDescent="0.2"/>
    <row r="288" ht="12.75" customHeight="1" x14ac:dyDescent="0.2"/>
    <row r="289" ht="12.75" customHeight="1" x14ac:dyDescent="0.2"/>
    <row r="290" ht="12.75" customHeight="1" x14ac:dyDescent="0.2"/>
    <row r="291" ht="12.75" customHeight="1" x14ac:dyDescent="0.2"/>
    <row r="292" ht="12.75" customHeight="1" x14ac:dyDescent="0.2"/>
    <row r="293" ht="12.75" customHeight="1" x14ac:dyDescent="0.2"/>
    <row r="294" ht="12.75" customHeight="1" x14ac:dyDescent="0.2"/>
    <row r="295" ht="12.75" customHeight="1" x14ac:dyDescent="0.2"/>
    <row r="296" ht="12.75" customHeight="1" x14ac:dyDescent="0.2"/>
    <row r="297" ht="12.75" customHeight="1" x14ac:dyDescent="0.2"/>
    <row r="298" ht="12.75" customHeight="1" x14ac:dyDescent="0.2"/>
    <row r="299" ht="12.75" customHeight="1" x14ac:dyDescent="0.2"/>
    <row r="300" ht="12.75" customHeight="1" x14ac:dyDescent="0.2"/>
    <row r="301" ht="12.75" customHeight="1" x14ac:dyDescent="0.2"/>
    <row r="302" ht="12.75" customHeight="1" x14ac:dyDescent="0.2"/>
    <row r="303" ht="12.75" customHeight="1" x14ac:dyDescent="0.2"/>
    <row r="304" ht="12.75" customHeight="1" x14ac:dyDescent="0.2"/>
    <row r="305" ht="12.75" customHeight="1" x14ac:dyDescent="0.2"/>
    <row r="306" ht="12.75" customHeight="1" x14ac:dyDescent="0.2"/>
    <row r="307" ht="12.75" customHeight="1" x14ac:dyDescent="0.2"/>
    <row r="308" ht="12.75" customHeight="1" x14ac:dyDescent="0.2"/>
    <row r="309" ht="12.75" customHeight="1" x14ac:dyDescent="0.2"/>
    <row r="310" ht="12.75" customHeight="1" x14ac:dyDescent="0.2"/>
    <row r="311" ht="12.75" customHeight="1" x14ac:dyDescent="0.2"/>
    <row r="312" ht="12.75" customHeight="1" x14ac:dyDescent="0.2"/>
    <row r="313" ht="12.75" customHeight="1" x14ac:dyDescent="0.2"/>
    <row r="314" ht="12.75" customHeight="1" x14ac:dyDescent="0.2"/>
    <row r="315" ht="12.75" customHeight="1" x14ac:dyDescent="0.2"/>
    <row r="316" ht="12.75" customHeight="1" x14ac:dyDescent="0.2"/>
    <row r="317" ht="12.75" customHeight="1" x14ac:dyDescent="0.2"/>
    <row r="318" ht="12.75" customHeight="1" x14ac:dyDescent="0.2"/>
    <row r="319" ht="12.75" customHeight="1" x14ac:dyDescent="0.2"/>
    <row r="320" ht="12.75" customHeight="1" x14ac:dyDescent="0.2"/>
    <row r="321" ht="12.75" customHeight="1" x14ac:dyDescent="0.2"/>
    <row r="322" ht="12.75" customHeight="1" x14ac:dyDescent="0.2"/>
    <row r="323" ht="12.75" customHeight="1" x14ac:dyDescent="0.2"/>
    <row r="324" ht="12.75" customHeight="1" x14ac:dyDescent="0.2"/>
    <row r="325" ht="12.75" customHeight="1" x14ac:dyDescent="0.2"/>
    <row r="326" ht="12.75" customHeight="1" x14ac:dyDescent="0.2"/>
    <row r="327" ht="12.75" customHeight="1" x14ac:dyDescent="0.2"/>
    <row r="328" ht="12.75" customHeight="1" x14ac:dyDescent="0.2"/>
    <row r="329" ht="12.75" customHeight="1" x14ac:dyDescent="0.2"/>
    <row r="330" ht="12.75" customHeight="1" x14ac:dyDescent="0.2"/>
    <row r="331" ht="12.75" customHeight="1" x14ac:dyDescent="0.2"/>
    <row r="332" ht="12.75" customHeight="1" x14ac:dyDescent="0.2"/>
    <row r="333" ht="12.75" customHeight="1" x14ac:dyDescent="0.2"/>
    <row r="334" ht="12.75" customHeight="1" x14ac:dyDescent="0.2"/>
    <row r="335" ht="12.75" customHeight="1" x14ac:dyDescent="0.2"/>
    <row r="336" ht="12.75" customHeight="1" x14ac:dyDescent="0.2"/>
    <row r="337" ht="12.75" customHeight="1" x14ac:dyDescent="0.2"/>
    <row r="338" ht="12.75" customHeight="1" x14ac:dyDescent="0.2"/>
    <row r="339" ht="12.75" customHeight="1" x14ac:dyDescent="0.2"/>
    <row r="340" ht="12.75" customHeight="1" x14ac:dyDescent="0.2"/>
    <row r="341" ht="12.75" customHeight="1" x14ac:dyDescent="0.2"/>
    <row r="342" ht="12.75" customHeight="1" x14ac:dyDescent="0.2"/>
    <row r="343" ht="12.75" customHeight="1" x14ac:dyDescent="0.2"/>
    <row r="344" ht="12.75" customHeight="1" x14ac:dyDescent="0.2"/>
    <row r="345" ht="12.75" customHeight="1" x14ac:dyDescent="0.2"/>
    <row r="346" ht="12.75" customHeight="1" x14ac:dyDescent="0.2"/>
    <row r="347" ht="12.75" customHeight="1" x14ac:dyDescent="0.2"/>
    <row r="348" ht="12.75" customHeight="1" x14ac:dyDescent="0.2"/>
    <row r="349" ht="12.75" customHeight="1" x14ac:dyDescent="0.2"/>
    <row r="350" ht="12.75" customHeight="1" x14ac:dyDescent="0.2"/>
    <row r="351" ht="12.75" customHeight="1" x14ac:dyDescent="0.2"/>
    <row r="352" ht="12.75" customHeight="1" x14ac:dyDescent="0.2"/>
    <row r="353" ht="12.75" customHeight="1" x14ac:dyDescent="0.2"/>
    <row r="354" ht="12.75" customHeight="1" x14ac:dyDescent="0.2"/>
    <row r="355" ht="12.75" customHeight="1" x14ac:dyDescent="0.2"/>
    <row r="356" ht="12.75" customHeight="1" x14ac:dyDescent="0.2"/>
    <row r="357" ht="12.75" customHeight="1" x14ac:dyDescent="0.2"/>
    <row r="358" ht="12.75" customHeight="1" x14ac:dyDescent="0.2"/>
    <row r="359" ht="12.75" customHeight="1" x14ac:dyDescent="0.2"/>
    <row r="360" ht="12.75" customHeight="1" x14ac:dyDescent="0.2"/>
    <row r="361" ht="12.75" customHeight="1" x14ac:dyDescent="0.2"/>
    <row r="362" ht="12.75" customHeight="1" x14ac:dyDescent="0.2"/>
    <row r="363" ht="12.75" customHeight="1" x14ac:dyDescent="0.2"/>
    <row r="364" ht="12.75" customHeight="1" x14ac:dyDescent="0.2"/>
    <row r="365" ht="12.75" customHeight="1" x14ac:dyDescent="0.2"/>
    <row r="366" ht="12.75" customHeight="1" x14ac:dyDescent="0.2"/>
    <row r="367" ht="12.75" customHeight="1" x14ac:dyDescent="0.2"/>
    <row r="368" ht="12.75" customHeight="1" x14ac:dyDescent="0.2"/>
    <row r="369" ht="12.75" customHeight="1" x14ac:dyDescent="0.2"/>
    <row r="370" ht="12.75" customHeight="1" x14ac:dyDescent="0.2"/>
    <row r="371" ht="12.75" customHeight="1" x14ac:dyDescent="0.2"/>
    <row r="372" ht="12.75" customHeight="1" x14ac:dyDescent="0.2"/>
    <row r="373" ht="12.75" customHeight="1" x14ac:dyDescent="0.2"/>
    <row r="374" ht="12.75" customHeight="1" x14ac:dyDescent="0.2"/>
    <row r="375" ht="12.75" customHeight="1" x14ac:dyDescent="0.2"/>
    <row r="376" ht="12.75" customHeight="1" x14ac:dyDescent="0.2"/>
    <row r="377" ht="12.75" customHeight="1" x14ac:dyDescent="0.2"/>
    <row r="378" ht="12.75" customHeight="1" x14ac:dyDescent="0.2"/>
    <row r="379" ht="12.75" customHeight="1" x14ac:dyDescent="0.2"/>
    <row r="380" ht="12.75" customHeight="1" x14ac:dyDescent="0.2"/>
    <row r="381" ht="12.75" customHeight="1" x14ac:dyDescent="0.2"/>
    <row r="382" ht="12.75" customHeight="1" x14ac:dyDescent="0.2"/>
    <row r="383" ht="12.75" customHeight="1" x14ac:dyDescent="0.2"/>
    <row r="384" ht="12.75" customHeight="1" x14ac:dyDescent="0.2"/>
    <row r="385" ht="12.75" customHeight="1" x14ac:dyDescent="0.2"/>
    <row r="386" ht="12.75" customHeight="1" x14ac:dyDescent="0.2"/>
    <row r="387" ht="12.75" customHeight="1" x14ac:dyDescent="0.2"/>
    <row r="388" ht="12.75" customHeight="1" x14ac:dyDescent="0.2"/>
    <row r="389" ht="12.75" customHeight="1" x14ac:dyDescent="0.2"/>
    <row r="390" ht="12.75" customHeight="1" x14ac:dyDescent="0.2"/>
    <row r="391" ht="12.75" customHeight="1" x14ac:dyDescent="0.2"/>
    <row r="392" ht="12.75" customHeight="1" x14ac:dyDescent="0.2"/>
    <row r="393" ht="12.75" customHeight="1" x14ac:dyDescent="0.2"/>
    <row r="394" ht="12.75" customHeight="1" x14ac:dyDescent="0.2"/>
    <row r="395" ht="12.75" customHeight="1" x14ac:dyDescent="0.2"/>
    <row r="396" ht="12.75" customHeight="1" x14ac:dyDescent="0.2"/>
    <row r="397" ht="12.75" customHeight="1" x14ac:dyDescent="0.2"/>
    <row r="398" ht="12.75" customHeight="1" x14ac:dyDescent="0.2"/>
    <row r="399" ht="12.75" customHeight="1" x14ac:dyDescent="0.2"/>
    <row r="400" ht="12.75" customHeight="1" x14ac:dyDescent="0.2"/>
    <row r="401" ht="12.75" customHeight="1" x14ac:dyDescent="0.2"/>
    <row r="402" ht="12.75" customHeight="1" x14ac:dyDescent="0.2"/>
    <row r="403" ht="12.75" customHeight="1" x14ac:dyDescent="0.2"/>
    <row r="404" ht="12.75" customHeight="1" x14ac:dyDescent="0.2"/>
    <row r="405" ht="12.75" customHeight="1" x14ac:dyDescent="0.2"/>
    <row r="406" ht="12.75" customHeight="1" x14ac:dyDescent="0.2"/>
    <row r="407" ht="12.75" customHeight="1" x14ac:dyDescent="0.2"/>
    <row r="408" ht="12.75" customHeight="1" x14ac:dyDescent="0.2"/>
    <row r="409" ht="12.75" customHeight="1" x14ac:dyDescent="0.2"/>
    <row r="410" ht="12.75" customHeight="1" x14ac:dyDescent="0.2"/>
    <row r="411" ht="12.75" customHeight="1" x14ac:dyDescent="0.2"/>
    <row r="412" ht="12.75" customHeight="1" x14ac:dyDescent="0.2"/>
    <row r="413" ht="12.75" customHeight="1" x14ac:dyDescent="0.2"/>
    <row r="414" ht="12.75" customHeight="1" x14ac:dyDescent="0.2"/>
    <row r="415" ht="12.75" customHeight="1" x14ac:dyDescent="0.2"/>
    <row r="416" ht="12.75" customHeight="1" x14ac:dyDescent="0.2"/>
    <row r="417" ht="12.75" customHeight="1" x14ac:dyDescent="0.2"/>
    <row r="418" ht="12.75" customHeight="1" x14ac:dyDescent="0.2"/>
    <row r="419" ht="12.75" customHeight="1" x14ac:dyDescent="0.2"/>
    <row r="420" ht="12.75" customHeight="1" x14ac:dyDescent="0.2"/>
    <row r="421" ht="12.75" customHeight="1" x14ac:dyDescent="0.2"/>
    <row r="422" ht="12.75" customHeight="1" x14ac:dyDescent="0.2"/>
    <row r="423" ht="12.75" customHeight="1" x14ac:dyDescent="0.2"/>
    <row r="424" ht="12.75" customHeight="1" x14ac:dyDescent="0.2"/>
    <row r="425" ht="12.75" customHeight="1" x14ac:dyDescent="0.2"/>
    <row r="426" ht="12.75" customHeight="1" x14ac:dyDescent="0.2"/>
    <row r="427" ht="12.75" customHeight="1" x14ac:dyDescent="0.2"/>
    <row r="428" ht="12.75" customHeight="1" x14ac:dyDescent="0.2"/>
    <row r="429" ht="12.75" customHeight="1" x14ac:dyDescent="0.2"/>
    <row r="430" ht="12.75" customHeight="1" x14ac:dyDescent="0.2"/>
    <row r="431" ht="12.75" customHeight="1" x14ac:dyDescent="0.2"/>
    <row r="432" ht="12.75" customHeight="1" x14ac:dyDescent="0.2"/>
    <row r="433" ht="12.75" customHeight="1" x14ac:dyDescent="0.2"/>
    <row r="434" ht="12.75" customHeight="1" x14ac:dyDescent="0.2"/>
    <row r="435" ht="12.75" customHeight="1" x14ac:dyDescent="0.2"/>
    <row r="436" ht="12.75" customHeight="1" x14ac:dyDescent="0.2"/>
    <row r="437" ht="12.75" customHeight="1" x14ac:dyDescent="0.2"/>
    <row r="438" ht="12.75" customHeight="1" x14ac:dyDescent="0.2"/>
    <row r="439" ht="12.75" customHeight="1" x14ac:dyDescent="0.2"/>
    <row r="440" ht="12.75" customHeight="1" x14ac:dyDescent="0.2"/>
    <row r="441" ht="12.75" customHeight="1" x14ac:dyDescent="0.2"/>
    <row r="442" ht="12.75" customHeight="1" x14ac:dyDescent="0.2"/>
    <row r="443" ht="12.75" customHeight="1" x14ac:dyDescent="0.2"/>
    <row r="444" ht="12.75" customHeight="1" x14ac:dyDescent="0.2"/>
    <row r="445" ht="12.75" customHeight="1" x14ac:dyDescent="0.2"/>
    <row r="446" ht="12.75" customHeight="1" x14ac:dyDescent="0.2"/>
    <row r="447" ht="12.75" customHeight="1" x14ac:dyDescent="0.2"/>
    <row r="448" ht="12.75" customHeight="1" x14ac:dyDescent="0.2"/>
    <row r="449" ht="12.75" customHeight="1" x14ac:dyDescent="0.2"/>
    <row r="450" ht="12.75" customHeight="1" x14ac:dyDescent="0.2"/>
    <row r="451" ht="12.75" customHeight="1" x14ac:dyDescent="0.2"/>
    <row r="452" ht="12.75" customHeight="1" x14ac:dyDescent="0.2"/>
    <row r="453" ht="12.75" customHeight="1" x14ac:dyDescent="0.2"/>
    <row r="454" ht="12.75" customHeight="1" x14ac:dyDescent="0.2"/>
    <row r="455" ht="12.75" customHeight="1" x14ac:dyDescent="0.2"/>
    <row r="456" ht="12.75" customHeight="1" x14ac:dyDescent="0.2"/>
    <row r="457" ht="12.75" customHeight="1" x14ac:dyDescent="0.2"/>
    <row r="458" ht="12.75" customHeight="1" x14ac:dyDescent="0.2"/>
    <row r="459" ht="12.75" customHeight="1" x14ac:dyDescent="0.2"/>
    <row r="460" ht="12.75" customHeight="1" x14ac:dyDescent="0.2"/>
    <row r="461" ht="12.75" customHeight="1" x14ac:dyDescent="0.2"/>
    <row r="462" ht="12.75" customHeight="1" x14ac:dyDescent="0.2"/>
    <row r="463" ht="12.75" customHeight="1" x14ac:dyDescent="0.2"/>
    <row r="464" ht="12.75" customHeight="1" x14ac:dyDescent="0.2"/>
    <row r="465" ht="12.75" customHeight="1" x14ac:dyDescent="0.2"/>
    <row r="466" ht="12.75" customHeight="1" x14ac:dyDescent="0.2"/>
    <row r="467" ht="12.75" customHeight="1" x14ac:dyDescent="0.2"/>
    <row r="468" ht="12.75" customHeight="1" x14ac:dyDescent="0.2"/>
    <row r="469" ht="12.75" customHeight="1" x14ac:dyDescent="0.2"/>
    <row r="470" ht="12.75" customHeight="1" x14ac:dyDescent="0.2"/>
    <row r="471" ht="12.75" customHeight="1" x14ac:dyDescent="0.2"/>
    <row r="472" ht="12.75" customHeight="1" x14ac:dyDescent="0.2"/>
    <row r="473" ht="12.75" customHeight="1" x14ac:dyDescent="0.2"/>
    <row r="474" ht="12.75" customHeight="1" x14ac:dyDescent="0.2"/>
    <row r="475" ht="12.75" customHeight="1" x14ac:dyDescent="0.2"/>
    <row r="476" ht="12.75" customHeight="1" x14ac:dyDescent="0.2"/>
    <row r="477" ht="12.75" customHeight="1" x14ac:dyDescent="0.2"/>
    <row r="478" ht="12.75" customHeight="1" x14ac:dyDescent="0.2"/>
    <row r="479" ht="12.75" customHeight="1" x14ac:dyDescent="0.2"/>
    <row r="480" ht="12.75" customHeight="1" x14ac:dyDescent="0.2"/>
    <row r="481" ht="12.75" customHeight="1" x14ac:dyDescent="0.2"/>
    <row r="482" ht="12.75" customHeight="1" x14ac:dyDescent="0.2"/>
    <row r="483" ht="12.75" customHeight="1" x14ac:dyDescent="0.2"/>
    <row r="484" ht="12.75" customHeight="1" x14ac:dyDescent="0.2"/>
    <row r="485" ht="12.75" customHeight="1" x14ac:dyDescent="0.2"/>
    <row r="486" ht="12.75" customHeight="1" x14ac:dyDescent="0.2"/>
    <row r="487" ht="12.75" customHeight="1" x14ac:dyDescent="0.2"/>
    <row r="488" ht="12.75" customHeight="1" x14ac:dyDescent="0.2"/>
    <row r="489" ht="12.75" customHeight="1" x14ac:dyDescent="0.2"/>
    <row r="490" ht="12.75" customHeight="1" x14ac:dyDescent="0.2"/>
    <row r="491" ht="12.75" customHeight="1" x14ac:dyDescent="0.2"/>
    <row r="492" ht="12.75" customHeight="1" x14ac:dyDescent="0.2"/>
    <row r="493" ht="12.75" customHeight="1" x14ac:dyDescent="0.2"/>
    <row r="494" ht="12.75" customHeight="1" x14ac:dyDescent="0.2"/>
    <row r="495" ht="12.75" customHeight="1" x14ac:dyDescent="0.2"/>
    <row r="496" ht="12.75" customHeight="1" x14ac:dyDescent="0.2"/>
    <row r="497" ht="12.75" customHeight="1" x14ac:dyDescent="0.2"/>
    <row r="498" ht="12.75" customHeight="1" x14ac:dyDescent="0.2"/>
    <row r="499" ht="12.75" customHeight="1" x14ac:dyDescent="0.2"/>
    <row r="500" ht="12.75" customHeight="1" x14ac:dyDescent="0.2"/>
    <row r="501" ht="12.75" customHeight="1" x14ac:dyDescent="0.2"/>
    <row r="502" ht="12.75" customHeight="1" x14ac:dyDescent="0.2"/>
    <row r="503" ht="12.75" customHeight="1" x14ac:dyDescent="0.2"/>
    <row r="504" ht="12.75" customHeight="1" x14ac:dyDescent="0.2"/>
    <row r="505" ht="12.75" customHeight="1" x14ac:dyDescent="0.2"/>
    <row r="506" ht="12.75" customHeight="1" x14ac:dyDescent="0.2"/>
    <row r="507" ht="12.75" customHeight="1" x14ac:dyDescent="0.2"/>
    <row r="508" ht="12.75" customHeight="1" x14ac:dyDescent="0.2"/>
    <row r="509" ht="12.75" customHeight="1" x14ac:dyDescent="0.2"/>
    <row r="510" ht="12.75" customHeight="1" x14ac:dyDescent="0.2"/>
    <row r="511" ht="12.75" customHeight="1" x14ac:dyDescent="0.2"/>
    <row r="512" ht="12.75" customHeight="1" x14ac:dyDescent="0.2"/>
    <row r="513" ht="12.75" customHeight="1" x14ac:dyDescent="0.2"/>
    <row r="514" ht="12.75" customHeight="1" x14ac:dyDescent="0.2"/>
    <row r="515" ht="12.75" customHeight="1" x14ac:dyDescent="0.2"/>
    <row r="516" ht="12.75" customHeight="1" x14ac:dyDescent="0.2"/>
    <row r="517" ht="12.75" customHeight="1" x14ac:dyDescent="0.2"/>
    <row r="518" ht="12.75" customHeight="1" x14ac:dyDescent="0.2"/>
    <row r="519" ht="12.75" customHeight="1" x14ac:dyDescent="0.2"/>
    <row r="520" ht="12.75" customHeight="1" x14ac:dyDescent="0.2"/>
    <row r="521" ht="12.75" customHeight="1" x14ac:dyDescent="0.2"/>
    <row r="522" ht="12.75" customHeight="1" x14ac:dyDescent="0.2"/>
    <row r="523" ht="12.75" customHeight="1" x14ac:dyDescent="0.2"/>
    <row r="524" ht="12.75" customHeight="1" x14ac:dyDescent="0.2"/>
    <row r="525" ht="12.75" customHeight="1" x14ac:dyDescent="0.2"/>
    <row r="526" ht="12.75" customHeight="1" x14ac:dyDescent="0.2"/>
    <row r="527" ht="12.75" customHeight="1" x14ac:dyDescent="0.2"/>
    <row r="528" ht="12.75" customHeight="1" x14ac:dyDescent="0.2"/>
    <row r="529" ht="12.75" customHeight="1" x14ac:dyDescent="0.2"/>
    <row r="530" ht="12.75" customHeight="1" x14ac:dyDescent="0.2"/>
    <row r="531" ht="12.75" customHeight="1" x14ac:dyDescent="0.2"/>
    <row r="532" ht="12.75" customHeight="1" x14ac:dyDescent="0.2"/>
    <row r="533" ht="12.75" customHeight="1" x14ac:dyDescent="0.2"/>
    <row r="534" ht="12.75" customHeight="1" x14ac:dyDescent="0.2"/>
    <row r="535" ht="12.75" customHeight="1" x14ac:dyDescent="0.2"/>
    <row r="536" ht="12.75" customHeight="1" x14ac:dyDescent="0.2"/>
    <row r="537" ht="12.75" customHeight="1" x14ac:dyDescent="0.2"/>
    <row r="538" ht="12.75" customHeight="1" x14ac:dyDescent="0.2"/>
    <row r="539" ht="12.75" customHeight="1" x14ac:dyDescent="0.2"/>
    <row r="540" ht="12.75" customHeight="1" x14ac:dyDescent="0.2"/>
    <row r="541" ht="12.75" customHeight="1" x14ac:dyDescent="0.2"/>
    <row r="542" ht="12.75" customHeight="1" x14ac:dyDescent="0.2"/>
    <row r="543" ht="12.75" customHeight="1" x14ac:dyDescent="0.2"/>
    <row r="544" ht="12.75" customHeight="1" x14ac:dyDescent="0.2"/>
    <row r="545" ht="12.75" customHeight="1" x14ac:dyDescent="0.2"/>
    <row r="546" ht="12.75" customHeight="1" x14ac:dyDescent="0.2"/>
    <row r="547" ht="12.75" customHeight="1" x14ac:dyDescent="0.2"/>
    <row r="548" ht="12.75" customHeight="1" x14ac:dyDescent="0.2"/>
    <row r="549" ht="12.75" customHeight="1" x14ac:dyDescent="0.2"/>
    <row r="550" ht="12.75" customHeight="1" x14ac:dyDescent="0.2"/>
    <row r="551" ht="12.75" customHeight="1" x14ac:dyDescent="0.2"/>
    <row r="552" ht="12.75" customHeight="1" x14ac:dyDescent="0.2"/>
    <row r="553" ht="12.75" customHeight="1" x14ac:dyDescent="0.2"/>
    <row r="554" ht="12.75" customHeight="1" x14ac:dyDescent="0.2"/>
    <row r="555" ht="12.75" customHeight="1" x14ac:dyDescent="0.2"/>
    <row r="556" ht="12.75" customHeight="1" x14ac:dyDescent="0.2"/>
    <row r="557" ht="12.75" customHeight="1" x14ac:dyDescent="0.2"/>
    <row r="558" ht="12.75" customHeight="1" x14ac:dyDescent="0.2"/>
    <row r="559" ht="12.75" customHeight="1" x14ac:dyDescent="0.2"/>
    <row r="560" ht="12.75" customHeight="1" x14ac:dyDescent="0.2"/>
    <row r="561" ht="12.75" customHeight="1" x14ac:dyDescent="0.2"/>
    <row r="562" ht="12.75" customHeight="1" x14ac:dyDescent="0.2"/>
    <row r="563" ht="12.75" customHeight="1" x14ac:dyDescent="0.2"/>
    <row r="564" ht="12.75" customHeight="1" x14ac:dyDescent="0.2"/>
    <row r="565" ht="12.75" customHeight="1" x14ac:dyDescent="0.2"/>
    <row r="566" ht="12.75" customHeight="1" x14ac:dyDescent="0.2"/>
    <row r="567" ht="12.75" customHeight="1" x14ac:dyDescent="0.2"/>
    <row r="568" ht="12.75" customHeight="1" x14ac:dyDescent="0.2"/>
    <row r="569" ht="12.75" customHeight="1" x14ac:dyDescent="0.2"/>
    <row r="570" ht="12.75" customHeight="1" x14ac:dyDescent="0.2"/>
    <row r="571" ht="12.75" customHeight="1" x14ac:dyDescent="0.2"/>
    <row r="572" ht="12.75" customHeight="1" x14ac:dyDescent="0.2"/>
    <row r="573" ht="12.75" customHeight="1" x14ac:dyDescent="0.2"/>
    <row r="574" ht="12.75" customHeight="1" x14ac:dyDescent="0.2"/>
    <row r="575" ht="12.75" customHeight="1" x14ac:dyDescent="0.2"/>
    <row r="576" ht="12.75" customHeight="1" x14ac:dyDescent="0.2"/>
    <row r="577" ht="12.75" customHeight="1" x14ac:dyDescent="0.2"/>
    <row r="578" ht="12.75" customHeight="1" x14ac:dyDescent="0.2"/>
    <row r="579" ht="12.75" customHeight="1" x14ac:dyDescent="0.2"/>
    <row r="580" ht="12.75" customHeight="1" x14ac:dyDescent="0.2"/>
    <row r="581" ht="12.75" customHeight="1" x14ac:dyDescent="0.2"/>
    <row r="582" ht="12.75" customHeight="1" x14ac:dyDescent="0.2"/>
    <row r="583" ht="12.75" customHeight="1" x14ac:dyDescent="0.2"/>
    <row r="584" ht="12.75" customHeight="1" x14ac:dyDescent="0.2"/>
    <row r="585" ht="12.75" customHeight="1" x14ac:dyDescent="0.2"/>
    <row r="586" ht="12.75" customHeight="1" x14ac:dyDescent="0.2"/>
    <row r="587" ht="12.75" customHeight="1" x14ac:dyDescent="0.2"/>
    <row r="588" ht="12.75" customHeight="1" x14ac:dyDescent="0.2"/>
    <row r="589" ht="12.75" customHeight="1" x14ac:dyDescent="0.2"/>
    <row r="590" ht="12.75" customHeight="1" x14ac:dyDescent="0.2"/>
    <row r="591" ht="12.75" customHeight="1" x14ac:dyDescent="0.2"/>
    <row r="592" ht="12.75" customHeight="1" x14ac:dyDescent="0.2"/>
    <row r="593" ht="12.75" customHeight="1" x14ac:dyDescent="0.2"/>
    <row r="594" ht="12.75" customHeight="1" x14ac:dyDescent="0.2"/>
    <row r="595" ht="12.75" customHeight="1" x14ac:dyDescent="0.2"/>
    <row r="596" ht="12.75" customHeight="1" x14ac:dyDescent="0.2"/>
    <row r="597" ht="12.75" customHeight="1" x14ac:dyDescent="0.2"/>
    <row r="598" ht="12.75" customHeight="1" x14ac:dyDescent="0.2"/>
    <row r="599" ht="12.75" customHeight="1" x14ac:dyDescent="0.2"/>
    <row r="600" ht="12.75" customHeight="1" x14ac:dyDescent="0.2"/>
    <row r="601" ht="12.75" customHeight="1" x14ac:dyDescent="0.2"/>
    <row r="602" ht="12.75" customHeight="1" x14ac:dyDescent="0.2"/>
    <row r="603" ht="12.75" customHeight="1" x14ac:dyDescent="0.2"/>
    <row r="604" ht="12.75" customHeight="1" x14ac:dyDescent="0.2"/>
    <row r="605" ht="12.75" customHeight="1" x14ac:dyDescent="0.2"/>
    <row r="606" ht="12.75" customHeight="1" x14ac:dyDescent="0.2"/>
    <row r="607" ht="12.75" customHeight="1" x14ac:dyDescent="0.2"/>
    <row r="608" ht="12.75" customHeight="1" x14ac:dyDescent="0.2"/>
    <row r="609" ht="12.75" customHeight="1" x14ac:dyDescent="0.2"/>
    <row r="610" ht="12.75" customHeight="1" x14ac:dyDescent="0.2"/>
    <row r="611" ht="12.75" customHeight="1" x14ac:dyDescent="0.2"/>
    <row r="612" ht="12.75" customHeight="1" x14ac:dyDescent="0.2"/>
    <row r="613" ht="12.75" customHeight="1" x14ac:dyDescent="0.2"/>
    <row r="614" ht="12.75" customHeight="1" x14ac:dyDescent="0.2"/>
    <row r="615" ht="12.75" customHeight="1" x14ac:dyDescent="0.2"/>
    <row r="616" ht="12.75" customHeight="1" x14ac:dyDescent="0.2"/>
    <row r="617" ht="12.75" customHeight="1" x14ac:dyDescent="0.2"/>
    <row r="618" ht="12.75" customHeight="1" x14ac:dyDescent="0.2"/>
    <row r="619" ht="12.75" customHeight="1" x14ac:dyDescent="0.2"/>
    <row r="620" ht="12.75" customHeight="1" x14ac:dyDescent="0.2"/>
    <row r="621" ht="12.75" customHeight="1" x14ac:dyDescent="0.2"/>
    <row r="622" ht="12.75" customHeight="1" x14ac:dyDescent="0.2"/>
    <row r="623" ht="12.75" customHeight="1" x14ac:dyDescent="0.2"/>
    <row r="624" ht="12.75" customHeight="1" x14ac:dyDescent="0.2"/>
    <row r="625" ht="12.75" customHeight="1" x14ac:dyDescent="0.2"/>
    <row r="626" ht="12.75" customHeight="1" x14ac:dyDescent="0.2"/>
    <row r="627" ht="12.75" customHeight="1" x14ac:dyDescent="0.2"/>
    <row r="628" ht="12.75" customHeight="1" x14ac:dyDescent="0.2"/>
    <row r="629" ht="12.75" customHeight="1" x14ac:dyDescent="0.2"/>
    <row r="630" ht="12.75" customHeight="1" x14ac:dyDescent="0.2"/>
    <row r="631" ht="12.75" customHeight="1" x14ac:dyDescent="0.2"/>
    <row r="632" ht="12.75" customHeight="1" x14ac:dyDescent="0.2"/>
    <row r="633" ht="12.75" customHeight="1" x14ac:dyDescent="0.2"/>
    <row r="634" ht="12.75" customHeight="1" x14ac:dyDescent="0.2"/>
    <row r="635" ht="12.75" customHeight="1" x14ac:dyDescent="0.2"/>
    <row r="636" ht="12.75" customHeight="1" x14ac:dyDescent="0.2"/>
    <row r="637" ht="12.75" customHeight="1" x14ac:dyDescent="0.2"/>
    <row r="638" ht="12.75" customHeight="1" x14ac:dyDescent="0.2"/>
    <row r="639" ht="12.75" customHeight="1" x14ac:dyDescent="0.2"/>
    <row r="640" ht="12.75" customHeight="1" x14ac:dyDescent="0.2"/>
    <row r="641" ht="12.75" customHeight="1" x14ac:dyDescent="0.2"/>
    <row r="642" ht="12.75" customHeight="1" x14ac:dyDescent="0.2"/>
    <row r="643" ht="12.75" customHeight="1" x14ac:dyDescent="0.2"/>
    <row r="644" ht="12.75" customHeight="1" x14ac:dyDescent="0.2"/>
    <row r="645" ht="12.75" customHeight="1" x14ac:dyDescent="0.2"/>
    <row r="646" ht="12.75" customHeight="1" x14ac:dyDescent="0.2"/>
    <row r="647" ht="12.75" customHeight="1" x14ac:dyDescent="0.2"/>
    <row r="648" ht="12.75" customHeight="1" x14ac:dyDescent="0.2"/>
    <row r="649" ht="12.75" customHeight="1" x14ac:dyDescent="0.2"/>
    <row r="650" ht="12.75" customHeight="1" x14ac:dyDescent="0.2"/>
    <row r="651" ht="12.75" customHeight="1" x14ac:dyDescent="0.2"/>
    <row r="652" ht="12.75" customHeight="1" x14ac:dyDescent="0.2"/>
    <row r="653" ht="12.75" customHeight="1" x14ac:dyDescent="0.2"/>
    <row r="654" ht="12.75" customHeight="1" x14ac:dyDescent="0.2"/>
    <row r="655" ht="12.75" customHeight="1" x14ac:dyDescent="0.2"/>
    <row r="656" ht="12.75" customHeight="1" x14ac:dyDescent="0.2"/>
    <row r="657" ht="12.75" customHeight="1" x14ac:dyDescent="0.2"/>
    <row r="658" ht="12.75" customHeight="1" x14ac:dyDescent="0.2"/>
    <row r="659" ht="12.75" customHeight="1" x14ac:dyDescent="0.2"/>
    <row r="660" ht="12.75" customHeight="1" x14ac:dyDescent="0.2"/>
    <row r="661" ht="12.75" customHeight="1" x14ac:dyDescent="0.2"/>
    <row r="662" ht="12.75" customHeight="1" x14ac:dyDescent="0.2"/>
    <row r="663" ht="12.75" customHeight="1" x14ac:dyDescent="0.2"/>
    <row r="664" ht="12.75" customHeight="1" x14ac:dyDescent="0.2"/>
    <row r="665" ht="12.75" customHeight="1" x14ac:dyDescent="0.2"/>
    <row r="666" ht="12.75" customHeight="1" x14ac:dyDescent="0.2"/>
    <row r="667" ht="12.75" customHeight="1" x14ac:dyDescent="0.2"/>
    <row r="668" ht="12.75" customHeight="1" x14ac:dyDescent="0.2"/>
    <row r="669" ht="12.75" customHeight="1" x14ac:dyDescent="0.2"/>
    <row r="670" ht="12.75" customHeight="1" x14ac:dyDescent="0.2"/>
    <row r="671" ht="12.75" customHeight="1" x14ac:dyDescent="0.2"/>
    <row r="672" ht="12.75" customHeight="1" x14ac:dyDescent="0.2"/>
    <row r="673" ht="12.75" customHeight="1" x14ac:dyDescent="0.2"/>
    <row r="674" ht="12.75" customHeight="1" x14ac:dyDescent="0.2"/>
    <row r="675" ht="12.75" customHeight="1" x14ac:dyDescent="0.2"/>
    <row r="676" ht="12.75" customHeight="1" x14ac:dyDescent="0.2"/>
    <row r="677" ht="12.75" customHeight="1" x14ac:dyDescent="0.2"/>
    <row r="678" ht="12.75" customHeight="1" x14ac:dyDescent="0.2"/>
    <row r="679" ht="12.75" customHeight="1" x14ac:dyDescent="0.2"/>
    <row r="680" ht="12.75" customHeight="1" x14ac:dyDescent="0.2"/>
    <row r="681" ht="12.75" customHeight="1" x14ac:dyDescent="0.2"/>
    <row r="682" ht="12.75" customHeight="1" x14ac:dyDescent="0.2"/>
    <row r="683" ht="12.75" customHeight="1" x14ac:dyDescent="0.2"/>
    <row r="684" ht="12.75" customHeight="1" x14ac:dyDescent="0.2"/>
    <row r="685" ht="12.75" customHeight="1" x14ac:dyDescent="0.2"/>
    <row r="686" ht="12.75" customHeight="1" x14ac:dyDescent="0.2"/>
    <row r="687" ht="12.75" customHeight="1" x14ac:dyDescent="0.2"/>
    <row r="688" ht="12.75" customHeight="1" x14ac:dyDescent="0.2"/>
    <row r="689" ht="12.75" customHeight="1" x14ac:dyDescent="0.2"/>
    <row r="690" ht="12.75" customHeight="1" x14ac:dyDescent="0.2"/>
    <row r="691" ht="12.75" customHeight="1" x14ac:dyDescent="0.2"/>
    <row r="692" ht="12.75" customHeight="1" x14ac:dyDescent="0.2"/>
    <row r="693" ht="12.75" customHeight="1" x14ac:dyDescent="0.2"/>
    <row r="694" ht="12.75" customHeight="1" x14ac:dyDescent="0.2"/>
    <row r="695" ht="12.75" customHeight="1" x14ac:dyDescent="0.2"/>
    <row r="696" ht="12.75" customHeight="1" x14ac:dyDescent="0.2"/>
    <row r="697" ht="12.75" customHeight="1" x14ac:dyDescent="0.2"/>
    <row r="698" ht="12.75" customHeight="1" x14ac:dyDescent="0.2"/>
    <row r="699" ht="12.75" customHeight="1" x14ac:dyDescent="0.2"/>
    <row r="700" ht="12.75" customHeight="1" x14ac:dyDescent="0.2"/>
    <row r="701" ht="12.75" customHeight="1" x14ac:dyDescent="0.2"/>
    <row r="702" ht="12.75" customHeight="1" x14ac:dyDescent="0.2"/>
    <row r="703" ht="12.75" customHeight="1" x14ac:dyDescent="0.2"/>
    <row r="704" ht="12.75" customHeight="1" x14ac:dyDescent="0.2"/>
    <row r="705" ht="12.75" customHeight="1" x14ac:dyDescent="0.2"/>
    <row r="706" ht="12.75" customHeight="1" x14ac:dyDescent="0.2"/>
    <row r="707" ht="12.75" customHeight="1" x14ac:dyDescent="0.2"/>
    <row r="708" ht="12.75" customHeight="1" x14ac:dyDescent="0.2"/>
    <row r="709" ht="12.75" customHeight="1" x14ac:dyDescent="0.2"/>
    <row r="710" ht="12.75" customHeight="1" x14ac:dyDescent="0.2"/>
    <row r="711" ht="12.75" customHeight="1" x14ac:dyDescent="0.2"/>
    <row r="712" ht="12.75" customHeight="1" x14ac:dyDescent="0.2"/>
    <row r="713" ht="12.75" customHeight="1" x14ac:dyDescent="0.2"/>
    <row r="714" ht="12.75" customHeight="1" x14ac:dyDescent="0.2"/>
    <row r="715" ht="12.75" customHeight="1" x14ac:dyDescent="0.2"/>
    <row r="716" ht="12.75" customHeight="1" x14ac:dyDescent="0.2"/>
    <row r="717" ht="12.75" customHeight="1" x14ac:dyDescent="0.2"/>
    <row r="718" ht="12.75" customHeight="1" x14ac:dyDescent="0.2"/>
    <row r="719" ht="12.75" customHeight="1" x14ac:dyDescent="0.2"/>
    <row r="720" ht="12.75" customHeight="1" x14ac:dyDescent="0.2"/>
    <row r="721" ht="12.75" customHeight="1" x14ac:dyDescent="0.2"/>
    <row r="722" ht="12.75" customHeight="1" x14ac:dyDescent="0.2"/>
    <row r="723" ht="12.75" customHeight="1" x14ac:dyDescent="0.2"/>
    <row r="724" ht="12.75" customHeight="1" x14ac:dyDescent="0.2"/>
    <row r="725" ht="12.75" customHeight="1" x14ac:dyDescent="0.2"/>
    <row r="726" ht="12.75" customHeight="1" x14ac:dyDescent="0.2"/>
    <row r="727" ht="12.75" customHeight="1" x14ac:dyDescent="0.2"/>
    <row r="728" ht="12.75" customHeight="1" x14ac:dyDescent="0.2"/>
    <row r="729" ht="12.75" customHeight="1" x14ac:dyDescent="0.2"/>
    <row r="730" ht="12.75" customHeight="1" x14ac:dyDescent="0.2"/>
    <row r="731" ht="12.75" customHeight="1" x14ac:dyDescent="0.2"/>
    <row r="732" ht="12.75" customHeight="1" x14ac:dyDescent="0.2"/>
    <row r="733" ht="12.75" customHeight="1" x14ac:dyDescent="0.2"/>
    <row r="734" ht="12.75" customHeight="1" x14ac:dyDescent="0.2"/>
    <row r="735" ht="12.75" customHeight="1" x14ac:dyDescent="0.2"/>
    <row r="736" ht="12.75" customHeight="1" x14ac:dyDescent="0.2"/>
    <row r="737" ht="12.75" customHeight="1" x14ac:dyDescent="0.2"/>
    <row r="738" ht="12.75" customHeight="1" x14ac:dyDescent="0.2"/>
    <row r="739" ht="12.75" customHeight="1" x14ac:dyDescent="0.2"/>
    <row r="740" ht="12.75" customHeight="1" x14ac:dyDescent="0.2"/>
    <row r="741" ht="12.75" customHeight="1" x14ac:dyDescent="0.2"/>
    <row r="742" ht="12.75" customHeight="1" x14ac:dyDescent="0.2"/>
    <row r="743" ht="12.75" customHeight="1" x14ac:dyDescent="0.2"/>
    <row r="744" ht="12.75" customHeight="1" x14ac:dyDescent="0.2"/>
    <row r="745" ht="12.75" customHeight="1" x14ac:dyDescent="0.2"/>
    <row r="746" ht="12.75" customHeight="1" x14ac:dyDescent="0.2"/>
    <row r="747" ht="12.75" customHeight="1" x14ac:dyDescent="0.2"/>
    <row r="748" ht="12.75" customHeight="1" x14ac:dyDescent="0.2"/>
    <row r="749" ht="12.75" customHeight="1" x14ac:dyDescent="0.2"/>
    <row r="750" ht="12.75" customHeight="1" x14ac:dyDescent="0.2"/>
    <row r="751" ht="12.75" customHeight="1" x14ac:dyDescent="0.2"/>
    <row r="752" ht="12.75" customHeight="1" x14ac:dyDescent="0.2"/>
    <row r="753" ht="12.75" customHeight="1" x14ac:dyDescent="0.2"/>
    <row r="754" ht="12.75" customHeight="1" x14ac:dyDescent="0.2"/>
    <row r="755" ht="12.75" customHeight="1" x14ac:dyDescent="0.2"/>
    <row r="756" ht="12.75" customHeight="1" x14ac:dyDescent="0.2"/>
    <row r="757" ht="12.75" customHeight="1" x14ac:dyDescent="0.2"/>
    <row r="758" ht="12.75" customHeight="1" x14ac:dyDescent="0.2"/>
    <row r="759" ht="12.75" customHeight="1" x14ac:dyDescent="0.2"/>
    <row r="760" ht="12.75" customHeight="1" x14ac:dyDescent="0.2"/>
    <row r="761" ht="12.75" customHeight="1" x14ac:dyDescent="0.2"/>
    <row r="762" ht="12.75" customHeight="1" x14ac:dyDescent="0.2"/>
    <row r="763" ht="12.75" customHeight="1" x14ac:dyDescent="0.2"/>
    <row r="764" ht="12.75" customHeight="1" x14ac:dyDescent="0.2"/>
    <row r="765" ht="12.75" customHeight="1" x14ac:dyDescent="0.2"/>
    <row r="766" ht="12.75" customHeight="1" x14ac:dyDescent="0.2"/>
    <row r="767" ht="12.75" customHeight="1" x14ac:dyDescent="0.2"/>
    <row r="768" ht="12.75" customHeight="1" x14ac:dyDescent="0.2"/>
    <row r="769" ht="12.75" customHeight="1" x14ac:dyDescent="0.2"/>
    <row r="770" ht="12.75" customHeight="1" x14ac:dyDescent="0.2"/>
    <row r="771" ht="12.75" customHeight="1" x14ac:dyDescent="0.2"/>
    <row r="772" ht="12.75" customHeight="1" x14ac:dyDescent="0.2"/>
    <row r="773" ht="12.75" customHeight="1" x14ac:dyDescent="0.2"/>
    <row r="774" ht="12.75" customHeight="1" x14ac:dyDescent="0.2"/>
    <row r="775" ht="12.75" customHeight="1" x14ac:dyDescent="0.2"/>
    <row r="776" ht="12.75" customHeight="1" x14ac:dyDescent="0.2"/>
    <row r="777" ht="12.75" customHeight="1" x14ac:dyDescent="0.2"/>
    <row r="778" ht="12.75" customHeight="1" x14ac:dyDescent="0.2"/>
    <row r="779" ht="12.75" customHeight="1" x14ac:dyDescent="0.2"/>
    <row r="780" ht="12.75" customHeight="1" x14ac:dyDescent="0.2"/>
    <row r="781" ht="12.75" customHeight="1" x14ac:dyDescent="0.2"/>
    <row r="782" ht="12.75" customHeight="1" x14ac:dyDescent="0.2"/>
    <row r="783" ht="12.75" customHeight="1" x14ac:dyDescent="0.2"/>
    <row r="784" ht="12.75" customHeight="1" x14ac:dyDescent="0.2"/>
    <row r="785" ht="12.75" customHeight="1" x14ac:dyDescent="0.2"/>
    <row r="786" ht="12.75" customHeight="1" x14ac:dyDescent="0.2"/>
    <row r="787" ht="12.75" customHeight="1" x14ac:dyDescent="0.2"/>
    <row r="788" ht="12.75" customHeight="1" x14ac:dyDescent="0.2"/>
    <row r="789" ht="12.75" customHeight="1" x14ac:dyDescent="0.2"/>
    <row r="790" ht="12.75" customHeight="1" x14ac:dyDescent="0.2"/>
    <row r="791" ht="12.75" customHeight="1" x14ac:dyDescent="0.2"/>
    <row r="792" ht="12.75" customHeight="1" x14ac:dyDescent="0.2"/>
    <row r="793" ht="12.75" customHeight="1" x14ac:dyDescent="0.2"/>
    <row r="794" ht="12.75" customHeight="1" x14ac:dyDescent="0.2"/>
    <row r="795" ht="12.75" customHeight="1" x14ac:dyDescent="0.2"/>
    <row r="796" ht="12.75" customHeight="1" x14ac:dyDescent="0.2"/>
    <row r="797" ht="12.75" customHeight="1" x14ac:dyDescent="0.2"/>
    <row r="798" ht="12.75" customHeight="1" x14ac:dyDescent="0.2"/>
    <row r="799" ht="12.75" customHeight="1" x14ac:dyDescent="0.2"/>
    <row r="800" ht="12.75" customHeight="1" x14ac:dyDescent="0.2"/>
    <row r="801" ht="12.75" customHeight="1" x14ac:dyDescent="0.2"/>
    <row r="802" ht="12.75" customHeight="1" x14ac:dyDescent="0.2"/>
    <row r="803" ht="12.75" customHeight="1" x14ac:dyDescent="0.2"/>
    <row r="804" ht="12.75" customHeight="1" x14ac:dyDescent="0.2"/>
    <row r="805" ht="12.75" customHeight="1" x14ac:dyDescent="0.2"/>
    <row r="806" ht="12.75" customHeight="1" x14ac:dyDescent="0.2"/>
    <row r="807" ht="12.75" customHeight="1" x14ac:dyDescent="0.2"/>
    <row r="808" ht="12.75" customHeight="1" x14ac:dyDescent="0.2"/>
    <row r="809" ht="12.75" customHeight="1" x14ac:dyDescent="0.2"/>
    <row r="810" ht="12.75" customHeight="1" x14ac:dyDescent="0.2"/>
    <row r="811" ht="12.75" customHeight="1" x14ac:dyDescent="0.2"/>
    <row r="812" ht="12.75" customHeight="1" x14ac:dyDescent="0.2"/>
    <row r="813" ht="12.75" customHeight="1" x14ac:dyDescent="0.2"/>
    <row r="814" ht="12.75" customHeight="1" x14ac:dyDescent="0.2"/>
    <row r="815" ht="12.75" customHeight="1" x14ac:dyDescent="0.2"/>
    <row r="816" ht="12.75" customHeight="1" x14ac:dyDescent="0.2"/>
    <row r="817" ht="12.75" customHeight="1" x14ac:dyDescent="0.2"/>
    <row r="818" ht="12.75" customHeight="1" x14ac:dyDescent="0.2"/>
    <row r="819" ht="12.75" customHeight="1" x14ac:dyDescent="0.2"/>
    <row r="820" ht="12.75" customHeight="1" x14ac:dyDescent="0.2"/>
    <row r="821" ht="12.75" customHeight="1" x14ac:dyDescent="0.2"/>
    <row r="822" ht="12.75" customHeight="1" x14ac:dyDescent="0.2"/>
    <row r="823" ht="12.75" customHeight="1" x14ac:dyDescent="0.2"/>
    <row r="824" ht="12.75" customHeight="1" x14ac:dyDescent="0.2"/>
    <row r="825" ht="12.75" customHeight="1" x14ac:dyDescent="0.2"/>
    <row r="826" ht="12.75" customHeight="1" x14ac:dyDescent="0.2"/>
    <row r="827" ht="12.75" customHeight="1" x14ac:dyDescent="0.2"/>
    <row r="828" ht="12.75" customHeight="1" x14ac:dyDescent="0.2"/>
    <row r="829" ht="12.75" customHeight="1" x14ac:dyDescent="0.2"/>
    <row r="830" ht="12.75" customHeight="1" x14ac:dyDescent="0.2"/>
    <row r="831" ht="12.75" customHeight="1" x14ac:dyDescent="0.2"/>
    <row r="832" ht="12.75" customHeight="1" x14ac:dyDescent="0.2"/>
    <row r="833" ht="12.75" customHeight="1" x14ac:dyDescent="0.2"/>
    <row r="834" ht="12.75" customHeight="1" x14ac:dyDescent="0.2"/>
    <row r="835" ht="12.75" customHeight="1" x14ac:dyDescent="0.2"/>
    <row r="836" ht="12.75" customHeight="1" x14ac:dyDescent="0.2"/>
    <row r="837" ht="12.75" customHeight="1" x14ac:dyDescent="0.2"/>
    <row r="838" ht="12.75" customHeight="1" x14ac:dyDescent="0.2"/>
    <row r="839" ht="12.75" customHeight="1" x14ac:dyDescent="0.2"/>
    <row r="840" ht="12.75" customHeight="1" x14ac:dyDescent="0.2"/>
    <row r="841" ht="12.75" customHeight="1" x14ac:dyDescent="0.2"/>
    <row r="842" ht="12.75" customHeight="1" x14ac:dyDescent="0.2"/>
    <row r="843" ht="12.75" customHeight="1" x14ac:dyDescent="0.2"/>
    <row r="844" ht="12.75" customHeight="1" x14ac:dyDescent="0.2"/>
    <row r="845" ht="12.75" customHeight="1" x14ac:dyDescent="0.2"/>
    <row r="846" ht="12.75" customHeight="1" x14ac:dyDescent="0.2"/>
    <row r="847" ht="12.75" customHeight="1" x14ac:dyDescent="0.2"/>
    <row r="848" ht="12.75" customHeight="1" x14ac:dyDescent="0.2"/>
    <row r="849" ht="12.75" customHeight="1" x14ac:dyDescent="0.2"/>
    <row r="850" ht="12.75" customHeight="1" x14ac:dyDescent="0.2"/>
    <row r="851" ht="12.75" customHeight="1" x14ac:dyDescent="0.2"/>
    <row r="852" ht="12.75" customHeight="1" x14ac:dyDescent="0.2"/>
    <row r="853" ht="12.75" customHeight="1" x14ac:dyDescent="0.2"/>
    <row r="854" ht="12.75" customHeight="1" x14ac:dyDescent="0.2"/>
    <row r="855" ht="12.75" customHeight="1" x14ac:dyDescent="0.2"/>
    <row r="856" ht="12.75" customHeight="1" x14ac:dyDescent="0.2"/>
    <row r="857" ht="12.75" customHeight="1" x14ac:dyDescent="0.2"/>
    <row r="858" ht="12.75" customHeight="1" x14ac:dyDescent="0.2"/>
    <row r="859" ht="12.75" customHeight="1" x14ac:dyDescent="0.2"/>
    <row r="860" ht="12.75" customHeight="1" x14ac:dyDescent="0.2"/>
    <row r="861" ht="12.75" customHeight="1" x14ac:dyDescent="0.2"/>
    <row r="862" ht="12.75" customHeight="1" x14ac:dyDescent="0.2"/>
    <row r="863" ht="12.75" customHeight="1" x14ac:dyDescent="0.2"/>
    <row r="864" ht="12.75" customHeight="1" x14ac:dyDescent="0.2"/>
    <row r="865" ht="12.75" customHeight="1" x14ac:dyDescent="0.2"/>
    <row r="866" ht="12.75" customHeight="1" x14ac:dyDescent="0.2"/>
    <row r="867" ht="12.75" customHeight="1" x14ac:dyDescent="0.2"/>
    <row r="868" ht="12.75" customHeight="1" x14ac:dyDescent="0.2"/>
    <row r="869" ht="12.75" customHeight="1" x14ac:dyDescent="0.2"/>
    <row r="870" ht="12.75" customHeight="1" x14ac:dyDescent="0.2"/>
    <row r="871" ht="12.75" customHeight="1" x14ac:dyDescent="0.2"/>
    <row r="872" ht="12.75" customHeight="1" x14ac:dyDescent="0.2"/>
    <row r="873" ht="12.75" customHeight="1" x14ac:dyDescent="0.2"/>
    <row r="874" ht="12.75" customHeight="1" x14ac:dyDescent="0.2"/>
    <row r="875" ht="12.75" customHeight="1" x14ac:dyDescent="0.2"/>
    <row r="876" ht="12.75" customHeight="1" x14ac:dyDescent="0.2"/>
    <row r="877" ht="12.75" customHeight="1" x14ac:dyDescent="0.2"/>
    <row r="878" ht="12.75" customHeight="1" x14ac:dyDescent="0.2"/>
    <row r="879" ht="12.75" customHeight="1" x14ac:dyDescent="0.2"/>
    <row r="880" ht="12.75" customHeight="1" x14ac:dyDescent="0.2"/>
    <row r="881" ht="12.75" customHeight="1" x14ac:dyDescent="0.2"/>
    <row r="882" ht="12.75" customHeight="1" x14ac:dyDescent="0.2"/>
    <row r="883" ht="12.75" customHeight="1" x14ac:dyDescent="0.2"/>
    <row r="884" ht="12.75" customHeight="1" x14ac:dyDescent="0.2"/>
    <row r="885" ht="12.75" customHeight="1" x14ac:dyDescent="0.2"/>
    <row r="886" ht="12.75" customHeight="1" x14ac:dyDescent="0.2"/>
    <row r="887" ht="12.75" customHeight="1" x14ac:dyDescent="0.2"/>
    <row r="888" ht="12.75" customHeight="1" x14ac:dyDescent="0.2"/>
    <row r="889" ht="12.75" customHeight="1" x14ac:dyDescent="0.2"/>
    <row r="890" ht="12.75" customHeight="1" x14ac:dyDescent="0.2"/>
    <row r="891" ht="12.75" customHeight="1" x14ac:dyDescent="0.2"/>
    <row r="892" ht="12.75" customHeight="1" x14ac:dyDescent="0.2"/>
    <row r="893" ht="12.75" customHeight="1" x14ac:dyDescent="0.2"/>
    <row r="894" ht="12.75" customHeight="1" x14ac:dyDescent="0.2"/>
    <row r="895" ht="12.75" customHeight="1" x14ac:dyDescent="0.2"/>
    <row r="896" ht="12.75" customHeight="1" x14ac:dyDescent="0.2"/>
    <row r="897" ht="12.75" customHeight="1" x14ac:dyDescent="0.2"/>
    <row r="898" ht="12.75" customHeight="1" x14ac:dyDescent="0.2"/>
    <row r="899" ht="12.75" customHeight="1" x14ac:dyDescent="0.2"/>
    <row r="900" ht="12.75" customHeight="1" x14ac:dyDescent="0.2"/>
    <row r="901" ht="12.75" customHeight="1" x14ac:dyDescent="0.2"/>
    <row r="902" ht="12.75" customHeight="1" x14ac:dyDescent="0.2"/>
    <row r="903" ht="12.75" customHeight="1" x14ac:dyDescent="0.2"/>
    <row r="904" ht="12.75" customHeight="1" x14ac:dyDescent="0.2"/>
    <row r="905" ht="12.75" customHeight="1" x14ac:dyDescent="0.2"/>
    <row r="906" ht="12.75" customHeight="1" x14ac:dyDescent="0.2"/>
    <row r="907" ht="12.75" customHeight="1" x14ac:dyDescent="0.2"/>
    <row r="908" ht="12.75" customHeight="1" x14ac:dyDescent="0.2"/>
    <row r="909" ht="12.75" customHeight="1" x14ac:dyDescent="0.2"/>
    <row r="910" ht="12.75" customHeight="1" x14ac:dyDescent="0.2"/>
    <row r="911" ht="12.75" customHeight="1" x14ac:dyDescent="0.2"/>
    <row r="912" ht="12.75" customHeight="1" x14ac:dyDescent="0.2"/>
    <row r="913" ht="12.75" customHeight="1" x14ac:dyDescent="0.2"/>
    <row r="914" ht="12.75" customHeight="1" x14ac:dyDescent="0.2"/>
    <row r="915" ht="12.75" customHeight="1" x14ac:dyDescent="0.2"/>
    <row r="916" ht="12.75" customHeight="1" x14ac:dyDescent="0.2"/>
    <row r="917" ht="12.75" customHeight="1" x14ac:dyDescent="0.2"/>
    <row r="918" ht="12.75" customHeight="1" x14ac:dyDescent="0.2"/>
    <row r="919" ht="12.75" customHeight="1" x14ac:dyDescent="0.2"/>
    <row r="920" ht="12.75" customHeight="1" x14ac:dyDescent="0.2"/>
    <row r="921" ht="12.75" customHeight="1" x14ac:dyDescent="0.2"/>
    <row r="922" ht="12.75" customHeight="1" x14ac:dyDescent="0.2"/>
    <row r="923" ht="12.75" customHeight="1" x14ac:dyDescent="0.2"/>
    <row r="924" ht="12.75" customHeight="1" x14ac:dyDescent="0.2"/>
    <row r="925" ht="12.75" customHeight="1" x14ac:dyDescent="0.2"/>
    <row r="926" ht="12.75" customHeight="1" x14ac:dyDescent="0.2"/>
    <row r="927" ht="12.75" customHeight="1" x14ac:dyDescent="0.2"/>
    <row r="928" ht="12.75" customHeight="1" x14ac:dyDescent="0.2"/>
    <row r="929" ht="12.75" customHeight="1" x14ac:dyDescent="0.2"/>
    <row r="930" ht="12.75" customHeight="1" x14ac:dyDescent="0.2"/>
    <row r="931" ht="12.75" customHeight="1" x14ac:dyDescent="0.2"/>
    <row r="932" ht="12.75" customHeight="1" x14ac:dyDescent="0.2"/>
    <row r="933" ht="12.75" customHeight="1" x14ac:dyDescent="0.2"/>
    <row r="934" ht="12.75" customHeight="1" x14ac:dyDescent="0.2"/>
    <row r="935" ht="12.75" customHeight="1" x14ac:dyDescent="0.2"/>
    <row r="936" ht="12.75" customHeight="1" x14ac:dyDescent="0.2"/>
    <row r="937" ht="12.75" customHeight="1" x14ac:dyDescent="0.2"/>
    <row r="938" ht="12.75" customHeight="1" x14ac:dyDescent="0.2"/>
    <row r="939" ht="12.75" customHeight="1" x14ac:dyDescent="0.2"/>
    <row r="940" ht="12.75" customHeight="1" x14ac:dyDescent="0.2"/>
    <row r="941" ht="12.75" customHeight="1" x14ac:dyDescent="0.2"/>
    <row r="942" ht="12.75" customHeight="1" x14ac:dyDescent="0.2"/>
    <row r="943" ht="12.75" customHeight="1" x14ac:dyDescent="0.2"/>
    <row r="944" ht="12.75" customHeight="1" x14ac:dyDescent="0.2"/>
    <row r="945" ht="12.75" customHeight="1" x14ac:dyDescent="0.2"/>
    <row r="946" ht="12.75" customHeight="1" x14ac:dyDescent="0.2"/>
    <row r="947" ht="12.75" customHeight="1" x14ac:dyDescent="0.2"/>
    <row r="948" ht="12.75" customHeight="1" x14ac:dyDescent="0.2"/>
    <row r="949" ht="12.75" customHeight="1" x14ac:dyDescent="0.2"/>
    <row r="950" ht="12.75" customHeight="1" x14ac:dyDescent="0.2"/>
    <row r="951" ht="12.75" customHeight="1" x14ac:dyDescent="0.2"/>
    <row r="952" ht="12.75" customHeight="1" x14ac:dyDescent="0.2"/>
    <row r="953" ht="12.75" customHeight="1" x14ac:dyDescent="0.2"/>
    <row r="954" ht="12.75" customHeight="1" x14ac:dyDescent="0.2"/>
    <row r="955" ht="12.75" customHeight="1" x14ac:dyDescent="0.2"/>
    <row r="956" ht="12.75" customHeight="1" x14ac:dyDescent="0.2"/>
    <row r="957" ht="12.75" customHeight="1" x14ac:dyDescent="0.2"/>
    <row r="958" ht="12.75" customHeight="1" x14ac:dyDescent="0.2"/>
    <row r="959" ht="12.75" customHeight="1" x14ac:dyDescent="0.2"/>
    <row r="960" ht="12.75" customHeight="1" x14ac:dyDescent="0.2"/>
    <row r="961" ht="12.75" customHeight="1" x14ac:dyDescent="0.2"/>
    <row r="962" ht="12.75" customHeight="1" x14ac:dyDescent="0.2"/>
    <row r="963" ht="12.75" customHeight="1" x14ac:dyDescent="0.2"/>
    <row r="964" ht="12.75" customHeight="1" x14ac:dyDescent="0.2"/>
    <row r="965" ht="12.75" customHeight="1" x14ac:dyDescent="0.2"/>
    <row r="966" ht="12.75" customHeight="1" x14ac:dyDescent="0.2"/>
    <row r="967" ht="12.75" customHeight="1" x14ac:dyDescent="0.2"/>
    <row r="968" ht="12.75" customHeight="1" x14ac:dyDescent="0.2"/>
    <row r="969" ht="12.75" customHeight="1" x14ac:dyDescent="0.2"/>
    <row r="970" ht="12.75" customHeight="1" x14ac:dyDescent="0.2"/>
    <row r="971" ht="12.75" customHeight="1" x14ac:dyDescent="0.2"/>
    <row r="972" ht="12.75" customHeight="1" x14ac:dyDescent="0.2"/>
    <row r="973" ht="12.75" customHeight="1" x14ac:dyDescent="0.2"/>
    <row r="974" ht="12.75" customHeight="1" x14ac:dyDescent="0.2"/>
    <row r="975" ht="12.75" customHeight="1" x14ac:dyDescent="0.2"/>
    <row r="976" ht="12.75" customHeight="1" x14ac:dyDescent="0.2"/>
    <row r="977" ht="12.75" customHeight="1" x14ac:dyDescent="0.2"/>
    <row r="978" ht="12.75" customHeight="1" x14ac:dyDescent="0.2"/>
    <row r="979" ht="12.75" customHeight="1" x14ac:dyDescent="0.2"/>
    <row r="980" ht="12.75" customHeight="1" x14ac:dyDescent="0.2"/>
    <row r="981" ht="12.75" customHeight="1" x14ac:dyDescent="0.2"/>
    <row r="982" ht="12.75" customHeight="1" x14ac:dyDescent="0.2"/>
    <row r="983" ht="12.75" customHeight="1" x14ac:dyDescent="0.2"/>
    <row r="984" ht="12.75" customHeight="1" x14ac:dyDescent="0.2"/>
    <row r="985" ht="12.75" customHeight="1" x14ac:dyDescent="0.2"/>
    <row r="986" ht="12.75" customHeight="1" x14ac:dyDescent="0.2"/>
    <row r="987" ht="12.75" customHeight="1" x14ac:dyDescent="0.2"/>
    <row r="988" ht="12.75" customHeight="1" x14ac:dyDescent="0.2"/>
    <row r="989" ht="12.75" customHeight="1" x14ac:dyDescent="0.2"/>
    <row r="990" ht="12.75" customHeight="1" x14ac:dyDescent="0.2"/>
    <row r="991" ht="12.75" customHeight="1" x14ac:dyDescent="0.2"/>
    <row r="992" ht="12.75" customHeight="1" x14ac:dyDescent="0.2"/>
    <row r="993" ht="12.75" customHeight="1" x14ac:dyDescent="0.2"/>
    <row r="994" ht="12.75" customHeight="1" x14ac:dyDescent="0.2"/>
    <row r="995" ht="12.75" customHeight="1" x14ac:dyDescent="0.2"/>
    <row r="996" ht="12.75" customHeight="1" x14ac:dyDescent="0.2"/>
    <row r="997" ht="12.75" customHeight="1" x14ac:dyDescent="0.2"/>
    <row r="998" ht="12.75" customHeight="1" x14ac:dyDescent="0.2"/>
  </sheetData>
  <mergeCells count="24">
    <mergeCell ref="F87:H88"/>
    <mergeCell ref="A22:F22"/>
    <mergeCell ref="A23:F23"/>
    <mergeCell ref="A33:H33"/>
    <mergeCell ref="A52:G52"/>
    <mergeCell ref="A54:G54"/>
    <mergeCell ref="A65:G65"/>
    <mergeCell ref="A21:F21"/>
    <mergeCell ref="B10:C10"/>
    <mergeCell ref="A11:F11"/>
    <mergeCell ref="B13:C13"/>
    <mergeCell ref="A14:F14"/>
    <mergeCell ref="A15:F15"/>
    <mergeCell ref="A16:F16"/>
    <mergeCell ref="B17:G17"/>
    <mergeCell ref="A18:F18"/>
    <mergeCell ref="A19:F19"/>
    <mergeCell ref="A20:F20"/>
    <mergeCell ref="B8:C8"/>
    <mergeCell ref="A1:H1"/>
    <mergeCell ref="A2:H2"/>
    <mergeCell ref="A3:H3"/>
    <mergeCell ref="A4:H4"/>
    <mergeCell ref="B7:C7"/>
  </mergeCells>
  <pageMargins left="0.51181102362204722" right="0.51181102362204722" top="0.78740157480314965" bottom="0.78740157480314965" header="0.31496062992125984" footer="0.31496062992125984"/>
  <pageSetup paperSize="9" scale="56" fitToHeight="2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60"/>
  <sheetViews>
    <sheetView topLeftCell="A11" workbookViewId="0">
      <selection activeCell="A14" sqref="A14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20.8554687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6" t="s">
        <v>82</v>
      </c>
    </row>
    <row r="2" spans="1:7" x14ac:dyDescent="0.2">
      <c r="A2" s="86" t="s">
        <v>165</v>
      </c>
    </row>
    <row r="3" spans="1:7" s="2" customFormat="1" ht="15.6" customHeight="1" x14ac:dyDescent="0.2">
      <c r="B3" s="3"/>
      <c r="C3" s="3"/>
      <c r="D3" s="3"/>
      <c r="E3" s="3"/>
      <c r="F3" s="3"/>
      <c r="G3" s="4"/>
    </row>
    <row r="4" spans="1:7" s="2" customFormat="1" ht="15.6" hidden="1" customHeight="1" x14ac:dyDescent="0.2">
      <c r="A4" s="88" t="s">
        <v>96</v>
      </c>
      <c r="B4" s="3"/>
      <c r="C4" s="3"/>
      <c r="D4" s="3"/>
      <c r="E4" s="3"/>
      <c r="F4" s="3"/>
      <c r="G4" s="4"/>
    </row>
    <row r="5" spans="1:7" s="2" customFormat="1" ht="16.5" customHeight="1" x14ac:dyDescent="0.2">
      <c r="A5" s="89" t="s">
        <v>99</v>
      </c>
      <c r="B5" s="3"/>
      <c r="C5" s="3"/>
      <c r="D5" s="4"/>
      <c r="E5" s="4"/>
      <c r="F5" s="4"/>
      <c r="G5" s="4"/>
    </row>
    <row r="6" spans="1:7" s="2" customFormat="1" ht="16.5" customHeight="1" x14ac:dyDescent="0.2">
      <c r="A6" s="89" t="s">
        <v>100</v>
      </c>
      <c r="B6" s="3"/>
      <c r="C6" s="3"/>
      <c r="D6" s="4"/>
      <c r="E6" s="4"/>
      <c r="F6" s="4"/>
      <c r="G6" s="4"/>
    </row>
    <row r="7" spans="1:7" ht="13.5" thickBot="1" x14ac:dyDescent="0.25"/>
    <row r="8" spans="1:7" ht="18" x14ac:dyDescent="0.2">
      <c r="A8" s="309" t="s">
        <v>88</v>
      </c>
      <c r="B8" s="310"/>
      <c r="C8" s="311"/>
      <c r="D8" s="13"/>
      <c r="E8" s="13"/>
      <c r="F8" s="13"/>
    </row>
    <row r="9" spans="1:7" ht="14.25" x14ac:dyDescent="0.2">
      <c r="A9" s="18" t="s">
        <v>27</v>
      </c>
      <c r="B9" s="19" t="s">
        <v>28</v>
      </c>
      <c r="C9" s="20" t="s">
        <v>29</v>
      </c>
      <c r="D9" s="21"/>
    </row>
    <row r="10" spans="1:7" ht="14.25" x14ac:dyDescent="0.2">
      <c r="A10" s="18" t="s">
        <v>30</v>
      </c>
      <c r="B10" s="19" t="s">
        <v>6</v>
      </c>
      <c r="C10" s="22"/>
      <c r="D10" s="21"/>
    </row>
    <row r="11" spans="1:7" ht="14.25" x14ac:dyDescent="0.2">
      <c r="A11" s="18" t="s">
        <v>31</v>
      </c>
      <c r="B11" s="19" t="s">
        <v>32</v>
      </c>
      <c r="C11" s="22"/>
      <c r="D11" s="21"/>
    </row>
    <row r="12" spans="1:7" ht="14.25" x14ac:dyDescent="0.2">
      <c r="A12" s="18" t="s">
        <v>33</v>
      </c>
      <c r="B12" s="19" t="s">
        <v>34</v>
      </c>
      <c r="C12" s="22"/>
      <c r="D12" s="21"/>
    </row>
    <row r="13" spans="1:7" ht="14.25" x14ac:dyDescent="0.2">
      <c r="A13" s="18" t="s">
        <v>35</v>
      </c>
      <c r="B13" s="19" t="s">
        <v>36</v>
      </c>
      <c r="C13" s="22"/>
      <c r="D13" s="21"/>
    </row>
    <row r="14" spans="1:7" ht="14.25" x14ac:dyDescent="0.2">
      <c r="A14" s="18" t="s">
        <v>37</v>
      </c>
      <c r="B14" s="19" t="s">
        <v>38</v>
      </c>
      <c r="C14" s="22"/>
      <c r="D14" s="21"/>
    </row>
    <row r="15" spans="1:7" ht="14.25" x14ac:dyDescent="0.2">
      <c r="A15" s="18" t="s">
        <v>39</v>
      </c>
      <c r="B15" s="19" t="s">
        <v>40</v>
      </c>
      <c r="C15" s="22"/>
      <c r="D15" s="21"/>
    </row>
    <row r="16" spans="1:7" ht="14.25" x14ac:dyDescent="0.2">
      <c r="A16" s="18" t="s">
        <v>41</v>
      </c>
      <c r="B16" s="19" t="s">
        <v>42</v>
      </c>
      <c r="C16" s="22"/>
      <c r="D16" s="21"/>
    </row>
    <row r="17" spans="1:8" ht="14.25" x14ac:dyDescent="0.2">
      <c r="A17" s="18" t="s">
        <v>43</v>
      </c>
      <c r="B17" s="19" t="s">
        <v>7</v>
      </c>
      <c r="C17" s="22">
        <v>0.08</v>
      </c>
      <c r="D17" s="21"/>
    </row>
    <row r="18" spans="1:8" ht="15" x14ac:dyDescent="0.2">
      <c r="A18" s="18" t="s">
        <v>44</v>
      </c>
      <c r="B18" s="23" t="s">
        <v>45</v>
      </c>
      <c r="C18" s="24">
        <f>SUM(C10:C17)</f>
        <v>0.08</v>
      </c>
      <c r="D18" s="21"/>
    </row>
    <row r="19" spans="1:8" ht="15" x14ac:dyDescent="0.2">
      <c r="A19" s="25"/>
      <c r="B19" s="26"/>
      <c r="C19" s="27"/>
      <c r="D19" s="21"/>
    </row>
    <row r="20" spans="1:8" ht="14.25" x14ac:dyDescent="0.2">
      <c r="A20" s="18" t="s">
        <v>46</v>
      </c>
      <c r="B20" s="28" t="s">
        <v>47</v>
      </c>
      <c r="C20" s="22">
        <v>6.5699999999999995E-2</v>
      </c>
      <c r="D20" s="21"/>
    </row>
    <row r="21" spans="1:8" ht="14.25" x14ac:dyDescent="0.2">
      <c r="A21" s="18" t="s">
        <v>48</v>
      </c>
      <c r="B21" s="28" t="s">
        <v>49</v>
      </c>
      <c r="C21" s="22">
        <v>8.3299999999999999E-2</v>
      </c>
      <c r="D21" s="21"/>
    </row>
    <row r="22" spans="1:8" ht="14.25" x14ac:dyDescent="0.2">
      <c r="A22" s="18" t="s">
        <v>87</v>
      </c>
      <c r="B22" s="28" t="s">
        <v>51</v>
      </c>
      <c r="C22" s="22">
        <v>5.9999999999999995E-4</v>
      </c>
      <c r="D22" s="21"/>
    </row>
    <row r="23" spans="1:8" ht="14.25" x14ac:dyDescent="0.2">
      <c r="A23" s="18" t="s">
        <v>50</v>
      </c>
      <c r="B23" s="28" t="s">
        <v>53</v>
      </c>
      <c r="C23" s="22">
        <v>8.2000000000000007E-3</v>
      </c>
      <c r="D23" s="21"/>
    </row>
    <row r="24" spans="1:8" ht="14.25" x14ac:dyDescent="0.2">
      <c r="A24" s="18" t="s">
        <v>52</v>
      </c>
      <c r="B24" s="28" t="s">
        <v>55</v>
      </c>
      <c r="C24" s="22">
        <v>3.0999999999999999E-3</v>
      </c>
      <c r="D24" s="21"/>
    </row>
    <row r="25" spans="1:8" ht="14.25" x14ac:dyDescent="0.2">
      <c r="A25" s="18" t="s">
        <v>54</v>
      </c>
      <c r="B25" s="28" t="s">
        <v>56</v>
      </c>
      <c r="C25" s="22">
        <v>1.66E-2</v>
      </c>
      <c r="D25" s="21"/>
    </row>
    <row r="26" spans="1:8" ht="15" x14ac:dyDescent="0.2">
      <c r="A26" s="18" t="s">
        <v>57</v>
      </c>
      <c r="B26" s="23" t="s">
        <v>58</v>
      </c>
      <c r="C26" s="24">
        <f>SUM(C20:C25)</f>
        <v>0.17749999999999999</v>
      </c>
      <c r="D26" s="29"/>
    </row>
    <row r="27" spans="1:8" ht="15" x14ac:dyDescent="0.2">
      <c r="A27" s="25"/>
      <c r="B27" s="26"/>
      <c r="C27" s="27"/>
      <c r="D27" s="29"/>
    </row>
    <row r="28" spans="1:8" ht="14.25" x14ac:dyDescent="0.2">
      <c r="A28" s="18" t="s">
        <v>59</v>
      </c>
      <c r="B28" s="19" t="s">
        <v>60</v>
      </c>
      <c r="C28" s="22">
        <v>2.9000000000000001E-2</v>
      </c>
      <c r="D28" s="21"/>
      <c r="E28" s="30"/>
    </row>
    <row r="29" spans="1:8" ht="14.25" x14ac:dyDescent="0.2">
      <c r="A29" s="18" t="s">
        <v>86</v>
      </c>
      <c r="B29" s="19" t="s">
        <v>62</v>
      </c>
      <c r="C29" s="22">
        <v>4.5400000000000003E-2</v>
      </c>
      <c r="D29" s="21"/>
      <c r="H29" s="31"/>
    </row>
    <row r="30" spans="1:8" ht="14.25" x14ac:dyDescent="0.2">
      <c r="A30" s="18" t="s">
        <v>61</v>
      </c>
      <c r="B30" s="19" t="s">
        <v>64</v>
      </c>
      <c r="C30" s="22">
        <f>C28*C29</f>
        <v>1.3166000000000002E-3</v>
      </c>
      <c r="D30" s="21"/>
      <c r="E30" s="30"/>
    </row>
    <row r="31" spans="1:8" ht="14.25" x14ac:dyDescent="0.2">
      <c r="A31" s="18" t="s">
        <v>63</v>
      </c>
      <c r="B31" s="19" t="s">
        <v>66</v>
      </c>
      <c r="C31" s="22">
        <v>2.52E-2</v>
      </c>
      <c r="D31" s="21"/>
      <c r="G31" s="30"/>
    </row>
    <row r="32" spans="1:8" ht="14.25" x14ac:dyDescent="0.2">
      <c r="A32" s="18" t="s">
        <v>65</v>
      </c>
      <c r="B32" s="19" t="s">
        <v>67</v>
      </c>
      <c r="C32" s="22">
        <v>2E-3</v>
      </c>
      <c r="D32" s="21"/>
    </row>
    <row r="33" spans="1:4" ht="15" x14ac:dyDescent="0.2">
      <c r="A33" s="18" t="s">
        <v>68</v>
      </c>
      <c r="B33" s="23" t="s">
        <v>69</v>
      </c>
      <c r="C33" s="24">
        <f>SUM(C28:C32)</f>
        <v>0.10291660000000001</v>
      </c>
      <c r="D33" s="29"/>
    </row>
    <row r="34" spans="1:4" ht="15" x14ac:dyDescent="0.2">
      <c r="A34" s="25"/>
      <c r="B34" s="26"/>
      <c r="C34" s="27"/>
      <c r="D34" s="29"/>
    </row>
    <row r="35" spans="1:4" ht="14.25" x14ac:dyDescent="0.2">
      <c r="A35" s="18" t="s">
        <v>70</v>
      </c>
      <c r="B35" s="19" t="s">
        <v>71</v>
      </c>
      <c r="C35" s="22">
        <f>ROUND(C18*C26,4)</f>
        <v>1.4200000000000001E-2</v>
      </c>
      <c r="D35" s="21"/>
    </row>
    <row r="36" spans="1:4" ht="28.5" x14ac:dyDescent="0.2">
      <c r="A36" s="18" t="s">
        <v>72</v>
      </c>
      <c r="B36" s="32" t="s">
        <v>95</v>
      </c>
      <c r="C36" s="22">
        <f>ROUND((C28*C17),4)</f>
        <v>2.3E-3</v>
      </c>
      <c r="D36" s="21"/>
    </row>
    <row r="37" spans="1:4" ht="15" x14ac:dyDescent="0.2">
      <c r="A37" s="18" t="s">
        <v>73</v>
      </c>
      <c r="B37" s="23" t="s">
        <v>74</v>
      </c>
      <c r="C37" s="24">
        <f>SUM(C35:C36)</f>
        <v>1.6500000000000001E-2</v>
      </c>
      <c r="D37" s="29"/>
    </row>
    <row r="38" spans="1:4" ht="15.75" thickBot="1" x14ac:dyDescent="0.25">
      <c r="A38" s="33"/>
      <c r="B38" s="34" t="s">
        <v>75</v>
      </c>
      <c r="C38" s="35">
        <f>C37+C33+C26+C18</f>
        <v>0.37691659999999999</v>
      </c>
      <c r="D38" s="29"/>
    </row>
    <row r="39" spans="1:4" ht="15" x14ac:dyDescent="0.2">
      <c r="A39" s="21"/>
      <c r="B39" s="36"/>
      <c r="C39" s="37"/>
      <c r="D39" s="38"/>
    </row>
    <row r="40" spans="1:4" ht="14.25" x14ac:dyDescent="0.2">
      <c r="A40" s="21"/>
      <c r="B40" s="21"/>
      <c r="C40" s="39"/>
      <c r="D40" s="40"/>
    </row>
    <row r="41" spans="1:4" ht="14.25" x14ac:dyDescent="0.2">
      <c r="A41" s="21"/>
      <c r="B41" s="21"/>
      <c r="C41" s="39"/>
      <c r="D41" s="21"/>
    </row>
    <row r="42" spans="1:4" ht="14.25" x14ac:dyDescent="0.2">
      <c r="A42" s="21"/>
      <c r="B42" s="21"/>
      <c r="C42" s="39"/>
      <c r="D42" s="21"/>
    </row>
    <row r="43" spans="1:4" ht="14.25" x14ac:dyDescent="0.2">
      <c r="A43" s="21"/>
      <c r="B43" s="21"/>
      <c r="C43" s="39"/>
      <c r="D43" s="21"/>
    </row>
    <row r="44" spans="1:4" ht="15" x14ac:dyDescent="0.2">
      <c r="A44" s="21"/>
      <c r="B44" s="36"/>
      <c r="C44" s="37"/>
      <c r="D44" s="21"/>
    </row>
    <row r="45" spans="1:4" ht="15" x14ac:dyDescent="0.2">
      <c r="A45" s="29"/>
      <c r="B45" s="36"/>
      <c r="C45" s="37"/>
      <c r="D45" s="29"/>
    </row>
    <row r="46" spans="1:4" ht="16.5" x14ac:dyDescent="0.2">
      <c r="A46" s="41"/>
    </row>
    <row r="47" spans="1:4" x14ac:dyDescent="0.2">
      <c r="A47" s="42"/>
      <c r="B47" s="43"/>
      <c r="C47" s="43"/>
    </row>
    <row r="48" spans="1:4" ht="14.25" x14ac:dyDescent="0.2">
      <c r="A48" s="21"/>
      <c r="B48" s="44"/>
      <c r="C48" s="43"/>
    </row>
    <row r="49" spans="1:3" ht="14.25" x14ac:dyDescent="0.2">
      <c r="A49" s="21"/>
      <c r="B49" s="44"/>
      <c r="C49" s="21"/>
    </row>
    <row r="50" spans="1:3" ht="14.25" x14ac:dyDescent="0.2">
      <c r="A50" s="21"/>
      <c r="B50" s="39"/>
      <c r="C50" s="43"/>
    </row>
    <row r="51" spans="1:3" ht="14.25" x14ac:dyDescent="0.2">
      <c r="A51" s="21"/>
      <c r="B51" s="44"/>
      <c r="C51" s="21"/>
    </row>
    <row r="52" spans="1:3" ht="14.25" x14ac:dyDescent="0.2">
      <c r="A52" s="21"/>
      <c r="B52" s="39"/>
      <c r="C52" s="43"/>
    </row>
    <row r="53" spans="1:3" ht="14.25" x14ac:dyDescent="0.2">
      <c r="A53" s="21"/>
      <c r="B53" s="44"/>
      <c r="C53" s="21"/>
    </row>
    <row r="54" spans="1:3" ht="14.25" x14ac:dyDescent="0.2">
      <c r="A54" s="21"/>
      <c r="B54" s="39"/>
      <c r="C54" s="43"/>
    </row>
    <row r="55" spans="1:3" ht="14.25" x14ac:dyDescent="0.2">
      <c r="A55" s="21"/>
      <c r="B55" s="44"/>
      <c r="C55" s="21"/>
    </row>
    <row r="56" spans="1:3" ht="14.25" x14ac:dyDescent="0.2">
      <c r="A56" s="21"/>
      <c r="B56" s="39"/>
      <c r="C56" s="43"/>
    </row>
    <row r="57" spans="1:3" ht="16.5" x14ac:dyDescent="0.2">
      <c r="A57" s="41"/>
    </row>
    <row r="60" spans="1:3" x14ac:dyDescent="0.2">
      <c r="A60" s="45"/>
    </row>
  </sheetData>
  <mergeCells count="1">
    <mergeCell ref="A8:C8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5"/>
  <sheetViews>
    <sheetView workbookViewId="0">
      <selection activeCell="A14" sqref="A14"/>
    </sheetView>
  </sheetViews>
  <sheetFormatPr defaultRowHeight="12.75" x14ac:dyDescent="0.2"/>
  <cols>
    <col min="1" max="1" width="41.85546875" bestFit="1" customWidth="1"/>
    <col min="2" max="2" width="6.7109375" customWidth="1"/>
    <col min="3" max="3" width="26.28515625" customWidth="1"/>
    <col min="4" max="4" width="9.7109375" hidden="1" customWidth="1"/>
    <col min="5" max="5" width="8" style="8" hidden="1" customWidth="1"/>
    <col min="6" max="6" width="9.7109375" hidden="1" customWidth="1"/>
  </cols>
  <sheetData>
    <row r="1" spans="1:8" s="11" customFormat="1" ht="14.25" x14ac:dyDescent="0.2">
      <c r="A1" s="6" t="s">
        <v>82</v>
      </c>
      <c r="B1" s="10"/>
      <c r="C1" s="10"/>
      <c r="E1" s="12"/>
    </row>
    <row r="2" spans="1:8" s="11" customFormat="1" ht="14.25" x14ac:dyDescent="0.2">
      <c r="A2" s="9" t="s">
        <v>92</v>
      </c>
      <c r="B2" s="10"/>
      <c r="C2" s="10"/>
      <c r="E2" s="12"/>
    </row>
    <row r="3" spans="1:8" s="11" customFormat="1" ht="14.25" x14ac:dyDescent="0.2">
      <c r="A3" s="5" t="s">
        <v>83</v>
      </c>
      <c r="B3" s="10"/>
      <c r="C3" s="10"/>
      <c r="E3" s="12"/>
    </row>
    <row r="4" spans="1:8" s="11" customFormat="1" ht="14.25" x14ac:dyDescent="0.2">
      <c r="A4" s="5"/>
      <c r="B4" s="10"/>
      <c r="C4" s="10"/>
      <c r="E4" s="12"/>
    </row>
    <row r="5" spans="1:8" s="2" customFormat="1" ht="15.6" hidden="1" customHeight="1" x14ac:dyDescent="0.2">
      <c r="A5" s="88" t="s">
        <v>96</v>
      </c>
      <c r="B5" s="3"/>
      <c r="C5" s="3"/>
      <c r="D5" s="3"/>
      <c r="E5" s="3"/>
      <c r="F5" s="3"/>
      <c r="G5" s="4"/>
    </row>
    <row r="6" spans="1:8" s="2" customFormat="1" ht="16.5" customHeight="1" x14ac:dyDescent="0.2">
      <c r="A6" s="89" t="s">
        <v>97</v>
      </c>
      <c r="B6" s="3"/>
      <c r="C6" s="3"/>
      <c r="D6" s="4"/>
      <c r="E6" s="4"/>
      <c r="F6" s="4"/>
      <c r="G6" s="4"/>
    </row>
    <row r="7" spans="1:8" s="2" customFormat="1" ht="16.5" customHeight="1" x14ac:dyDescent="0.2">
      <c r="A7" s="89" t="s">
        <v>98</v>
      </c>
      <c r="B7" s="3"/>
      <c r="C7" s="3"/>
      <c r="D7" s="4"/>
      <c r="E7" s="4"/>
      <c r="F7" s="4"/>
      <c r="G7" s="4"/>
    </row>
    <row r="8" spans="1:8" s="11" customFormat="1" ht="15" thickBot="1" x14ac:dyDescent="0.25">
      <c r="B8" s="10"/>
      <c r="C8" s="10"/>
      <c r="E8" s="12"/>
    </row>
    <row r="9" spans="1:8" ht="15.75" x14ac:dyDescent="0.2">
      <c r="A9" s="317" t="s">
        <v>167</v>
      </c>
      <c r="B9" s="318"/>
      <c r="C9" s="318"/>
      <c r="D9" s="318"/>
      <c r="E9" s="318"/>
      <c r="F9" s="319"/>
    </row>
    <row r="10" spans="1:8" ht="16.5" thickBot="1" x14ac:dyDescent="0.25">
      <c r="A10" s="81"/>
      <c r="B10" s="82"/>
      <c r="C10" s="82"/>
      <c r="D10" s="82"/>
      <c r="E10" s="82"/>
      <c r="F10" s="83"/>
    </row>
    <row r="11" spans="1:8" ht="15" x14ac:dyDescent="0.25">
      <c r="A11" s="48"/>
      <c r="B11" s="10"/>
      <c r="C11" s="10"/>
      <c r="D11" s="314" t="s">
        <v>91</v>
      </c>
      <c r="E11" s="315"/>
      <c r="F11" s="316"/>
      <c r="G11" s="11"/>
      <c r="H11" s="11"/>
    </row>
    <row r="12" spans="1:8" ht="15" thickBot="1" x14ac:dyDescent="0.25">
      <c r="A12" s="47"/>
      <c r="B12" s="11"/>
      <c r="C12" s="11"/>
      <c r="D12" s="49" t="s">
        <v>76</v>
      </c>
      <c r="E12" s="50" t="s">
        <v>77</v>
      </c>
      <c r="F12" s="51" t="s">
        <v>78</v>
      </c>
      <c r="G12" s="11"/>
      <c r="H12" s="11"/>
    </row>
    <row r="13" spans="1:8" ht="14.25" x14ac:dyDescent="0.2">
      <c r="A13" s="52" t="s">
        <v>12</v>
      </c>
      <c r="B13" s="53" t="s">
        <v>13</v>
      </c>
      <c r="C13" s="54">
        <v>0.06</v>
      </c>
      <c r="D13" s="75">
        <v>2.9700000000000001E-2</v>
      </c>
      <c r="E13" s="76">
        <v>5.0799999999999998E-2</v>
      </c>
      <c r="F13" s="77">
        <v>6.2700000000000006E-2</v>
      </c>
      <c r="G13" s="11"/>
      <c r="H13" s="11"/>
    </row>
    <row r="14" spans="1:8" ht="14.25" x14ac:dyDescent="0.2">
      <c r="A14" s="56" t="s">
        <v>14</v>
      </c>
      <c r="B14" s="57" t="s">
        <v>15</v>
      </c>
      <c r="C14" s="58">
        <v>1.3299999999999999E-2</v>
      </c>
      <c r="D14" s="75">
        <f>0.3%+0.56%</f>
        <v>8.6E-3</v>
      </c>
      <c r="E14" s="76">
        <f>0.48%+0.85%</f>
        <v>1.3299999999999999E-2</v>
      </c>
      <c r="F14" s="77">
        <f>0.82%+0.89%</f>
        <v>1.7099999999999997E-2</v>
      </c>
      <c r="G14" s="11"/>
      <c r="H14" s="11"/>
    </row>
    <row r="15" spans="1:8" ht="14.25" x14ac:dyDescent="0.2">
      <c r="A15" s="56" t="s">
        <v>16</v>
      </c>
      <c r="B15" s="57" t="s">
        <v>17</v>
      </c>
      <c r="C15" s="58">
        <v>0.12</v>
      </c>
      <c r="D15" s="75">
        <v>7.7799999999999994E-2</v>
      </c>
      <c r="E15" s="76">
        <v>0.1085</v>
      </c>
      <c r="F15" s="77">
        <v>0.13550000000000001</v>
      </c>
      <c r="G15" s="11"/>
      <c r="H15" s="11"/>
    </row>
    <row r="16" spans="1:8" ht="14.25" x14ac:dyDescent="0.2">
      <c r="A16" s="56" t="s">
        <v>18</v>
      </c>
      <c r="B16" s="57" t="s">
        <v>19</v>
      </c>
      <c r="C16" s="59">
        <f>(1+E16)^(E17/252)-1</f>
        <v>2.4278956068983781E-3</v>
      </c>
      <c r="D16" s="75" t="s">
        <v>93</v>
      </c>
      <c r="E16" s="60">
        <v>0.13</v>
      </c>
      <c r="F16" s="55"/>
      <c r="G16" s="11"/>
      <c r="H16" s="11"/>
    </row>
    <row r="17" spans="1:8" ht="14.25" x14ac:dyDescent="0.2">
      <c r="A17" s="56" t="s">
        <v>177</v>
      </c>
      <c r="B17" s="312" t="s">
        <v>20</v>
      </c>
      <c r="C17" s="58">
        <v>0.02</v>
      </c>
      <c r="D17" s="87" t="s">
        <v>79</v>
      </c>
      <c r="E17" s="61">
        <v>5</v>
      </c>
      <c r="F17" s="62"/>
      <c r="G17" s="11"/>
      <c r="H17" s="11"/>
    </row>
    <row r="18" spans="1:8" ht="15" thickBot="1" x14ac:dyDescent="0.25">
      <c r="A18" s="63" t="s">
        <v>217</v>
      </c>
      <c r="B18" s="313"/>
      <c r="C18" s="64">
        <v>0.04</v>
      </c>
      <c r="D18" s="46"/>
      <c r="E18" s="65"/>
      <c r="F18" s="62"/>
      <c r="G18" s="11"/>
      <c r="H18" s="11"/>
    </row>
    <row r="19" spans="1:8" ht="14.25" x14ac:dyDescent="0.2">
      <c r="A19" s="66" t="s">
        <v>21</v>
      </c>
      <c r="B19" s="67"/>
      <c r="C19" s="68"/>
      <c r="D19" s="46"/>
      <c r="E19" s="65"/>
      <c r="F19" s="62"/>
      <c r="G19" s="11"/>
      <c r="H19" s="11"/>
    </row>
    <row r="20" spans="1:8" ht="15" thickBot="1" x14ac:dyDescent="0.25">
      <c r="A20" s="69" t="s">
        <v>22</v>
      </c>
      <c r="B20" s="70"/>
      <c r="C20" s="71"/>
      <c r="D20" s="46"/>
      <c r="E20" s="65"/>
      <c r="F20" s="62"/>
      <c r="G20" s="11"/>
      <c r="H20" s="11"/>
    </row>
    <row r="21" spans="1:8" ht="15.75" thickBot="1" x14ac:dyDescent="0.25">
      <c r="A21" s="72" t="s">
        <v>23</v>
      </c>
      <c r="B21" s="73"/>
      <c r="C21" s="74">
        <f>ROUND((((1+C13+C14)*(1+C15)*(1+C16))/(1-(C17+C18))-1),4)</f>
        <v>0.28189999999999998</v>
      </c>
      <c r="D21" s="78">
        <v>0.21429999999999999</v>
      </c>
      <c r="E21" s="79">
        <v>0.2717</v>
      </c>
      <c r="F21" s="80">
        <v>0.3362</v>
      </c>
      <c r="G21" s="11"/>
      <c r="H21" s="11"/>
    </row>
    <row r="22" spans="1:8" ht="14.25" x14ac:dyDescent="0.2">
      <c r="A22" s="11"/>
      <c r="B22" s="11"/>
      <c r="C22" s="11"/>
      <c r="D22" s="11"/>
      <c r="E22" s="12"/>
      <c r="F22" s="11"/>
      <c r="G22" s="11"/>
      <c r="H22" s="11"/>
    </row>
    <row r="23" spans="1:8" ht="14.25" x14ac:dyDescent="0.2">
      <c r="A23" s="102" t="s">
        <v>162</v>
      </c>
      <c r="B23" s="11"/>
      <c r="C23" s="11"/>
      <c r="D23" s="11"/>
      <c r="E23" s="12"/>
      <c r="F23" s="11"/>
      <c r="G23" s="11"/>
      <c r="H23" s="11"/>
    </row>
    <row r="24" spans="1:8" ht="14.25" x14ac:dyDescent="0.2">
      <c r="A24" s="102" t="s">
        <v>163</v>
      </c>
      <c r="B24" s="11"/>
      <c r="C24" s="11"/>
      <c r="D24" s="11"/>
      <c r="E24" s="12"/>
      <c r="F24" s="11"/>
      <c r="G24" s="11"/>
      <c r="H24" s="11"/>
    </row>
    <row r="25" spans="1:8" ht="14.25" x14ac:dyDescent="0.2">
      <c r="A25" s="11"/>
      <c r="B25" s="11"/>
      <c r="C25" s="11"/>
      <c r="D25" s="11"/>
      <c r="E25" s="12"/>
      <c r="F25" s="11"/>
      <c r="G25" s="11"/>
      <c r="H25" s="11"/>
    </row>
  </sheetData>
  <mergeCells count="3">
    <mergeCell ref="B17:B18"/>
    <mergeCell ref="D11:F11"/>
    <mergeCell ref="A9:F9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7"/>
  <sheetViews>
    <sheetView topLeftCell="A4" workbookViewId="0">
      <selection activeCell="A14" sqref="A14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320" t="s">
        <v>89</v>
      </c>
      <c r="B1" s="321"/>
    </row>
    <row r="2" spans="1:2" s="7" customFormat="1" ht="19.5" customHeight="1" x14ac:dyDescent="0.2">
      <c r="A2" s="84" t="s">
        <v>84</v>
      </c>
      <c r="B2" s="85" t="s">
        <v>94</v>
      </c>
    </row>
    <row r="3" spans="1:2" ht="19.5" customHeight="1" x14ac:dyDescent="0.2">
      <c r="A3" s="15">
        <v>1</v>
      </c>
      <c r="B3" s="14">
        <v>33.629999999999995</v>
      </c>
    </row>
    <row r="4" spans="1:2" ht="19.5" customHeight="1" x14ac:dyDescent="0.2">
      <c r="A4" s="15">
        <v>2</v>
      </c>
      <c r="B4" s="14">
        <v>43.13</v>
      </c>
    </row>
    <row r="5" spans="1:2" ht="19.5" customHeight="1" x14ac:dyDescent="0.2">
      <c r="A5" s="15">
        <v>3</v>
      </c>
      <c r="B5" s="14">
        <v>48.68</v>
      </c>
    </row>
    <row r="6" spans="1:2" ht="19.5" customHeight="1" x14ac:dyDescent="0.2">
      <c r="A6" s="15">
        <v>4</v>
      </c>
      <c r="B6" s="14">
        <v>52.62</v>
      </c>
    </row>
    <row r="7" spans="1:2" ht="19.5" customHeight="1" x14ac:dyDescent="0.2">
      <c r="A7" s="15">
        <v>5</v>
      </c>
      <c r="B7" s="14">
        <v>55.679999999999993</v>
      </c>
    </row>
    <row r="8" spans="1:2" ht="19.5" customHeight="1" x14ac:dyDescent="0.2">
      <c r="A8" s="15">
        <v>6</v>
      </c>
      <c r="B8" s="14">
        <v>58.18</v>
      </c>
    </row>
    <row r="9" spans="1:2" ht="19.5" customHeight="1" x14ac:dyDescent="0.2">
      <c r="A9" s="15">
        <v>7</v>
      </c>
      <c r="B9" s="14">
        <v>60.29</v>
      </c>
    </row>
    <row r="10" spans="1:2" ht="19.5" customHeight="1" x14ac:dyDescent="0.2">
      <c r="A10" s="15">
        <v>8</v>
      </c>
      <c r="B10" s="14">
        <v>62.12</v>
      </c>
    </row>
    <row r="11" spans="1:2" ht="19.5" customHeight="1" x14ac:dyDescent="0.2">
      <c r="A11" s="15">
        <v>9</v>
      </c>
      <c r="B11" s="14">
        <v>63.73</v>
      </c>
    </row>
    <row r="12" spans="1:2" ht="19.5" customHeight="1" x14ac:dyDescent="0.2">
      <c r="A12" s="15">
        <v>10</v>
      </c>
      <c r="B12" s="14">
        <v>65.180000000000007</v>
      </c>
    </row>
    <row r="13" spans="1:2" ht="19.5" customHeight="1" x14ac:dyDescent="0.2">
      <c r="A13" s="15">
        <v>11</v>
      </c>
      <c r="B13" s="14">
        <v>66.47999999999999</v>
      </c>
    </row>
    <row r="14" spans="1:2" ht="19.5" customHeight="1" x14ac:dyDescent="0.2">
      <c r="A14" s="15">
        <v>12</v>
      </c>
      <c r="B14" s="14">
        <v>67.67</v>
      </c>
    </row>
    <row r="15" spans="1:2" ht="19.5" customHeight="1" x14ac:dyDescent="0.2">
      <c r="A15" s="15">
        <v>13</v>
      </c>
      <c r="B15" s="14">
        <v>68.77</v>
      </c>
    </row>
    <row r="16" spans="1:2" ht="19.5" customHeight="1" x14ac:dyDescent="0.2">
      <c r="A16" s="15">
        <v>14</v>
      </c>
      <c r="B16" s="14">
        <v>69.789999999999992</v>
      </c>
    </row>
    <row r="17" spans="1:2" ht="19.5" customHeight="1" thickBot="1" x14ac:dyDescent="0.25">
      <c r="A17" s="16">
        <v>15</v>
      </c>
      <c r="B17" s="17">
        <v>70.73</v>
      </c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5</vt:i4>
      </vt:variant>
      <vt:variant>
        <vt:lpstr>Intervalos nomeados</vt:lpstr>
      </vt:variant>
      <vt:variant>
        <vt:i4>4</vt:i4>
      </vt:variant>
    </vt:vector>
  </HeadingPairs>
  <TitlesOfParts>
    <vt:vector size="9" baseType="lpstr">
      <vt:lpstr>Resumo </vt:lpstr>
      <vt:lpstr>Linha Hemodiálise</vt:lpstr>
      <vt:lpstr>Encargos Sociais</vt:lpstr>
      <vt:lpstr>BDI</vt:lpstr>
      <vt:lpstr>Depreciação</vt:lpstr>
      <vt:lpstr>AbaDeprec</vt:lpstr>
      <vt:lpstr>'Encargos Sociais'!Area_de_impressao</vt:lpstr>
      <vt:lpstr>'Linha Hemodiálise'!Area_de_impressao</vt:lpstr>
      <vt:lpstr>'Resumo '!Area_de_impressao</vt:lpstr>
    </vt:vector>
  </TitlesOfParts>
  <Company>dmlu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</dc:title>
  <dc:creator>Edgar</dc:creator>
  <cp:lastModifiedBy>Ws</cp:lastModifiedBy>
  <cp:lastPrinted>2026-05-27T12:37:50Z</cp:lastPrinted>
  <dcterms:created xsi:type="dcterms:W3CDTF">2000-12-13T10:02:50Z</dcterms:created>
  <dcterms:modified xsi:type="dcterms:W3CDTF">2026-05-27T12:49:49Z</dcterms:modified>
</cp:coreProperties>
</file>