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Compras\2024\.Licitações\.Dispensa Eletrônica\17 - Locação de contentores\"/>
    </mc:Choice>
  </mc:AlternateContent>
  <bookViews>
    <workbookView xWindow="0" yWindow="0" windowWidth="28800" windowHeight="12180" tabRatio="802"/>
  </bookViews>
  <sheets>
    <sheet name="1. Contentores" sheetId="38" r:id="rId1"/>
    <sheet name="2.BDI" sheetId="4" r:id="rId2"/>
    <sheet name="3. Depr" sheetId="6" r:id="rId3"/>
    <sheet name="4. Rem capital" sheetId="7" r:id="rId4"/>
  </sheets>
  <definedNames>
    <definedName name="AbaDeprec">'3. Depr'!$A$1</definedName>
    <definedName name="AbaRemun">'4. Rem capital'!$A$1</definedName>
    <definedName name="_xlnm.Print_Area" localSheetId="0">'1. Contentores'!$A$1:$F$70</definedName>
    <definedName name="Horário">#REF!</definedName>
    <definedName name="_xlnm.Print_Titles" localSheetId="0">'1. Contentores'!$1:$7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8" i="38" l="1"/>
  <c r="C52" i="38" l="1"/>
  <c r="C50" i="38"/>
  <c r="D40" i="38" l="1"/>
  <c r="C16" i="4" l="1"/>
  <c r="E52" i="38"/>
  <c r="D53" i="38" s="1"/>
  <c r="E53" i="38" s="1"/>
  <c r="E46" i="38"/>
  <c r="E40" i="38"/>
  <c r="C43" i="38"/>
  <c r="E36" i="38"/>
  <c r="C34" i="38"/>
  <c r="E30" i="38"/>
  <c r="C42" i="38" s="1"/>
  <c r="E23" i="38"/>
  <c r="C35" i="38" s="1"/>
  <c r="C45" i="38" s="1"/>
  <c r="E50" i="38" s="1"/>
  <c r="D51" i="38" s="1"/>
  <c r="E51" i="38" s="1"/>
  <c r="A22" i="38"/>
  <c r="A17" i="38"/>
  <c r="A16" i="38"/>
  <c r="A15" i="38"/>
  <c r="A14" i="38"/>
  <c r="A13" i="38"/>
  <c r="D44" i="38" l="1"/>
  <c r="E44" i="38" s="1"/>
  <c r="D45" i="38" s="1"/>
  <c r="E45" i="38" s="1"/>
  <c r="F46" i="38" s="1"/>
  <c r="E15" i="38" s="1"/>
  <c r="F54" i="38"/>
  <c r="E16" i="38" s="1"/>
  <c r="D33" i="38"/>
  <c r="E33" i="38" s="1"/>
  <c r="D34" i="38" s="1"/>
  <c r="E34" i="38" s="1"/>
  <c r="D35" i="38" l="1"/>
  <c r="E35" i="38" s="1"/>
  <c r="F36" i="38" s="1"/>
  <c r="E14" i="38" l="1"/>
  <c r="E13" i="38" s="1"/>
  <c r="F56" i="38"/>
  <c r="D60" i="38" l="1"/>
  <c r="C21" i="4"/>
  <c r="F14" i="4"/>
  <c r="E14" i="4"/>
  <c r="D14" i="4"/>
  <c r="C60" i="38" l="1"/>
  <c r="E60" i="38" s="1"/>
  <c r="F61" i="38" s="1"/>
  <c r="F63" i="38" s="1"/>
  <c r="F65" i="38" s="1"/>
  <c r="E17" i="38" l="1"/>
  <c r="E18" i="38" l="1"/>
  <c r="F70" i="38"/>
  <c r="F16" i="38" l="1"/>
  <c r="F14" i="38"/>
  <c r="F13" i="38"/>
  <c r="F15" i="38"/>
  <c r="F17" i="38"/>
  <c r="F18" i="38" l="1"/>
</calcChain>
</file>

<file path=xl/sharedStrings.xml><?xml version="1.0" encoding="utf-8"?>
<sst xmlns="http://schemas.openxmlformats.org/spreadsheetml/2006/main" count="126" uniqueCount="90">
  <si>
    <t>%</t>
  </si>
  <si>
    <t>mês</t>
  </si>
  <si>
    <t>unidade</t>
  </si>
  <si>
    <t>R$</t>
  </si>
  <si>
    <t>Benefícios e despesas indiretas</t>
  </si>
  <si>
    <t>Custo (R$/mês)</t>
  </si>
  <si>
    <t>Quantidade</t>
  </si>
  <si>
    <t>Planilha de Composição de Custos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</si>
  <si>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</si>
  <si>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</si>
  <si>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</si>
  <si>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</si>
  <si>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</si>
  <si>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</si>
  <si>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</si>
  <si>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</si>
  <si>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</si>
  <si>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</si>
  <si>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</si>
  <si>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</si>
  <si>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</si>
  <si>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</si>
  <si>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Fórmula para o cálculo do BDI:</t>
  </si>
  <si>
    <t>{[(1+AC+SRG) x (1+L) x (1+DF)] / (1-T)} -1</t>
  </si>
  <si>
    <t>Resultado do cálculo do BDI:</t>
  </si>
  <si>
    <t>anos</t>
  </si>
  <si>
    <t>i = taxa de juros do mercado (sugere-se adotar a taxa SELIC)</t>
  </si>
  <si>
    <t>n = vida útil do bem em anos</t>
  </si>
  <si>
    <t>Im = investimento médio</t>
  </si>
  <si>
    <t>1° Quartil</t>
  </si>
  <si>
    <t>Médio</t>
  </si>
  <si>
    <t>3° Quartil</t>
  </si>
  <si>
    <t>DU</t>
  </si>
  <si>
    <t>Fator de utilização</t>
  </si>
  <si>
    <t>Fator de utilização (FU)</t>
  </si>
  <si>
    <t>Descrição do Item</t>
  </si>
  <si>
    <t>Orçamento Sintético</t>
  </si>
  <si>
    <t>Orientações para preenchimento:</t>
  </si>
  <si>
    <t>2. Preencher somente células em amarelo</t>
  </si>
  <si>
    <t>Idade do veículo (ano)</t>
  </si>
  <si>
    <t>Taxa de juros anual nominal</t>
  </si>
  <si>
    <t>CUSTO TOTAL MENSAL COM DESPESAS OPERACIONAIS (R$/mês)</t>
  </si>
  <si>
    <t>PREÇO MENSAL TOTAL (R$/mês)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</si>
  <si>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</si>
  <si>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</si>
  <si>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</si>
  <si>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Custo unitário</t>
  </si>
  <si>
    <t>CUSTO MENSAL COM BDI (R$/mês)</t>
  </si>
  <si>
    <t>Referência estudo TCE</t>
  </si>
  <si>
    <t>1. Esta planilha é somente um modelo-base e deve ser ajustada conforme cada caso concreto.</t>
  </si>
  <si>
    <t>Fórmula de cálculo da remuneração de capital:</t>
  </si>
  <si>
    <t>i</t>
  </si>
  <si>
    <t>Depreciação Média</t>
  </si>
  <si>
    <t>O TCE/RS não se responsabiliza pelo uso incorreto desta planilha.</t>
  </si>
  <si>
    <t xml:space="preserve">O orçamento deve ser realizado por responsável técnico habilitado e é </t>
  </si>
  <si>
    <t>de responsabilidade do seu autor.</t>
  </si>
  <si>
    <t>Tributos - PIS/COFINS/ e CPP se houver</t>
  </si>
  <si>
    <t>Composição do BDI - Benefícios e Despesas Indiretas</t>
  </si>
  <si>
    <t>Depreciação Referencial TCE/RS (%)</t>
  </si>
  <si>
    <t>Remuneração de Capital</t>
  </si>
  <si>
    <t>1. Esta planilha é somente um modelo-base. Qualquer custo previsto no edital e não contemplado nesta planilha deverá ser devidamente incluído</t>
  </si>
  <si>
    <t>3. As células azuis deverão ter seus valores preenchidos em outra planilha do arquivo.</t>
  </si>
  <si>
    <t>2. Benefícios e Despesas Indiretas - BDI</t>
  </si>
  <si>
    <t>Equipamentos</t>
  </si>
  <si>
    <t>Total de Contentores</t>
  </si>
  <si>
    <t xml:space="preserve">1. Contentores </t>
  </si>
  <si>
    <t>1.1.1. Depreciação</t>
  </si>
  <si>
    <t xml:space="preserve">Custo de aquisição dos contentores </t>
  </si>
  <si>
    <t xml:space="preserve">Vida útil do contentor </t>
  </si>
  <si>
    <t xml:space="preserve">Idade do contentor </t>
  </si>
  <si>
    <t>Depreciação do contentor</t>
  </si>
  <si>
    <t xml:space="preserve">Depreciação mensal contentor </t>
  </si>
  <si>
    <t xml:space="preserve">Total </t>
  </si>
  <si>
    <t>1.1.2. Remuneração do Capital</t>
  </si>
  <si>
    <t>Custo dos contentores</t>
  </si>
  <si>
    <t>Valor do container proposto (V0)</t>
  </si>
  <si>
    <t xml:space="preserve">Investimento médio total dos contentores </t>
  </si>
  <si>
    <t>Remuneração mensal de capital dos contentores</t>
  </si>
  <si>
    <t xml:space="preserve">1.1.3 Lavagem e manutenção dos contentores </t>
  </si>
  <si>
    <t>Custo de lavagem</t>
  </si>
  <si>
    <t>Custo mensal com manutenção, reposição e materiais</t>
  </si>
  <si>
    <t>Custo de perdas e reposição</t>
  </si>
  <si>
    <t xml:space="preserve">Quantidade de contentores mês: </t>
  </si>
  <si>
    <t>unidades</t>
  </si>
  <si>
    <t>PREÇO POR CONTAINER:  [A/B]</t>
  </si>
  <si>
    <t>R$/UNIDADE</t>
  </si>
  <si>
    <t>Aluguel, Higienização e Manutenção de Contentores</t>
  </si>
  <si>
    <t xml:space="preserve">Prefeitura Municipal de Marau  </t>
  </si>
  <si>
    <t>Custo mensal com lavagem de contentores (a cada 90 dias)</t>
  </si>
  <si>
    <t>PREÇO TOTAL MENSAL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</si>
</sst>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&quot;R$ &quot;#,##0.00"/>
    <numFmt numFmtId="168" formatCode="_-* #,##0.0_-;\-* #,##0.0_-;_-* &quot;-&quot;??_-;_-@_-"/>
    <numFmt numFmtId="169" formatCode="_ * #,##0.00_ ;_ * \-#,##0.00_ ;_ * &quot;-&quot;??_ ;_ @_ 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10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26" fillId="0" borderId="0" applyNumberFormat="0" applyFill="0" applyBorder="0" applyAlignment="0" applyProtection="0">
      <alignment vertical="top"/>
      <protection locked="0"/>
    </xf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9" fillId="0" borderId="0" applyFont="0" applyFill="0" applyBorder="0" applyAlignment="0" applyProtection="0"/>
    <xf numFmtId="168" fontId="36" fillId="0" borderId="0" applyFont="0" applyFill="0" applyBorder="0" applyAlignment="0" applyProtection="0"/>
    <xf numFmtId="0" fontId="18" fillId="0" borderId="0"/>
    <xf numFmtId="0" fontId="19" fillId="0" borderId="0"/>
    <xf numFmtId="0" fontId="36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36" fillId="0" borderId="0" applyFont="0" applyFill="0" applyBorder="0" applyAlignment="0" applyProtection="0"/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7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0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</cellStyleXfs>
  <cellXfs count="201">
    <xf numFmtId="0" fontId="0" fillId="0" borderId="0" xfId="0"/>
    <xf numFmtId="0" fontId="24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5" fontId="21" fillId="2" borderId="4" xfId="3" applyFont="1" applyFill="1" applyBorder="1" applyAlignment="1">
      <alignment horizontal="center" vertical="center"/>
    </xf>
    <xf numFmtId="165" fontId="21" fillId="2" borderId="4" xfId="3" applyFont="1" applyFill="1" applyBorder="1" applyAlignment="1">
      <alignment vertical="center"/>
    </xf>
    <xf numFmtId="0" fontId="21" fillId="0" borderId="5" xfId="0" applyFont="1" applyBorder="1" applyAlignment="1">
      <alignment vertical="center"/>
    </xf>
    <xf numFmtId="165" fontId="21" fillId="0" borderId="6" xfId="3" applyFont="1" applyBorder="1" applyAlignment="1">
      <alignment vertical="center"/>
    </xf>
    <xf numFmtId="165" fontId="21" fillId="0" borderId="0" xfId="3" applyFont="1" applyFill="1" applyBorder="1" applyAlignment="1">
      <alignment horizontal="center" vertical="center"/>
    </xf>
    <xf numFmtId="165" fontId="21" fillId="0" borderId="0" xfId="3" applyFont="1" applyBorder="1" applyAlignment="1">
      <alignment vertical="center"/>
    </xf>
    <xf numFmtId="165" fontId="23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21" fillId="0" borderId="12" xfId="3" applyFont="1" applyBorder="1" applyAlignment="1">
      <alignment horizontal="center" vertical="center"/>
    </xf>
    <xf numFmtId="165" fontId="21" fillId="0" borderId="5" xfId="3" applyFont="1" applyBorder="1" applyAlignment="1">
      <alignment horizontal="left" vertical="center"/>
    </xf>
    <xf numFmtId="4" fontId="21" fillId="0" borderId="6" xfId="0" applyNumberFormat="1" applyFont="1" applyBorder="1" applyAlignment="1">
      <alignment horizontal="centerContinuous" vertical="center"/>
    </xf>
    <xf numFmtId="165" fontId="21" fillId="0" borderId="0" xfId="3" applyFont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21" fillId="0" borderId="13" xfId="3" applyFont="1" applyBorder="1" applyAlignment="1">
      <alignment horizontal="right" vertical="center"/>
    </xf>
    <xf numFmtId="0" fontId="27" fillId="2" borderId="16" xfId="0" applyFont="1" applyFill="1" applyBorder="1" applyAlignment="1">
      <alignment horizontal="center" vertical="center"/>
    </xf>
    <xf numFmtId="0" fontId="27" fillId="2" borderId="17" xfId="0" applyFont="1" applyFill="1" applyBorder="1" applyAlignment="1">
      <alignment horizontal="center" vertical="center"/>
    </xf>
    <xf numFmtId="165" fontId="27" fillId="2" borderId="17" xfId="3" applyFont="1" applyFill="1" applyBorder="1" applyAlignment="1">
      <alignment horizontal="center" vertical="center"/>
    </xf>
    <xf numFmtId="165" fontId="27" fillId="2" borderId="18" xfId="3" applyFont="1" applyFill="1" applyBorder="1" applyAlignment="1">
      <alignment horizontal="center" vertical="center"/>
    </xf>
    <xf numFmtId="165" fontId="21" fillId="0" borderId="19" xfId="3" applyFont="1" applyBorder="1" applyAlignment="1">
      <alignment horizontal="center" vertical="center"/>
    </xf>
    <xf numFmtId="165" fontId="21" fillId="0" borderId="28" xfId="3" applyFont="1" applyBorder="1" applyAlignment="1">
      <alignment vertical="center"/>
    </xf>
    <xf numFmtId="4" fontId="21" fillId="0" borderId="29" xfId="0" applyNumberFormat="1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21" fillId="0" borderId="31" xfId="3" applyNumberFormat="1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 vertical="center"/>
    </xf>
    <xf numFmtId="165" fontId="21" fillId="0" borderId="1" xfId="3" applyFont="1" applyBorder="1" applyAlignment="1">
      <alignment horizontal="center" vertical="center"/>
    </xf>
    <xf numFmtId="0" fontId="26" fillId="0" borderId="0" xfId="1" applyAlignment="1" applyProtection="1">
      <alignment vertical="center"/>
    </xf>
    <xf numFmtId="0" fontId="21" fillId="0" borderId="0" xfId="0" applyFont="1"/>
    <xf numFmtId="165" fontId="21" fillId="0" borderId="1" xfId="3" applyFont="1" applyFill="1" applyBorder="1" applyAlignment="1">
      <alignment horizontal="center" vertical="center"/>
    </xf>
    <xf numFmtId="164" fontId="21" fillId="0" borderId="32" xfId="0" applyNumberFormat="1" applyFont="1" applyBorder="1" applyAlignment="1">
      <alignment vertical="center"/>
    </xf>
    <xf numFmtId="165" fontId="21" fillId="0" borderId="33" xfId="3" applyFont="1" applyBorder="1" applyAlignment="1">
      <alignment vertical="center"/>
    </xf>
    <xf numFmtId="165" fontId="21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21" fillId="0" borderId="9" xfId="3" applyFont="1" applyBorder="1" applyAlignment="1">
      <alignment vertical="center"/>
    </xf>
    <xf numFmtId="10" fontId="21" fillId="0" borderId="15" xfId="2" applyNumberFormat="1" applyFont="1" applyBorder="1" applyAlignment="1">
      <alignment vertical="center"/>
    </xf>
    <xf numFmtId="165" fontId="21" fillId="0" borderId="36" xfId="3" applyFont="1" applyBorder="1" applyAlignment="1">
      <alignment vertical="center"/>
    </xf>
    <xf numFmtId="4" fontId="21" fillId="0" borderId="0" xfId="0" applyNumberFormat="1" applyFont="1" applyAlignment="1">
      <alignment vertical="center"/>
    </xf>
    <xf numFmtId="4" fontId="21" fillId="0" borderId="9" xfId="0" applyNumberFormat="1" applyFont="1" applyBorder="1" applyAlignment="1">
      <alignment horizontal="centerContinuous" vertical="center"/>
    </xf>
    <xf numFmtId="4" fontId="24" fillId="0" borderId="0" xfId="0" applyNumberFormat="1" applyFont="1" applyAlignment="1">
      <alignment vertical="center"/>
    </xf>
    <xf numFmtId="9" fontId="21" fillId="0" borderId="18" xfId="2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0" fillId="0" borderId="36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7" xfId="3" applyFont="1" applyFill="1" applyBorder="1" applyAlignment="1">
      <alignment vertical="center"/>
    </xf>
    <xf numFmtId="166" fontId="21" fillId="0" borderId="0" xfId="3" applyNumberFormat="1" applyFont="1" applyBorder="1" applyAlignment="1">
      <alignment horizontal="center" vertical="center"/>
    </xf>
    <xf numFmtId="2" fontId="30" fillId="7" borderId="1" xfId="0" applyNumberFormat="1" applyFont="1" applyFill="1" applyBorder="1" applyAlignment="1">
      <alignment horizontal="right" vertical="center"/>
    </xf>
    <xf numFmtId="0" fontId="30" fillId="0" borderId="23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2" fontId="30" fillId="7" borderId="34" xfId="0" applyNumberFormat="1" applyFont="1" applyFill="1" applyBorder="1" applyAlignment="1">
      <alignment horizontal="right" vertical="center"/>
    </xf>
    <xf numFmtId="0" fontId="23" fillId="0" borderId="23" xfId="0" applyFont="1" applyBorder="1"/>
    <xf numFmtId="0" fontId="23" fillId="0" borderId="36" xfId="0" applyFont="1" applyBorder="1"/>
    <xf numFmtId="0" fontId="25" fillId="0" borderId="36" xfId="0" applyFont="1" applyBorder="1" applyAlignment="1">
      <alignment horizontal="left" vertical="center"/>
    </xf>
    <xf numFmtId="9" fontId="23" fillId="0" borderId="23" xfId="2" applyFont="1" applyBorder="1"/>
    <xf numFmtId="9" fontId="23" fillId="0" borderId="1" xfId="2" applyFont="1" applyBorder="1" applyAlignment="1">
      <alignment horizontal="center"/>
    </xf>
    <xf numFmtId="9" fontId="23" fillId="0" borderId="20" xfId="2" applyFont="1" applyBorder="1"/>
    <xf numFmtId="0" fontId="23" fillId="0" borderId="21" xfId="0" applyFont="1" applyBorder="1" applyAlignment="1">
      <alignment horizontal="left" vertical="center"/>
    </xf>
    <xf numFmtId="0" fontId="23" fillId="0" borderId="22" xfId="0" applyFont="1" applyBorder="1" applyAlignment="1">
      <alignment horizontal="center" vertical="center"/>
    </xf>
    <xf numFmtId="10" fontId="23" fillId="3" borderId="12" xfId="0" applyNumberFormat="1" applyFont="1" applyFill="1" applyBorder="1" applyAlignment="1">
      <alignment horizontal="center" vertical="center"/>
    </xf>
    <xf numFmtId="10" fontId="23" fillId="0" borderId="20" xfId="2" applyNumberFormat="1" applyFont="1" applyBorder="1"/>
    <xf numFmtId="0" fontId="23" fillId="0" borderId="23" xfId="0" applyFont="1" applyBorder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10" fontId="23" fillId="3" borderId="20" xfId="0" applyNumberFormat="1" applyFont="1" applyFill="1" applyBorder="1" applyAlignment="1">
      <alignment horizontal="center" vertical="center"/>
    </xf>
    <xf numFmtId="10" fontId="23" fillId="0" borderId="20" xfId="0" applyNumberFormat="1" applyFont="1" applyBorder="1" applyAlignment="1">
      <alignment horizontal="center" vertical="center"/>
    </xf>
    <xf numFmtId="10" fontId="23" fillId="3" borderId="1" xfId="2" applyNumberFormat="1" applyFont="1" applyFill="1" applyBorder="1" applyAlignment="1">
      <alignment horizontal="center"/>
    </xf>
    <xf numFmtId="0" fontId="23" fillId="3" borderId="1" xfId="0" applyFont="1" applyFill="1" applyBorder="1" applyAlignment="1">
      <alignment horizontal="center"/>
    </xf>
    <xf numFmtId="0" fontId="23" fillId="0" borderId="20" xfId="0" applyFont="1" applyBorder="1"/>
    <xf numFmtId="0" fontId="23" fillId="0" borderId="24" xfId="0" applyFont="1" applyBorder="1" applyAlignment="1">
      <alignment horizontal="left" vertical="center"/>
    </xf>
    <xf numFmtId="10" fontId="23" fillId="3" borderId="35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23" fillId="0" borderId="25" xfId="0" applyFont="1" applyBorder="1" applyAlignment="1">
      <alignment vertical="center"/>
    </xf>
    <xf numFmtId="0" fontId="23" fillId="0" borderId="26" xfId="0" applyFont="1" applyBorder="1" applyAlignment="1">
      <alignment vertical="center"/>
    </xf>
    <xf numFmtId="10" fontId="23" fillId="0" borderId="27" xfId="0" applyNumberFormat="1" applyFont="1" applyBorder="1" applyAlignment="1">
      <alignment vertical="center"/>
    </xf>
    <xf numFmtId="0" fontId="23" fillId="0" borderId="28" xfId="0" applyFont="1" applyBorder="1" applyAlignment="1">
      <alignment horizontal="left" vertical="center"/>
    </xf>
    <xf numFmtId="0" fontId="23" fillId="0" borderId="29" xfId="0" applyFont="1" applyBorder="1" applyAlignment="1">
      <alignment horizontal="left" vertical="center"/>
    </xf>
    <xf numFmtId="0" fontId="23" fillId="0" borderId="30" xfId="0" applyFont="1" applyBorder="1" applyAlignment="1">
      <alignment vertical="center"/>
    </xf>
    <xf numFmtId="0" fontId="25" fillId="5" borderId="5" xfId="0" applyFont="1" applyFill="1" applyBorder="1" applyAlignment="1">
      <alignment vertical="center" wrapText="1"/>
    </xf>
    <xf numFmtId="0" fontId="23" fillId="5" borderId="6" xfId="0" applyFont="1" applyFill="1" applyBorder="1" applyAlignment="1">
      <alignment vertical="center"/>
    </xf>
    <xf numFmtId="10" fontId="25" fillId="5" borderId="7" xfId="0" applyNumberFormat="1" applyFont="1" applyFill="1" applyBorder="1" applyAlignment="1">
      <alignment horizontal="center" vertical="center" wrapText="1"/>
    </xf>
    <xf numFmtId="10" fontId="23" fillId="0" borderId="23" xfId="2" applyNumberFormat="1" applyFont="1" applyBorder="1" applyAlignment="1">
      <alignment horizontal="right"/>
    </xf>
    <xf numFmtId="10" fontId="23" fillId="0" borderId="1" xfId="2" applyNumberFormat="1" applyFont="1" applyBorder="1" applyAlignment="1">
      <alignment horizontal="right"/>
    </xf>
    <xf numFmtId="10" fontId="23" fillId="0" borderId="20" xfId="2" applyNumberFormat="1" applyFont="1" applyBorder="1" applyAlignment="1">
      <alignment horizontal="right"/>
    </xf>
    <xf numFmtId="10" fontId="23" fillId="0" borderId="24" xfId="2" applyNumberFormat="1" applyFont="1" applyBorder="1" applyAlignment="1">
      <alignment horizontal="right"/>
    </xf>
    <xf numFmtId="10" fontId="23" fillId="0" borderId="34" xfId="2" applyNumberFormat="1" applyFont="1" applyBorder="1" applyAlignment="1">
      <alignment horizontal="right"/>
    </xf>
    <xf numFmtId="10" fontId="23" fillId="0" borderId="35" xfId="2" applyNumberFormat="1" applyFont="1" applyBorder="1" applyAlignment="1">
      <alignment horizontal="right"/>
    </xf>
    <xf numFmtId="0" fontId="24" fillId="0" borderId="42" xfId="0" applyFont="1" applyBorder="1"/>
    <xf numFmtId="0" fontId="31" fillId="0" borderId="42" xfId="0" applyFont="1" applyBorder="1" applyAlignment="1">
      <alignment horizontal="justify"/>
    </xf>
    <xf numFmtId="0" fontId="31" fillId="0" borderId="43" xfId="0" applyFont="1" applyBorder="1" applyAlignment="1">
      <alignment horizontal="justify"/>
    </xf>
    <xf numFmtId="0" fontId="29" fillId="9" borderId="41" xfId="0" applyFont="1" applyFill="1" applyBorder="1" applyAlignment="1">
      <alignment horizontal="center"/>
    </xf>
    <xf numFmtId="167" fontId="21" fillId="0" borderId="1" xfId="0" applyNumberFormat="1" applyFont="1" applyBorder="1" applyAlignment="1">
      <alignment vertical="center"/>
    </xf>
    <xf numFmtId="167" fontId="0" fillId="0" borderId="1" xfId="0" applyNumberFormat="1" applyBorder="1" applyAlignment="1">
      <alignment vertical="center"/>
    </xf>
    <xf numFmtId="167" fontId="21" fillId="0" borderId="34" xfId="0" applyNumberFormat="1" applyFont="1" applyBorder="1" applyAlignment="1">
      <alignment vertical="center"/>
    </xf>
    <xf numFmtId="165" fontId="21" fillId="0" borderId="11" xfId="3" applyFont="1" applyBorder="1" applyAlignment="1">
      <alignment vertical="center"/>
    </xf>
    <xf numFmtId="165" fontId="21" fillId="0" borderId="5" xfId="3" applyFont="1" applyBorder="1" applyAlignment="1">
      <alignment vertical="center"/>
    </xf>
    <xf numFmtId="0" fontId="22" fillId="0" borderId="3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7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1" fillId="0" borderId="44" xfId="0" applyFont="1" applyBorder="1" applyAlignment="1">
      <alignment vertical="center"/>
    </xf>
    <xf numFmtId="0" fontId="21" fillId="0" borderId="44" xfId="0" applyFont="1" applyBorder="1" applyAlignment="1">
      <alignment horizontal="center" vertical="center"/>
    </xf>
    <xf numFmtId="165" fontId="21" fillId="0" borderId="44" xfId="3" applyFont="1" applyBorder="1" applyAlignment="1">
      <alignment horizontal="center" vertical="center"/>
    </xf>
    <xf numFmtId="165" fontId="21" fillId="0" borderId="44" xfId="3" applyFont="1" applyFill="1" applyBorder="1" applyAlignment="1">
      <alignment horizontal="center" vertical="center"/>
    </xf>
    <xf numFmtId="4" fontId="19" fillId="0" borderId="0" xfId="0" applyNumberFormat="1" applyFont="1" applyAlignment="1">
      <alignment vertical="center"/>
    </xf>
    <xf numFmtId="0" fontId="23" fillId="0" borderId="23" xfId="0" applyFont="1" applyBorder="1" applyAlignment="1">
      <alignment horizontal="right"/>
    </xf>
    <xf numFmtId="4" fontId="35" fillId="0" borderId="0" xfId="0" applyNumberFormat="1" applyFont="1" applyAlignment="1">
      <alignment vertical="center"/>
    </xf>
    <xf numFmtId="0" fontId="19" fillId="0" borderId="2" xfId="0" applyFont="1" applyBorder="1" applyAlignment="1">
      <alignment vertical="center"/>
    </xf>
    <xf numFmtId="165" fontId="19" fillId="3" borderId="2" xfId="3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4" fontId="22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165" fontId="19" fillId="0" borderId="0" xfId="3" applyFont="1" applyAlignment="1">
      <alignment vertical="center"/>
    </xf>
    <xf numFmtId="165" fontId="19" fillId="0" borderId="1" xfId="3" applyFont="1" applyBorder="1" applyAlignment="1">
      <alignment horizontal="center" vertical="center"/>
    </xf>
    <xf numFmtId="165" fontId="19" fillId="0" borderId="0" xfId="3" applyFont="1" applyAlignment="1">
      <alignment horizontal="right" vertical="center"/>
    </xf>
    <xf numFmtId="165" fontId="19" fillId="0" borderId="1" xfId="3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10" fontId="19" fillId="0" borderId="15" xfId="2" applyNumberFormat="1" applyFont="1" applyBorder="1" applyAlignment="1">
      <alignment vertical="center"/>
    </xf>
    <xf numFmtId="165" fontId="19" fillId="0" borderId="14" xfId="3" applyFont="1" applyBorder="1" applyAlignment="1">
      <alignment vertical="center"/>
    </xf>
    <xf numFmtId="165" fontId="19" fillId="0" borderId="9" xfId="3" applyFont="1" applyBorder="1" applyAlignment="1">
      <alignment vertical="center"/>
    </xf>
    <xf numFmtId="1" fontId="19" fillId="0" borderId="20" xfId="3" applyNumberFormat="1" applyFont="1" applyBorder="1" applyAlignment="1">
      <alignment horizontal="center" vertical="center"/>
    </xf>
    <xf numFmtId="165" fontId="19" fillId="0" borderId="0" xfId="3" applyFont="1" applyBorder="1" applyAlignment="1">
      <alignment vertical="center"/>
    </xf>
    <xf numFmtId="165" fontId="19" fillId="0" borderId="37" xfId="3" applyFont="1" applyBorder="1" applyAlignment="1">
      <alignment vertical="center"/>
    </xf>
    <xf numFmtId="166" fontId="19" fillId="0" borderId="0" xfId="3" applyNumberFormat="1" applyFont="1" applyBorder="1" applyAlignment="1">
      <alignment horizontal="center" vertical="center"/>
    </xf>
    <xf numFmtId="165" fontId="19" fillId="0" borderId="2" xfId="3" applyFont="1" applyBorder="1" applyAlignment="1">
      <alignment horizontal="center" vertical="center"/>
    </xf>
    <xf numFmtId="165" fontId="19" fillId="0" borderId="1" xfId="3" applyFont="1" applyFill="1" applyBorder="1" applyAlignment="1">
      <alignment horizontal="center" vertical="center"/>
    </xf>
    <xf numFmtId="165" fontId="19" fillId="6" borderId="1" xfId="3" applyFont="1" applyFill="1" applyBorder="1" applyAlignment="1">
      <alignment horizontal="center" vertical="center"/>
    </xf>
    <xf numFmtId="165" fontId="19" fillId="0" borderId="6" xfId="3" applyFont="1" applyBorder="1" applyAlignment="1">
      <alignment vertical="center"/>
    </xf>
    <xf numFmtId="165" fontId="19" fillId="0" borderId="7" xfId="3" applyFont="1" applyBorder="1" applyAlignment="1">
      <alignment vertical="center"/>
    </xf>
    <xf numFmtId="165" fontId="19" fillId="0" borderId="0" xfId="3" applyFont="1" applyAlignment="1">
      <alignment horizontal="center" vertical="center"/>
    </xf>
    <xf numFmtId="165" fontId="19" fillId="0" borderId="2" xfId="3" applyFont="1" applyFill="1" applyBorder="1" applyAlignment="1">
      <alignment horizontal="center" vertical="center"/>
    </xf>
    <xf numFmtId="165" fontId="21" fillId="0" borderId="14" xfId="3" applyFont="1" applyBorder="1" applyAlignment="1">
      <alignment horizontal="left" vertical="center"/>
    </xf>
    <xf numFmtId="165" fontId="19" fillId="0" borderId="14" xfId="3" applyFont="1" applyBorder="1" applyAlignment="1">
      <alignment horizontal="left" vertical="center"/>
    </xf>
    <xf numFmtId="0" fontId="19" fillId="4" borderId="0" xfId="0" applyFont="1" applyFill="1" applyAlignment="1">
      <alignment vertical="center"/>
    </xf>
    <xf numFmtId="4" fontId="0" fillId="4" borderId="0" xfId="0" applyNumberFormat="1" applyFill="1" applyAlignment="1">
      <alignment vertical="center"/>
    </xf>
    <xf numFmtId="165" fontId="0" fillId="4" borderId="0" xfId="3" applyFont="1" applyFill="1" applyAlignment="1">
      <alignment vertical="center"/>
    </xf>
    <xf numFmtId="9" fontId="21" fillId="0" borderId="7" xfId="2" applyFont="1" applyFill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165" fontId="19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23" fillId="4" borderId="0" xfId="0" applyFont="1" applyFill="1" applyAlignment="1">
      <alignment vertical="center"/>
    </xf>
    <xf numFmtId="165" fontId="23" fillId="4" borderId="0" xfId="3" applyFont="1" applyFill="1" applyAlignment="1">
      <alignment vertical="center"/>
    </xf>
    <xf numFmtId="165" fontId="19" fillId="4" borderId="0" xfId="3" applyFont="1" applyFill="1" applyAlignment="1">
      <alignment vertical="center"/>
    </xf>
    <xf numFmtId="0" fontId="19" fillId="4" borderId="9" xfId="0" applyFont="1" applyFill="1" applyBorder="1" applyAlignment="1">
      <alignment vertical="center"/>
    </xf>
    <xf numFmtId="0" fontId="21" fillId="4" borderId="5" xfId="0" applyFont="1" applyFill="1" applyBorder="1" applyAlignment="1">
      <alignment vertical="center"/>
    </xf>
    <xf numFmtId="0" fontId="21" fillId="4" borderId="6" xfId="0" applyFont="1" applyFill="1" applyBorder="1" applyAlignment="1">
      <alignment vertical="center"/>
    </xf>
    <xf numFmtId="165" fontId="21" fillId="4" borderId="6" xfId="3" applyFont="1" applyFill="1" applyBorder="1" applyAlignment="1">
      <alignment vertical="center"/>
    </xf>
    <xf numFmtId="165" fontId="21" fillId="4" borderId="7" xfId="3" applyFont="1" applyFill="1" applyBorder="1" applyAlignment="1">
      <alignment horizontal="right" vertical="center"/>
    </xf>
    <xf numFmtId="165" fontId="21" fillId="4" borderId="4" xfId="3" applyFont="1" applyFill="1" applyBorder="1" applyAlignment="1">
      <alignment horizontal="right" vertical="center"/>
    </xf>
    <xf numFmtId="0" fontId="37" fillId="4" borderId="0" xfId="0" applyFont="1" applyFill="1" applyAlignment="1">
      <alignment horizontal="center" vertical="center"/>
    </xf>
    <xf numFmtId="165" fontId="19" fillId="4" borderId="0" xfId="3" applyFont="1" applyFill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22" fillId="4" borderId="5" xfId="0" applyFont="1" applyFill="1" applyBorder="1" applyAlignment="1">
      <alignment vertical="center"/>
    </xf>
    <xf numFmtId="0" fontId="22" fillId="4" borderId="6" xfId="0" applyFont="1" applyFill="1" applyBorder="1" applyAlignment="1">
      <alignment vertical="center"/>
    </xf>
    <xf numFmtId="165" fontId="22" fillId="4" borderId="6" xfId="3" applyFont="1" applyFill="1" applyBorder="1" applyAlignment="1">
      <alignment vertical="center"/>
    </xf>
    <xf numFmtId="165" fontId="22" fillId="4" borderId="7" xfId="3" applyFont="1" applyFill="1" applyBorder="1" applyAlignment="1">
      <alignment vertical="center"/>
    </xf>
    <xf numFmtId="1" fontId="19" fillId="0" borderId="1" xfId="0" applyNumberFormat="1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2" fontId="19" fillId="3" borderId="1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21" fillId="0" borderId="44" xfId="0" applyFont="1" applyBorder="1" applyAlignment="1">
      <alignment vertical="center" wrapText="1"/>
    </xf>
    <xf numFmtId="0" fontId="21" fillId="4" borderId="8" xfId="0" applyFont="1" applyFill="1" applyBorder="1" applyAlignment="1">
      <alignment vertical="center"/>
    </xf>
    <xf numFmtId="165" fontId="21" fillId="4" borderId="9" xfId="3" applyFont="1" applyFill="1" applyBorder="1" applyAlignment="1">
      <alignment vertical="center"/>
    </xf>
    <xf numFmtId="165" fontId="21" fillId="4" borderId="10" xfId="3" applyFont="1" applyFill="1" applyBorder="1" applyAlignment="1">
      <alignment vertical="center"/>
    </xf>
    <xf numFmtId="0" fontId="39" fillId="4" borderId="0" xfId="0" applyFont="1" applyFill="1" applyAlignment="1">
      <alignment horizontal="center" vertical="center"/>
    </xf>
    <xf numFmtId="0" fontId="29" fillId="8" borderId="25" xfId="0" applyFont="1" applyFill="1" applyBorder="1" applyAlignment="1">
      <alignment horizontal="center" vertical="center"/>
    </xf>
    <xf numFmtId="0" fontId="29" fillId="8" borderId="26" xfId="0" applyFont="1" applyFill="1" applyBorder="1" applyAlignment="1">
      <alignment horizontal="center" vertical="center"/>
    </xf>
    <xf numFmtId="0" fontId="29" fillId="8" borderId="27" xfId="0" applyFont="1" applyFill="1" applyBorder="1" applyAlignment="1">
      <alignment horizontal="center" vertical="center"/>
    </xf>
    <xf numFmtId="0" fontId="25" fillId="8" borderId="39" xfId="0" applyFont="1" applyFill="1" applyBorder="1" applyAlignment="1">
      <alignment horizontal="center" vertical="center"/>
    </xf>
    <xf numFmtId="0" fontId="25" fillId="8" borderId="38" xfId="0" applyFont="1" applyFill="1" applyBorder="1" applyAlignment="1">
      <alignment horizontal="center" vertical="center"/>
    </xf>
    <xf numFmtId="0" fontId="25" fillId="8" borderId="40" xfId="0" applyFont="1" applyFill="1" applyBorder="1" applyAlignment="1">
      <alignment horizontal="center" vertical="center"/>
    </xf>
    <xf numFmtId="165" fontId="22" fillId="8" borderId="5" xfId="3" applyFont="1" applyFill="1" applyBorder="1" applyAlignment="1">
      <alignment horizontal="center" vertical="center"/>
    </xf>
    <xf numFmtId="165" fontId="22" fillId="8" borderId="6" xfId="3" applyFont="1" applyFill="1" applyBorder="1" applyAlignment="1">
      <alignment horizontal="center" vertical="center"/>
    </xf>
    <xf numFmtId="165" fontId="22" fillId="8" borderId="7" xfId="3" applyFont="1" applyFill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165" fontId="38" fillId="4" borderId="0" xfId="3" applyFont="1" applyFill="1" applyAlignment="1">
      <alignment horizontal="center" vertical="center"/>
    </xf>
    <xf numFmtId="165" fontId="39" fillId="4" borderId="0" xfId="3" applyFont="1" applyFill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9" fontId="25" fillId="0" borderId="21" xfId="2" applyFont="1" applyBorder="1" applyAlignment="1">
      <alignment horizontal="center"/>
    </xf>
    <xf numFmtId="9" fontId="25" fillId="0" borderId="22" xfId="2" applyFont="1" applyBorder="1" applyAlignment="1">
      <alignment horizontal="center"/>
    </xf>
    <xf numFmtId="9" fontId="25" fillId="0" borderId="12" xfId="2" applyFont="1" applyBorder="1" applyAlignment="1">
      <alignment horizontal="center"/>
    </xf>
    <xf numFmtId="0" fontId="22" fillId="9" borderId="25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horizontal="center" vertical="center"/>
    </xf>
    <xf numFmtId="0" fontId="22" fillId="9" borderId="27" xfId="0" applyFont="1" applyFill="1" applyBorder="1" applyAlignment="1">
      <alignment horizontal="center" vertical="center"/>
    </xf>
    <xf numFmtId="0" fontId="22" fillId="9" borderId="5" xfId="0" applyFont="1" applyFill="1" applyBorder="1" applyAlignment="1">
      <alignment horizontal="center" vertical="center"/>
    </xf>
    <xf numFmtId="0" fontId="22" fillId="9" borderId="6" xfId="0" applyFont="1" applyFill="1" applyBorder="1" applyAlignment="1">
      <alignment horizontal="center" vertical="center"/>
    </xf>
  </cellXfs>
  <cellStyles count="62">
    <cellStyle name="Hiperlink" xfId="1" builtinId="8"/>
    <cellStyle name="Moeda 2" xfId="6"/>
    <cellStyle name="Moeda 3" xfId="7"/>
    <cellStyle name="Moeda 4" xfId="38"/>
    <cellStyle name="Moeda 5" xfId="43"/>
    <cellStyle name="Normal" xfId="0" builtinId="0"/>
    <cellStyle name="Normal 10" xfId="26"/>
    <cellStyle name="Normal 11" xfId="27"/>
    <cellStyle name="Normal 12" xfId="30"/>
    <cellStyle name="Normal 13" xfId="32"/>
    <cellStyle name="Normal 14" xfId="34"/>
    <cellStyle name="Normal 15" xfId="37"/>
    <cellStyle name="Normal 16" xfId="39"/>
    <cellStyle name="Normal 17" xfId="41"/>
    <cellStyle name="Normal 18" xfId="44"/>
    <cellStyle name="Normal 19" xfId="46"/>
    <cellStyle name="Normal 2" xfId="8"/>
    <cellStyle name="Normal 2 2" xfId="9"/>
    <cellStyle name="Normal 2 3" xfId="25"/>
    <cellStyle name="Normal 2 3 2" xfId="58"/>
    <cellStyle name="Normal 20" xfId="48"/>
    <cellStyle name="Normal 21" xfId="50"/>
    <cellStyle name="Normal 22" xfId="53"/>
    <cellStyle name="Normal 23" xfId="55"/>
    <cellStyle name="Normal 24" xfId="59"/>
    <cellStyle name="Normal 25" xfId="61"/>
    <cellStyle name="Normal 3" xfId="10"/>
    <cellStyle name="Normal 4" xfId="11"/>
    <cellStyle name="Normal 5" xfId="12"/>
    <cellStyle name="Normal 6" xfId="4"/>
    <cellStyle name="Normal 6 2" xfId="51"/>
    <cellStyle name="Normal 6 3" xfId="57"/>
    <cellStyle name="Normal 7" xfId="13"/>
    <cellStyle name="Normal 8" xfId="14"/>
    <cellStyle name="Normal 9" xfId="15"/>
    <cellStyle name="Porcentagem" xfId="2" builtinId="5"/>
    <cellStyle name="Porcentagem 2" xfId="16"/>
    <cellStyle name="Porcentagem 3" xfId="17"/>
    <cellStyle name="Separador de milhares 10" xfId="28"/>
    <cellStyle name="Separador de milhares 11" xfId="31"/>
    <cellStyle name="Separador de milhares 12" xfId="33"/>
    <cellStyle name="Separador de milhares 13" xfId="35"/>
    <cellStyle name="Separador de milhares 14" xfId="36"/>
    <cellStyle name="Separador de milhares 15" xfId="40"/>
    <cellStyle name="Separador de milhares 16" xfId="42"/>
    <cellStyle name="Separador de milhares 17" xfId="45"/>
    <cellStyle name="Separador de milhares 18" xfId="47"/>
    <cellStyle name="Separador de milhares 19" xfId="49"/>
    <cellStyle name="Separador de milhares 2" xfId="18"/>
    <cellStyle name="Separador de milhares 20" xfId="54"/>
    <cellStyle name="Separador de milhares 21" xfId="56"/>
    <cellStyle name="Separador de milhares 22" xfId="60"/>
    <cellStyle name="Separador de milhares 3" xfId="19"/>
    <cellStyle name="Separador de milhares 4" xfId="20"/>
    <cellStyle name="Separador de milhares 5" xfId="5"/>
    <cellStyle name="Separador de milhares 5 2" xfId="52"/>
    <cellStyle name="Separador de milhares 6" xfId="21"/>
    <cellStyle name="Separador de milhares 7" xfId="22"/>
    <cellStyle name="Separador de milhares 8" xfId="23"/>
    <cellStyle name="Separador de milhares 9" xfId="29"/>
    <cellStyle name="Vírgula" xfId="3" builtinId="3"/>
    <cellStyle name="Vírgula 2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360045</xdr:colOff>
      <xdr:row>130</xdr:row>
      <xdr:rowOff>66040</xdr:rowOff>
    </xdr:from>
    <xdr:to>
      <xdr:col>5</xdr:col>
      <xdr:colOff>760095</xdr:colOff>
      <xdr:row>130</xdr:row>
      <xdr:rowOff>66040</xdr:rowOff>
    </xdr:to>
    <xdr:cxnSp macro="">
      <xdr:nvCxn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>
          <a:cxnSpLocks noChangeShapeType="1"/>
        </xdr:cNvCxnSpPr>
      </xdr:nvCxnSpPr>
      <xdr:spPr bwMode="auto">
        <a:xfrm>
          <a:off x="4512945" y="21211540"/>
          <a:ext cx="3280410" cy="0"/>
        </a:xfrm>
        <a:prstGeom prst="line">
          <a:avLst/>
        </a:prstGeom>
        <a:noFill/>
        <a:ln w="10668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3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3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6"/>
  <sheetViews>
    <sheetView tabSelected="1" view="pageBreakPreview" topLeftCell="A7" zoomScaleSheetLayoutView="100" workbookViewId="0">
      <selection activeCell="F36" sqref="F36"/>
    </sheetView>
  </sheetViews>
  <sheetFormatPr defaultColWidth="9.140625" defaultRowHeight="12.75" x14ac:dyDescent="0.2"/>
  <cols>
    <col min="1" max="1" width="41.5703125" style="5" customWidth="1"/>
    <col min="2" max="2" width="16" style="5" bestFit="1" customWidth="1"/>
    <col min="3" max="3" width="11.85546875" style="5" customWidth="1"/>
    <col min="4" max="4" width="14.7109375" style="123" customWidth="1"/>
    <col min="5" max="5" width="15.42578125" style="123" customWidth="1"/>
    <col min="6" max="6" width="13.28515625" style="123" customWidth="1"/>
    <col min="7" max="7" width="28.140625" style="123" customWidth="1"/>
    <col min="8" max="8" width="9.140625" style="5"/>
    <col min="9" max="9" width="14.5703125" style="5" customWidth="1"/>
    <col min="10" max="10" width="13.42578125" style="5" customWidth="1"/>
    <col min="11" max="16384" width="9.140625" style="5"/>
  </cols>
  <sheetData>
    <row r="1" spans="1:7" hidden="1" x14ac:dyDescent="0.2">
      <c r="A1" s="8" t="s">
        <v>37</v>
      </c>
    </row>
    <row r="2" spans="1:7" hidden="1" x14ac:dyDescent="0.2">
      <c r="A2" s="115" t="s">
        <v>60</v>
      </c>
    </row>
    <row r="3" spans="1:7" s="2" customFormat="1" ht="15.6" hidden="1" customHeight="1" x14ac:dyDescent="0.2">
      <c r="A3" s="5" t="s">
        <v>38</v>
      </c>
      <c r="C3" s="3"/>
      <c r="D3" s="3"/>
      <c r="E3" s="3"/>
      <c r="F3" s="3"/>
      <c r="G3" s="4"/>
    </row>
    <row r="4" spans="1:7" s="2" customFormat="1" ht="15.6" hidden="1" customHeight="1" x14ac:dyDescent="0.2">
      <c r="A4" s="115" t="s">
        <v>61</v>
      </c>
      <c r="B4" s="3"/>
      <c r="C4" s="3"/>
      <c r="D4" s="3"/>
      <c r="E4" s="3"/>
      <c r="F4" s="3"/>
      <c r="G4" s="4"/>
    </row>
    <row r="5" spans="1:7" s="2" customFormat="1" ht="15.6" hidden="1" customHeight="1" x14ac:dyDescent="0.2">
      <c r="A5" s="144"/>
      <c r="B5" s="145"/>
      <c r="C5" s="145"/>
      <c r="D5" s="145"/>
      <c r="E5" s="145"/>
      <c r="F5" s="3"/>
      <c r="G5" s="4"/>
    </row>
    <row r="6" spans="1:7" s="2" customFormat="1" ht="15.6" hidden="1" customHeight="1" x14ac:dyDescent="0.2">
      <c r="A6" s="144"/>
      <c r="B6" s="145"/>
      <c r="C6" s="145"/>
      <c r="D6" s="145"/>
      <c r="E6" s="145"/>
      <c r="F6" s="3"/>
      <c r="G6" s="4"/>
    </row>
    <row r="7" spans="1:7" s="2" customFormat="1" ht="22.5" customHeight="1" thickBot="1" x14ac:dyDescent="0.25">
      <c r="A7" s="122" t="s">
        <v>87</v>
      </c>
      <c r="B7" s="145"/>
      <c r="C7" s="145"/>
      <c r="D7" s="146"/>
      <c r="E7" s="146"/>
      <c r="F7" s="4"/>
      <c r="G7" s="4"/>
    </row>
    <row r="8" spans="1:7" s="6" customFormat="1" ht="18" x14ac:dyDescent="0.2">
      <c r="A8" s="177" t="s">
        <v>86</v>
      </c>
      <c r="B8" s="178"/>
      <c r="C8" s="178"/>
      <c r="D8" s="178"/>
      <c r="E8" s="178"/>
      <c r="F8" s="179"/>
      <c r="G8" s="15"/>
    </row>
    <row r="9" spans="1:7" s="6" customFormat="1" ht="18.600000000000001" customHeight="1" x14ac:dyDescent="0.2">
      <c r="A9" s="180" t="s">
        <v>7</v>
      </c>
      <c r="B9" s="181"/>
      <c r="C9" s="181"/>
      <c r="D9" s="181"/>
      <c r="E9" s="181"/>
      <c r="F9" s="182"/>
      <c r="G9" s="15"/>
    </row>
    <row r="10" spans="1:7" s="2" customFormat="1" ht="7.15" customHeight="1" thickBot="1" x14ac:dyDescent="0.25">
      <c r="A10" s="53"/>
      <c r="B10" s="3"/>
      <c r="C10" s="3"/>
      <c r="D10" s="54"/>
      <c r="E10" s="54"/>
      <c r="F10" s="55"/>
      <c r="G10" s="4"/>
    </row>
    <row r="11" spans="1:7" s="2" customFormat="1" ht="15.75" customHeight="1" thickBot="1" x14ac:dyDescent="0.25">
      <c r="A11" s="183" t="s">
        <v>36</v>
      </c>
      <c r="B11" s="184"/>
      <c r="C11" s="184"/>
      <c r="D11" s="184"/>
      <c r="E11" s="184"/>
      <c r="F11" s="185"/>
      <c r="G11" s="4"/>
    </row>
    <row r="12" spans="1:7" s="2" customFormat="1" ht="15.75" customHeight="1" x14ac:dyDescent="0.2">
      <c r="A12" s="28" t="s">
        <v>35</v>
      </c>
      <c r="B12" s="16"/>
      <c r="C12" s="16"/>
      <c r="D12" s="103"/>
      <c r="E12" s="41" t="s">
        <v>5</v>
      </c>
      <c r="F12" s="17" t="s">
        <v>0</v>
      </c>
      <c r="G12" s="4"/>
    </row>
    <row r="13" spans="1:7" s="2" customFormat="1" ht="15.75" customHeight="1" x14ac:dyDescent="0.2">
      <c r="A13" s="142" t="str">
        <f>A27</f>
        <v xml:space="preserve">1. Contentores </v>
      </c>
      <c r="B13" s="21"/>
      <c r="C13" s="22"/>
      <c r="D13" s="22"/>
      <c r="E13" s="100">
        <f>SUM(E14:E16)</f>
        <v>30259.845000000001</v>
      </c>
      <c r="F13" s="45">
        <f>IFERROR(E13/$E$18,0)</f>
        <v>0.78982702788089409</v>
      </c>
      <c r="G13" s="4"/>
    </row>
    <row r="14" spans="1:7" s="2" customFormat="1" ht="15.75" customHeight="1" x14ac:dyDescent="0.2">
      <c r="A14" s="143" t="str">
        <f>A28</f>
        <v>1.1.1. Depreciação</v>
      </c>
      <c r="B14" s="21"/>
      <c r="C14" s="22"/>
      <c r="D14" s="22"/>
      <c r="E14" s="101">
        <f>F36</f>
        <v>11187</v>
      </c>
      <c r="F14" s="128">
        <f>IFERROR(E14/$E$18,0)</f>
        <v>0.29199736353254824</v>
      </c>
      <c r="G14" s="4"/>
    </row>
    <row r="15" spans="1:7" s="2" customFormat="1" ht="15.75" customHeight="1" x14ac:dyDescent="0.2">
      <c r="A15" s="143" t="str">
        <f>A38</f>
        <v>1.1.2. Remuneração do Capital</v>
      </c>
      <c r="B15" s="21"/>
      <c r="C15" s="22"/>
      <c r="D15" s="22"/>
      <c r="E15" s="101">
        <f>F46</f>
        <v>5873.1750000000002</v>
      </c>
      <c r="F15" s="128">
        <f>IFERROR(E15/$E$18,0)</f>
        <v>0.15329861585458784</v>
      </c>
      <c r="G15" s="4"/>
    </row>
    <row r="16" spans="1:7" s="2" customFormat="1" ht="15.75" customHeight="1" x14ac:dyDescent="0.2">
      <c r="A16" s="143" t="str">
        <f>A48</f>
        <v xml:space="preserve">1.1.3 Lavagem e manutenção dos contentores </v>
      </c>
      <c r="B16" s="21"/>
      <c r="C16" s="22"/>
      <c r="D16" s="22"/>
      <c r="E16" s="101">
        <f>F54</f>
        <v>13199.67</v>
      </c>
      <c r="F16" s="128">
        <f>IFERROR(E16/$E$18,0)</f>
        <v>0.34453104849375804</v>
      </c>
      <c r="G16" s="4"/>
    </row>
    <row r="17" spans="1:7" s="8" customFormat="1" ht="15.75" customHeight="1" thickBot="1" x14ac:dyDescent="0.25">
      <c r="A17" s="142" t="str">
        <f>A58</f>
        <v>2. Benefícios e Despesas Indiretas - BDI</v>
      </c>
      <c r="B17" s="48"/>
      <c r="C17" s="44"/>
      <c r="D17" s="44"/>
      <c r="E17" s="102">
        <f>+F63</f>
        <v>8052.1447545000001</v>
      </c>
      <c r="F17" s="45">
        <f>IFERROR(E17/$E$18,0)</f>
        <v>0.21017297211910593</v>
      </c>
      <c r="G17" s="20"/>
    </row>
    <row r="18" spans="1:7" s="2" customFormat="1" ht="15.75" customHeight="1" thickBot="1" x14ac:dyDescent="0.25">
      <c r="A18" s="18" t="s">
        <v>89</v>
      </c>
      <c r="B18" s="19"/>
      <c r="C18" s="12"/>
      <c r="D18" s="12"/>
      <c r="E18" s="40">
        <f>E17+E13</f>
        <v>38311.989754499999</v>
      </c>
      <c r="F18" s="50">
        <f>F13+F17</f>
        <v>1</v>
      </c>
      <c r="G18" s="4"/>
    </row>
    <row r="19" spans="1:7" ht="9" customHeight="1" x14ac:dyDescent="0.2"/>
    <row r="20" spans="1:7" s="2" customFormat="1" ht="5.45" customHeight="1" thickBot="1" x14ac:dyDescent="0.25">
      <c r="A20" s="46"/>
      <c r="B20" s="47"/>
      <c r="C20" s="132"/>
      <c r="D20" s="132"/>
      <c r="E20" s="133"/>
      <c r="F20" s="123"/>
      <c r="G20" s="4"/>
    </row>
    <row r="21" spans="1:7" s="2" customFormat="1" ht="15" customHeight="1" x14ac:dyDescent="0.2">
      <c r="A21" s="186" t="s">
        <v>63</v>
      </c>
      <c r="B21" s="187"/>
      <c r="C21" s="187"/>
      <c r="D21" s="188"/>
      <c r="E21" s="23" t="s">
        <v>6</v>
      </c>
      <c r="F21" s="5"/>
      <c r="G21" s="4"/>
    </row>
    <row r="22" spans="1:7" s="2" customFormat="1" ht="15" customHeight="1" x14ac:dyDescent="0.2">
      <c r="A22" s="129" t="str">
        <f>+A27</f>
        <v xml:space="preserve">1. Contentores </v>
      </c>
      <c r="B22" s="130"/>
      <c r="C22" s="130"/>
      <c r="D22" s="31"/>
      <c r="E22" s="131">
        <v>330</v>
      </c>
      <c r="F22" s="5"/>
      <c r="G22" s="4"/>
    </row>
    <row r="23" spans="1:7" s="2" customFormat="1" ht="15" customHeight="1" thickBot="1" x14ac:dyDescent="0.25">
      <c r="A23" s="29" t="s">
        <v>64</v>
      </c>
      <c r="B23" s="30"/>
      <c r="C23" s="30"/>
      <c r="D23" s="32"/>
      <c r="E23" s="33">
        <f>SUM(E22)</f>
        <v>330</v>
      </c>
      <c r="F23" s="5"/>
      <c r="G23" s="4"/>
    </row>
    <row r="24" spans="1:7" s="2" customFormat="1" ht="8.4499999999999993" customHeight="1" thickBot="1" x14ac:dyDescent="0.25">
      <c r="A24" s="132"/>
      <c r="B24" s="132"/>
      <c r="C24" s="132"/>
      <c r="D24" s="5"/>
      <c r="E24" s="134"/>
      <c r="F24" s="5"/>
      <c r="G24" s="4"/>
    </row>
    <row r="25" spans="1:7" s="8" customFormat="1" ht="15.75" customHeight="1" thickBot="1" x14ac:dyDescent="0.25">
      <c r="A25" s="104" t="s">
        <v>34</v>
      </c>
      <c r="B25" s="147">
        <v>1</v>
      </c>
      <c r="C25" s="14"/>
      <c r="E25" s="56"/>
      <c r="G25" s="20"/>
    </row>
    <row r="26" spans="1:7" x14ac:dyDescent="0.2">
      <c r="A26" s="8"/>
      <c r="B26" s="8"/>
      <c r="C26" s="8"/>
      <c r="D26" s="14"/>
      <c r="E26" s="14"/>
      <c r="F26" s="13"/>
      <c r="G26" s="5"/>
    </row>
    <row r="27" spans="1:7" x14ac:dyDescent="0.2">
      <c r="A27" s="8" t="s">
        <v>65</v>
      </c>
      <c r="G27" s="5"/>
    </row>
    <row r="28" spans="1:7" ht="13.5" thickBot="1" x14ac:dyDescent="0.25">
      <c r="A28" s="37" t="s">
        <v>66</v>
      </c>
      <c r="G28" s="5"/>
    </row>
    <row r="29" spans="1:7" ht="13.5" thickBot="1" x14ac:dyDescent="0.25">
      <c r="A29" s="24" t="s">
        <v>8</v>
      </c>
      <c r="B29" s="25" t="s">
        <v>9</v>
      </c>
      <c r="C29" s="25" t="s">
        <v>6</v>
      </c>
      <c r="D29" s="26" t="s">
        <v>46</v>
      </c>
      <c r="E29" s="26" t="s">
        <v>10</v>
      </c>
      <c r="F29" s="27" t="s">
        <v>11</v>
      </c>
      <c r="G29" s="5"/>
    </row>
    <row r="30" spans="1:7" x14ac:dyDescent="0.2">
      <c r="A30" s="118" t="s">
        <v>67</v>
      </c>
      <c r="B30" s="148" t="s">
        <v>2</v>
      </c>
      <c r="C30" s="148">
        <v>1</v>
      </c>
      <c r="D30" s="119">
        <v>2034</v>
      </c>
      <c r="E30" s="135">
        <f>C30*D30</f>
        <v>2034</v>
      </c>
      <c r="G30" s="5"/>
    </row>
    <row r="31" spans="1:7" x14ac:dyDescent="0.2">
      <c r="A31" s="120" t="s">
        <v>68</v>
      </c>
      <c r="B31" s="127" t="s">
        <v>25</v>
      </c>
      <c r="C31" s="127">
        <v>5</v>
      </c>
      <c r="D31" s="136"/>
      <c r="E31" s="124"/>
      <c r="G31" s="5"/>
    </row>
    <row r="32" spans="1:7" x14ac:dyDescent="0.2">
      <c r="A32" s="120" t="s">
        <v>69</v>
      </c>
      <c r="B32" s="127" t="s">
        <v>25</v>
      </c>
      <c r="C32" s="169">
        <v>0</v>
      </c>
      <c r="D32" s="136"/>
      <c r="E32" s="124"/>
      <c r="F32" s="140"/>
      <c r="G32" s="5"/>
    </row>
    <row r="33" spans="1:7" x14ac:dyDescent="0.2">
      <c r="A33" s="120" t="s">
        <v>70</v>
      </c>
      <c r="B33" s="127" t="s">
        <v>0</v>
      </c>
      <c r="C33" s="136">
        <v>100</v>
      </c>
      <c r="D33" s="136">
        <f>E30</f>
        <v>2034</v>
      </c>
      <c r="E33" s="124">
        <f>C33*D33/100</f>
        <v>2034</v>
      </c>
      <c r="G33" s="5"/>
    </row>
    <row r="34" spans="1:7" ht="13.5" thickBot="1" x14ac:dyDescent="0.25">
      <c r="A34" s="111" t="s">
        <v>71</v>
      </c>
      <c r="B34" s="112" t="s">
        <v>1</v>
      </c>
      <c r="C34" s="112">
        <f>C31*12</f>
        <v>60</v>
      </c>
      <c r="D34" s="114">
        <f>IF(C32&lt;=C31,E33,0)</f>
        <v>2034</v>
      </c>
      <c r="E34" s="113">
        <f>IFERROR(D34/C34,0)</f>
        <v>33.9</v>
      </c>
      <c r="G34" s="5"/>
    </row>
    <row r="35" spans="1:7" ht="14.25" thickTop="1" thickBot="1" x14ac:dyDescent="0.25">
      <c r="A35" s="34" t="s">
        <v>72</v>
      </c>
      <c r="B35" s="35" t="s">
        <v>2</v>
      </c>
      <c r="C35" s="168">
        <f>E23</f>
        <v>330</v>
      </c>
      <c r="D35" s="39">
        <f>E34</f>
        <v>33.9</v>
      </c>
      <c r="E35" s="42">
        <f>C35*D35</f>
        <v>11187</v>
      </c>
      <c r="G35" s="5"/>
    </row>
    <row r="36" spans="1:7" ht="13.5" thickBot="1" x14ac:dyDescent="0.25">
      <c r="A36" s="110"/>
      <c r="B36" s="110"/>
      <c r="C36" s="110"/>
      <c r="D36" s="125" t="s">
        <v>33</v>
      </c>
      <c r="E36" s="126">
        <f>$B$25</f>
        <v>1</v>
      </c>
      <c r="F36" s="9">
        <f>E35*E36</f>
        <v>11187</v>
      </c>
      <c r="G36" s="5"/>
    </row>
    <row r="37" spans="1:7" x14ac:dyDescent="0.2">
      <c r="G37" s="5"/>
    </row>
    <row r="38" spans="1:7" ht="13.5" thickBot="1" x14ac:dyDescent="0.25">
      <c r="A38" s="37" t="s">
        <v>73</v>
      </c>
      <c r="G38" s="5"/>
    </row>
    <row r="39" spans="1:7" ht="13.5" thickBot="1" x14ac:dyDescent="0.25">
      <c r="A39" s="24" t="s">
        <v>8</v>
      </c>
      <c r="B39" s="25" t="s">
        <v>9</v>
      </c>
      <c r="C39" s="25" t="s">
        <v>6</v>
      </c>
      <c r="D39" s="26" t="s">
        <v>46</v>
      </c>
      <c r="E39" s="26" t="s">
        <v>10</v>
      </c>
      <c r="F39" s="27" t="s">
        <v>11</v>
      </c>
      <c r="G39" s="5"/>
    </row>
    <row r="40" spans="1:7" x14ac:dyDescent="0.2">
      <c r="A40" s="118" t="s">
        <v>74</v>
      </c>
      <c r="B40" s="148" t="s">
        <v>2</v>
      </c>
      <c r="C40" s="148">
        <v>1</v>
      </c>
      <c r="D40" s="135">
        <f>D30</f>
        <v>2034</v>
      </c>
      <c r="E40" s="135">
        <f>C40*D40</f>
        <v>2034</v>
      </c>
      <c r="F40" s="140"/>
      <c r="G40" s="5"/>
    </row>
    <row r="41" spans="1:7" x14ac:dyDescent="0.2">
      <c r="A41" s="120" t="s">
        <v>40</v>
      </c>
      <c r="B41" s="127" t="s">
        <v>0</v>
      </c>
      <c r="C41" s="170">
        <v>10.5</v>
      </c>
      <c r="D41" s="124"/>
      <c r="E41" s="124"/>
      <c r="F41" s="140"/>
      <c r="G41" s="5"/>
    </row>
    <row r="42" spans="1:7" x14ac:dyDescent="0.2">
      <c r="A42" s="120" t="s">
        <v>75</v>
      </c>
      <c r="B42" s="127" t="s">
        <v>3</v>
      </c>
      <c r="C42" s="149">
        <f>IFERROR(IF(C32&lt;=C31,E30-(C33/(100*C31)*C32)*E30,E30-E33),0)</f>
        <v>2034</v>
      </c>
      <c r="D42" s="124"/>
      <c r="E42" s="124"/>
      <c r="F42" s="140"/>
      <c r="G42" s="5"/>
    </row>
    <row r="43" spans="1:7" x14ac:dyDescent="0.2">
      <c r="A43" s="120" t="s">
        <v>76</v>
      </c>
      <c r="B43" s="127" t="s">
        <v>3</v>
      </c>
      <c r="C43" s="136">
        <f>D40</f>
        <v>2034</v>
      </c>
      <c r="D43" s="124"/>
      <c r="E43" s="124"/>
      <c r="F43" s="140"/>
      <c r="G43" s="5"/>
    </row>
    <row r="44" spans="1:7" ht="26.25" thickBot="1" x14ac:dyDescent="0.25">
      <c r="A44" s="172" t="s">
        <v>77</v>
      </c>
      <c r="B44" s="112" t="s">
        <v>3</v>
      </c>
      <c r="C44" s="112"/>
      <c r="D44" s="114">
        <f>C41*C43/12/100</f>
        <v>17.797499999999999</v>
      </c>
      <c r="E44" s="113">
        <f>D44</f>
        <v>17.797499999999999</v>
      </c>
      <c r="F44" s="140"/>
      <c r="G44" s="5"/>
    </row>
    <row r="45" spans="1:7" ht="14.25" thickTop="1" thickBot="1" x14ac:dyDescent="0.25">
      <c r="A45" s="34" t="s">
        <v>72</v>
      </c>
      <c r="B45" s="35" t="s">
        <v>2</v>
      </c>
      <c r="C45" s="127">
        <f>C35</f>
        <v>330</v>
      </c>
      <c r="D45" s="36">
        <f>E44</f>
        <v>17.797499999999999</v>
      </c>
      <c r="E45" s="42">
        <f>C45*D45</f>
        <v>5873.1750000000002</v>
      </c>
      <c r="F45" s="140"/>
      <c r="G45" s="5"/>
    </row>
    <row r="46" spans="1:7" ht="13.5" thickBot="1" x14ac:dyDescent="0.25">
      <c r="C46" s="150"/>
      <c r="D46" s="125" t="s">
        <v>33</v>
      </c>
      <c r="E46" s="126">
        <f>$B$25</f>
        <v>1</v>
      </c>
      <c r="F46" s="9">
        <f>E45*E46</f>
        <v>5873.1750000000002</v>
      </c>
      <c r="G46" s="5"/>
    </row>
    <row r="47" spans="1:7" x14ac:dyDescent="0.2">
      <c r="G47" s="5"/>
    </row>
    <row r="48" spans="1:7" ht="13.5" thickBot="1" x14ac:dyDescent="0.25">
      <c r="A48" s="5" t="s">
        <v>78</v>
      </c>
      <c r="G48" s="5"/>
    </row>
    <row r="49" spans="1:10" ht="13.5" thickBot="1" x14ac:dyDescent="0.25">
      <c r="A49" s="24" t="s">
        <v>8</v>
      </c>
      <c r="B49" s="25" t="s">
        <v>9</v>
      </c>
      <c r="C49" s="25" t="s">
        <v>6</v>
      </c>
      <c r="D49" s="26" t="s">
        <v>46</v>
      </c>
      <c r="E49" s="26" t="s">
        <v>10</v>
      </c>
      <c r="F49" s="27" t="s">
        <v>11</v>
      </c>
      <c r="G49" s="5"/>
    </row>
    <row r="50" spans="1:10" x14ac:dyDescent="0.2">
      <c r="A50" s="118" t="s">
        <v>79</v>
      </c>
      <c r="B50" s="148" t="s">
        <v>9</v>
      </c>
      <c r="C50" s="168">
        <f>E22</f>
        <v>330</v>
      </c>
      <c r="D50" s="119">
        <v>30</v>
      </c>
      <c r="E50" s="135">
        <f>C50*D50</f>
        <v>9900</v>
      </c>
      <c r="G50" s="5"/>
    </row>
    <row r="51" spans="1:10" ht="25.5" x14ac:dyDescent="0.2">
      <c r="A51" s="171" t="s">
        <v>88</v>
      </c>
      <c r="B51" s="148" t="s">
        <v>0</v>
      </c>
      <c r="C51" s="127">
        <v>33.33</v>
      </c>
      <c r="D51" s="141">
        <f>E50</f>
        <v>9900</v>
      </c>
      <c r="E51" s="135">
        <f>D51*C51/100</f>
        <v>3299.67</v>
      </c>
      <c r="G51" s="5"/>
    </row>
    <row r="52" spans="1:10" ht="25.5" x14ac:dyDescent="0.2">
      <c r="A52" s="171" t="s">
        <v>80</v>
      </c>
      <c r="B52" s="148" t="s">
        <v>9</v>
      </c>
      <c r="C52" s="168">
        <f>E22</f>
        <v>330</v>
      </c>
      <c r="D52" s="119">
        <v>30</v>
      </c>
      <c r="E52" s="135">
        <f>D52*C52</f>
        <v>9900</v>
      </c>
      <c r="G52" s="5"/>
    </row>
    <row r="53" spans="1:10" ht="13.5" thickBot="1" x14ac:dyDescent="0.25">
      <c r="A53" s="118" t="s">
        <v>81</v>
      </c>
      <c r="B53" s="148" t="s">
        <v>1</v>
      </c>
      <c r="C53" s="127">
        <v>1</v>
      </c>
      <c r="D53" s="141">
        <f>E52</f>
        <v>9900</v>
      </c>
      <c r="E53" s="135">
        <f>C53*D53</f>
        <v>9900</v>
      </c>
      <c r="G53" s="5"/>
    </row>
    <row r="54" spans="1:10" ht="13.5" thickBot="1" x14ac:dyDescent="0.25">
      <c r="F54" s="9">
        <f>SUM(E51+E53)</f>
        <v>13199.67</v>
      </c>
      <c r="G54" s="5"/>
    </row>
    <row r="55" spans="1:10" s="123" customFormat="1" ht="11.25" customHeight="1" thickBot="1" x14ac:dyDescent="0.25">
      <c r="A55" s="5"/>
      <c r="B55" s="5"/>
      <c r="C55" s="5"/>
      <c r="H55" s="5"/>
      <c r="I55" s="5"/>
      <c r="J55" s="5"/>
    </row>
    <row r="56" spans="1:10" s="123" customFormat="1" ht="17.25" customHeight="1" thickBot="1" x14ac:dyDescent="0.25">
      <c r="A56" s="11" t="s">
        <v>41</v>
      </c>
      <c r="B56" s="151"/>
      <c r="C56" s="151"/>
      <c r="D56" s="138"/>
      <c r="E56" s="139"/>
      <c r="F56" s="10">
        <f>F36+F46+F54</f>
        <v>30259.845000000001</v>
      </c>
      <c r="H56" s="5"/>
      <c r="I56" s="5"/>
      <c r="J56" s="5"/>
    </row>
    <row r="57" spans="1:10" s="123" customFormat="1" ht="11.25" customHeight="1" x14ac:dyDescent="0.2">
      <c r="A57" s="5"/>
      <c r="B57" s="5"/>
      <c r="C57" s="5"/>
      <c r="H57" s="5"/>
      <c r="I57" s="5"/>
      <c r="J57" s="5"/>
    </row>
    <row r="58" spans="1:10" s="123" customFormat="1" ht="13.5" thickBot="1" x14ac:dyDescent="0.25">
      <c r="A58" s="8" t="s">
        <v>62</v>
      </c>
      <c r="B58" s="5"/>
      <c r="C58" s="5"/>
      <c r="H58" s="5"/>
      <c r="I58" s="5"/>
      <c r="J58" s="5"/>
    </row>
    <row r="59" spans="1:10" s="123" customFormat="1" ht="13.5" thickBot="1" x14ac:dyDescent="0.25">
      <c r="A59" s="24" t="s">
        <v>8</v>
      </c>
      <c r="B59" s="25" t="s">
        <v>9</v>
      </c>
      <c r="C59" s="25" t="s">
        <v>6</v>
      </c>
      <c r="D59" s="26" t="s">
        <v>46</v>
      </c>
      <c r="E59" s="26" t="s">
        <v>10</v>
      </c>
      <c r="F59" s="27" t="s">
        <v>11</v>
      </c>
      <c r="H59" s="5"/>
      <c r="I59" s="5"/>
      <c r="J59" s="5"/>
    </row>
    <row r="60" spans="1:10" s="123" customFormat="1" ht="13.5" thickBot="1" x14ac:dyDescent="0.25">
      <c r="A60" s="118" t="s">
        <v>4</v>
      </c>
      <c r="B60" s="148" t="s">
        <v>0</v>
      </c>
      <c r="C60" s="137">
        <f>'2.BDI'!C21*100</f>
        <v>26.61</v>
      </c>
      <c r="D60" s="135">
        <f>+F56</f>
        <v>30259.845000000001</v>
      </c>
      <c r="E60" s="135">
        <f>C60*D60/100</f>
        <v>8052.1447545000001</v>
      </c>
      <c r="H60" s="5"/>
      <c r="I60" s="5"/>
      <c r="J60" s="5"/>
    </row>
    <row r="61" spans="1:10" s="123" customFormat="1" ht="13.5" thickBot="1" x14ac:dyDescent="0.25">
      <c r="A61" s="5"/>
      <c r="B61" s="5"/>
      <c r="C61" s="5"/>
      <c r="F61" s="9">
        <f>+E60</f>
        <v>8052.1447545000001</v>
      </c>
      <c r="H61" s="5"/>
      <c r="I61" s="5"/>
      <c r="J61" s="5"/>
    </row>
    <row r="62" spans="1:10" s="123" customFormat="1" ht="11.25" customHeight="1" thickBot="1" x14ac:dyDescent="0.25">
      <c r="A62" s="5"/>
      <c r="B62" s="5"/>
      <c r="C62" s="5"/>
      <c r="H62" s="5"/>
      <c r="I62" s="5"/>
      <c r="J62" s="5"/>
    </row>
    <row r="63" spans="1:10" s="123" customFormat="1" ht="13.5" thickBot="1" x14ac:dyDescent="0.25">
      <c r="A63" s="11" t="s">
        <v>47</v>
      </c>
      <c r="B63" s="151"/>
      <c r="C63" s="151"/>
      <c r="D63" s="138"/>
      <c r="E63" s="139"/>
      <c r="F63" s="10">
        <f>F61</f>
        <v>8052.1447545000001</v>
      </c>
      <c r="H63" s="5"/>
      <c r="I63" s="5"/>
      <c r="J63" s="5"/>
    </row>
    <row r="64" spans="1:10" s="123" customFormat="1" ht="13.5" thickBot="1" x14ac:dyDescent="0.25">
      <c r="A64" s="8"/>
      <c r="B64" s="8"/>
      <c r="C64" s="8"/>
      <c r="D64" s="14"/>
      <c r="E64" s="14"/>
      <c r="F64" s="13"/>
      <c r="H64" s="5"/>
      <c r="I64" s="5"/>
      <c r="J64" s="5"/>
    </row>
    <row r="65" spans="1:10" s="123" customFormat="1" ht="24.75" customHeight="1" thickBot="1" x14ac:dyDescent="0.25">
      <c r="A65" s="11" t="s">
        <v>42</v>
      </c>
      <c r="B65" s="151"/>
      <c r="C65" s="151"/>
      <c r="D65" s="138"/>
      <c r="E65" s="139"/>
      <c r="F65" s="10">
        <f>F56+F63</f>
        <v>38311.989754499999</v>
      </c>
      <c r="H65" s="5"/>
      <c r="I65" s="5"/>
      <c r="J65" s="5"/>
    </row>
    <row r="66" spans="1:10" s="123" customFormat="1" ht="12.6" customHeight="1" thickBot="1" x14ac:dyDescent="0.25">
      <c r="A66" s="164"/>
      <c r="B66" s="165"/>
      <c r="C66" s="165"/>
      <c r="D66" s="166"/>
      <c r="E66" s="166"/>
      <c r="F66" s="167"/>
      <c r="H66" s="5"/>
      <c r="I66" s="5"/>
      <c r="J66" s="5"/>
    </row>
    <row r="67" spans="1:10" s="123" customFormat="1" ht="14.25" x14ac:dyDescent="0.2">
      <c r="A67" s="152"/>
      <c r="B67" s="152"/>
      <c r="C67" s="152"/>
      <c r="D67" s="153"/>
      <c r="E67" s="153"/>
      <c r="F67" s="154"/>
      <c r="H67" s="5"/>
      <c r="I67" s="5"/>
      <c r="J67" s="5"/>
    </row>
    <row r="68" spans="1:10" ht="16.149999999999999" customHeight="1" x14ac:dyDescent="0.2">
      <c r="A68" s="173" t="s">
        <v>82</v>
      </c>
      <c r="B68" s="155"/>
      <c r="C68" s="155"/>
      <c r="D68" s="174">
        <f>E22</f>
        <v>330</v>
      </c>
      <c r="E68" s="175" t="s">
        <v>83</v>
      </c>
      <c r="F68" s="154"/>
    </row>
    <row r="69" spans="1:10" ht="13.5" thickBot="1" x14ac:dyDescent="0.25">
      <c r="A69" s="144"/>
      <c r="B69" s="144"/>
      <c r="C69" s="144"/>
      <c r="D69" s="154"/>
      <c r="E69" s="154"/>
      <c r="F69" s="154"/>
    </row>
    <row r="70" spans="1:10" ht="25.5" customHeight="1" thickBot="1" x14ac:dyDescent="0.25">
      <c r="A70" s="156" t="s">
        <v>84</v>
      </c>
      <c r="B70" s="157"/>
      <c r="C70" s="157"/>
      <c r="D70" s="158"/>
      <c r="E70" s="159" t="s">
        <v>85</v>
      </c>
      <c r="F70" s="160">
        <f>IFERROR(F65/D68,"-")</f>
        <v>116.09693865</v>
      </c>
    </row>
    <row r="71" spans="1:10" ht="15" x14ac:dyDescent="0.2">
      <c r="A71" s="189"/>
      <c r="B71" s="189"/>
      <c r="C71" s="189"/>
      <c r="D71" s="189"/>
      <c r="E71" s="189"/>
      <c r="F71" s="189"/>
    </row>
    <row r="72" spans="1:10" ht="15" x14ac:dyDescent="0.2">
      <c r="A72" s="161"/>
      <c r="B72" s="190"/>
      <c r="C72" s="190"/>
      <c r="D72" s="190"/>
      <c r="E72" s="162"/>
      <c r="F72" s="162"/>
    </row>
    <row r="73" spans="1:10" ht="15" x14ac:dyDescent="0.2">
      <c r="A73" s="161"/>
      <c r="B73" s="176"/>
      <c r="C73" s="176"/>
      <c r="D73" s="176"/>
      <c r="E73" s="154"/>
      <c r="F73" s="154"/>
    </row>
    <row r="74" spans="1:10" x14ac:dyDescent="0.2">
      <c r="A74" s="163"/>
      <c r="B74" s="144"/>
      <c r="C74" s="144"/>
      <c r="D74" s="154"/>
      <c r="E74" s="154"/>
      <c r="F74" s="154"/>
    </row>
    <row r="96" s="5" customFormat="1" ht="9" customHeight="1" x14ac:dyDescent="0.2"/>
  </sheetData>
  <mergeCells count="7">
    <mergeCell ref="B73:D73"/>
    <mergeCell ref="A8:F8"/>
    <mergeCell ref="A9:F9"/>
    <mergeCell ref="A11:F11"/>
    <mergeCell ref="A21:D21"/>
    <mergeCell ref="A71:F71"/>
    <mergeCell ref="B72:D72"/>
  </mergeCells>
  <hyperlinks>
    <hyperlink ref="A38" location="AbaRemun" display="3.1.2. Remuneração do Capital"/>
    <hyperlink ref="A28" location="AbaDeprec" display="3.1.1. Depreciação"/>
  </hyperlinks>
  <pageMargins left="0.9055118110236221" right="0.51181102362204722" top="0.43" bottom="0.63" header="0.31496062992125984" footer="0.31496062992125984"/>
  <pageSetup paperSize="9" scale="79" fitToHeight="0" orientation="portrait" verticalDpi="300" r:id="rId1"/>
  <headerFooter alignWithMargins="0">
    <oddFooter>&amp;R&amp;P de &amp;N</oddFooter>
  </headerFooter>
  <rowBreaks count="1" manualBreakCount="1">
    <brk id="70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9" workbookViewId="0">
      <selection activeCell="C31" sqref="C31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43" bestFit="1" customWidth="1"/>
    <col min="6" max="6" width="9.7109375" bestFit="1" customWidth="1"/>
  </cols>
  <sheetData>
    <row r="1" spans="1:8" s="51" customFormat="1" ht="14.25" hidden="1" x14ac:dyDescent="0.2">
      <c r="A1" s="8" t="s">
        <v>37</v>
      </c>
      <c r="B1" s="6"/>
      <c r="C1" s="6"/>
      <c r="E1" s="52"/>
    </row>
    <row r="2" spans="1:8" s="51" customFormat="1" ht="14.25" hidden="1" x14ac:dyDescent="0.2">
      <c r="A2" s="49" t="s">
        <v>49</v>
      </c>
      <c r="B2" s="6"/>
      <c r="C2" s="6"/>
      <c r="E2" s="52"/>
    </row>
    <row r="3" spans="1:8" s="51" customFormat="1" ht="14.25" hidden="1" x14ac:dyDescent="0.2">
      <c r="A3" s="7" t="s">
        <v>38</v>
      </c>
      <c r="B3" s="6"/>
      <c r="C3" s="6"/>
      <c r="E3" s="52"/>
    </row>
    <row r="4" spans="1:8" s="51" customFormat="1" ht="14.25" hidden="1" x14ac:dyDescent="0.2">
      <c r="A4" s="7"/>
      <c r="B4" s="6"/>
      <c r="C4" s="6"/>
      <c r="E4" s="52"/>
    </row>
    <row r="5" spans="1:8" s="2" customFormat="1" ht="15.6" hidden="1" customHeight="1" x14ac:dyDescent="0.2">
      <c r="A5" s="117" t="s">
        <v>53</v>
      </c>
      <c r="B5" s="3"/>
      <c r="C5" s="3"/>
      <c r="D5" s="3"/>
      <c r="E5" s="3"/>
      <c r="F5" s="3"/>
      <c r="G5" s="4"/>
    </row>
    <row r="6" spans="1:8" s="2" customFormat="1" ht="16.5" hidden="1" customHeight="1" x14ac:dyDescent="0.2">
      <c r="A6" s="121" t="s">
        <v>54</v>
      </c>
      <c r="B6" s="3"/>
      <c r="C6" s="3"/>
      <c r="D6" s="4"/>
      <c r="E6" s="4"/>
      <c r="F6" s="4"/>
      <c r="G6" s="4"/>
    </row>
    <row r="7" spans="1:8" s="2" customFormat="1" ht="16.5" hidden="1" customHeight="1" x14ac:dyDescent="0.2">
      <c r="A7" s="121" t="s">
        <v>55</v>
      </c>
      <c r="B7" s="3"/>
      <c r="C7" s="3"/>
      <c r="D7" s="4"/>
      <c r="E7" s="4"/>
      <c r="F7" s="4"/>
      <c r="G7" s="4"/>
    </row>
    <row r="8" spans="1:8" s="51" customFormat="1" ht="15" hidden="1" thickBot="1" x14ac:dyDescent="0.25">
      <c r="B8" s="6"/>
      <c r="C8" s="6"/>
      <c r="E8" s="52"/>
    </row>
    <row r="9" spans="1:8" ht="15.75" x14ac:dyDescent="0.2">
      <c r="A9" s="196" t="s">
        <v>57</v>
      </c>
      <c r="B9" s="197"/>
      <c r="C9" s="197"/>
      <c r="D9" s="197"/>
      <c r="E9" s="197"/>
      <c r="F9" s="198"/>
    </row>
    <row r="10" spans="1:8" ht="16.5" thickBot="1" x14ac:dyDescent="0.25">
      <c r="A10" s="105"/>
      <c r="B10" s="106"/>
      <c r="C10" s="106"/>
      <c r="D10" s="106"/>
      <c r="E10" s="106"/>
      <c r="F10" s="107"/>
    </row>
    <row r="11" spans="1:8" ht="15" x14ac:dyDescent="0.25">
      <c r="A11" s="63"/>
      <c r="B11" s="6"/>
      <c r="C11" s="6"/>
      <c r="D11" s="193" t="s">
        <v>48</v>
      </c>
      <c r="E11" s="194"/>
      <c r="F11" s="195"/>
      <c r="G11" s="51"/>
      <c r="H11" s="51"/>
    </row>
    <row r="12" spans="1:8" ht="15" thickBot="1" x14ac:dyDescent="0.25">
      <c r="A12" s="62"/>
      <c r="B12" s="51"/>
      <c r="C12" s="51"/>
      <c r="D12" s="64" t="s">
        <v>29</v>
      </c>
      <c r="E12" s="65" t="s">
        <v>30</v>
      </c>
      <c r="F12" s="66" t="s">
        <v>31</v>
      </c>
      <c r="G12" s="51"/>
      <c r="H12" s="51"/>
    </row>
    <row r="13" spans="1:8" ht="14.25" x14ac:dyDescent="0.2">
      <c r="A13" s="67" t="s">
        <v>12</v>
      </c>
      <c r="B13" s="68" t="s">
        <v>13</v>
      </c>
      <c r="C13" s="69">
        <v>5.0799999999999998E-2</v>
      </c>
      <c r="D13" s="90">
        <v>2.9700000000000001E-2</v>
      </c>
      <c r="E13" s="91">
        <v>5.0799999999999998E-2</v>
      </c>
      <c r="F13" s="92">
        <v>6.2700000000000006E-2</v>
      </c>
      <c r="G13" s="51"/>
      <c r="H13" s="51"/>
    </row>
    <row r="14" spans="1:8" ht="14.25" x14ac:dyDescent="0.2">
      <c r="A14" s="71" t="s">
        <v>14</v>
      </c>
      <c r="B14" s="72" t="s">
        <v>15</v>
      </c>
      <c r="C14" s="73">
        <v>1.3299999999999999E-2</v>
      </c>
      <c r="D14" s="90">
        <f>0.3%+0.56%</f>
        <v>8.6E-3</v>
      </c>
      <c r="E14" s="91">
        <f>0.48%+0.85%</f>
        <v>1.3299999999999999E-2</v>
      </c>
      <c r="F14" s="92">
        <f>0.82%+0.89%</f>
        <v>1.7099999999999997E-2</v>
      </c>
      <c r="G14" s="51"/>
      <c r="H14" s="51"/>
    </row>
    <row r="15" spans="1:8" ht="14.25" x14ac:dyDescent="0.2">
      <c r="A15" s="71" t="s">
        <v>16</v>
      </c>
      <c r="B15" s="72" t="s">
        <v>17</v>
      </c>
      <c r="C15" s="73">
        <v>0.1085</v>
      </c>
      <c r="D15" s="90">
        <v>7.7799999999999994E-2</v>
      </c>
      <c r="E15" s="91">
        <v>0.1085</v>
      </c>
      <c r="F15" s="92">
        <v>0.13550000000000001</v>
      </c>
      <c r="G15" s="51"/>
      <c r="H15" s="51"/>
    </row>
    <row r="16" spans="1:8" ht="14.25" x14ac:dyDescent="0.2">
      <c r="A16" s="71" t="s">
        <v>18</v>
      </c>
      <c r="B16" s="72" t="s">
        <v>19</v>
      </c>
      <c r="C16" s="74">
        <f>(1+E16)^(E17/252)-1</f>
        <v>1.9830218258378718E-3</v>
      </c>
      <c r="D16" s="90" t="s">
        <v>51</v>
      </c>
      <c r="E16" s="75">
        <v>0.105</v>
      </c>
      <c r="F16" s="70"/>
      <c r="G16" s="51"/>
      <c r="H16" s="51"/>
    </row>
    <row r="17" spans="1:8" ht="14.25" x14ac:dyDescent="0.2">
      <c r="A17" s="71" t="s">
        <v>20</v>
      </c>
      <c r="B17" s="191" t="s">
        <v>21</v>
      </c>
      <c r="C17" s="73">
        <v>0.03</v>
      </c>
      <c r="D17" s="116" t="s">
        <v>32</v>
      </c>
      <c r="E17" s="76">
        <v>5</v>
      </c>
      <c r="F17" s="77"/>
      <c r="G17" s="51"/>
      <c r="H17" s="51"/>
    </row>
    <row r="18" spans="1:8" ht="15" thickBot="1" x14ac:dyDescent="0.25">
      <c r="A18" s="78" t="s">
        <v>56</v>
      </c>
      <c r="B18" s="192"/>
      <c r="C18" s="79">
        <v>3.6499999999999998E-2</v>
      </c>
      <c r="D18" s="61"/>
      <c r="E18" s="80"/>
      <c r="F18" s="77"/>
      <c r="G18" s="51"/>
      <c r="H18" s="51"/>
    </row>
    <row r="19" spans="1:8" ht="14.25" x14ac:dyDescent="0.2">
      <c r="A19" s="81" t="s">
        <v>22</v>
      </c>
      <c r="B19" s="82"/>
      <c r="C19" s="83"/>
      <c r="D19" s="61"/>
      <c r="E19" s="80"/>
      <c r="F19" s="77"/>
      <c r="G19" s="51"/>
      <c r="H19" s="51"/>
    </row>
    <row r="20" spans="1:8" ht="15" thickBot="1" x14ac:dyDescent="0.25">
      <c r="A20" s="84" t="s">
        <v>23</v>
      </c>
      <c r="B20" s="85"/>
      <c r="C20" s="86"/>
      <c r="D20" s="61"/>
      <c r="E20" s="80"/>
      <c r="F20" s="77"/>
      <c r="G20" s="51"/>
      <c r="H20" s="51"/>
    </row>
    <row r="21" spans="1:8" ht="15.75" thickBot="1" x14ac:dyDescent="0.25">
      <c r="A21" s="87" t="s">
        <v>24</v>
      </c>
      <c r="B21" s="88"/>
      <c r="C21" s="89">
        <f>ROUND((((1+C13+C14)*(1+C15)*(1+C16))/(1-(C17+C18))-1),4)</f>
        <v>0.2661</v>
      </c>
      <c r="D21" s="93">
        <v>0.21429999999999999</v>
      </c>
      <c r="E21" s="94">
        <v>0.2717</v>
      </c>
      <c r="F21" s="95">
        <v>0.3362</v>
      </c>
      <c r="G21" s="51"/>
      <c r="H21" s="51"/>
    </row>
    <row r="22" spans="1:8" ht="14.25" x14ac:dyDescent="0.2">
      <c r="A22" s="51"/>
      <c r="B22" s="51"/>
      <c r="C22" s="51"/>
      <c r="D22" s="51"/>
      <c r="E22" s="52"/>
      <c r="F22" s="51"/>
      <c r="G22" s="51"/>
      <c r="H22" s="51"/>
    </row>
    <row r="23" spans="1:8" ht="14.25" x14ac:dyDescent="0.2">
      <c r="A23" s="51"/>
      <c r="B23" s="51"/>
      <c r="C23" s="51"/>
      <c r="D23" s="51"/>
      <c r="E23" s="52"/>
      <c r="F23" s="51"/>
      <c r="G23" s="51"/>
      <c r="H23" s="51"/>
    </row>
    <row r="24" spans="1:8" ht="14.25" x14ac:dyDescent="0.2">
      <c r="A24" s="51"/>
      <c r="B24" s="51"/>
      <c r="C24" s="51"/>
      <c r="D24" s="51"/>
      <c r="E24" s="52"/>
      <c r="F24" s="51"/>
      <c r="G24" s="51"/>
      <c r="H24" s="51"/>
    </row>
    <row r="25" spans="1:8" ht="14.25" x14ac:dyDescent="0.2">
      <c r="A25" s="51"/>
      <c r="B25" s="51"/>
      <c r="C25" s="51"/>
      <c r="D25" s="51"/>
      <c r="E25" s="52"/>
      <c r="F25" s="51"/>
      <c r="G25" s="51"/>
      <c r="H25" s="51"/>
    </row>
  </sheetData>
  <mergeCells count="3">
    <mergeCell ref="B17:B18"/>
    <mergeCell ref="D11:F11"/>
    <mergeCell ref="A9:F9"/>
  </mergeCells>
  <pageMargins left="0.90551181102362199" right="0.51181102362204722" top="0.74803149606299213" bottom="0.74803149606299213" header="0.31496062992125984" footer="0.31496062992125984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C19" sqref="C19"/>
    </sheetView>
  </sheetViews>
  <sheetFormatPr defaultColWidth="9.140625"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199" t="s">
        <v>58</v>
      </c>
      <c r="B1" s="200"/>
    </row>
    <row r="2" spans="1:2" s="38" customFormat="1" ht="19.5" customHeight="1" x14ac:dyDescent="0.2">
      <c r="A2" s="108" t="s">
        <v>39</v>
      </c>
      <c r="B2" s="109" t="s">
        <v>52</v>
      </c>
    </row>
    <row r="3" spans="1:2" ht="19.5" customHeight="1" x14ac:dyDescent="0.2">
      <c r="A3" s="58">
        <v>1</v>
      </c>
      <c r="B3" s="57">
        <v>33.629999999999995</v>
      </c>
    </row>
    <row r="4" spans="1:2" ht="19.5" customHeight="1" x14ac:dyDescent="0.2">
      <c r="A4" s="58">
        <v>2</v>
      </c>
      <c r="B4" s="57">
        <v>43.13</v>
      </c>
    </row>
    <row r="5" spans="1:2" ht="19.5" customHeight="1" x14ac:dyDescent="0.2">
      <c r="A5" s="58">
        <v>3</v>
      </c>
      <c r="B5" s="57">
        <v>48.68</v>
      </c>
    </row>
    <row r="6" spans="1:2" ht="19.5" customHeight="1" x14ac:dyDescent="0.2">
      <c r="A6" s="58">
        <v>4</v>
      </c>
      <c r="B6" s="57">
        <v>52.62</v>
      </c>
    </row>
    <row r="7" spans="1:2" ht="19.5" customHeight="1" x14ac:dyDescent="0.2">
      <c r="A7" s="58">
        <v>5</v>
      </c>
      <c r="B7" s="57">
        <v>55.679999999999993</v>
      </c>
    </row>
    <row r="8" spans="1:2" ht="19.5" customHeight="1" x14ac:dyDescent="0.2">
      <c r="A8" s="58">
        <v>6</v>
      </c>
      <c r="B8" s="57">
        <v>58.18</v>
      </c>
    </row>
    <row r="9" spans="1:2" ht="19.5" customHeight="1" x14ac:dyDescent="0.2">
      <c r="A9" s="58">
        <v>7</v>
      </c>
      <c r="B9" s="57">
        <v>60.29</v>
      </c>
    </row>
    <row r="10" spans="1:2" ht="19.5" customHeight="1" x14ac:dyDescent="0.2">
      <c r="A10" s="58">
        <v>8</v>
      </c>
      <c r="B10" s="57">
        <v>62.12</v>
      </c>
    </row>
    <row r="11" spans="1:2" ht="19.5" customHeight="1" x14ac:dyDescent="0.2">
      <c r="A11" s="58">
        <v>9</v>
      </c>
      <c r="B11" s="57">
        <v>63.73</v>
      </c>
    </row>
    <row r="12" spans="1:2" ht="19.5" customHeight="1" x14ac:dyDescent="0.2">
      <c r="A12" s="58">
        <v>10</v>
      </c>
      <c r="B12" s="57">
        <v>65.180000000000007</v>
      </c>
    </row>
    <row r="13" spans="1:2" ht="19.5" customHeight="1" x14ac:dyDescent="0.2">
      <c r="A13" s="58">
        <v>11</v>
      </c>
      <c r="B13" s="57">
        <v>66.47999999999999</v>
      </c>
    </row>
    <row r="14" spans="1:2" ht="19.5" customHeight="1" x14ac:dyDescent="0.2">
      <c r="A14" s="58">
        <v>12</v>
      </c>
      <c r="B14" s="57">
        <v>67.67</v>
      </c>
    </row>
    <row r="15" spans="1:2" ht="19.5" customHeight="1" x14ac:dyDescent="0.2">
      <c r="A15" s="58">
        <v>13</v>
      </c>
      <c r="B15" s="57">
        <v>68.77</v>
      </c>
    </row>
    <row r="16" spans="1:2" ht="19.5" customHeight="1" x14ac:dyDescent="0.2">
      <c r="A16" s="58">
        <v>14</v>
      </c>
      <c r="B16" s="57">
        <v>69.789999999999992</v>
      </c>
    </row>
    <row r="17" spans="1:2" ht="19.5" customHeight="1" thickBot="1" x14ac:dyDescent="0.25">
      <c r="A17" s="59">
        <v>15</v>
      </c>
      <c r="B17" s="60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23" sqref="A23"/>
    </sheetView>
  </sheetViews>
  <sheetFormatPr defaultColWidth="9.140625"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99" t="s">
        <v>59</v>
      </c>
    </row>
    <row r="2" spans="1:1" x14ac:dyDescent="0.2">
      <c r="A2" s="96"/>
    </row>
    <row r="3" spans="1:1" x14ac:dyDescent="0.2">
      <c r="A3" s="96" t="s">
        <v>50</v>
      </c>
    </row>
    <row r="4" spans="1:1" x14ac:dyDescent="0.2">
      <c r="A4" s="96"/>
    </row>
    <row r="5" spans="1:1" x14ac:dyDescent="0.2">
      <c r="A5" s="96"/>
    </row>
    <row r="6" spans="1:1" x14ac:dyDescent="0.2">
      <c r="A6" s="96"/>
    </row>
    <row r="7" spans="1:1" x14ac:dyDescent="0.2">
      <c r="A7" s="96"/>
    </row>
    <row r="8" spans="1:1" x14ac:dyDescent="0.2">
      <c r="A8" s="96"/>
    </row>
    <row r="9" spans="1:1" x14ac:dyDescent="0.2">
      <c r="A9" s="96"/>
    </row>
    <row r="10" spans="1:1" x14ac:dyDescent="0.2">
      <c r="A10" s="96"/>
    </row>
    <row r="11" spans="1:1" x14ac:dyDescent="0.2">
      <c r="A11" s="96"/>
    </row>
    <row r="12" spans="1:1" ht="19.5" x14ac:dyDescent="0.35">
      <c r="A12" s="97" t="s">
        <v>43</v>
      </c>
    </row>
    <row r="13" spans="1:1" ht="15" x14ac:dyDescent="0.2">
      <c r="A13" s="97" t="s">
        <v>26</v>
      </c>
    </row>
    <row r="14" spans="1:1" ht="15" x14ac:dyDescent="0.2">
      <c r="A14" s="97" t="s">
        <v>28</v>
      </c>
    </row>
    <row r="15" spans="1:1" ht="19.5" x14ac:dyDescent="0.35">
      <c r="A15" s="97" t="s">
        <v>44</v>
      </c>
    </row>
    <row r="16" spans="1:1" ht="19.5" x14ac:dyDescent="0.35">
      <c r="A16" s="97" t="s">
        <v>45</v>
      </c>
    </row>
    <row r="17" spans="1:1" ht="15.75" thickBot="1" x14ac:dyDescent="0.25">
      <c r="A17" s="98" t="s">
        <v>27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1. Contentores</vt:lpstr>
      <vt:lpstr>2.BDI</vt:lpstr>
      <vt:lpstr>3. Depr</vt:lpstr>
      <vt:lpstr>4. Rem capital</vt:lpstr>
      <vt:lpstr>AbaDeprec</vt:lpstr>
      <vt:lpstr>AbaRemun</vt:lpstr>
      <vt:lpstr>'1. Contentores'!Area_de_impressao</vt:lpstr>
      <vt:lpstr>'1. Contentores'!Titulos_de_impressao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Morgana Reche</cp:lastModifiedBy>
  <cp:lastPrinted>2024-05-26T12:54:11Z</cp:lastPrinted>
  <dcterms:created xsi:type="dcterms:W3CDTF">2000-12-13T10:02:50Z</dcterms:created>
  <dcterms:modified xsi:type="dcterms:W3CDTF">2024-06-24T17:12:17Z</dcterms:modified>
</cp:coreProperties>
</file>