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rancieli\OneDrive\Área de Trabalho\Franciele\PLANILHAS\ILUMINAÇÃO PÚBLICA\LICITAÇÃO\"/>
    </mc:Choice>
  </mc:AlternateContent>
  <xr:revisionPtr revIDLastSave="0" documentId="13_ncr:1_{F0D7634F-7BA0-44C6-9F63-6B6B65489E71}" xr6:coauthVersionLast="47" xr6:coauthVersionMax="47" xr10:uidLastSave="{00000000-0000-0000-0000-000000000000}"/>
  <bookViews>
    <workbookView xWindow="-120" yWindow="-120" windowWidth="29040" windowHeight="15720" tabRatio="500" activeTab="3" xr2:uid="{00000000-000D-0000-FFFF-FFFF00000000}"/>
  </bookViews>
  <sheets>
    <sheet name="1.Iluminação Pública" sheetId="11" r:id="rId1"/>
    <sheet name="2.Composições" sheetId="10" r:id="rId2"/>
    <sheet name="3.Encargos Sociais" sheetId="2" r:id="rId3"/>
    <sheet name="4.BDI" sheetId="4" r:id="rId4"/>
    <sheet name="5. Depreciação" sheetId="5" state="hidden" r:id="rId5"/>
  </sheets>
  <definedNames>
    <definedName name="AbaDeprec">'5. Depreciação'!$A$1</definedName>
    <definedName name="AbaRemun">#REF!</definedName>
    <definedName name="_xlnm.Print_Area" localSheetId="2">'3.Encargos Sociais'!$A$1:$C$35</definedName>
    <definedName name="_xlnm.Print_Titles" localSheetId="0">'1.Iluminação Pública'!$1:$5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9" i="11" l="1"/>
  <c r="A10" i="11"/>
  <c r="A11" i="11"/>
  <c r="A12" i="11"/>
  <c r="A13" i="11"/>
  <c r="A14" i="11"/>
  <c r="A15" i="11"/>
  <c r="F22" i="11"/>
  <c r="E29" i="11"/>
  <c r="D30" i="11"/>
  <c r="E30" i="11"/>
  <c r="E31" i="11"/>
  <c r="D32" i="11"/>
  <c r="E32" i="11"/>
  <c r="E33" i="11"/>
  <c r="D34" i="11" s="1"/>
  <c r="E34" i="11" s="1"/>
  <c r="F35" i="11" s="1"/>
  <c r="E10" i="11" s="1"/>
  <c r="E35" i="11"/>
  <c r="C39" i="11"/>
  <c r="E39" i="11"/>
  <c r="E40" i="11"/>
  <c r="D41" i="11"/>
  <c r="E41" i="11" s="1"/>
  <c r="E44" i="11"/>
  <c r="C48" i="11"/>
  <c r="E48" i="11"/>
  <c r="F50" i="11" s="1"/>
  <c r="C49" i="11"/>
  <c r="E49" i="11"/>
  <c r="E50" i="11"/>
  <c r="E56" i="11"/>
  <c r="E57" i="11"/>
  <c r="D65" i="11" s="1"/>
  <c r="E65" i="11" s="1"/>
  <c r="F66" i="11" s="1"/>
  <c r="E58" i="11"/>
  <c r="E59" i="11"/>
  <c r="E60" i="11"/>
  <c r="E61" i="11"/>
  <c r="E62" i="11"/>
  <c r="E63" i="11"/>
  <c r="E64" i="11"/>
  <c r="E66" i="11"/>
  <c r="E72" i="11"/>
  <c r="E73" i="11"/>
  <c r="F76" i="11"/>
  <c r="F78" i="11"/>
  <c r="E14" i="11" s="1"/>
  <c r="C85" i="11"/>
  <c r="E12" i="11" l="1"/>
  <c r="E13" i="11"/>
  <c r="F68" i="11"/>
  <c r="E42" i="11"/>
  <c r="D43" i="11" s="1"/>
  <c r="E43" i="11" s="1"/>
  <c r="F44" i="11" s="1"/>
  <c r="E11" i="11" s="1"/>
  <c r="F52" i="11" l="1"/>
  <c r="E9" i="11" l="1"/>
  <c r="F81" i="11"/>
  <c r="D85" i="11" l="1"/>
  <c r="E85" i="11" s="1"/>
  <c r="F86" i="11" s="1"/>
  <c r="F88" i="11" s="1"/>
  <c r="E15" i="11" s="1"/>
  <c r="E16" i="11"/>
  <c r="F9" i="11"/>
  <c r="F10" i="11" l="1"/>
  <c r="F14" i="11"/>
  <c r="F13" i="11"/>
  <c r="F11" i="11"/>
  <c r="F12" i="11"/>
  <c r="F15" i="11"/>
  <c r="F16" i="11"/>
  <c r="F90" i="11"/>
  <c r="F91" i="11" s="1"/>
  <c r="E17" i="11" s="1"/>
  <c r="C33" i="2" l="1"/>
  <c r="C29" i="2"/>
  <c r="C22" i="2"/>
  <c r="C13" i="2"/>
  <c r="C13" i="4"/>
  <c r="C18" i="4" s="1"/>
  <c r="C12" i="4"/>
  <c r="C11" i="4"/>
  <c r="C10" i="4"/>
  <c r="I21" i="10"/>
  <c r="I20" i="10"/>
  <c r="I19" i="10"/>
  <c r="C34" i="2" l="1"/>
  <c r="I17" i="10"/>
  <c r="I16" i="10"/>
  <c r="I18" i="10" l="1"/>
  <c r="I22" i="10" s="1"/>
  <c r="I23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7" authorId="0" shapeId="0" xr:uid="{00000000-0006-0000-0000-000001000000}">
      <text>
        <r>
          <rPr>
            <sz val="9"/>
            <color rgb="FF000000"/>
            <rFont val="Tahoma"/>
            <family val="2"/>
            <charset val="1"/>
          </rPr>
          <t xml:space="preserve">Qualquer custo previsto no edital e não contemplado nesta planilha modelo deverá ser devidamente incluído
</t>
        </r>
      </text>
    </comment>
    <comment ref="B24" authorId="0" shapeId="0" xr:uid="{00000000-0006-0000-0000-000002000000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D29" authorId="0" shapeId="0" xr:uid="{00000000-0006-0000-0000-00000D000000}">
      <text>
        <r>
          <rPr>
            <sz val="9"/>
            <color rgb="FF000000"/>
            <rFont val="Tahoma"/>
            <family val="2"/>
            <charset val="1"/>
          </rPr>
          <t>Informar o Piso da categoria fixado na Convenção Coletiva</t>
        </r>
      </text>
    </comment>
    <comment ref="C32" authorId="0" shapeId="0" xr:uid="{00000000-0006-0000-0000-000003000000}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34" authorId="0" shapeId="0" xr:uid="{00000000-0006-0000-0000-000004000000}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C41" authorId="0" shapeId="0" xr:uid="{00000000-0006-0000-0000-000005000000}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43" authorId="0" shapeId="0" xr:uid="{00000000-0006-0000-0000-000006000000}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D48" authorId="0" shapeId="0" xr:uid="{00000000-0006-0000-0000-00000E000000}">
      <text>
        <r>
          <rPr>
            <sz val="9"/>
            <color rgb="FF000000"/>
            <rFont val="Tahoma"/>
            <family val="2"/>
            <charset val="1"/>
          </rPr>
          <t>Informar o valor mensal do auxilio alimentação conforme Convenção Coletiva da categoria</t>
        </r>
      </text>
    </comment>
    <comment ref="D49" authorId="0" shapeId="0" xr:uid="{00000000-0006-0000-0000-00000F000000}">
      <text>
        <r>
          <rPr>
            <sz val="9"/>
            <color rgb="FF000000"/>
            <rFont val="Tahoma"/>
            <family val="2"/>
            <charset val="1"/>
          </rPr>
          <t>Informar o valor mensal do auxilio alimentação conforme Convenção Coletiva da categoria</t>
        </r>
      </text>
    </comment>
    <comment ref="C56" authorId="0" shapeId="0" xr:uid="{00000000-0006-0000-0000-000007000000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56" authorId="0" shapeId="0" xr:uid="{00000000-0006-0000-0000-000010000000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57" authorId="0" shapeId="0" xr:uid="{00000000-0006-0000-0000-000008000000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57" authorId="0" shapeId="0" xr:uid="{00000000-0006-0000-0000-000011000000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58" authorId="0" shapeId="0" xr:uid="{00000000-0006-0000-0000-000009000000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58" authorId="0" shapeId="0" xr:uid="{00000000-0006-0000-0000-000012000000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59" authorId="0" shapeId="0" xr:uid="{00000000-0006-0000-0000-00000A000000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59" authorId="0" shapeId="0" xr:uid="{00000000-0006-0000-0000-000013000000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C62" authorId="0" shapeId="0" xr:uid="{00000000-0006-0000-0000-00000B000000}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62" authorId="0" shapeId="0" xr:uid="{00000000-0006-0000-0000-000014000000}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EPI</t>
        </r>
      </text>
    </comment>
    <comment ref="D64" authorId="0" shapeId="0" xr:uid="{00000000-0006-0000-0000-000015000000}">
      <text>
        <r>
          <rPr>
            <sz val="9"/>
            <color rgb="FF000000"/>
            <rFont val="Tahoma"/>
            <family val="2"/>
            <charset val="1"/>
          </rPr>
          <t>Informar o valor mensal de higienização de uniforme para 1 funcionário</t>
        </r>
      </text>
    </comment>
    <comment ref="C85" authorId="0" shapeId="0" xr:uid="{00000000-0006-0000-0000-00000C000000}">
      <text>
        <r>
          <rPr>
            <sz val="9"/>
            <color rgb="FF000000"/>
            <rFont val="Tahoma"/>
            <family val="2"/>
            <charset val="1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0" authorId="0" shapeId="0" xr:uid="{1286A2FC-D67B-4D28-9162-903A7197576C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% de Administração Central estimado
</t>
        </r>
      </text>
    </comment>
    <comment ref="C11" authorId="0" shapeId="0" xr:uid="{F0EB305E-393B-4632-9C86-BA569D416F94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% de Seguros, Riscos e Garantia estimado
</t>
        </r>
      </text>
    </comment>
    <comment ref="C12" authorId="0" shapeId="0" xr:uid="{7DBA02C9-DCCB-41AB-B8CC-2A84FF7C74D3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% de Lucro estimado
</t>
        </r>
      </text>
    </comment>
    <comment ref="E13" authorId="0" shapeId="0" xr:uid="{1E5978EF-03D7-4390-A275-9728572D587B}">
      <text>
        <r>
          <rPr>
            <b/>
            <sz val="9"/>
            <color rgb="FF000000"/>
            <rFont val="Tahoma"/>
            <family val="2"/>
            <charset val="1"/>
          </rPr>
          <t>Informar o valor anual da taxa financeira, em percentual. Admite-se utilizar a SELIC</t>
        </r>
      </text>
    </comment>
    <comment ref="C14" authorId="0" shapeId="0" xr:uid="{0B1F76D8-6FAF-474F-A77F-DCFF6F8581B9}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percentual de ISS, de acordo com a legislação tributária do município onde serão prestados os serviços. De 2% até o limite de 5%.
</t>
        </r>
      </text>
    </comment>
    <comment ref="E14" authorId="0" shapeId="0" xr:uid="{318E819A-6931-42C1-BE0C-D82E68CA4629}">
      <text>
        <r>
          <rPr>
            <b/>
            <sz val="9"/>
            <color rgb="FF000000"/>
            <rFont val="Tahoma"/>
            <family val="2"/>
            <charset val="1"/>
          </rPr>
          <t xml:space="preserve">Informar a média de dias úteis entre data de pagamento prevista no contrato e a data final do período de adimplemento da parcela
</t>
        </r>
      </text>
    </comment>
    <comment ref="C15" authorId="0" shapeId="0" xr:uid="{B0C1BE20-9718-418F-B02E-F794357437BA}">
      <text>
        <r>
          <rPr>
            <sz val="10"/>
            <rFont val="Arial"/>
            <family val="2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<sst xmlns="http://schemas.openxmlformats.org/spreadsheetml/2006/main" count="248" uniqueCount="186">
  <si>
    <t>Planilha de Composição de Custos</t>
  </si>
  <si>
    <t>Orçamento Sintético</t>
  </si>
  <si>
    <t>Descrição do Item</t>
  </si>
  <si>
    <t>Custo (R$/mês)</t>
  </si>
  <si>
    <t>%</t>
  </si>
  <si>
    <t>Quantitativos</t>
  </si>
  <si>
    <t>Quantidade</t>
  </si>
  <si>
    <t>Fator de utilização (FU)</t>
  </si>
  <si>
    <t>1. Mão-de-obra</t>
  </si>
  <si>
    <t>Discriminação</t>
  </si>
  <si>
    <t>Unidade</t>
  </si>
  <si>
    <t>Custo unitário</t>
  </si>
  <si>
    <t>Subtotal</t>
  </si>
  <si>
    <t>Piso da categoria</t>
  </si>
  <si>
    <t>mês</t>
  </si>
  <si>
    <t>Soma</t>
  </si>
  <si>
    <t>Encargos Sociais</t>
  </si>
  <si>
    <t>Total do Efetivo</t>
  </si>
  <si>
    <t>homem</t>
  </si>
  <si>
    <t>1. Custo Mensal com Mão-de-obra</t>
  </si>
  <si>
    <t>2. Uniformes e Equipamentos de Proteção Individual</t>
  </si>
  <si>
    <t>Durabilidade (meses)</t>
  </si>
  <si>
    <t>unidade</t>
  </si>
  <si>
    <t>par</t>
  </si>
  <si>
    <t>2. Custo Mensal com Uniformes e EPIs</t>
  </si>
  <si>
    <t>Mês</t>
  </si>
  <si>
    <t>CUSTO TOTAL MENSAL COM DESPESAS OPERACIONAIS</t>
  </si>
  <si>
    <t>4. Benefícios e Despesas Indiretas</t>
  </si>
  <si>
    <t>Benefícios e despesas indiretas</t>
  </si>
  <si>
    <t>PREÇO MENSAL TOTAL</t>
  </si>
  <si>
    <t>Orientações para preenchimento: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</si>
  <si>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</si>
  <si>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</si>
  <si>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</si>
  <si>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</si>
  <si>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</si>
  <si>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</si>
  <si>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</si>
  <si>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</si>
  <si>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</si>
  <si>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</si>
  <si>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</si>
  <si>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</si>
  <si>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</si>
  <si>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</si>
  <si>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</si>
  <si>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</si>
  <si>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</si>
  <si>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</si>
  <si>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</si>
  <si>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</si>
  <si>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</si>
  <si>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</si>
  <si>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</si>
  <si>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</si>
  <si>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</si>
  <si>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</si>
  <si>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</si>
  <si>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</si>
  <si>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</si>
  <si>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</si>
  <si>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B</t>
  </si>
  <si>
    <t>SOMA GRUPO B</t>
  </si>
  <si>
    <t>C1</t>
  </si>
  <si>
    <t>Aviso prévio indenizado</t>
  </si>
  <si>
    <t>C2</t>
  </si>
  <si>
    <t>C3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</si>
  <si>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</si>
  <si>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</si>
  <si>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</si>
  <si>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</si>
  <si>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</si>
  <si>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</si>
  <si>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</si>
  <si>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</si>
  <si>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</si>
  <si>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</si>
  <si>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</si>
  <si>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</si>
  <si>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1. Esta planilha é somente um modelo-base e deve ser ajustada conforme cada caso concreto.</t>
  </si>
  <si>
    <t>2. Preencher somente células em amarelo</t>
  </si>
  <si>
    <t>4. Composição do BDI - Benefícios e Despesas Indiretas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</si>
  <si>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</si>
  <si>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</si>
  <si>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</si>
  <si>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</si>
  <si>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</si>
  <si>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</si>
  <si>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</si>
  <si>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</si>
  <si>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</si>
  <si>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</si>
  <si>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</si>
  <si>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 xml:space="preserve">SELIC 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</si>
  <si>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</si>
  <si>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</si>
  <si>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</si>
  <si>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</si>
  <si>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</si>
  <si>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</si>
  <si>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</si>
  <si>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</si>
  <si>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</si>
  <si>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Depreciação Média</t>
  </si>
  <si>
    <t>PREFEITURA MUNICIPAL DE INDEPENDÊNCIA-RS</t>
  </si>
  <si>
    <t>1.1 Eletricista</t>
  </si>
  <si>
    <t>1.2 Motorista</t>
  </si>
  <si>
    <t>1.1. Eletricista</t>
  </si>
  <si>
    <t>Adicional de Periculosidade</t>
  </si>
  <si>
    <t>1.2. Motorista</t>
  </si>
  <si>
    <t>Total motorista</t>
  </si>
  <si>
    <t>Eletricista</t>
  </si>
  <si>
    <t>Motorista</t>
  </si>
  <si>
    <t>Capacete de segurança</t>
  </si>
  <si>
    <t>Luvas de couro eletricista</t>
  </si>
  <si>
    <t>2.1. Uniformes e EPIs eletricista</t>
  </si>
  <si>
    <t>1.3. Auxílio Alimentação (mensal)</t>
  </si>
  <si>
    <t>Serviços Manutenção Iluminação Pública</t>
  </si>
  <si>
    <t>3. Veículo equipado cesto aéreo</t>
  </si>
  <si>
    <t>COMPOSIÇÃO 01</t>
  </si>
  <si>
    <t>COMPOSIÇÃO 02</t>
  </si>
  <si>
    <t xml:space="preserve">Eletricista </t>
  </si>
  <si>
    <t>COMPOSIÇÃO 03</t>
  </si>
  <si>
    <t>Motorista Operador de Munck Guindauto</t>
  </si>
  <si>
    <t>COMPOSIÇÃO 04</t>
  </si>
  <si>
    <t>Objeto:</t>
  </si>
  <si>
    <t>Item</t>
  </si>
  <si>
    <t>Ref.</t>
  </si>
  <si>
    <t>CODIGO</t>
  </si>
  <si>
    <t xml:space="preserve">DESCRIÇÃO </t>
  </si>
  <si>
    <t>ESCOPO</t>
  </si>
  <si>
    <t>UND</t>
  </si>
  <si>
    <t>QTDE</t>
  </si>
  <si>
    <t>VALOR UNIT. ESTIMADO</t>
  </si>
  <si>
    <t>VALOR TOTAL 12 MESES</t>
  </si>
  <si>
    <t>COMPOSIÇÃO 05</t>
  </si>
  <si>
    <t>COMPOSIÇÃO 06</t>
  </si>
  <si>
    <t>VALOR TOTAL  GERAL</t>
  </si>
  <si>
    <t xml:space="preserve">Serviços de manutenção com : 01 (um) veículo tipo caminhonete, capacidade mínima de 01 ton. Equipado com escada giratória ou cesto elevado,  e todo o feramental e equipamentos  de segurança necessároos para realização dos serviços </t>
  </si>
  <si>
    <t>Prestação de serviços de manutenção de iluminação publica no município de Independência</t>
  </si>
  <si>
    <t>Estado do Rio Grande do Sul</t>
  </si>
  <si>
    <t>Secretaria Municipal de Serviços Urbanos e Trânsito</t>
  </si>
  <si>
    <t>PREFEITURA MUNICIPAL DE INDEPENDÊNCIA</t>
  </si>
  <si>
    <t>ANEXO I - PLANILHA BÁSICA ORÇAMENTÁRIA</t>
  </si>
  <si>
    <t xml:space="preserve">PREÇO TOTAL MENSAL </t>
  </si>
  <si>
    <t xml:space="preserve">Total de mão-de-obra </t>
  </si>
  <si>
    <t>Auxilio alimentação ref. Itens 1 e 2</t>
  </si>
  <si>
    <t>Uniformes e EPIs</t>
  </si>
  <si>
    <t>BDI</t>
  </si>
  <si>
    <t>HORA TRABALHADA (220 HORAS MENSAIS)</t>
  </si>
  <si>
    <t>FATOR DE UTILIZAÇÃO CONSIDERADO 100% (MÊS X 220 HORAS TRABALHADAS)</t>
  </si>
  <si>
    <t xml:space="preserve"> HORA TRABALHADA</t>
  </si>
  <si>
    <t>Acordão nº 2622/2013-TCU</t>
  </si>
  <si>
    <r>
      <t xml:space="preserve">Mão de obra </t>
    </r>
    <r>
      <rPr>
        <b/>
        <sz val="9"/>
        <color theme="1"/>
        <rFont val="Times New Roman"/>
        <family val="1"/>
      </rPr>
      <t xml:space="preserve">para manutenção no sistema de iluminação pública e obras eletricas. </t>
    </r>
    <r>
      <rPr>
        <sz val="9"/>
        <color theme="1"/>
        <rFont val="Times New Roman"/>
        <family val="1"/>
      </rPr>
      <t xml:space="preserve">Compreende serviços de direção veicular, operação de munck para diversos serviços. </t>
    </r>
  </si>
  <si>
    <r>
      <t xml:space="preserve">Mão de obra </t>
    </r>
    <r>
      <rPr>
        <b/>
        <sz val="9"/>
        <color theme="1"/>
        <rFont val="Times New Roman"/>
        <family val="1"/>
      </rPr>
      <t>para manutenção no sistema de iluminação pública e obras eletricas.</t>
    </r>
    <r>
      <rPr>
        <sz val="9"/>
        <color theme="1"/>
        <rFont val="Times New Roman"/>
        <family val="1"/>
      </rPr>
      <t xml:space="preserve"> Compreende serviços de instalação e troca de lâmpadas, instalação e troca de luminárias, instalação, lançamento e tensionamento de cabos, identificação dos postes  se necessário.O eletricista deverá ter certificado de curso de NR10, NR35, primeiros socorros e outros cursos necessário a execução dos serviços.</t>
    </r>
  </si>
  <si>
    <r>
      <rPr>
        <b/>
        <sz val="9"/>
        <color theme="1"/>
        <rFont val="Times New Roman"/>
        <family val="1"/>
      </rPr>
      <t>Serviços de manutenção</t>
    </r>
    <r>
      <rPr>
        <sz val="9"/>
        <color theme="1"/>
        <rFont val="Times New Roman"/>
        <family val="1"/>
      </rPr>
      <t xml:space="preserve"> com : 01 ( Um) veículo tipo caminhonete ou equivalente. Equipado com escada giratória ou cesto elevado, disponibilidade de um eletricista e todo o ferramental e equipamentos  de segurança necessários para realização dos serviços, manutenção de rede elétrica e iluminação em todo municipio de Independência
Compreende serviços de instalação e troca de lâmpadas, instalação e troca de luminárias, instalação retirada e trelé, reator, cabos, conexão, recuperar ou instalar aterramento em todos os postes metálicos, lançamento e tensionamento de cabos, identificação dos postes  se necessário, os serviços serão através de escada, espora ou cesto elevado,  está incluso também alimentação, implantação e manutenção inclusive montagem de rede eletrica em eventos patrocinados pelo municipio, incluso estadias e transporte; Compreende também, combustível, manutenção,  impostos, seguros e encargos.
</t>
    </r>
  </si>
  <si>
    <t>Uniforme serve para obter um padrão de vestuário usado por membros de uma empresa, auxiliando na identificação do profissional e da empresa a qual pertence. Os Equipamentos de Proteção Individual são capazes de prevenir grande parte dos acidentes de trabalho e doenças ocupacionais.</t>
  </si>
  <si>
    <t>Auxilio alimentação definido nas Convenções coletivas de trabalho dos profissionais eletricista e motorista.</t>
  </si>
  <si>
    <t>1. Preencha previamente os dados de entrada na planilha</t>
  </si>
  <si>
    <t>Salário Maternidade</t>
  </si>
  <si>
    <t>Aviso prévio trabalhado</t>
  </si>
  <si>
    <t>Reincidência do Grupo A sobre aviso prévio trabalhado + reincidência de FGTS sobre aviso prévio indenizado</t>
  </si>
  <si>
    <t>H</t>
  </si>
  <si>
    <t xml:space="preserve">3.2 Manutenção </t>
  </si>
  <si>
    <t>3.1 Locação de veículo equipado com escada ou cesto aéreo articulado</t>
  </si>
  <si>
    <t>3. Custo Mensal locação e manutenção veicular</t>
  </si>
  <si>
    <t>Total Eletricista</t>
  </si>
  <si>
    <r>
      <t xml:space="preserve">Total </t>
    </r>
    <r>
      <rPr>
        <b/>
        <u/>
        <sz val="12"/>
        <rFont val="Times New Roman"/>
        <family val="1"/>
      </rPr>
      <t>(R$)</t>
    </r>
  </si>
  <si>
    <t>FU</t>
  </si>
  <si>
    <t xml:space="preserve">CUSTO MENSAL BDI </t>
  </si>
  <si>
    <t>Taxa Selic Março/2025</t>
  </si>
  <si>
    <t>https://www.caixa.gov.br/Downloads/sinapi-metodologia/Livro_SINAPI_Calculos_Parametros.pdf</t>
  </si>
  <si>
    <t>Encargos Sociais mão de obra/ sem desoneração/ mensalista</t>
  </si>
  <si>
    <t>Auxilio Enfermidade</t>
  </si>
  <si>
    <t>B8</t>
  </si>
  <si>
    <t>B9</t>
  </si>
  <si>
    <t>Férias Gozadas</t>
  </si>
  <si>
    <t>B10</t>
  </si>
  <si>
    <t>Férias indenizadas</t>
  </si>
  <si>
    <t>Conjunto eletricista (2 peças)</t>
  </si>
  <si>
    <t>Protetor facial acrílico</t>
  </si>
  <si>
    <t>Botina de segurança cano curto</t>
  </si>
  <si>
    <t>Cinturão eletricista tipo paraquedista</t>
  </si>
  <si>
    <t>Luva de alta tensão</t>
  </si>
  <si>
    <t>Talabarte</t>
  </si>
  <si>
    <t>Óculos contra impacto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</si>
</sst>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\-??_);_(@_)"/>
    <numFmt numFmtId="165" formatCode="&quot;R$ &quot;#,##0.00"/>
    <numFmt numFmtId="166" formatCode="&quot;R$ &quot;#,##0.00_);&quot;(R$ &quot;#,##0.00\)"/>
    <numFmt numFmtId="167" formatCode="_(* #,##0_);_(* \(#,##0\);_(* \-??_);_(@_)"/>
    <numFmt numFmtId="168" formatCode="_-&quot;R$ &quot;* #,##0.00_-;&quot;-R$ &quot;* #,##0.00_-;_-&quot;R$ &quot;* \-??_-;_-@_-"/>
    <numFmt numFmtId="169" formatCode="_(* #,##0.00_);_(* \(#,##0.00\);_(* &quot;-&quot;??_);_(@_)"/>
    <numFmt numFmtId="170" formatCode="&quot;R$&quot;\ #,##0.00"/>
  </numFmts>
  <fonts count="34" x14ac:knownFonts="1">
    <font>
      <sz val="10"/>
      <name val="Arial"/>
      <charset val="1"/>
    </font>
    <font>
      <sz val="9"/>
      <color rgb="FF000000"/>
      <name val="Tahoma"/>
      <family val="2"/>
      <charset val="1"/>
    </font>
    <font>
      <b/>
      <sz val="9"/>
      <color rgb="FF000000"/>
      <name val="Tahoma"/>
      <family val="2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4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2"/>
      <name val="Arial"/>
      <family val="2"/>
      <charset val="1"/>
    </font>
    <font>
      <sz val="10"/>
      <name val="Arial"/>
      <family val="2"/>
    </font>
    <font>
      <sz val="8"/>
      <name val="Arial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9"/>
      <color indexed="8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4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color rgb="FF000000"/>
      <name val="Times New Roman"/>
      <family val="1"/>
    </font>
    <font>
      <b/>
      <sz val="12"/>
      <color rgb="FFFFFFFF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u/>
      <sz val="10"/>
      <color theme="10"/>
      <name val="Arial"/>
      <charset val="1"/>
    </font>
    <font>
      <b/>
      <sz val="10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808080"/>
        <bgColor rgb="FF666699"/>
      </patternFill>
    </fill>
    <fill>
      <patternFill patternType="solid">
        <fgColor rgb="FFFFFFFF"/>
        <bgColor rgb="FFEEECE1"/>
      </patternFill>
    </fill>
    <fill>
      <patternFill patternType="solid">
        <fgColor rgb="FFD9D9D9"/>
        <bgColor rgb="FFDDD9C3"/>
      </patternFill>
    </fill>
    <fill>
      <patternFill patternType="solid">
        <fgColor rgb="FFA6A6A6"/>
        <bgColor rgb="FFBFBFBF"/>
      </patternFill>
    </fill>
    <fill>
      <patternFill patternType="solid">
        <fgColor rgb="FFDDD9C3"/>
        <bgColor rgb="FFD9D9D9"/>
      </patternFill>
    </fill>
    <fill>
      <patternFill patternType="solid">
        <fgColor rgb="FFEEECE1"/>
        <bgColor rgb="FFD9D9D9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666699"/>
      </patternFill>
    </fill>
    <fill>
      <patternFill patternType="solid">
        <fgColor theme="2" tint="-0.249977111117893"/>
        <bgColor indexed="15"/>
      </patternFill>
    </fill>
    <fill>
      <patternFill patternType="solid">
        <fgColor theme="2" tint="-0.499984740745262"/>
        <bgColor rgb="FFC0C0C0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rgb="FFEEECE1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rgb="FFBFBFBF"/>
      </patternFill>
    </fill>
  </fills>
  <borders count="3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164" fontId="12" fillId="0" borderId="0" applyBorder="0" applyProtection="0"/>
    <xf numFmtId="9" fontId="12" fillId="0" borderId="0" applyBorder="0" applyProtection="0"/>
    <xf numFmtId="0" fontId="32" fillId="0" borderId="0" applyNumberFormat="0" applyFill="0" applyBorder="0" applyAlignment="0" applyProtection="0"/>
    <xf numFmtId="0" fontId="12" fillId="0" borderId="0"/>
    <xf numFmtId="168" fontId="12" fillId="0" borderId="0" applyBorder="0" applyProtection="0"/>
    <xf numFmtId="164" fontId="12" fillId="0" borderId="0" applyBorder="0" applyProtection="0"/>
    <xf numFmtId="9" fontId="12" fillId="0" borderId="0" applyBorder="0" applyProtection="0"/>
  </cellStyleXfs>
  <cellXfs count="227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10" fontId="3" fillId="0" borderId="0" xfId="0" applyNumberFormat="1" applyFont="1"/>
    <xf numFmtId="9" fontId="6" fillId="0" borderId="0" xfId="2" applyFont="1" applyBorder="1" applyAlignment="1" applyProtection="1">
      <alignment horizontal="right" vertical="center"/>
    </xf>
    <xf numFmtId="0" fontId="6" fillId="9" borderId="11" xfId="0" applyFont="1" applyFill="1" applyBorder="1" applyAlignment="1">
      <alignment horizontal="left" vertical="center"/>
    </xf>
    <xf numFmtId="0" fontId="7" fillId="9" borderId="6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7" borderId="0" xfId="0" applyFont="1" applyFill="1" applyAlignment="1">
      <alignment horizontal="left" vertical="center"/>
    </xf>
    <xf numFmtId="0" fontId="6" fillId="7" borderId="0" xfId="0" applyFont="1" applyFill="1" applyAlignment="1">
      <alignment horizontal="left" vertical="center"/>
    </xf>
    <xf numFmtId="0" fontId="4" fillId="0" borderId="0" xfId="0" applyFont="1"/>
    <xf numFmtId="0" fontId="9" fillId="0" borderId="2" xfId="0" applyFont="1" applyBorder="1"/>
    <xf numFmtId="0" fontId="0" fillId="0" borderId="0" xfId="0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/>
    </xf>
    <xf numFmtId="10" fontId="9" fillId="3" borderId="4" xfId="0" applyNumberFormat="1" applyFont="1" applyFill="1" applyBorder="1" applyAlignment="1">
      <alignment horizontal="center" vertical="center"/>
    </xf>
    <xf numFmtId="0" fontId="9" fillId="0" borderId="11" xfId="0" applyFont="1" applyBorder="1" applyAlignment="1">
      <alignment horizontal="left" vertical="center"/>
    </xf>
    <xf numFmtId="10" fontId="9" fillId="3" borderId="12" xfId="0" applyNumberFormat="1" applyFont="1" applyFill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10" fontId="9" fillId="0" borderId="20" xfId="0" applyNumberFormat="1" applyFont="1" applyBorder="1" applyAlignment="1">
      <alignment vertical="center"/>
    </xf>
    <xf numFmtId="0" fontId="9" fillId="0" borderId="16" xfId="0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9" fillId="0" borderId="22" xfId="0" applyFont="1" applyBorder="1" applyAlignment="1">
      <alignment vertical="center"/>
    </xf>
    <xf numFmtId="0" fontId="10" fillId="8" borderId="7" xfId="0" applyFont="1" applyFill="1" applyBorder="1" applyAlignment="1">
      <alignment vertical="center" wrapText="1"/>
    </xf>
    <xf numFmtId="0" fontId="9" fillId="8" borderId="8" xfId="0" applyFont="1" applyFill="1" applyBorder="1" applyAlignment="1">
      <alignment vertical="center"/>
    </xf>
    <xf numFmtId="10" fontId="10" fillId="8" borderId="13" xfId="0" applyNumberFormat="1" applyFont="1" applyFill="1" applyBorder="1" applyAlignment="1">
      <alignment horizontal="center" vertical="center" wrapText="1"/>
    </xf>
    <xf numFmtId="10" fontId="9" fillId="0" borderId="11" xfId="2" applyNumberFormat="1" applyFont="1" applyBorder="1" applyAlignment="1" applyProtection="1">
      <alignment horizontal="right"/>
    </xf>
    <xf numFmtId="10" fontId="9" fillId="0" borderId="6" xfId="2" applyNumberFormat="1" applyFont="1" applyBorder="1" applyAlignment="1" applyProtection="1">
      <alignment horizontal="right"/>
    </xf>
    <xf numFmtId="10" fontId="9" fillId="0" borderId="12" xfId="2" applyNumberFormat="1" applyFont="1" applyBorder="1" applyAlignment="1" applyProtection="1">
      <alignment horizontal="right"/>
    </xf>
    <xf numFmtId="0" fontId="7" fillId="0" borderId="10" xfId="0" applyFont="1" applyBorder="1" applyAlignment="1">
      <alignment horizontal="center" vertical="center"/>
    </xf>
    <xf numFmtId="0" fontId="7" fillId="11" borderId="5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2" fontId="6" fillId="11" borderId="5" xfId="0" applyNumberFormat="1" applyFont="1" applyFill="1" applyBorder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2" fontId="6" fillId="11" borderId="6" xfId="0" applyNumberFormat="1" applyFont="1" applyFill="1" applyBorder="1" applyAlignment="1">
      <alignment horizontal="right" vertical="center"/>
    </xf>
    <xf numFmtId="0" fontId="12" fillId="0" borderId="0" xfId="0" applyFont="1"/>
    <xf numFmtId="0" fontId="12" fillId="12" borderId="0" xfId="0" applyFont="1" applyFill="1"/>
    <xf numFmtId="0" fontId="12" fillId="12" borderId="29" xfId="0" applyFont="1" applyFill="1" applyBorder="1"/>
    <xf numFmtId="0" fontId="14" fillId="0" borderId="0" xfId="0" applyFont="1"/>
    <xf numFmtId="0" fontId="15" fillId="0" borderId="0" xfId="0" applyFont="1" applyAlignment="1">
      <alignment horizontal="right"/>
    </xf>
    <xf numFmtId="0" fontId="14" fillId="12" borderId="0" xfId="0" applyFont="1" applyFill="1"/>
    <xf numFmtId="0" fontId="14" fillId="0" borderId="0" xfId="0" applyFont="1" applyAlignment="1">
      <alignment horizontal="center"/>
    </xf>
    <xf numFmtId="0" fontId="14" fillId="0" borderId="24" xfId="0" applyFont="1" applyBorder="1"/>
    <xf numFmtId="0" fontId="15" fillId="0" borderId="0" xfId="0" applyFont="1"/>
    <xf numFmtId="0" fontId="15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left" vertical="center" wrapText="1"/>
    </xf>
    <xf numFmtId="4" fontId="15" fillId="0" borderId="27" xfId="0" applyNumberFormat="1" applyFont="1" applyBorder="1" applyAlignment="1">
      <alignment horizontal="right" vertical="center"/>
    </xf>
    <xf numFmtId="169" fontId="15" fillId="0" borderId="28" xfId="0" applyNumberFormat="1" applyFont="1" applyBorder="1" applyAlignment="1">
      <alignment horizontal="center" vertical="center" wrapText="1"/>
    </xf>
    <xf numFmtId="164" fontId="15" fillId="0" borderId="27" xfId="1" applyFont="1" applyBorder="1" applyAlignment="1">
      <alignment horizontal="right" vertical="center" wrapText="1"/>
    </xf>
    <xf numFmtId="0" fontId="15" fillId="12" borderId="26" xfId="0" applyFont="1" applyFill="1" applyBorder="1" applyAlignment="1">
      <alignment horizontal="center" vertical="center" wrapText="1"/>
    </xf>
    <xf numFmtId="0" fontId="14" fillId="12" borderId="26" xfId="0" applyFont="1" applyFill="1" applyBorder="1" applyAlignment="1">
      <alignment horizontal="justify" vertical="center" wrapText="1"/>
    </xf>
    <xf numFmtId="0" fontId="14" fillId="12" borderId="26" xfId="0" applyFont="1" applyFill="1" applyBorder="1" applyAlignment="1">
      <alignment horizontal="center" vertical="center" wrapText="1"/>
    </xf>
    <xf numFmtId="3" fontId="14" fillId="12" borderId="26" xfId="0" applyNumberFormat="1" applyFont="1" applyFill="1" applyBorder="1" applyAlignment="1">
      <alignment horizontal="center" vertical="center"/>
    </xf>
    <xf numFmtId="0" fontId="14" fillId="12" borderId="23" xfId="0" applyFont="1" applyFill="1" applyBorder="1"/>
    <xf numFmtId="0" fontId="14" fillId="12" borderId="29" xfId="0" applyFont="1" applyFill="1" applyBorder="1"/>
    <xf numFmtId="0" fontId="15" fillId="12" borderId="29" xfId="0" applyFont="1" applyFill="1" applyBorder="1" applyAlignment="1">
      <alignment horizontal="right"/>
    </xf>
    <xf numFmtId="0" fontId="15" fillId="12" borderId="0" xfId="0" applyFont="1" applyFill="1" applyAlignment="1">
      <alignment horizontal="right"/>
    </xf>
    <xf numFmtId="170" fontId="14" fillId="12" borderId="0" xfId="0" applyNumberFormat="1" applyFont="1" applyFill="1"/>
    <xf numFmtId="0" fontId="14" fillId="12" borderId="24" xfId="0" applyFont="1" applyFill="1" applyBorder="1"/>
    <xf numFmtId="0" fontId="14" fillId="12" borderId="14" xfId="0" applyFont="1" applyFill="1" applyBorder="1" applyAlignment="1">
      <alignment horizontal="justify" vertical="center" wrapText="1"/>
    </xf>
    <xf numFmtId="0" fontId="14" fillId="12" borderId="14" xfId="0" applyFont="1" applyFill="1" applyBorder="1" applyAlignment="1">
      <alignment horizontal="center" vertical="center" wrapText="1"/>
    </xf>
    <xf numFmtId="3" fontId="14" fillId="12" borderId="14" xfId="0" applyNumberFormat="1" applyFont="1" applyFill="1" applyBorder="1" applyAlignment="1">
      <alignment horizontal="center" vertical="center"/>
    </xf>
    <xf numFmtId="0" fontId="15" fillId="12" borderId="30" xfId="0" applyFont="1" applyFill="1" applyBorder="1" applyAlignment="1">
      <alignment horizontal="center" vertical="center" wrapText="1"/>
    </xf>
    <xf numFmtId="0" fontId="14" fillId="12" borderId="32" xfId="0" applyFont="1" applyFill="1" applyBorder="1" applyAlignment="1">
      <alignment horizontal="justify" vertical="center" wrapText="1"/>
    </xf>
    <xf numFmtId="0" fontId="14" fillId="12" borderId="32" xfId="0" applyFont="1" applyFill="1" applyBorder="1" applyAlignment="1">
      <alignment horizontal="center" vertical="center" wrapText="1"/>
    </xf>
    <xf numFmtId="3" fontId="14" fillId="12" borderId="32" xfId="0" applyNumberFormat="1" applyFont="1" applyFill="1" applyBorder="1" applyAlignment="1">
      <alignment horizontal="center" vertical="center"/>
    </xf>
    <xf numFmtId="164" fontId="15" fillId="12" borderId="31" xfId="1" applyFont="1" applyFill="1" applyBorder="1" applyAlignment="1">
      <alignment horizontal="right" vertical="center"/>
    </xf>
    <xf numFmtId="169" fontId="15" fillId="12" borderId="33" xfId="0" applyNumberFormat="1" applyFont="1" applyFill="1" applyBorder="1" applyAlignment="1">
      <alignment horizontal="center" vertical="center" wrapText="1"/>
    </xf>
    <xf numFmtId="169" fontId="15" fillId="12" borderId="26" xfId="0" applyNumberFormat="1" applyFont="1" applyFill="1" applyBorder="1" applyAlignment="1">
      <alignment horizontal="center" vertical="center" wrapText="1"/>
    </xf>
    <xf numFmtId="0" fontId="15" fillId="12" borderId="14" xfId="0" applyFont="1" applyFill="1" applyBorder="1" applyAlignment="1">
      <alignment horizontal="center" vertical="center" wrapText="1"/>
    </xf>
    <xf numFmtId="164" fontId="15" fillId="12" borderId="14" xfId="1" applyFont="1" applyFill="1" applyBorder="1" applyAlignment="1">
      <alignment horizontal="right" vertical="center"/>
    </xf>
    <xf numFmtId="170" fontId="15" fillId="0" borderId="26" xfId="1" applyNumberFormat="1" applyFont="1" applyBorder="1"/>
    <xf numFmtId="0" fontId="15" fillId="12" borderId="34" xfId="0" applyFont="1" applyFill="1" applyBorder="1" applyAlignment="1">
      <alignment horizontal="center" vertical="center" wrapText="1"/>
    </xf>
    <xf numFmtId="0" fontId="14" fillId="12" borderId="34" xfId="0" applyFont="1" applyFill="1" applyBorder="1" applyAlignment="1">
      <alignment horizontal="justify" vertical="center" wrapText="1"/>
    </xf>
    <xf numFmtId="0" fontId="16" fillId="12" borderId="34" xfId="0" applyFont="1" applyFill="1" applyBorder="1" applyAlignment="1">
      <alignment vertical="center" wrapText="1"/>
    </xf>
    <xf numFmtId="0" fontId="14" fillId="12" borderId="34" xfId="0" applyFont="1" applyFill="1" applyBorder="1" applyAlignment="1">
      <alignment horizontal="center" vertical="center" wrapText="1"/>
    </xf>
    <xf numFmtId="3" fontId="14" fillId="12" borderId="34" xfId="0" applyNumberFormat="1" applyFont="1" applyFill="1" applyBorder="1" applyAlignment="1">
      <alignment horizontal="center" vertical="center"/>
    </xf>
    <xf numFmtId="164" fontId="15" fillId="12" borderId="34" xfId="1" applyFont="1" applyFill="1" applyBorder="1" applyAlignment="1">
      <alignment horizontal="right" vertical="center"/>
    </xf>
    <xf numFmtId="0" fontId="17" fillId="12" borderId="26" xfId="0" applyFont="1" applyFill="1" applyBorder="1" applyAlignment="1">
      <alignment vertical="center" wrapText="1"/>
    </xf>
    <xf numFmtId="0" fontId="17" fillId="12" borderId="32" xfId="0" applyFont="1" applyFill="1" applyBorder="1" applyAlignment="1">
      <alignment vertical="center" wrapText="1"/>
    </xf>
    <xf numFmtId="0" fontId="15" fillId="13" borderId="9" xfId="0" applyFont="1" applyFill="1" applyBorder="1" applyAlignment="1">
      <alignment horizontal="center" vertical="center" wrapText="1"/>
    </xf>
    <xf numFmtId="0" fontId="15" fillId="15" borderId="17" xfId="0" applyFont="1" applyFill="1" applyBorder="1" applyAlignment="1">
      <alignment horizontal="center" vertical="center"/>
    </xf>
    <xf numFmtId="0" fontId="15" fillId="13" borderId="17" xfId="0" applyFont="1" applyFill="1" applyBorder="1" applyAlignment="1">
      <alignment horizontal="center" vertical="center" wrapText="1"/>
    </xf>
    <xf numFmtId="0" fontId="15" fillId="13" borderId="4" xfId="0" applyFont="1" applyFill="1" applyBorder="1" applyAlignment="1">
      <alignment horizontal="center" vertical="center" wrapText="1"/>
    </xf>
    <xf numFmtId="0" fontId="15" fillId="13" borderId="15" xfId="0" applyFont="1" applyFill="1" applyBorder="1" applyAlignment="1">
      <alignment horizontal="center" vertical="center" wrapText="1"/>
    </xf>
    <xf numFmtId="0" fontId="12" fillId="13" borderId="0" xfId="0" applyFont="1" applyFill="1"/>
    <xf numFmtId="9" fontId="9" fillId="0" borderId="25" xfId="2" applyFont="1" applyBorder="1" applyProtection="1"/>
    <xf numFmtId="9" fontId="9" fillId="0" borderId="26" xfId="2" applyFont="1" applyBorder="1" applyAlignment="1" applyProtection="1">
      <alignment horizontal="center"/>
    </xf>
    <xf numFmtId="9" fontId="9" fillId="0" borderId="27" xfId="2" applyFont="1" applyBorder="1" applyProtection="1"/>
    <xf numFmtId="10" fontId="9" fillId="0" borderId="25" xfId="2" applyNumberFormat="1" applyFont="1" applyBorder="1" applyAlignment="1" applyProtection="1">
      <alignment horizontal="right"/>
    </xf>
    <xf numFmtId="10" fontId="9" fillId="0" borderId="26" xfId="2" applyNumberFormat="1" applyFont="1" applyBorder="1" applyAlignment="1" applyProtection="1">
      <alignment horizontal="right"/>
    </xf>
    <xf numFmtId="10" fontId="9" fillId="0" borderId="27" xfId="2" applyNumberFormat="1" applyFont="1" applyBorder="1" applyAlignment="1" applyProtection="1">
      <alignment horizontal="right"/>
    </xf>
    <xf numFmtId="0" fontId="9" fillId="0" borderId="25" xfId="0" applyFont="1" applyBorder="1" applyAlignment="1">
      <alignment horizontal="left" vertical="center"/>
    </xf>
    <xf numFmtId="0" fontId="9" fillId="0" borderId="26" xfId="0" applyFont="1" applyBorder="1" applyAlignment="1">
      <alignment horizontal="center" vertical="center"/>
    </xf>
    <xf numFmtId="10" fontId="9" fillId="3" borderId="27" xfId="0" applyNumberFormat="1" applyFont="1" applyFill="1" applyBorder="1" applyAlignment="1">
      <alignment horizontal="center" vertical="center"/>
    </xf>
    <xf numFmtId="10" fontId="9" fillId="3" borderId="26" xfId="2" applyNumberFormat="1" applyFont="1" applyFill="1" applyBorder="1" applyAlignment="1" applyProtection="1">
      <alignment horizontal="center"/>
    </xf>
    <xf numFmtId="10" fontId="9" fillId="0" borderId="27" xfId="2" applyNumberFormat="1" applyFont="1" applyBorder="1" applyProtection="1"/>
    <xf numFmtId="0" fontId="9" fillId="0" borderId="25" xfId="0" applyFont="1" applyBorder="1" applyAlignment="1">
      <alignment horizontal="right"/>
    </xf>
    <xf numFmtId="0" fontId="9" fillId="3" borderId="26" xfId="0" applyFont="1" applyFill="1" applyBorder="1" applyAlignment="1">
      <alignment horizontal="center"/>
    </xf>
    <xf numFmtId="0" fontId="9" fillId="0" borderId="27" xfId="0" applyFont="1" applyBorder="1"/>
    <xf numFmtId="0" fontId="9" fillId="0" borderId="25" xfId="0" applyFont="1" applyBorder="1"/>
    <xf numFmtId="0" fontId="9" fillId="0" borderId="26" xfId="0" applyFont="1" applyBorder="1" applyAlignment="1">
      <alignment horizontal="center"/>
    </xf>
    <xf numFmtId="0" fontId="14" fillId="0" borderId="26" xfId="0" applyFont="1" applyBorder="1" applyAlignment="1">
      <alignment wrapText="1"/>
    </xf>
    <xf numFmtId="0" fontId="14" fillId="12" borderId="26" xfId="0" applyFont="1" applyFill="1" applyBorder="1" applyAlignment="1">
      <alignment vertical="center" wrapText="1"/>
    </xf>
    <xf numFmtId="0" fontId="6" fillId="0" borderId="25" xfId="0" applyFont="1" applyBorder="1" applyAlignment="1">
      <alignment horizontal="left" vertical="center"/>
    </xf>
    <xf numFmtId="0" fontId="6" fillId="0" borderId="26" xfId="0" applyFont="1" applyBorder="1" applyAlignment="1">
      <alignment horizontal="left" vertical="center"/>
    </xf>
    <xf numFmtId="0" fontId="7" fillId="0" borderId="26" xfId="0" applyFont="1" applyBorder="1" applyAlignment="1">
      <alignment horizontal="left" vertical="center"/>
    </xf>
    <xf numFmtId="0" fontId="6" fillId="8" borderId="25" xfId="0" applyFont="1" applyFill="1" applyBorder="1" applyAlignment="1">
      <alignment horizontal="left" vertical="center"/>
    </xf>
    <xf numFmtId="0" fontId="7" fillId="8" borderId="26" xfId="0" applyFont="1" applyFill="1" applyBorder="1" applyAlignment="1">
      <alignment horizontal="left" vertical="center"/>
    </xf>
    <xf numFmtId="10" fontId="20" fillId="0" borderId="27" xfId="0" applyNumberFormat="1" applyFont="1" applyBorder="1" applyAlignment="1">
      <alignment horizontal="right" vertical="center"/>
    </xf>
    <xf numFmtId="0" fontId="6" fillId="0" borderId="26" xfId="0" applyFont="1" applyBorder="1" applyAlignment="1">
      <alignment horizontal="left" vertical="center" wrapText="1"/>
    </xf>
    <xf numFmtId="10" fontId="20" fillId="9" borderId="12" xfId="0" applyNumberFormat="1" applyFont="1" applyFill="1" applyBorder="1" applyAlignment="1">
      <alignment horizontal="right" vertical="center"/>
    </xf>
    <xf numFmtId="0" fontId="21" fillId="0" borderId="27" xfId="0" applyFont="1" applyBorder="1" applyAlignment="1">
      <alignment horizontal="left" vertical="center"/>
    </xf>
    <xf numFmtId="10" fontId="21" fillId="0" borderId="27" xfId="0" applyNumberFormat="1" applyFont="1" applyBorder="1" applyAlignment="1">
      <alignment horizontal="right" vertical="center"/>
    </xf>
    <xf numFmtId="10" fontId="21" fillId="8" borderId="27" xfId="0" applyNumberFormat="1" applyFont="1" applyFill="1" applyBorder="1" applyAlignment="1">
      <alignment horizontal="right" vertical="center"/>
    </xf>
    <xf numFmtId="10" fontId="21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left" vertical="center" indent="4"/>
    </xf>
    <xf numFmtId="170" fontId="15" fillId="0" borderId="0" xfId="0" applyNumberFormat="1" applyFont="1"/>
    <xf numFmtId="0" fontId="14" fillId="0" borderId="26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5" fillId="0" borderId="8" xfId="0" applyFont="1" applyBorder="1" applyAlignment="1">
      <alignment horizontal="center"/>
    </xf>
    <xf numFmtId="0" fontId="14" fillId="0" borderId="0" xfId="0" applyFont="1" applyAlignment="1">
      <alignment horizontal="left"/>
    </xf>
    <xf numFmtId="0" fontId="15" fillId="0" borderId="26" xfId="0" applyFont="1" applyBorder="1" applyAlignment="1">
      <alignment horizontal="right"/>
    </xf>
    <xf numFmtId="0" fontId="14" fillId="0" borderId="32" xfId="0" applyFont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9" fontId="10" fillId="0" borderId="15" xfId="2" applyFont="1" applyBorder="1" applyAlignment="1" applyProtection="1">
      <alignment horizontal="center"/>
    </xf>
    <xf numFmtId="0" fontId="9" fillId="0" borderId="6" xfId="0" applyFont="1" applyBorder="1" applyAlignment="1">
      <alignment horizontal="center" vertical="center"/>
    </xf>
    <xf numFmtId="0" fontId="11" fillId="10" borderId="7" xfId="0" applyFont="1" applyFill="1" applyBorder="1" applyAlignment="1">
      <alignment horizontal="center" vertical="center"/>
    </xf>
    <xf numFmtId="0" fontId="32" fillId="0" borderId="0" xfId="3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164" fontId="33" fillId="4" borderId="26" xfId="1" applyFont="1" applyFill="1" applyBorder="1" applyAlignment="1" applyProtection="1">
      <alignment vertical="center"/>
    </xf>
    <xf numFmtId="0" fontId="12" fillId="0" borderId="0" xfId="4"/>
    <xf numFmtId="0" fontId="24" fillId="0" borderId="0" xfId="4" applyFont="1"/>
    <xf numFmtId="168" fontId="29" fillId="14" borderId="26" xfId="5" applyFont="1" applyFill="1" applyBorder="1" applyAlignment="1" applyProtection="1">
      <alignment horizontal="center" vertical="center"/>
    </xf>
    <xf numFmtId="164" fontId="29" fillId="13" borderId="26" xfId="6" applyFont="1" applyFill="1" applyBorder="1" applyAlignment="1" applyProtection="1">
      <alignment vertical="center"/>
    </xf>
    <xf numFmtId="0" fontId="29" fillId="13" borderId="26" xfId="4" applyFont="1" applyFill="1" applyBorder="1" applyAlignment="1">
      <alignment vertical="center"/>
    </xf>
    <xf numFmtId="168" fontId="27" fillId="6" borderId="26" xfId="5" applyFont="1" applyFill="1" applyBorder="1" applyAlignment="1" applyProtection="1">
      <alignment horizontal="center" vertical="center"/>
    </xf>
    <xf numFmtId="0" fontId="27" fillId="6" borderId="26" xfId="4" applyFont="1" applyFill="1" applyBorder="1" applyAlignment="1">
      <alignment horizontal="left" vertical="center"/>
    </xf>
    <xf numFmtId="164" fontId="24" fillId="0" borderId="26" xfId="6" applyFont="1" applyBorder="1" applyAlignment="1" applyProtection="1">
      <alignment vertical="center"/>
    </xf>
    <xf numFmtId="0" fontId="24" fillId="0" borderId="26" xfId="4" applyFont="1" applyBorder="1" applyAlignment="1">
      <alignment vertical="center"/>
    </xf>
    <xf numFmtId="0" fontId="12" fillId="20" borderId="0" xfId="4" applyFill="1"/>
    <xf numFmtId="164" fontId="30" fillId="21" borderId="26" xfId="6" applyFont="1" applyFill="1" applyBorder="1" applyAlignment="1" applyProtection="1">
      <alignment vertical="center"/>
    </xf>
    <xf numFmtId="164" fontId="24" fillId="20" borderId="26" xfId="6" applyFont="1" applyFill="1" applyBorder="1" applyAlignment="1" applyProtection="1">
      <alignment vertical="center"/>
    </xf>
    <xf numFmtId="0" fontId="24" fillId="20" borderId="26" xfId="4" applyFont="1" applyFill="1" applyBorder="1" applyAlignment="1">
      <alignment vertical="center"/>
    </xf>
    <xf numFmtId="0" fontId="30" fillId="20" borderId="26" xfId="4" applyFont="1" applyFill="1" applyBorder="1" applyAlignment="1">
      <alignment vertical="center"/>
    </xf>
    <xf numFmtId="164" fontId="31" fillId="0" borderId="26" xfId="6" applyFont="1" applyBorder="1" applyAlignment="1" applyProtection="1">
      <alignment vertical="center"/>
    </xf>
    <xf numFmtId="164" fontId="30" fillId="4" borderId="26" xfId="6" applyFont="1" applyFill="1" applyBorder="1" applyAlignment="1" applyProtection="1">
      <alignment horizontal="center" vertical="center"/>
    </xf>
    <xf numFmtId="164" fontId="24" fillId="0" borderId="26" xfId="6" applyFont="1" applyBorder="1" applyAlignment="1" applyProtection="1">
      <alignment horizontal="center" vertical="center"/>
    </xf>
    <xf numFmtId="164" fontId="24" fillId="5" borderId="26" xfId="6" applyFont="1" applyFill="1" applyBorder="1" applyAlignment="1" applyProtection="1">
      <alignment horizontal="center" vertical="center"/>
    </xf>
    <xf numFmtId="0" fontId="24" fillId="0" borderId="26" xfId="4" applyFont="1" applyBorder="1" applyAlignment="1">
      <alignment horizontal="center" vertical="center"/>
    </xf>
    <xf numFmtId="164" fontId="23" fillId="4" borderId="26" xfId="6" applyFont="1" applyFill="1" applyBorder="1" applyAlignment="1" applyProtection="1">
      <alignment horizontal="center" vertical="center"/>
    </xf>
    <xf numFmtId="0" fontId="23" fillId="4" borderId="26" xfId="4" applyFont="1" applyFill="1" applyBorder="1" applyAlignment="1">
      <alignment horizontal="center" vertical="center"/>
    </xf>
    <xf numFmtId="0" fontId="23" fillId="0" borderId="26" xfId="4" applyFont="1" applyBorder="1" applyAlignment="1">
      <alignment vertical="center"/>
    </xf>
    <xf numFmtId="168" fontId="27" fillId="6" borderId="26" xfId="5" applyFont="1" applyFill="1" applyBorder="1" applyAlignment="1" applyProtection="1">
      <alignment vertical="center"/>
    </xf>
    <xf numFmtId="164" fontId="27" fillId="6" borderId="26" xfId="6" applyFont="1" applyFill="1" applyBorder="1" applyAlignment="1" applyProtection="1">
      <alignment vertical="center"/>
    </xf>
    <xf numFmtId="0" fontId="27" fillId="6" borderId="26" xfId="4" applyFont="1" applyFill="1" applyBorder="1" applyAlignment="1">
      <alignment vertical="center"/>
    </xf>
    <xf numFmtId="164" fontId="28" fillId="0" borderId="26" xfId="6" applyFont="1" applyBorder="1" applyAlignment="1" applyProtection="1">
      <alignment vertical="center"/>
    </xf>
    <xf numFmtId="0" fontId="28" fillId="0" borderId="26" xfId="4" applyFont="1" applyBorder="1" applyAlignment="1">
      <alignment vertical="center"/>
    </xf>
    <xf numFmtId="164" fontId="23" fillId="3" borderId="26" xfId="6" applyFont="1" applyFill="1" applyBorder="1" applyAlignment="1" applyProtection="1">
      <alignment horizontal="center" vertical="center"/>
    </xf>
    <xf numFmtId="164" fontId="24" fillId="3" borderId="26" xfId="6" applyFont="1" applyFill="1" applyBorder="1" applyAlignment="1" applyProtection="1">
      <alignment horizontal="center" vertical="center"/>
    </xf>
    <xf numFmtId="167" fontId="24" fillId="0" borderId="26" xfId="6" applyNumberFormat="1" applyFont="1" applyBorder="1" applyAlignment="1" applyProtection="1">
      <alignment horizontal="center" vertical="center"/>
    </xf>
    <xf numFmtId="164" fontId="23" fillId="18" borderId="26" xfId="6" applyFont="1" applyFill="1" applyBorder="1" applyAlignment="1" applyProtection="1">
      <alignment horizontal="center" vertical="center"/>
    </xf>
    <xf numFmtId="164" fontId="24" fillId="7" borderId="26" xfId="6" applyFont="1" applyFill="1" applyBorder="1" applyAlignment="1" applyProtection="1">
      <alignment horizontal="center" vertical="center"/>
    </xf>
    <xf numFmtId="164" fontId="24" fillId="19" borderId="26" xfId="6" applyFont="1" applyFill="1" applyBorder="1" applyAlignment="1" applyProtection="1">
      <alignment horizontal="center" vertical="center"/>
    </xf>
    <xf numFmtId="167" fontId="24" fillId="7" borderId="26" xfId="6" applyNumberFormat="1" applyFont="1" applyFill="1" applyBorder="1" applyAlignment="1" applyProtection="1">
      <alignment horizontal="center" vertical="center"/>
    </xf>
    <xf numFmtId="0" fontId="24" fillId="7" borderId="26" xfId="4" applyFont="1" applyFill="1" applyBorder="1" applyAlignment="1">
      <alignment horizontal="center" vertical="center"/>
    </xf>
    <xf numFmtId="0" fontId="24" fillId="7" borderId="26" xfId="4" applyFont="1" applyFill="1" applyBorder="1" applyAlignment="1">
      <alignment vertical="center"/>
    </xf>
    <xf numFmtId="164" fontId="24" fillId="0" borderId="26" xfId="6" applyFont="1" applyBorder="1" applyAlignment="1" applyProtection="1">
      <alignment horizontal="right" vertical="center"/>
    </xf>
    <xf numFmtId="168" fontId="23" fillId="0" borderId="26" xfId="5" applyFont="1" applyBorder="1" applyAlignment="1" applyProtection="1">
      <alignment horizontal="center" vertical="center"/>
    </xf>
    <xf numFmtId="1" fontId="23" fillId="0" borderId="26" xfId="4" applyNumberFormat="1" applyFont="1" applyBorder="1" applyAlignment="1">
      <alignment horizontal="center" vertical="center"/>
    </xf>
    <xf numFmtId="164" fontId="24" fillId="12" borderId="26" xfId="6" applyFont="1" applyFill="1" applyBorder="1" applyAlignment="1" applyProtection="1">
      <alignment vertical="center"/>
    </xf>
    <xf numFmtId="164" fontId="24" fillId="3" borderId="26" xfId="6" applyFont="1" applyFill="1" applyBorder="1" applyAlignment="1" applyProtection="1">
      <alignment vertical="center"/>
    </xf>
    <xf numFmtId="13" fontId="24" fillId="3" borderId="26" xfId="4" applyNumberFormat="1" applyFont="1" applyFill="1" applyBorder="1" applyAlignment="1">
      <alignment vertical="center"/>
    </xf>
    <xf numFmtId="164" fontId="23" fillId="12" borderId="26" xfId="6" applyFont="1" applyFill="1" applyBorder="1" applyAlignment="1" applyProtection="1">
      <alignment horizontal="center" vertical="center"/>
    </xf>
    <xf numFmtId="164" fontId="23" fillId="4" borderId="26" xfId="6" applyFont="1" applyFill="1" applyBorder="1" applyAlignment="1" applyProtection="1">
      <alignment vertical="center"/>
    </xf>
    <xf numFmtId="0" fontId="23" fillId="4" borderId="26" xfId="4" applyFont="1" applyFill="1" applyBorder="1" applyAlignment="1">
      <alignment vertical="center" wrapText="1"/>
    </xf>
    <xf numFmtId="164" fontId="23" fillId="0" borderId="26" xfId="6" applyFont="1" applyBorder="1" applyAlignment="1" applyProtection="1">
      <alignment vertical="center"/>
    </xf>
    <xf numFmtId="0" fontId="24" fillId="3" borderId="26" xfId="4" applyFont="1" applyFill="1" applyBorder="1" applyAlignment="1">
      <alignment horizontal="center" vertical="center"/>
    </xf>
    <xf numFmtId="164" fontId="23" fillId="0" borderId="26" xfId="6" applyFont="1" applyBorder="1" applyAlignment="1" applyProtection="1">
      <alignment horizontal="center" vertical="center"/>
    </xf>
    <xf numFmtId="0" fontId="23" fillId="0" borderId="26" xfId="4" applyFont="1" applyBorder="1" applyAlignment="1">
      <alignment horizontal="center" vertical="center"/>
    </xf>
    <xf numFmtId="1" fontId="24" fillId="0" borderId="26" xfId="4" applyNumberFormat="1" applyFont="1" applyBorder="1" applyAlignment="1">
      <alignment horizontal="center" vertical="center"/>
    </xf>
    <xf numFmtId="1" fontId="24" fillId="3" borderId="26" xfId="4" applyNumberFormat="1" applyFont="1" applyFill="1" applyBorder="1" applyAlignment="1">
      <alignment horizontal="center" vertical="center"/>
    </xf>
    <xf numFmtId="164" fontId="26" fillId="3" borderId="26" xfId="6" applyFont="1" applyFill="1" applyBorder="1" applyAlignment="1" applyProtection="1">
      <alignment horizontal="center" vertical="center"/>
    </xf>
    <xf numFmtId="167" fontId="23" fillId="0" borderId="26" xfId="6" applyNumberFormat="1" applyFont="1" applyBorder="1" applyAlignment="1" applyProtection="1">
      <alignment horizontal="center" vertical="center"/>
    </xf>
    <xf numFmtId="10" fontId="23" fillId="3" borderId="26" xfId="7" applyNumberFormat="1" applyFont="1" applyFill="1" applyBorder="1" applyAlignment="1" applyProtection="1">
      <alignment vertical="center"/>
    </xf>
    <xf numFmtId="1" fontId="23" fillId="0" borderId="26" xfId="6" applyNumberFormat="1" applyFont="1" applyBorder="1" applyAlignment="1" applyProtection="1">
      <alignment horizontal="center" vertical="center"/>
    </xf>
    <xf numFmtId="164" fontId="23" fillId="0" borderId="26" xfId="6" applyFont="1" applyBorder="1" applyAlignment="1" applyProtection="1">
      <alignment horizontal="left" vertical="center"/>
    </xf>
    <xf numFmtId="1" fontId="24" fillId="0" borderId="26" xfId="6" applyNumberFormat="1" applyFont="1" applyBorder="1" applyAlignment="1" applyProtection="1">
      <alignment horizontal="center" vertical="center"/>
    </xf>
    <xf numFmtId="164" fontId="24" fillId="0" borderId="26" xfId="6" applyFont="1" applyBorder="1" applyAlignment="1" applyProtection="1">
      <alignment horizontal="left" vertical="center"/>
    </xf>
    <xf numFmtId="164" fontId="23" fillId="0" borderId="26" xfId="6" applyFont="1" applyBorder="1" applyAlignment="1" applyProtection="1">
      <alignment horizontal="right" vertical="center"/>
    </xf>
    <xf numFmtId="164" fontId="23" fillId="0" borderId="26" xfId="6" applyFont="1" applyBorder="1" applyAlignment="1" applyProtection="1">
      <alignment horizontal="center" vertical="center"/>
    </xf>
    <xf numFmtId="164" fontId="23" fillId="2" borderId="26" xfId="6" applyFont="1" applyFill="1" applyBorder="1" applyAlignment="1" applyProtection="1">
      <alignment horizontal="center" vertical="center"/>
    </xf>
    <xf numFmtId="0" fontId="12" fillId="13" borderId="0" xfId="4" applyFill="1"/>
    <xf numFmtId="164" fontId="23" fillId="13" borderId="26" xfId="6" applyFont="1" applyFill="1" applyBorder="1" applyAlignment="1" applyProtection="1">
      <alignment vertical="center"/>
    </xf>
    <xf numFmtId="0" fontId="23" fillId="13" borderId="26" xfId="4" applyFont="1" applyFill="1" applyBorder="1" applyAlignment="1">
      <alignment vertical="center"/>
    </xf>
    <xf numFmtId="9" fontId="23" fillId="0" borderId="26" xfId="7" applyFont="1" applyBorder="1" applyAlignment="1" applyProtection="1">
      <alignment vertical="center"/>
    </xf>
    <xf numFmtId="166" fontId="23" fillId="0" borderId="26" xfId="4" applyNumberFormat="1" applyFont="1" applyBorder="1" applyAlignment="1">
      <alignment vertical="center"/>
    </xf>
    <xf numFmtId="4" fontId="23" fillId="0" borderId="26" xfId="4" applyNumberFormat="1" applyFont="1" applyBorder="1" applyAlignment="1">
      <alignment horizontal="center" vertical="center"/>
    </xf>
    <xf numFmtId="164" fontId="23" fillId="0" borderId="26" xfId="6" applyFont="1" applyBorder="1" applyAlignment="1" applyProtection="1">
      <alignment horizontal="left" vertical="center"/>
    </xf>
    <xf numFmtId="10" fontId="23" fillId="0" borderId="26" xfId="7" applyNumberFormat="1" applyFont="1" applyBorder="1" applyAlignment="1" applyProtection="1">
      <alignment vertical="center"/>
    </xf>
    <xf numFmtId="165" fontId="23" fillId="0" borderId="26" xfId="4" applyNumberFormat="1" applyFont="1" applyBorder="1" applyAlignment="1">
      <alignment vertical="center"/>
    </xf>
    <xf numFmtId="164" fontId="24" fillId="0" borderId="26" xfId="4" applyNumberFormat="1" applyFont="1" applyBorder="1" applyAlignment="1">
      <alignment vertical="center"/>
    </xf>
    <xf numFmtId="10" fontId="24" fillId="0" borderId="26" xfId="7" applyNumberFormat="1" applyFont="1" applyBorder="1" applyAlignment="1" applyProtection="1">
      <alignment vertical="center"/>
    </xf>
    <xf numFmtId="165" fontId="24" fillId="0" borderId="26" xfId="4" applyNumberFormat="1" applyFont="1" applyBorder="1" applyAlignment="1">
      <alignment vertical="center"/>
    </xf>
    <xf numFmtId="164" fontId="23" fillId="0" borderId="26" xfId="4" applyNumberFormat="1" applyFont="1" applyBorder="1" applyAlignment="1">
      <alignment vertical="center"/>
    </xf>
    <xf numFmtId="0" fontId="19" fillId="17" borderId="0" xfId="4" applyFont="1" applyFill="1"/>
    <xf numFmtId="164" fontId="23" fillId="16" borderId="26" xfId="6" applyFont="1" applyFill="1" applyBorder="1" applyAlignment="1" applyProtection="1">
      <alignment horizontal="center" vertical="center"/>
    </xf>
    <xf numFmtId="4" fontId="24" fillId="0" borderId="26" xfId="4" applyNumberFormat="1" applyFont="1" applyBorder="1" applyAlignment="1">
      <alignment vertical="center"/>
    </xf>
    <xf numFmtId="0" fontId="23" fillId="2" borderId="26" xfId="4" applyFont="1" applyFill="1" applyBorder="1" applyAlignment="1">
      <alignment horizontal="center" vertical="center"/>
    </xf>
    <xf numFmtId="164" fontId="24" fillId="0" borderId="26" xfId="6" applyFont="1" applyBorder="1" applyAlignment="1" applyProtection="1">
      <alignment horizontal="left" vertical="center"/>
    </xf>
    <xf numFmtId="0" fontId="24" fillId="0" borderId="26" xfId="4" applyFont="1" applyBorder="1" applyAlignment="1">
      <alignment horizontal="left" vertical="center"/>
    </xf>
    <xf numFmtId="0" fontId="23" fillId="0" borderId="26" xfId="4" applyFont="1" applyBorder="1" applyAlignment="1">
      <alignment horizontal="left" vertical="center"/>
    </xf>
  </cellXfs>
  <cellStyles count="8">
    <cellStyle name="Hiperlink" xfId="3" builtinId="8"/>
    <cellStyle name="Moeda 2" xfId="5" xr:uid="{9D53218F-1803-4C6C-AD96-93BF33E9C912}"/>
    <cellStyle name="Normal" xfId="0" builtinId="0"/>
    <cellStyle name="Normal 2" xfId="4" xr:uid="{DB646BD9-53D7-498F-AFCD-A6EEFB575B0A}"/>
    <cellStyle name="Porcentagem" xfId="2" builtinId="5"/>
    <cellStyle name="Porcentagem 2" xfId="7" xr:uid="{4E5446BF-62FB-4532-B52C-82A870F18488}"/>
    <cellStyle name="Vírgula" xfId="1" builtinId="3"/>
    <cellStyle name="Vírgula 2" xfId="6" xr:uid="{6BC8C103-E3F2-4AD5-AF73-82FE503D7A2F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" name="Text Box 103">
          <a:extLst>
            <a:ext uri="{FF2B5EF4-FFF2-40B4-BE49-F238E27FC236}">
              <a16:creationId xmlns:a16="http://schemas.microsoft.com/office/drawing/2014/main" id="{1D355A3C-A6D8-433B-A29F-50115C102E50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" name="Text Box 104">
          <a:extLst>
            <a:ext uri="{FF2B5EF4-FFF2-40B4-BE49-F238E27FC236}">
              <a16:creationId xmlns:a16="http://schemas.microsoft.com/office/drawing/2014/main" id="{5E3F8BC7-1B4A-4C76-9A0C-30585EDD4EFC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4" name="Text Box 105">
          <a:extLst>
            <a:ext uri="{FF2B5EF4-FFF2-40B4-BE49-F238E27FC236}">
              <a16:creationId xmlns:a16="http://schemas.microsoft.com/office/drawing/2014/main" id="{001DF80B-9548-4598-97DE-634406A2BF2F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5" name="Text Box 106">
          <a:extLst>
            <a:ext uri="{FF2B5EF4-FFF2-40B4-BE49-F238E27FC236}">
              <a16:creationId xmlns:a16="http://schemas.microsoft.com/office/drawing/2014/main" id="{615501F4-620C-42B1-8D06-C938F7E448AD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" name="Text Box 107">
          <a:extLst>
            <a:ext uri="{FF2B5EF4-FFF2-40B4-BE49-F238E27FC236}">
              <a16:creationId xmlns:a16="http://schemas.microsoft.com/office/drawing/2014/main" id="{DDFA4E29-E99E-4510-91F6-CEAFA3FFBF9D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" name="Text Box 108">
          <a:extLst>
            <a:ext uri="{FF2B5EF4-FFF2-40B4-BE49-F238E27FC236}">
              <a16:creationId xmlns:a16="http://schemas.microsoft.com/office/drawing/2014/main" id="{7B68C0B5-9061-4121-BE27-5E5CE933C590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8" name="Text Box 109">
          <a:extLst>
            <a:ext uri="{FF2B5EF4-FFF2-40B4-BE49-F238E27FC236}">
              <a16:creationId xmlns:a16="http://schemas.microsoft.com/office/drawing/2014/main" id="{3212F3F0-3F5F-4592-A68A-A4C67C1C5136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9" name="Text Box 110">
          <a:extLst>
            <a:ext uri="{FF2B5EF4-FFF2-40B4-BE49-F238E27FC236}">
              <a16:creationId xmlns:a16="http://schemas.microsoft.com/office/drawing/2014/main" id="{BD3E63C7-B4A3-44C3-A586-CD6C1C66C735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0" name="Text Box 111">
          <a:extLst>
            <a:ext uri="{FF2B5EF4-FFF2-40B4-BE49-F238E27FC236}">
              <a16:creationId xmlns:a16="http://schemas.microsoft.com/office/drawing/2014/main" id="{98838FA8-DC80-4CDF-AA2F-8A5DDDAD72C2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1" name="Text Box 112">
          <a:extLst>
            <a:ext uri="{FF2B5EF4-FFF2-40B4-BE49-F238E27FC236}">
              <a16:creationId xmlns:a16="http://schemas.microsoft.com/office/drawing/2014/main" id="{23DB480E-0B67-462E-A30E-FC9105561ABB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2" name="Text Box 113">
          <a:extLst>
            <a:ext uri="{FF2B5EF4-FFF2-40B4-BE49-F238E27FC236}">
              <a16:creationId xmlns:a16="http://schemas.microsoft.com/office/drawing/2014/main" id="{F1D3CC7E-46CA-4562-A26B-31E33470A69A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3" name="Text Box 114">
          <a:extLst>
            <a:ext uri="{FF2B5EF4-FFF2-40B4-BE49-F238E27FC236}">
              <a16:creationId xmlns:a16="http://schemas.microsoft.com/office/drawing/2014/main" id="{9D3F948F-CC1B-4436-B55A-71A0BE47B45D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4" name="Text Box 115">
          <a:extLst>
            <a:ext uri="{FF2B5EF4-FFF2-40B4-BE49-F238E27FC236}">
              <a16:creationId xmlns:a16="http://schemas.microsoft.com/office/drawing/2014/main" id="{A2DEB4CB-2513-4BD3-94C1-823ACC4F57F2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5" name="Text Box 116">
          <a:extLst>
            <a:ext uri="{FF2B5EF4-FFF2-40B4-BE49-F238E27FC236}">
              <a16:creationId xmlns:a16="http://schemas.microsoft.com/office/drawing/2014/main" id="{EBC56A1F-DAD6-46AB-8D33-C702A9BF4A0F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6" name="Text Box 117">
          <a:extLst>
            <a:ext uri="{FF2B5EF4-FFF2-40B4-BE49-F238E27FC236}">
              <a16:creationId xmlns:a16="http://schemas.microsoft.com/office/drawing/2014/main" id="{4CC1E31A-B3D1-4956-87BC-E707CEE844BA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7" name="Text Box 118">
          <a:extLst>
            <a:ext uri="{FF2B5EF4-FFF2-40B4-BE49-F238E27FC236}">
              <a16:creationId xmlns:a16="http://schemas.microsoft.com/office/drawing/2014/main" id="{A27C9036-AE73-445A-98C6-DD6FE289E766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8" name="Text Box 119">
          <a:extLst>
            <a:ext uri="{FF2B5EF4-FFF2-40B4-BE49-F238E27FC236}">
              <a16:creationId xmlns:a16="http://schemas.microsoft.com/office/drawing/2014/main" id="{8CEBEB22-9BD3-4E3C-A5E5-7B2F0D4BDF52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19" name="Text Box 120">
          <a:extLst>
            <a:ext uri="{FF2B5EF4-FFF2-40B4-BE49-F238E27FC236}">
              <a16:creationId xmlns:a16="http://schemas.microsoft.com/office/drawing/2014/main" id="{EA45259B-3709-4BE6-8CFE-1156D5133FBE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0" name="Text Box 121">
          <a:extLst>
            <a:ext uri="{FF2B5EF4-FFF2-40B4-BE49-F238E27FC236}">
              <a16:creationId xmlns:a16="http://schemas.microsoft.com/office/drawing/2014/main" id="{A1BAAFD2-B2A6-424B-B3D9-6D57CE4360C3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1" name="Text Box 122">
          <a:extLst>
            <a:ext uri="{FF2B5EF4-FFF2-40B4-BE49-F238E27FC236}">
              <a16:creationId xmlns:a16="http://schemas.microsoft.com/office/drawing/2014/main" id="{FE4BB699-393B-4E74-9BAA-B7AF12305354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2" name="Text Box 123">
          <a:extLst>
            <a:ext uri="{FF2B5EF4-FFF2-40B4-BE49-F238E27FC236}">
              <a16:creationId xmlns:a16="http://schemas.microsoft.com/office/drawing/2014/main" id="{693FA1E5-894D-40F2-A3F2-18B2805B4114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3" name="Text Box 124">
          <a:extLst>
            <a:ext uri="{FF2B5EF4-FFF2-40B4-BE49-F238E27FC236}">
              <a16:creationId xmlns:a16="http://schemas.microsoft.com/office/drawing/2014/main" id="{8BBF5879-86D4-4602-A897-F02F545F7F9B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4" name="Text Box 125">
          <a:extLst>
            <a:ext uri="{FF2B5EF4-FFF2-40B4-BE49-F238E27FC236}">
              <a16:creationId xmlns:a16="http://schemas.microsoft.com/office/drawing/2014/main" id="{ECD441E3-C717-4749-8C49-227605734DC2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5" name="Text Box 126">
          <a:extLst>
            <a:ext uri="{FF2B5EF4-FFF2-40B4-BE49-F238E27FC236}">
              <a16:creationId xmlns:a16="http://schemas.microsoft.com/office/drawing/2014/main" id="{902797EA-BFE1-4AEA-8431-CA6AF584A9A7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6" name="Text Box 127">
          <a:extLst>
            <a:ext uri="{FF2B5EF4-FFF2-40B4-BE49-F238E27FC236}">
              <a16:creationId xmlns:a16="http://schemas.microsoft.com/office/drawing/2014/main" id="{7348F084-26E6-490F-94CD-88ED380712E8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7" name="Text Box 128">
          <a:extLst>
            <a:ext uri="{FF2B5EF4-FFF2-40B4-BE49-F238E27FC236}">
              <a16:creationId xmlns:a16="http://schemas.microsoft.com/office/drawing/2014/main" id="{7C96AA30-10C3-46B9-A957-755A5F2FF289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8" name="Text Box 129">
          <a:extLst>
            <a:ext uri="{FF2B5EF4-FFF2-40B4-BE49-F238E27FC236}">
              <a16:creationId xmlns:a16="http://schemas.microsoft.com/office/drawing/2014/main" id="{E9AD6DE4-B5F7-46FA-9D48-216B879B44AF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29" name="Text Box 130">
          <a:extLst>
            <a:ext uri="{FF2B5EF4-FFF2-40B4-BE49-F238E27FC236}">
              <a16:creationId xmlns:a16="http://schemas.microsoft.com/office/drawing/2014/main" id="{1AE28401-5183-4FEC-99D9-6F0B21A68593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0" name="Text Box 131">
          <a:extLst>
            <a:ext uri="{FF2B5EF4-FFF2-40B4-BE49-F238E27FC236}">
              <a16:creationId xmlns:a16="http://schemas.microsoft.com/office/drawing/2014/main" id="{DB672E1E-DD00-40F2-96EB-9A16DFF83270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1" name="Text Box 132">
          <a:extLst>
            <a:ext uri="{FF2B5EF4-FFF2-40B4-BE49-F238E27FC236}">
              <a16:creationId xmlns:a16="http://schemas.microsoft.com/office/drawing/2014/main" id="{ACF5E84C-AC1E-4688-A33B-B3890E02A85D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2" name="Text Box 133">
          <a:extLst>
            <a:ext uri="{FF2B5EF4-FFF2-40B4-BE49-F238E27FC236}">
              <a16:creationId xmlns:a16="http://schemas.microsoft.com/office/drawing/2014/main" id="{3F4406BC-74B8-4A90-8583-B9FD9D38F0B8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3" name="Text Box 134">
          <a:extLst>
            <a:ext uri="{FF2B5EF4-FFF2-40B4-BE49-F238E27FC236}">
              <a16:creationId xmlns:a16="http://schemas.microsoft.com/office/drawing/2014/main" id="{9A9E38F2-B22C-4A5B-ADC7-1497652DC757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4" name="Text Box 135">
          <a:extLst>
            <a:ext uri="{FF2B5EF4-FFF2-40B4-BE49-F238E27FC236}">
              <a16:creationId xmlns:a16="http://schemas.microsoft.com/office/drawing/2014/main" id="{D212A4EA-0A00-437F-BE07-48F4176FB7B4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5" name="Text Box 136">
          <a:extLst>
            <a:ext uri="{FF2B5EF4-FFF2-40B4-BE49-F238E27FC236}">
              <a16:creationId xmlns:a16="http://schemas.microsoft.com/office/drawing/2014/main" id="{53C372F1-F339-4639-9BE9-A6A0ED111780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6" name="Text Box 137">
          <a:extLst>
            <a:ext uri="{FF2B5EF4-FFF2-40B4-BE49-F238E27FC236}">
              <a16:creationId xmlns:a16="http://schemas.microsoft.com/office/drawing/2014/main" id="{3D7E42BD-2895-498A-9E6D-F395998ABA21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7" name="Text Box 138">
          <a:extLst>
            <a:ext uri="{FF2B5EF4-FFF2-40B4-BE49-F238E27FC236}">
              <a16:creationId xmlns:a16="http://schemas.microsoft.com/office/drawing/2014/main" id="{0207247F-39E1-4A74-B410-9E0AF11FF142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8" name="Text Box 139">
          <a:extLst>
            <a:ext uri="{FF2B5EF4-FFF2-40B4-BE49-F238E27FC236}">
              <a16:creationId xmlns:a16="http://schemas.microsoft.com/office/drawing/2014/main" id="{67753A44-3ECC-4201-AE5E-3D90A7914CB3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39" name="Text Box 140">
          <a:extLst>
            <a:ext uri="{FF2B5EF4-FFF2-40B4-BE49-F238E27FC236}">
              <a16:creationId xmlns:a16="http://schemas.microsoft.com/office/drawing/2014/main" id="{A8F072DE-F83C-42ED-8AA2-1EF604708AAA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40" name="Text Box 141">
          <a:extLst>
            <a:ext uri="{FF2B5EF4-FFF2-40B4-BE49-F238E27FC236}">
              <a16:creationId xmlns:a16="http://schemas.microsoft.com/office/drawing/2014/main" id="{42B71904-7516-4036-9D24-873CEC716066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41" name="Text Box 142">
          <a:extLst>
            <a:ext uri="{FF2B5EF4-FFF2-40B4-BE49-F238E27FC236}">
              <a16:creationId xmlns:a16="http://schemas.microsoft.com/office/drawing/2014/main" id="{4074D3C2-1E98-4D74-B57B-5EA562097A34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2" name="Text Box 143">
          <a:extLst>
            <a:ext uri="{FF2B5EF4-FFF2-40B4-BE49-F238E27FC236}">
              <a16:creationId xmlns:a16="http://schemas.microsoft.com/office/drawing/2014/main" id="{D927ED25-C1E8-40B7-AD93-3CC236076E44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3" name="Text Box 144">
          <a:extLst>
            <a:ext uri="{FF2B5EF4-FFF2-40B4-BE49-F238E27FC236}">
              <a16:creationId xmlns:a16="http://schemas.microsoft.com/office/drawing/2014/main" id="{25DCF49E-31D1-46AE-AE20-03153DCEC17D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4" name="Text Box 145">
          <a:extLst>
            <a:ext uri="{FF2B5EF4-FFF2-40B4-BE49-F238E27FC236}">
              <a16:creationId xmlns:a16="http://schemas.microsoft.com/office/drawing/2014/main" id="{2A12E524-8758-4134-9BA3-8B5DFB3E1F8C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5" name="Text Box 146">
          <a:extLst>
            <a:ext uri="{FF2B5EF4-FFF2-40B4-BE49-F238E27FC236}">
              <a16:creationId xmlns:a16="http://schemas.microsoft.com/office/drawing/2014/main" id="{D152BB9E-C849-49AC-BD54-9889DDF2C5D6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6" name="Text Box 147">
          <a:extLst>
            <a:ext uri="{FF2B5EF4-FFF2-40B4-BE49-F238E27FC236}">
              <a16:creationId xmlns:a16="http://schemas.microsoft.com/office/drawing/2014/main" id="{3A521AE0-A987-4B70-A210-71EC12F43E57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7" name="Text Box 148">
          <a:extLst>
            <a:ext uri="{FF2B5EF4-FFF2-40B4-BE49-F238E27FC236}">
              <a16:creationId xmlns:a16="http://schemas.microsoft.com/office/drawing/2014/main" id="{470D2192-CFBD-4828-8E78-873BC663FD0D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8" name="Text Box 149">
          <a:extLst>
            <a:ext uri="{FF2B5EF4-FFF2-40B4-BE49-F238E27FC236}">
              <a16:creationId xmlns:a16="http://schemas.microsoft.com/office/drawing/2014/main" id="{E621B0F3-5DF8-4017-999D-77BC5495E2C1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49" name="Text Box 150">
          <a:extLst>
            <a:ext uri="{FF2B5EF4-FFF2-40B4-BE49-F238E27FC236}">
              <a16:creationId xmlns:a16="http://schemas.microsoft.com/office/drawing/2014/main" id="{C1B0D1F6-1402-4CEB-86AA-4379DCC0BC1A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0" name="Text Box 151">
          <a:extLst>
            <a:ext uri="{FF2B5EF4-FFF2-40B4-BE49-F238E27FC236}">
              <a16:creationId xmlns:a16="http://schemas.microsoft.com/office/drawing/2014/main" id="{25B396DD-F5A2-4328-8795-39F4C4512076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1" name="Text Box 152">
          <a:extLst>
            <a:ext uri="{FF2B5EF4-FFF2-40B4-BE49-F238E27FC236}">
              <a16:creationId xmlns:a16="http://schemas.microsoft.com/office/drawing/2014/main" id="{DC63D8B5-0756-4503-9670-3984C520CB7A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2" name="Text Box 153">
          <a:extLst>
            <a:ext uri="{FF2B5EF4-FFF2-40B4-BE49-F238E27FC236}">
              <a16:creationId xmlns:a16="http://schemas.microsoft.com/office/drawing/2014/main" id="{862FB239-FF90-45D1-A200-083449D386FF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3" name="Text Box 154">
          <a:extLst>
            <a:ext uri="{FF2B5EF4-FFF2-40B4-BE49-F238E27FC236}">
              <a16:creationId xmlns:a16="http://schemas.microsoft.com/office/drawing/2014/main" id="{1D996805-AFB9-4EE4-B306-6ADC2EBFB93C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4" name="Text Box 155">
          <a:extLst>
            <a:ext uri="{FF2B5EF4-FFF2-40B4-BE49-F238E27FC236}">
              <a16:creationId xmlns:a16="http://schemas.microsoft.com/office/drawing/2014/main" id="{731A910E-DF89-48DE-B623-E6A13A201F19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5" name="Text Box 156">
          <a:extLst>
            <a:ext uri="{FF2B5EF4-FFF2-40B4-BE49-F238E27FC236}">
              <a16:creationId xmlns:a16="http://schemas.microsoft.com/office/drawing/2014/main" id="{612B434A-81A2-4270-80AE-875D361BDA04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6" name="Text Box 157">
          <a:extLst>
            <a:ext uri="{FF2B5EF4-FFF2-40B4-BE49-F238E27FC236}">
              <a16:creationId xmlns:a16="http://schemas.microsoft.com/office/drawing/2014/main" id="{541EC304-E949-4E1A-9041-2F5E2056CEC3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7" name="Text Box 158">
          <a:extLst>
            <a:ext uri="{FF2B5EF4-FFF2-40B4-BE49-F238E27FC236}">
              <a16:creationId xmlns:a16="http://schemas.microsoft.com/office/drawing/2014/main" id="{36E8C5D1-82AA-4A5C-94EA-30CF499FF6A2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8" name="Text Box 159">
          <a:extLst>
            <a:ext uri="{FF2B5EF4-FFF2-40B4-BE49-F238E27FC236}">
              <a16:creationId xmlns:a16="http://schemas.microsoft.com/office/drawing/2014/main" id="{B7C4D9FE-3D37-4E2D-A4ED-9F66B215E6B8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59" name="Text Box 160">
          <a:extLst>
            <a:ext uri="{FF2B5EF4-FFF2-40B4-BE49-F238E27FC236}">
              <a16:creationId xmlns:a16="http://schemas.microsoft.com/office/drawing/2014/main" id="{8C6C9C96-1EBB-4D83-8A5A-D879A425DC0A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60" name="Text Box 161">
          <a:extLst>
            <a:ext uri="{FF2B5EF4-FFF2-40B4-BE49-F238E27FC236}">
              <a16:creationId xmlns:a16="http://schemas.microsoft.com/office/drawing/2014/main" id="{C667F26E-3D03-4E4C-93C5-E78DFAD4E37B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61" name="Text Box 162">
          <a:extLst>
            <a:ext uri="{FF2B5EF4-FFF2-40B4-BE49-F238E27FC236}">
              <a16:creationId xmlns:a16="http://schemas.microsoft.com/office/drawing/2014/main" id="{2C7DA499-D3F2-4C7F-9AB9-87284DED2657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2" name="Text Box 163">
          <a:extLst>
            <a:ext uri="{FF2B5EF4-FFF2-40B4-BE49-F238E27FC236}">
              <a16:creationId xmlns:a16="http://schemas.microsoft.com/office/drawing/2014/main" id="{2DE1FF13-A4C4-4AC0-9D46-111399198DE4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3" name="Text Box 164">
          <a:extLst>
            <a:ext uri="{FF2B5EF4-FFF2-40B4-BE49-F238E27FC236}">
              <a16:creationId xmlns:a16="http://schemas.microsoft.com/office/drawing/2014/main" id="{CA58AC12-A97F-4D34-A652-FF1E1F48AF71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4" name="Text Box 165">
          <a:extLst>
            <a:ext uri="{FF2B5EF4-FFF2-40B4-BE49-F238E27FC236}">
              <a16:creationId xmlns:a16="http://schemas.microsoft.com/office/drawing/2014/main" id="{8AC8B1FF-3913-4BE5-BA59-43A7AB99F070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5" name="Text Box 166">
          <a:extLst>
            <a:ext uri="{FF2B5EF4-FFF2-40B4-BE49-F238E27FC236}">
              <a16:creationId xmlns:a16="http://schemas.microsoft.com/office/drawing/2014/main" id="{4417BD68-9E26-4A1B-B012-81251E6A4BDF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6" name="Text Box 167">
          <a:extLst>
            <a:ext uri="{FF2B5EF4-FFF2-40B4-BE49-F238E27FC236}">
              <a16:creationId xmlns:a16="http://schemas.microsoft.com/office/drawing/2014/main" id="{D9A3D678-3223-4A0D-A51C-45A3038E9503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7" name="Text Box 168">
          <a:extLst>
            <a:ext uri="{FF2B5EF4-FFF2-40B4-BE49-F238E27FC236}">
              <a16:creationId xmlns:a16="http://schemas.microsoft.com/office/drawing/2014/main" id="{C959313B-2E27-4CE5-8369-C05B75332A3B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8" name="Text Box 169">
          <a:extLst>
            <a:ext uri="{FF2B5EF4-FFF2-40B4-BE49-F238E27FC236}">
              <a16:creationId xmlns:a16="http://schemas.microsoft.com/office/drawing/2014/main" id="{8BD522E3-3DD0-4F90-9133-A1FEAAA2F8AA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69" name="Text Box 170">
          <a:extLst>
            <a:ext uri="{FF2B5EF4-FFF2-40B4-BE49-F238E27FC236}">
              <a16:creationId xmlns:a16="http://schemas.microsoft.com/office/drawing/2014/main" id="{30210395-2358-4A13-9516-1FCE9B56CFD3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0" name="Text Box 171">
          <a:extLst>
            <a:ext uri="{FF2B5EF4-FFF2-40B4-BE49-F238E27FC236}">
              <a16:creationId xmlns:a16="http://schemas.microsoft.com/office/drawing/2014/main" id="{16BD77C9-C015-4D3E-AFDC-D2E019A7BED4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1" name="Text Box 172">
          <a:extLst>
            <a:ext uri="{FF2B5EF4-FFF2-40B4-BE49-F238E27FC236}">
              <a16:creationId xmlns:a16="http://schemas.microsoft.com/office/drawing/2014/main" id="{3386F2DF-0DA7-4358-B2CC-6218AA05D673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2" name="Text Box 173">
          <a:extLst>
            <a:ext uri="{FF2B5EF4-FFF2-40B4-BE49-F238E27FC236}">
              <a16:creationId xmlns:a16="http://schemas.microsoft.com/office/drawing/2014/main" id="{AB2485DB-5809-4793-95A4-1F618300EE12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3" name="Text Box 174">
          <a:extLst>
            <a:ext uri="{FF2B5EF4-FFF2-40B4-BE49-F238E27FC236}">
              <a16:creationId xmlns:a16="http://schemas.microsoft.com/office/drawing/2014/main" id="{7968597A-3ABC-40C3-AB5C-5FB396818681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4" name="Text Box 175">
          <a:extLst>
            <a:ext uri="{FF2B5EF4-FFF2-40B4-BE49-F238E27FC236}">
              <a16:creationId xmlns:a16="http://schemas.microsoft.com/office/drawing/2014/main" id="{D2AE6D3B-0FAC-4AE8-879F-05C3B1BB4F0B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5" name="Text Box 176">
          <a:extLst>
            <a:ext uri="{FF2B5EF4-FFF2-40B4-BE49-F238E27FC236}">
              <a16:creationId xmlns:a16="http://schemas.microsoft.com/office/drawing/2014/main" id="{D14973A5-96A3-4BEE-8B58-BF1E207D281D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6" name="Text Box 177">
          <a:extLst>
            <a:ext uri="{FF2B5EF4-FFF2-40B4-BE49-F238E27FC236}">
              <a16:creationId xmlns:a16="http://schemas.microsoft.com/office/drawing/2014/main" id="{872C1569-966B-45E0-9259-087B7A34DE3B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7" name="Text Box 178">
          <a:extLst>
            <a:ext uri="{FF2B5EF4-FFF2-40B4-BE49-F238E27FC236}">
              <a16:creationId xmlns:a16="http://schemas.microsoft.com/office/drawing/2014/main" id="{1E58E52F-3316-4756-9454-873213A2DCD4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8" name="Text Box 179">
          <a:extLst>
            <a:ext uri="{FF2B5EF4-FFF2-40B4-BE49-F238E27FC236}">
              <a16:creationId xmlns:a16="http://schemas.microsoft.com/office/drawing/2014/main" id="{E11823D3-6670-4BBE-B72C-056BA8D60132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79" name="Text Box 180">
          <a:extLst>
            <a:ext uri="{FF2B5EF4-FFF2-40B4-BE49-F238E27FC236}">
              <a16:creationId xmlns:a16="http://schemas.microsoft.com/office/drawing/2014/main" id="{25E1B493-DEB0-4386-A647-99D878FD4C8E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80" name="Text Box 181">
          <a:extLst>
            <a:ext uri="{FF2B5EF4-FFF2-40B4-BE49-F238E27FC236}">
              <a16:creationId xmlns:a16="http://schemas.microsoft.com/office/drawing/2014/main" id="{01AD47E8-7A97-4B8F-A1C5-427980B5AF76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333375</xdr:colOff>
      <xdr:row>14</xdr:row>
      <xdr:rowOff>0</xdr:rowOff>
    </xdr:from>
    <xdr:to>
      <xdr:col>3</xdr:col>
      <xdr:colOff>409575</xdr:colOff>
      <xdr:row>14</xdr:row>
      <xdr:rowOff>133350</xdr:rowOff>
    </xdr:to>
    <xdr:sp macro="" textlink="">
      <xdr:nvSpPr>
        <xdr:cNvPr id="81" name="Text Box 182">
          <a:extLst>
            <a:ext uri="{FF2B5EF4-FFF2-40B4-BE49-F238E27FC236}">
              <a16:creationId xmlns:a16="http://schemas.microsoft.com/office/drawing/2014/main" id="{97C225E8-ADEE-46E5-8CAA-57FCD4811768}"/>
            </a:ext>
          </a:extLst>
        </xdr:cNvPr>
        <xdr:cNvSpPr txBox="1">
          <a:spLocks noChangeArrowheads="1"/>
        </xdr:cNvSpPr>
      </xdr:nvSpPr>
      <xdr:spPr bwMode="auto">
        <a:xfrm>
          <a:off x="2609850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2" name="Text Box 183">
          <a:extLst>
            <a:ext uri="{FF2B5EF4-FFF2-40B4-BE49-F238E27FC236}">
              <a16:creationId xmlns:a16="http://schemas.microsoft.com/office/drawing/2014/main" id="{EF48E73A-CE51-4F51-989A-990A5D9D3433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3" name="Text Box 184">
          <a:extLst>
            <a:ext uri="{FF2B5EF4-FFF2-40B4-BE49-F238E27FC236}">
              <a16:creationId xmlns:a16="http://schemas.microsoft.com/office/drawing/2014/main" id="{F8619712-4860-4457-BB26-EC06BAB76E55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4" name="Text Box 185">
          <a:extLst>
            <a:ext uri="{FF2B5EF4-FFF2-40B4-BE49-F238E27FC236}">
              <a16:creationId xmlns:a16="http://schemas.microsoft.com/office/drawing/2014/main" id="{73796379-408A-4787-B37B-925E19637241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5" name="Text Box 186">
          <a:extLst>
            <a:ext uri="{FF2B5EF4-FFF2-40B4-BE49-F238E27FC236}">
              <a16:creationId xmlns:a16="http://schemas.microsoft.com/office/drawing/2014/main" id="{B12A8CE6-0AAE-4C58-8AA9-46EE0047F53E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6" name="Text Box 187">
          <a:extLst>
            <a:ext uri="{FF2B5EF4-FFF2-40B4-BE49-F238E27FC236}">
              <a16:creationId xmlns:a16="http://schemas.microsoft.com/office/drawing/2014/main" id="{62AA4681-B683-4650-9FF3-B2FC9470C31B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7" name="Text Box 188">
          <a:extLst>
            <a:ext uri="{FF2B5EF4-FFF2-40B4-BE49-F238E27FC236}">
              <a16:creationId xmlns:a16="http://schemas.microsoft.com/office/drawing/2014/main" id="{FC3A1A1D-A4C8-49FE-AE41-67BDF5A3A032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8" name="Text Box 189">
          <a:extLst>
            <a:ext uri="{FF2B5EF4-FFF2-40B4-BE49-F238E27FC236}">
              <a16:creationId xmlns:a16="http://schemas.microsoft.com/office/drawing/2014/main" id="{55898D5E-6847-4B91-9904-37DB19FF5EBA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89" name="Text Box 190">
          <a:extLst>
            <a:ext uri="{FF2B5EF4-FFF2-40B4-BE49-F238E27FC236}">
              <a16:creationId xmlns:a16="http://schemas.microsoft.com/office/drawing/2014/main" id="{D7A1E4AC-27AD-49C7-BD2D-25BA88977F20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0" name="Text Box 191">
          <a:extLst>
            <a:ext uri="{FF2B5EF4-FFF2-40B4-BE49-F238E27FC236}">
              <a16:creationId xmlns:a16="http://schemas.microsoft.com/office/drawing/2014/main" id="{73005B57-ECB7-4A44-9EC2-6926B6421DDC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1" name="Text Box 192">
          <a:extLst>
            <a:ext uri="{FF2B5EF4-FFF2-40B4-BE49-F238E27FC236}">
              <a16:creationId xmlns:a16="http://schemas.microsoft.com/office/drawing/2014/main" id="{1DCDA55D-73D6-4356-82FE-4467544BA6A6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2" name="Text Box 193">
          <a:extLst>
            <a:ext uri="{FF2B5EF4-FFF2-40B4-BE49-F238E27FC236}">
              <a16:creationId xmlns:a16="http://schemas.microsoft.com/office/drawing/2014/main" id="{C2F6804A-B92C-46FE-885E-CA432870C408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3" name="Text Box 194">
          <a:extLst>
            <a:ext uri="{FF2B5EF4-FFF2-40B4-BE49-F238E27FC236}">
              <a16:creationId xmlns:a16="http://schemas.microsoft.com/office/drawing/2014/main" id="{E3F65681-A75B-4C67-A80E-8F77A100DC4A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4" name="Text Box 195">
          <a:extLst>
            <a:ext uri="{FF2B5EF4-FFF2-40B4-BE49-F238E27FC236}">
              <a16:creationId xmlns:a16="http://schemas.microsoft.com/office/drawing/2014/main" id="{3476DC3E-3BF8-41B5-918E-B259F3BBE3ED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5" name="Text Box 196">
          <a:extLst>
            <a:ext uri="{FF2B5EF4-FFF2-40B4-BE49-F238E27FC236}">
              <a16:creationId xmlns:a16="http://schemas.microsoft.com/office/drawing/2014/main" id="{318110EE-6C5E-47EC-8CC0-BE9CA89EE648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6" name="Text Box 197">
          <a:extLst>
            <a:ext uri="{FF2B5EF4-FFF2-40B4-BE49-F238E27FC236}">
              <a16:creationId xmlns:a16="http://schemas.microsoft.com/office/drawing/2014/main" id="{F470581D-16EB-4B4C-A20F-BE6F36BF29FE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7" name="Text Box 198">
          <a:extLst>
            <a:ext uri="{FF2B5EF4-FFF2-40B4-BE49-F238E27FC236}">
              <a16:creationId xmlns:a16="http://schemas.microsoft.com/office/drawing/2014/main" id="{FCE2F580-9247-4127-9778-FD4A74CC7D6F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8" name="Text Box 199">
          <a:extLst>
            <a:ext uri="{FF2B5EF4-FFF2-40B4-BE49-F238E27FC236}">
              <a16:creationId xmlns:a16="http://schemas.microsoft.com/office/drawing/2014/main" id="{E49A0642-0891-4F85-B97C-88A9E8634FA6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99" name="Text Box 200">
          <a:extLst>
            <a:ext uri="{FF2B5EF4-FFF2-40B4-BE49-F238E27FC236}">
              <a16:creationId xmlns:a16="http://schemas.microsoft.com/office/drawing/2014/main" id="{EE39926F-8B3F-4415-851B-8B106584AE5C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100" name="Text Box 201">
          <a:extLst>
            <a:ext uri="{FF2B5EF4-FFF2-40B4-BE49-F238E27FC236}">
              <a16:creationId xmlns:a16="http://schemas.microsoft.com/office/drawing/2014/main" id="{A62F3C15-E0FD-4B03-9A1E-144B17195CD9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304800</xdr:colOff>
      <xdr:row>14</xdr:row>
      <xdr:rowOff>0</xdr:rowOff>
    </xdr:from>
    <xdr:to>
      <xdr:col>3</xdr:col>
      <xdr:colOff>381000</xdr:colOff>
      <xdr:row>14</xdr:row>
      <xdr:rowOff>133350</xdr:rowOff>
    </xdr:to>
    <xdr:sp macro="" textlink="">
      <xdr:nvSpPr>
        <xdr:cNvPr id="101" name="Text Box 202">
          <a:extLst>
            <a:ext uri="{FF2B5EF4-FFF2-40B4-BE49-F238E27FC236}">
              <a16:creationId xmlns:a16="http://schemas.microsoft.com/office/drawing/2014/main" id="{021D2D82-ACA1-4415-99FC-BD50FF4D7577}"/>
            </a:ext>
          </a:extLst>
        </xdr:cNvPr>
        <xdr:cNvSpPr txBox="1">
          <a:spLocks noChangeArrowheads="1"/>
        </xdr:cNvSpPr>
      </xdr:nvSpPr>
      <xdr:spPr bwMode="auto">
        <a:xfrm>
          <a:off x="2581275" y="2828925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14</xdr:row>
          <xdr:rowOff>0</xdr:rowOff>
        </xdr:from>
        <xdr:to>
          <xdr:col>4</xdr:col>
          <xdr:colOff>0</xdr:colOff>
          <xdr:row>14</xdr:row>
          <xdr:rowOff>0</xdr:rowOff>
        </xdr:to>
        <xdr:sp macro="" textlink="">
          <xdr:nvSpPr>
            <xdr:cNvPr id="14337" name="Object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1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</xdr:row>
          <xdr:rowOff>57150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4338" name="Object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1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3590925</xdr:colOff>
          <xdr:row>0</xdr:row>
          <xdr:rowOff>76200</xdr:rowOff>
        </xdr:from>
        <xdr:to>
          <xdr:col>4</xdr:col>
          <xdr:colOff>4400550</xdr:colOff>
          <xdr:row>3</xdr:row>
          <xdr:rowOff>180975</xdr:rowOff>
        </xdr:to>
        <xdr:sp macro="" textlink="">
          <xdr:nvSpPr>
            <xdr:cNvPr id="14339" name="Object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1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7" Type="http://schemas.openxmlformats.org/officeDocument/2006/relationships/oleObject" Target="../embeddings/oleObject3.bin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oleObject" Target="../embeddings/oleObject2.bin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aixa.gov.br/Downloads/sinapi-metodologia/Livro_SINAPI_Calculos_Parametros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81A9-5A06-433A-B537-28ADBCA27566}">
  <sheetPr>
    <pageSetUpPr fitToPage="1"/>
  </sheetPr>
  <dimension ref="A1:F110"/>
  <sheetViews>
    <sheetView showGridLines="0" view="pageBreakPreview" topLeftCell="A82" zoomScaleNormal="100" zoomScaleSheetLayoutView="100" workbookViewId="0">
      <selection activeCell="C108" sqref="C108"/>
    </sheetView>
  </sheetViews>
  <sheetFormatPr defaultColWidth="9.140625" defaultRowHeight="15.75" x14ac:dyDescent="0.25"/>
  <cols>
    <col min="1" max="1" width="93" style="147" bestFit="1" customWidth="1"/>
    <col min="2" max="2" width="9.5703125" style="147" bestFit="1" customWidth="1"/>
    <col min="3" max="3" width="21.7109375" style="147" bestFit="1" customWidth="1"/>
    <col min="4" max="4" width="16" style="147" bestFit="1" customWidth="1"/>
    <col min="5" max="5" width="17.5703125" style="147" customWidth="1"/>
    <col min="6" max="6" width="15.140625" style="147" bestFit="1" customWidth="1"/>
    <col min="7" max="16384" width="9.140625" style="146"/>
  </cols>
  <sheetData>
    <row r="1" spans="1:6" x14ac:dyDescent="0.2">
      <c r="A1" s="154"/>
      <c r="B1" s="154"/>
      <c r="C1" s="154"/>
      <c r="D1" s="153"/>
      <c r="E1" s="153"/>
      <c r="F1" s="153"/>
    </row>
    <row r="2" spans="1:6" x14ac:dyDescent="0.2">
      <c r="A2" s="226" t="s">
        <v>104</v>
      </c>
      <c r="B2" s="225"/>
      <c r="C2" s="225"/>
      <c r="D2" s="224"/>
      <c r="E2" s="224"/>
      <c r="F2" s="224"/>
    </row>
    <row r="3" spans="1:6" x14ac:dyDescent="0.2">
      <c r="A3" s="154"/>
      <c r="B3" s="154"/>
      <c r="C3" s="154"/>
      <c r="D3" s="153"/>
      <c r="E3" s="153"/>
      <c r="F3" s="153"/>
    </row>
    <row r="4" spans="1:6" x14ac:dyDescent="0.2">
      <c r="A4" s="223" t="s">
        <v>117</v>
      </c>
      <c r="B4" s="223"/>
      <c r="C4" s="223"/>
      <c r="D4" s="223"/>
      <c r="E4" s="223"/>
      <c r="F4" s="223"/>
    </row>
    <row r="5" spans="1:6" x14ac:dyDescent="0.2">
      <c r="A5" s="223" t="s">
        <v>0</v>
      </c>
      <c r="B5" s="223"/>
      <c r="C5" s="223"/>
      <c r="D5" s="223"/>
      <c r="E5" s="223"/>
      <c r="F5" s="223"/>
    </row>
    <row r="6" spans="1:6" ht="10.9" customHeight="1" x14ac:dyDescent="0.2">
      <c r="A6" s="154"/>
      <c r="B6" s="222"/>
      <c r="C6" s="222"/>
      <c r="D6" s="153"/>
      <c r="E6" s="153"/>
      <c r="F6" s="153"/>
    </row>
    <row r="7" spans="1:6" s="220" customFormat="1" ht="15.75" customHeight="1" x14ac:dyDescent="0.25">
      <c r="A7" s="221" t="s">
        <v>1</v>
      </c>
      <c r="B7" s="221"/>
      <c r="C7" s="221"/>
      <c r="D7" s="221"/>
      <c r="E7" s="221"/>
      <c r="F7" s="221"/>
    </row>
    <row r="8" spans="1:6" ht="15.75" customHeight="1" x14ac:dyDescent="0.2">
      <c r="A8" s="193" t="s">
        <v>2</v>
      </c>
      <c r="B8" s="153"/>
      <c r="C8" s="153"/>
      <c r="D8" s="191"/>
      <c r="E8" s="191" t="s">
        <v>3</v>
      </c>
      <c r="F8" s="193" t="s">
        <v>4</v>
      </c>
    </row>
    <row r="9" spans="1:6" ht="15.75" customHeight="1" x14ac:dyDescent="0.2">
      <c r="A9" s="191" t="str">
        <f>A26</f>
        <v>1. Mão-de-obra</v>
      </c>
      <c r="B9" s="219"/>
      <c r="C9" s="191"/>
      <c r="D9" s="191"/>
      <c r="E9" s="215">
        <f>+F52</f>
        <v>8814.718323000001</v>
      </c>
      <c r="F9" s="214">
        <f>IFERROR(E9/$E$16,0)</f>
        <v>0.17407089031518894</v>
      </c>
    </row>
    <row r="10" spans="1:6" ht="15.75" customHeight="1" x14ac:dyDescent="0.2">
      <c r="A10" s="153" t="str">
        <f>A27</f>
        <v>1.1. Eletricista</v>
      </c>
      <c r="B10" s="216"/>
      <c r="C10" s="153"/>
      <c r="D10" s="153"/>
      <c r="E10" s="218">
        <f>+F35</f>
        <v>4812.3619829999998</v>
      </c>
      <c r="F10" s="217">
        <f>IFERROR(E10/$E$16,0)</f>
        <v>9.5033341305304234E-2</v>
      </c>
    </row>
    <row r="11" spans="1:6" ht="15.75" customHeight="1" x14ac:dyDescent="0.2">
      <c r="A11" s="153" t="str">
        <f>A37</f>
        <v>1.2. Motorista</v>
      </c>
      <c r="B11" s="216"/>
      <c r="C11" s="153"/>
      <c r="D11" s="153"/>
      <c r="E11" s="218">
        <f>F44</f>
        <v>3527.0063400000004</v>
      </c>
      <c r="F11" s="217">
        <f>IFERROR(E11/$E$16,0)</f>
        <v>6.96504540762415E-2</v>
      </c>
    </row>
    <row r="12" spans="1:6" ht="15.75" customHeight="1" x14ac:dyDescent="0.2">
      <c r="A12" s="153" t="str">
        <f>A46</f>
        <v>1.3. Auxílio Alimentação (mensal)</v>
      </c>
      <c r="B12" s="216"/>
      <c r="C12" s="153"/>
      <c r="D12" s="153"/>
      <c r="E12" s="218">
        <f>F50</f>
        <v>475.35</v>
      </c>
      <c r="F12" s="217">
        <f>IFERROR(E12/$E$16,0)</f>
        <v>9.3870949336431857E-3</v>
      </c>
    </row>
    <row r="13" spans="1:6" ht="15.75" customHeight="1" x14ac:dyDescent="0.2">
      <c r="A13" s="191" t="str">
        <f>A53</f>
        <v>2. Uniformes e Equipamentos de Proteção Individual</v>
      </c>
      <c r="B13" s="216"/>
      <c r="C13" s="153"/>
      <c r="D13" s="153"/>
      <c r="E13" s="215">
        <f>F66</f>
        <v>235.61583333333334</v>
      </c>
      <c r="F13" s="214">
        <f>IFERROR(E13/$E$16,0)</f>
        <v>4.6528835497411389E-3</v>
      </c>
    </row>
    <row r="14" spans="1:6" ht="15.75" customHeight="1" x14ac:dyDescent="0.2">
      <c r="A14" s="191" t="str">
        <f>A70</f>
        <v>3. Veículo equipado cesto aéreo</v>
      </c>
      <c r="B14" s="216"/>
      <c r="C14" s="153"/>
      <c r="D14" s="153"/>
      <c r="E14" s="215">
        <f>F78</f>
        <v>30920.199999999997</v>
      </c>
      <c r="F14" s="214">
        <f>IFERROR(E14/$E$16,0)</f>
        <v>0.61060450776740083</v>
      </c>
    </row>
    <row r="15" spans="1:6" ht="15.75" customHeight="1" x14ac:dyDescent="0.2">
      <c r="A15" s="213" t="str">
        <f>A83</f>
        <v>4. Benefícios e Despesas Indiretas</v>
      </c>
      <c r="B15" s="212"/>
      <c r="C15" s="191"/>
      <c r="D15" s="191"/>
      <c r="E15" s="215">
        <f>+F88</f>
        <v>10668.135566325367</v>
      </c>
      <c r="F15" s="214">
        <f>IFERROR(E15/$E$16,0)</f>
        <v>0.21067171836766913</v>
      </c>
    </row>
    <row r="16" spans="1:6" ht="15.75" customHeight="1" x14ac:dyDescent="0.2">
      <c r="A16" s="213" t="s">
        <v>144</v>
      </c>
      <c r="B16" s="212"/>
      <c r="C16" s="191"/>
      <c r="D16" s="191"/>
      <c r="E16" s="211">
        <f>E9+E15+E13+E14</f>
        <v>50638.669722658698</v>
      </c>
      <c r="F16" s="210">
        <f>F9+F15+F13+F14</f>
        <v>1</v>
      </c>
    </row>
    <row r="17" spans="1:6" s="207" customFormat="1" x14ac:dyDescent="0.2">
      <c r="A17" s="209" t="s">
        <v>151</v>
      </c>
      <c r="B17" s="209"/>
      <c r="C17" s="209"/>
      <c r="D17" s="208"/>
      <c r="E17" s="208">
        <f>F91</f>
        <v>230.17577146663044</v>
      </c>
      <c r="F17" s="208"/>
    </row>
    <row r="18" spans="1:6" ht="15" customHeight="1" x14ac:dyDescent="0.2">
      <c r="A18" s="206" t="s">
        <v>5</v>
      </c>
      <c r="B18" s="206"/>
      <c r="C18" s="206"/>
      <c r="D18" s="206"/>
      <c r="E18" s="206"/>
      <c r="F18" s="206"/>
    </row>
    <row r="19" spans="1:6" ht="15" customHeight="1" x14ac:dyDescent="0.2">
      <c r="A19" s="205" t="s">
        <v>8</v>
      </c>
      <c r="B19" s="205"/>
      <c r="C19" s="205"/>
      <c r="D19" s="205"/>
      <c r="E19" s="205"/>
      <c r="F19" s="204" t="s">
        <v>6</v>
      </c>
    </row>
    <row r="20" spans="1:6" ht="15" customHeight="1" x14ac:dyDescent="0.2">
      <c r="A20" s="203" t="s">
        <v>105</v>
      </c>
      <c r="B20" s="203"/>
      <c r="C20" s="203"/>
      <c r="D20" s="203"/>
      <c r="E20" s="203"/>
      <c r="F20" s="202">
        <v>1</v>
      </c>
    </row>
    <row r="21" spans="1:6" ht="15" customHeight="1" x14ac:dyDescent="0.2">
      <c r="A21" s="203" t="s">
        <v>106</v>
      </c>
      <c r="B21" s="203"/>
      <c r="C21" s="203"/>
      <c r="D21" s="203"/>
      <c r="E21" s="203"/>
      <c r="F21" s="202">
        <v>1</v>
      </c>
    </row>
    <row r="22" spans="1:6" ht="14.25" customHeight="1" x14ac:dyDescent="0.2">
      <c r="A22" s="201" t="s">
        <v>145</v>
      </c>
      <c r="B22" s="201"/>
      <c r="C22" s="201"/>
      <c r="D22" s="201"/>
      <c r="E22" s="201"/>
      <c r="F22" s="200">
        <f>SUM(F20:F21)</f>
        <v>2</v>
      </c>
    </row>
    <row r="23" spans="1:6" ht="9.6" customHeight="1" x14ac:dyDescent="0.2">
      <c r="A23" s="153"/>
      <c r="B23" s="153"/>
      <c r="C23" s="153"/>
      <c r="D23" s="154"/>
      <c r="E23" s="175"/>
      <c r="F23" s="154"/>
    </row>
    <row r="24" spans="1:6" x14ac:dyDescent="0.2">
      <c r="A24" s="191" t="s">
        <v>7</v>
      </c>
      <c r="B24" s="199">
        <v>1</v>
      </c>
      <c r="C24" s="191"/>
      <c r="D24" s="167"/>
      <c r="E24" s="198"/>
      <c r="F24" s="167"/>
    </row>
    <row r="25" spans="1:6" ht="9" customHeight="1" x14ac:dyDescent="0.2">
      <c r="A25" s="153"/>
      <c r="B25" s="153"/>
      <c r="C25" s="153"/>
      <c r="D25" s="154"/>
      <c r="E25" s="175"/>
      <c r="F25" s="154"/>
    </row>
    <row r="26" spans="1:6" ht="13.15" customHeight="1" x14ac:dyDescent="0.2">
      <c r="A26" s="167" t="s">
        <v>8</v>
      </c>
      <c r="B26" s="154"/>
      <c r="C26" s="154"/>
      <c r="D26" s="153"/>
      <c r="E26" s="153"/>
      <c r="F26" s="153"/>
    </row>
    <row r="27" spans="1:6" ht="13.9" customHeight="1" x14ac:dyDescent="0.2">
      <c r="A27" s="154" t="s">
        <v>107</v>
      </c>
      <c r="B27" s="154"/>
      <c r="C27" s="154"/>
      <c r="D27" s="153"/>
      <c r="E27" s="153"/>
      <c r="F27" s="153"/>
    </row>
    <row r="28" spans="1:6" ht="13.9" customHeight="1" x14ac:dyDescent="0.2">
      <c r="A28" s="166" t="s">
        <v>9</v>
      </c>
      <c r="B28" s="166" t="s">
        <v>10</v>
      </c>
      <c r="C28" s="166" t="s">
        <v>6</v>
      </c>
      <c r="D28" s="165" t="s">
        <v>11</v>
      </c>
      <c r="E28" s="165" t="s">
        <v>12</v>
      </c>
      <c r="F28" s="165" t="s">
        <v>167</v>
      </c>
    </row>
    <row r="29" spans="1:6" ht="13.15" customHeight="1" x14ac:dyDescent="0.2">
      <c r="A29" s="154" t="s">
        <v>13</v>
      </c>
      <c r="B29" s="164" t="s">
        <v>14</v>
      </c>
      <c r="C29" s="164">
        <v>1</v>
      </c>
      <c r="D29" s="197">
        <v>2178.1799999999998</v>
      </c>
      <c r="E29" s="162">
        <f>C29*D29</f>
        <v>2178.1799999999998</v>
      </c>
      <c r="F29" s="176"/>
    </row>
    <row r="30" spans="1:6" x14ac:dyDescent="0.2">
      <c r="A30" s="154" t="s">
        <v>108</v>
      </c>
      <c r="B30" s="164" t="s">
        <v>4</v>
      </c>
      <c r="C30" s="164">
        <v>30</v>
      </c>
      <c r="D30" s="162">
        <f>D29*30%</f>
        <v>653.45399999999995</v>
      </c>
      <c r="E30" s="162">
        <f>E29*30%</f>
        <v>653.45399999999995</v>
      </c>
      <c r="F30" s="153"/>
    </row>
    <row r="31" spans="1:6" x14ac:dyDescent="0.2">
      <c r="A31" s="167" t="s">
        <v>15</v>
      </c>
      <c r="B31" s="194"/>
      <c r="C31" s="194"/>
      <c r="D31" s="193"/>
      <c r="E31" s="193">
        <f>SUM(E29:E30)</f>
        <v>2831.634</v>
      </c>
      <c r="F31" s="153"/>
    </row>
    <row r="32" spans="1:6" x14ac:dyDescent="0.2">
      <c r="A32" s="154" t="s">
        <v>16</v>
      </c>
      <c r="B32" s="164" t="s">
        <v>4</v>
      </c>
      <c r="C32" s="163">
        <v>69.95</v>
      </c>
      <c r="D32" s="162">
        <f>E31</f>
        <v>2831.634</v>
      </c>
      <c r="E32" s="162">
        <f>D32*C32/100</f>
        <v>1980.727983</v>
      </c>
      <c r="F32" s="153"/>
    </row>
    <row r="33" spans="1:6" x14ac:dyDescent="0.2">
      <c r="A33" s="167" t="s">
        <v>166</v>
      </c>
      <c r="B33" s="194"/>
      <c r="C33" s="194"/>
      <c r="D33" s="193"/>
      <c r="E33" s="193">
        <f>E31+E32</f>
        <v>4812.3619829999998</v>
      </c>
      <c r="F33" s="153"/>
    </row>
    <row r="34" spans="1:6" x14ac:dyDescent="0.2">
      <c r="A34" s="154" t="s">
        <v>17</v>
      </c>
      <c r="B34" s="164" t="s">
        <v>18</v>
      </c>
      <c r="C34" s="196">
        <v>1</v>
      </c>
      <c r="D34" s="162">
        <f>E33</f>
        <v>4812.3619829999998</v>
      </c>
      <c r="E34" s="162">
        <f>C34*D34</f>
        <v>4812.3619829999998</v>
      </c>
      <c r="F34" s="153"/>
    </row>
    <row r="35" spans="1:6" ht="13.9" customHeight="1" x14ac:dyDescent="0.2">
      <c r="A35" s="154"/>
      <c r="B35" s="154"/>
      <c r="C35" s="154"/>
      <c r="D35" s="182" t="s">
        <v>168</v>
      </c>
      <c r="E35" s="153">
        <f>B24</f>
        <v>1</v>
      </c>
      <c r="F35" s="165">
        <f>E34*E35</f>
        <v>4812.3619829999998</v>
      </c>
    </row>
    <row r="36" spans="1:6" ht="6.6" customHeight="1" x14ac:dyDescent="0.2">
      <c r="A36" s="154"/>
      <c r="B36" s="154"/>
      <c r="C36" s="154"/>
      <c r="D36" s="153"/>
      <c r="E36" s="153"/>
      <c r="F36" s="153"/>
    </row>
    <row r="37" spans="1:6" x14ac:dyDescent="0.2">
      <c r="A37" s="154" t="s">
        <v>109</v>
      </c>
      <c r="B37" s="154"/>
      <c r="C37" s="154"/>
      <c r="D37" s="153"/>
      <c r="E37" s="153"/>
      <c r="F37" s="153"/>
    </row>
    <row r="38" spans="1:6" x14ac:dyDescent="0.2">
      <c r="A38" s="166" t="s">
        <v>9</v>
      </c>
      <c r="B38" s="166" t="s">
        <v>10</v>
      </c>
      <c r="C38" s="166" t="s">
        <v>6</v>
      </c>
      <c r="D38" s="165" t="s">
        <v>11</v>
      </c>
      <c r="E38" s="165" t="s">
        <v>12</v>
      </c>
      <c r="F38" s="165" t="s">
        <v>167</v>
      </c>
    </row>
    <row r="39" spans="1:6" x14ac:dyDescent="0.2">
      <c r="A39" s="154" t="s">
        <v>13</v>
      </c>
      <c r="B39" s="164" t="s">
        <v>14</v>
      </c>
      <c r="C39" s="195">
        <f>F21</f>
        <v>1</v>
      </c>
      <c r="D39" s="162">
        <v>2075.3200000000002</v>
      </c>
      <c r="E39" s="162">
        <f>C39*D39</f>
        <v>2075.3200000000002</v>
      </c>
      <c r="F39" s="176"/>
    </row>
    <row r="40" spans="1:6" x14ac:dyDescent="0.2">
      <c r="A40" s="167" t="s">
        <v>15</v>
      </c>
      <c r="B40" s="194"/>
      <c r="C40" s="194"/>
      <c r="D40" s="193"/>
      <c r="E40" s="193">
        <f>SUM(E39:E39)</f>
        <v>2075.3200000000002</v>
      </c>
      <c r="F40" s="153"/>
    </row>
    <row r="41" spans="1:6" x14ac:dyDescent="0.2">
      <c r="A41" s="154" t="s">
        <v>16</v>
      </c>
      <c r="B41" s="164" t="s">
        <v>4</v>
      </c>
      <c r="C41" s="163">
        <v>69.95</v>
      </c>
      <c r="D41" s="162">
        <f>E40</f>
        <v>2075.3200000000002</v>
      </c>
      <c r="E41" s="162">
        <f>D41*C41/100</f>
        <v>1451.6863400000002</v>
      </c>
      <c r="F41" s="153"/>
    </row>
    <row r="42" spans="1:6" x14ac:dyDescent="0.2">
      <c r="A42" s="167" t="s">
        <v>110</v>
      </c>
      <c r="B42" s="194"/>
      <c r="C42" s="194"/>
      <c r="D42" s="193"/>
      <c r="E42" s="193">
        <f>E40+E41</f>
        <v>3527.0063400000004</v>
      </c>
      <c r="F42" s="153"/>
    </row>
    <row r="43" spans="1:6" x14ac:dyDescent="0.2">
      <c r="A43" s="154" t="s">
        <v>17</v>
      </c>
      <c r="B43" s="164" t="s">
        <v>18</v>
      </c>
      <c r="C43" s="192">
        <v>1</v>
      </c>
      <c r="D43" s="162">
        <f>E42</f>
        <v>3527.0063400000004</v>
      </c>
      <c r="E43" s="162">
        <f>C43*D43</f>
        <v>3527.0063400000004</v>
      </c>
      <c r="F43" s="153"/>
    </row>
    <row r="44" spans="1:6" x14ac:dyDescent="0.2">
      <c r="A44" s="154"/>
      <c r="B44" s="154"/>
      <c r="C44" s="154"/>
      <c r="D44" s="182" t="s">
        <v>168</v>
      </c>
      <c r="E44" s="153">
        <f>$B$24</f>
        <v>1</v>
      </c>
      <c r="F44" s="165">
        <f>E43*E44</f>
        <v>3527.0063400000004</v>
      </c>
    </row>
    <row r="45" spans="1:6" ht="6.6" customHeight="1" x14ac:dyDescent="0.2">
      <c r="A45" s="154"/>
      <c r="B45" s="154"/>
      <c r="C45" s="154"/>
      <c r="D45" s="153"/>
      <c r="E45" s="153"/>
      <c r="F45" s="153"/>
    </row>
    <row r="46" spans="1:6" x14ac:dyDescent="0.2">
      <c r="A46" s="154" t="s">
        <v>116</v>
      </c>
      <c r="B46" s="154"/>
      <c r="C46" s="154"/>
      <c r="D46" s="153"/>
      <c r="E46" s="153"/>
      <c r="F46" s="191"/>
    </row>
    <row r="47" spans="1:6" x14ac:dyDescent="0.2">
      <c r="A47" s="166" t="s">
        <v>9</v>
      </c>
      <c r="B47" s="166" t="s">
        <v>10</v>
      </c>
      <c r="C47" s="166" t="s">
        <v>6</v>
      </c>
      <c r="D47" s="165" t="s">
        <v>11</v>
      </c>
      <c r="E47" s="165" t="s">
        <v>12</v>
      </c>
      <c r="F47" s="165" t="s">
        <v>167</v>
      </c>
    </row>
    <row r="48" spans="1:6" x14ac:dyDescent="0.2">
      <c r="A48" s="154" t="s">
        <v>111</v>
      </c>
      <c r="B48" s="164" t="s">
        <v>10</v>
      </c>
      <c r="C48" s="175">
        <f>C34</f>
        <v>1</v>
      </c>
      <c r="D48" s="174">
        <v>350</v>
      </c>
      <c r="E48" s="153">
        <f>C48*D48</f>
        <v>350</v>
      </c>
      <c r="F48" s="176"/>
    </row>
    <row r="49" spans="1:6" x14ac:dyDescent="0.2">
      <c r="A49" s="154" t="s">
        <v>112</v>
      </c>
      <c r="B49" s="164" t="s">
        <v>10</v>
      </c>
      <c r="C49" s="175">
        <f>C43</f>
        <v>1</v>
      </c>
      <c r="D49" s="174">
        <v>125.35</v>
      </c>
      <c r="E49" s="153">
        <f>C49*D49</f>
        <v>125.35</v>
      </c>
      <c r="F49" s="176"/>
    </row>
    <row r="50" spans="1:6" x14ac:dyDescent="0.2">
      <c r="A50" s="154"/>
      <c r="B50" s="154"/>
      <c r="C50" s="154"/>
      <c r="D50" s="182" t="s">
        <v>168</v>
      </c>
      <c r="E50" s="153">
        <f>B24</f>
        <v>1</v>
      </c>
      <c r="F50" s="189">
        <f>E48+E49*E50</f>
        <v>475.35</v>
      </c>
    </row>
    <row r="51" spans="1:6" ht="8.4499999999999993" customHeight="1" x14ac:dyDescent="0.2">
      <c r="A51" s="154"/>
      <c r="B51" s="154"/>
      <c r="C51" s="154"/>
      <c r="D51" s="153"/>
      <c r="E51" s="153"/>
      <c r="F51" s="153"/>
    </row>
    <row r="52" spans="1:6" x14ac:dyDescent="0.2">
      <c r="A52" s="152" t="s">
        <v>19</v>
      </c>
      <c r="B52" s="152"/>
      <c r="C52" s="152"/>
      <c r="D52" s="152"/>
      <c r="E52" s="152"/>
      <c r="F52" s="168">
        <f>F50+F44+F35</f>
        <v>8814.718323000001</v>
      </c>
    </row>
    <row r="53" spans="1:6" x14ac:dyDescent="0.2">
      <c r="A53" s="167" t="s">
        <v>20</v>
      </c>
      <c r="B53" s="154"/>
      <c r="C53" s="154"/>
      <c r="D53" s="153"/>
      <c r="E53" s="153"/>
      <c r="F53" s="153"/>
    </row>
    <row r="54" spans="1:6" ht="13.9" customHeight="1" x14ac:dyDescent="0.2">
      <c r="A54" s="154" t="s">
        <v>115</v>
      </c>
      <c r="B54" s="154"/>
      <c r="C54" s="154"/>
      <c r="D54" s="153"/>
      <c r="E54" s="153"/>
      <c r="F54" s="153"/>
    </row>
    <row r="55" spans="1:6" ht="27.75" customHeight="1" x14ac:dyDescent="0.2">
      <c r="A55" s="166" t="s">
        <v>9</v>
      </c>
      <c r="B55" s="166" t="s">
        <v>10</v>
      </c>
      <c r="C55" s="190" t="s">
        <v>21</v>
      </c>
      <c r="D55" s="189" t="s">
        <v>11</v>
      </c>
      <c r="E55" s="189" t="s">
        <v>12</v>
      </c>
      <c r="F55" s="165" t="s">
        <v>167</v>
      </c>
    </row>
    <row r="56" spans="1:6" ht="13.15" customHeight="1" x14ac:dyDescent="0.2">
      <c r="A56" s="154" t="s">
        <v>179</v>
      </c>
      <c r="B56" s="164" t="s">
        <v>22</v>
      </c>
      <c r="C56" s="187">
        <v>6</v>
      </c>
      <c r="D56" s="186">
        <v>331.8</v>
      </c>
      <c r="E56" s="153">
        <f>IFERROR(D56/C56,0)</f>
        <v>55.300000000000004</v>
      </c>
      <c r="F56" s="188"/>
    </row>
    <row r="57" spans="1:6" x14ac:dyDescent="0.2">
      <c r="A57" s="154" t="s">
        <v>180</v>
      </c>
      <c r="B57" s="164" t="s">
        <v>22</v>
      </c>
      <c r="C57" s="187">
        <v>2</v>
      </c>
      <c r="D57" s="186">
        <v>39.9</v>
      </c>
      <c r="E57" s="153">
        <f>IFERROR(D57/C57,0)</f>
        <v>19.95</v>
      </c>
      <c r="F57" s="185"/>
    </row>
    <row r="58" spans="1:6" ht="13.15" customHeight="1" x14ac:dyDescent="0.2">
      <c r="A58" s="154" t="s">
        <v>113</v>
      </c>
      <c r="B58" s="164" t="s">
        <v>22</v>
      </c>
      <c r="C58" s="187">
        <v>12</v>
      </c>
      <c r="D58" s="186">
        <v>15.73</v>
      </c>
      <c r="E58" s="153">
        <f>IFERROR(D58/C58,0)</f>
        <v>1.3108333333333333</v>
      </c>
      <c r="F58" s="185"/>
    </row>
    <row r="59" spans="1:6" ht="13.9" customHeight="1" x14ac:dyDescent="0.2">
      <c r="A59" s="154" t="s">
        <v>181</v>
      </c>
      <c r="B59" s="164" t="s">
        <v>23</v>
      </c>
      <c r="C59" s="187">
        <v>3</v>
      </c>
      <c r="D59" s="186">
        <v>75.52</v>
      </c>
      <c r="E59" s="153">
        <f>IFERROR(D59/C59,0)</f>
        <v>25.173333333333332</v>
      </c>
      <c r="F59" s="185"/>
    </row>
    <row r="60" spans="1:6" ht="13.9" customHeight="1" x14ac:dyDescent="0.2">
      <c r="A60" s="154" t="s">
        <v>182</v>
      </c>
      <c r="B60" s="164" t="s">
        <v>22</v>
      </c>
      <c r="C60" s="187">
        <v>6</v>
      </c>
      <c r="D60" s="186">
        <v>75.52</v>
      </c>
      <c r="E60" s="153">
        <f>IFERROR(D60/C60,0)</f>
        <v>12.586666666666666</v>
      </c>
      <c r="F60" s="185"/>
    </row>
    <row r="61" spans="1:6" x14ac:dyDescent="0.2">
      <c r="A61" s="154" t="s">
        <v>114</v>
      </c>
      <c r="B61" s="164" t="s">
        <v>23</v>
      </c>
      <c r="C61" s="187">
        <v>1</v>
      </c>
      <c r="D61" s="186">
        <v>14.16</v>
      </c>
      <c r="E61" s="153">
        <f>IFERROR(D61/C61,0)</f>
        <v>14.16</v>
      </c>
      <c r="F61" s="185"/>
    </row>
    <row r="62" spans="1:6" x14ac:dyDescent="0.2">
      <c r="A62" s="154" t="s">
        <v>183</v>
      </c>
      <c r="B62" s="164" t="s">
        <v>23</v>
      </c>
      <c r="C62" s="187">
        <v>12</v>
      </c>
      <c r="D62" s="186">
        <v>407.12</v>
      </c>
      <c r="E62" s="153">
        <f>IFERROR(D62/C62,0)</f>
        <v>33.926666666666669</v>
      </c>
      <c r="F62" s="185"/>
    </row>
    <row r="63" spans="1:6" x14ac:dyDescent="0.2">
      <c r="A63" s="154" t="s">
        <v>185</v>
      </c>
      <c r="B63" s="164" t="s">
        <v>22</v>
      </c>
      <c r="C63" s="187">
        <v>2</v>
      </c>
      <c r="D63" s="186">
        <v>6.13</v>
      </c>
      <c r="E63" s="153">
        <f>IFERROR(D63/C63,0)</f>
        <v>3.0649999999999999</v>
      </c>
      <c r="F63" s="185"/>
    </row>
    <row r="64" spans="1:6" x14ac:dyDescent="0.2">
      <c r="A64" s="154" t="s">
        <v>184</v>
      </c>
      <c r="B64" s="164" t="s">
        <v>10</v>
      </c>
      <c r="C64" s="187">
        <v>3</v>
      </c>
      <c r="D64" s="186">
        <v>210.43</v>
      </c>
      <c r="E64" s="153">
        <f>IFERROR(D64/C64,0)</f>
        <v>70.143333333333331</v>
      </c>
      <c r="F64" s="185"/>
    </row>
    <row r="65" spans="1:6" x14ac:dyDescent="0.2">
      <c r="A65" s="154" t="s">
        <v>17</v>
      </c>
      <c r="B65" s="164" t="s">
        <v>18</v>
      </c>
      <c r="C65" s="184">
        <v>1</v>
      </c>
      <c r="D65" s="183">
        <f>+SUM(E56:E64)</f>
        <v>235.61583333333334</v>
      </c>
      <c r="E65" s="183">
        <f>C65*D65</f>
        <v>235.61583333333334</v>
      </c>
      <c r="F65" s="153"/>
    </row>
    <row r="66" spans="1:6" x14ac:dyDescent="0.2">
      <c r="A66" s="154"/>
      <c r="B66" s="154"/>
      <c r="C66" s="154"/>
      <c r="D66" s="182" t="s">
        <v>168</v>
      </c>
      <c r="E66" s="153">
        <f>$B$24</f>
        <v>1</v>
      </c>
      <c r="F66" s="165">
        <f>E65*E66</f>
        <v>235.61583333333334</v>
      </c>
    </row>
    <row r="67" spans="1:6" ht="6" customHeight="1" x14ac:dyDescent="0.2">
      <c r="A67" s="154"/>
      <c r="B67" s="154"/>
      <c r="C67" s="154"/>
      <c r="D67" s="153"/>
      <c r="E67" s="153"/>
      <c r="F67" s="153"/>
    </row>
    <row r="68" spans="1:6" x14ac:dyDescent="0.2">
      <c r="A68" s="152" t="s">
        <v>24</v>
      </c>
      <c r="B68" s="152"/>
      <c r="C68" s="152"/>
      <c r="D68" s="152"/>
      <c r="E68" s="152"/>
      <c r="F68" s="151">
        <f>+F66</f>
        <v>235.61583333333334</v>
      </c>
    </row>
    <row r="69" spans="1:6" ht="11.25" customHeight="1" x14ac:dyDescent="0.2">
      <c r="A69" s="154"/>
      <c r="B69" s="154"/>
      <c r="C69" s="154"/>
      <c r="D69" s="153"/>
      <c r="E69" s="153"/>
      <c r="F69" s="153"/>
    </row>
    <row r="70" spans="1:6" x14ac:dyDescent="0.2">
      <c r="A70" s="167" t="s">
        <v>118</v>
      </c>
      <c r="B70" s="154"/>
      <c r="C70" s="154"/>
      <c r="D70" s="153"/>
      <c r="E70" s="153"/>
      <c r="F70" s="153"/>
    </row>
    <row r="71" spans="1:6" x14ac:dyDescent="0.2">
      <c r="A71" s="166" t="s">
        <v>9</v>
      </c>
      <c r="B71" s="166" t="s">
        <v>10</v>
      </c>
      <c r="C71" s="166" t="s">
        <v>6</v>
      </c>
      <c r="D71" s="165" t="s">
        <v>11</v>
      </c>
      <c r="E71" s="165" t="s">
        <v>12</v>
      </c>
      <c r="F71" s="165" t="s">
        <v>167</v>
      </c>
    </row>
    <row r="72" spans="1:6" ht="27" customHeight="1" x14ac:dyDescent="0.2">
      <c r="A72" s="181" t="s">
        <v>164</v>
      </c>
      <c r="B72" s="180" t="s">
        <v>25</v>
      </c>
      <c r="C72" s="179">
        <v>1</v>
      </c>
      <c r="D72" s="178">
        <v>15650</v>
      </c>
      <c r="E72" s="177">
        <f>C72*D72</f>
        <v>15650</v>
      </c>
      <c r="F72" s="176"/>
    </row>
    <row r="73" spans="1:6" x14ac:dyDescent="0.2">
      <c r="A73" s="154" t="s">
        <v>163</v>
      </c>
      <c r="B73" s="164" t="s">
        <v>162</v>
      </c>
      <c r="C73" s="175">
        <v>220</v>
      </c>
      <c r="D73" s="174">
        <v>69.41</v>
      </c>
      <c r="E73" s="177">
        <f>C73*D73</f>
        <v>15270.199999999999</v>
      </c>
      <c r="F73" s="176"/>
    </row>
    <row r="74" spans="1:6" hidden="1" x14ac:dyDescent="0.2">
      <c r="A74" s="154"/>
      <c r="B74" s="164"/>
      <c r="C74" s="175"/>
      <c r="D74" s="174"/>
      <c r="E74" s="162"/>
      <c r="F74" s="173"/>
    </row>
    <row r="75" spans="1:6" hidden="1" x14ac:dyDescent="0.2">
      <c r="A75" s="154"/>
      <c r="B75" s="164"/>
      <c r="C75" s="175"/>
      <c r="D75" s="174"/>
      <c r="E75" s="162"/>
      <c r="F75" s="173"/>
    </row>
    <row r="76" spans="1:6" x14ac:dyDescent="0.2">
      <c r="A76" s="172"/>
      <c r="B76" s="172"/>
      <c r="C76" s="172"/>
      <c r="D76" s="171"/>
      <c r="E76" s="171"/>
      <c r="F76" s="165">
        <f>SUM(E72:E73)</f>
        <v>30920.199999999997</v>
      </c>
    </row>
    <row r="77" spans="1:6" ht="11.25" customHeight="1" x14ac:dyDescent="0.2">
      <c r="A77" s="154"/>
      <c r="B77" s="154"/>
      <c r="C77" s="154"/>
      <c r="D77" s="153"/>
      <c r="E77" s="153"/>
      <c r="F77" s="153"/>
    </row>
    <row r="78" spans="1:6" x14ac:dyDescent="0.2">
      <c r="A78" s="170" t="s">
        <v>165</v>
      </c>
      <c r="B78" s="170"/>
      <c r="C78" s="170"/>
      <c r="D78" s="169"/>
      <c r="E78" s="169"/>
      <c r="F78" s="151">
        <f>F76</f>
        <v>30920.199999999997</v>
      </c>
    </row>
    <row r="79" spans="1:6" ht="11.25" customHeight="1" x14ac:dyDescent="0.2">
      <c r="A79" s="154"/>
      <c r="B79" s="154"/>
      <c r="C79" s="154"/>
      <c r="D79" s="153"/>
      <c r="E79" s="153"/>
      <c r="F79" s="153"/>
    </row>
    <row r="80" spans="1:6" ht="11.25" customHeight="1" x14ac:dyDescent="0.2">
      <c r="A80" s="154"/>
      <c r="B80" s="154"/>
      <c r="C80" s="154"/>
      <c r="D80" s="153"/>
      <c r="E80" s="153"/>
      <c r="F80" s="153"/>
    </row>
    <row r="81" spans="1:6" ht="17.25" customHeight="1" x14ac:dyDescent="0.2">
      <c r="A81" s="152" t="s">
        <v>26</v>
      </c>
      <c r="B81" s="152"/>
      <c r="C81" s="152"/>
      <c r="D81" s="152"/>
      <c r="E81" s="152"/>
      <c r="F81" s="168">
        <f>+F52+F68+F78</f>
        <v>39970.534156333335</v>
      </c>
    </row>
    <row r="82" spans="1:6" ht="11.25" customHeight="1" x14ac:dyDescent="0.2">
      <c r="A82" s="154"/>
      <c r="B82" s="154"/>
      <c r="C82" s="154"/>
      <c r="D82" s="153"/>
      <c r="E82" s="153"/>
      <c r="F82" s="153"/>
    </row>
    <row r="83" spans="1:6" x14ac:dyDescent="0.2">
      <c r="A83" s="167" t="s">
        <v>27</v>
      </c>
      <c r="B83" s="154"/>
      <c r="C83" s="154"/>
      <c r="D83" s="153"/>
      <c r="E83" s="153"/>
      <c r="F83" s="153"/>
    </row>
    <row r="84" spans="1:6" x14ac:dyDescent="0.2">
      <c r="A84" s="166" t="s">
        <v>9</v>
      </c>
      <c r="B84" s="166" t="s">
        <v>10</v>
      </c>
      <c r="C84" s="166" t="s">
        <v>6</v>
      </c>
      <c r="D84" s="165" t="s">
        <v>11</v>
      </c>
      <c r="E84" s="165" t="s">
        <v>12</v>
      </c>
      <c r="F84" s="165" t="s">
        <v>167</v>
      </c>
    </row>
    <row r="85" spans="1:6" x14ac:dyDescent="0.2">
      <c r="A85" s="154" t="s">
        <v>28</v>
      </c>
      <c r="B85" s="164" t="s">
        <v>4</v>
      </c>
      <c r="C85" s="163">
        <f>'4.BDI'!C18*100</f>
        <v>26.69</v>
      </c>
      <c r="D85" s="162">
        <f>+F81</f>
        <v>39970.534156333335</v>
      </c>
      <c r="E85" s="162">
        <f>C85*D85/100</f>
        <v>10668.135566325367</v>
      </c>
      <c r="F85" s="153"/>
    </row>
    <row r="86" spans="1:6" x14ac:dyDescent="0.2">
      <c r="A86" s="154"/>
      <c r="B86" s="154"/>
      <c r="C86" s="154"/>
      <c r="D86" s="153"/>
      <c r="E86" s="153"/>
      <c r="F86" s="161">
        <f>+E85</f>
        <v>10668.135566325367</v>
      </c>
    </row>
    <row r="87" spans="1:6" ht="11.25" customHeight="1" x14ac:dyDescent="0.2">
      <c r="A87" s="154"/>
      <c r="B87" s="154"/>
      <c r="C87" s="154"/>
      <c r="D87" s="153"/>
      <c r="E87" s="153"/>
      <c r="F87" s="160"/>
    </row>
    <row r="88" spans="1:6" s="155" customFormat="1" x14ac:dyDescent="0.2">
      <c r="A88" s="159" t="s">
        <v>169</v>
      </c>
      <c r="B88" s="158"/>
      <c r="C88" s="158"/>
      <c r="D88" s="157"/>
      <c r="E88" s="157"/>
      <c r="F88" s="156">
        <f>F86</f>
        <v>10668.135566325367</v>
      </c>
    </row>
    <row r="89" spans="1:6" ht="11.25" customHeight="1" x14ac:dyDescent="0.2">
      <c r="A89" s="154"/>
      <c r="B89" s="154"/>
      <c r="C89" s="154"/>
      <c r="D89" s="153"/>
      <c r="E89" s="153"/>
      <c r="F89" s="153"/>
    </row>
    <row r="90" spans="1:6" ht="24.75" customHeight="1" x14ac:dyDescent="0.2">
      <c r="A90" s="152" t="s">
        <v>29</v>
      </c>
      <c r="B90" s="152"/>
      <c r="C90" s="152"/>
      <c r="D90" s="152"/>
      <c r="E90" s="152"/>
      <c r="F90" s="151">
        <f>F81+F88</f>
        <v>50638.669722658698</v>
      </c>
    </row>
    <row r="91" spans="1:6" ht="12.6" customHeight="1" x14ac:dyDescent="0.2">
      <c r="A91" s="150" t="s">
        <v>149</v>
      </c>
      <c r="B91" s="150"/>
      <c r="C91" s="150"/>
      <c r="D91" s="149"/>
      <c r="E91" s="149"/>
      <c r="F91" s="148">
        <f>F90/220</f>
        <v>230.17577146663044</v>
      </c>
    </row>
    <row r="92" spans="1:6" ht="12.6" customHeight="1" x14ac:dyDescent="0.2">
      <c r="A92" s="150" t="s">
        <v>150</v>
      </c>
      <c r="B92" s="150"/>
      <c r="C92" s="150"/>
      <c r="D92" s="149"/>
      <c r="E92" s="149"/>
      <c r="F92" s="148"/>
    </row>
    <row r="110" ht="9" customHeight="1" x14ac:dyDescent="0.25"/>
  </sheetData>
  <mergeCells count="12">
    <mergeCell ref="A4:F4"/>
    <mergeCell ref="A5:F5"/>
    <mergeCell ref="A7:F7"/>
    <mergeCell ref="A18:F18"/>
    <mergeCell ref="A19:E19"/>
    <mergeCell ref="A81:E81"/>
    <mergeCell ref="A90:E90"/>
    <mergeCell ref="A20:E20"/>
    <mergeCell ref="A21:E21"/>
    <mergeCell ref="A22:E22"/>
    <mergeCell ref="A52:E52"/>
    <mergeCell ref="A68:E68"/>
  </mergeCells>
  <pageMargins left="0.905555555555556" right="0.51180555555555496" top="0.74791666666666701" bottom="0.74791666666666701" header="0.51180555555555496" footer="0.31527777777777799"/>
  <pageSetup paperSize="9" scale="51" firstPageNumber="0" fitToHeight="2" orientation="portrait" r:id="rId1"/>
  <headerFooter>
    <oddFooter>&amp;R&amp;P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0AC39-2D88-43D9-B072-BBAD3FC0B0D0}">
  <dimension ref="A1:J27"/>
  <sheetViews>
    <sheetView topLeftCell="A18" workbookViewId="0">
      <selection activeCell="I29" sqref="I29"/>
    </sheetView>
  </sheetViews>
  <sheetFormatPr defaultRowHeight="12.75" x14ac:dyDescent="0.2"/>
  <cols>
    <col min="1" max="1" width="26.140625" style="51" customWidth="1"/>
    <col min="2" max="2" width="7.28515625" style="51" bestFit="1" customWidth="1"/>
    <col min="3" max="3" width="9.85546875" style="51" bestFit="1" customWidth="1"/>
    <col min="4" max="4" width="13.5703125" style="51" bestFit="1" customWidth="1"/>
    <col min="5" max="5" width="48.5703125" style="51" bestFit="1" customWidth="1"/>
    <col min="6" max="7" width="9.140625" style="51"/>
    <col min="8" max="8" width="19.140625" style="51" customWidth="1"/>
    <col min="9" max="9" width="22.140625" style="51" bestFit="1" customWidth="1"/>
  </cols>
  <sheetData>
    <row r="1" spans="1:9" s="48" customFormat="1" x14ac:dyDescent="0.2">
      <c r="A1" s="51"/>
      <c r="B1" s="51"/>
      <c r="C1" s="51"/>
      <c r="D1" s="51"/>
      <c r="E1" s="51"/>
      <c r="F1" s="51"/>
      <c r="G1" s="51"/>
      <c r="H1" s="52"/>
      <c r="I1" s="54"/>
    </row>
    <row r="2" spans="1:9" x14ac:dyDescent="0.2">
      <c r="H2" s="52"/>
    </row>
    <row r="3" spans="1:9" x14ac:dyDescent="0.2">
      <c r="H3" s="52"/>
    </row>
    <row r="4" spans="1:9" x14ac:dyDescent="0.2">
      <c r="H4" s="52"/>
    </row>
    <row r="5" spans="1:9" x14ac:dyDescent="0.2">
      <c r="A5" s="133" t="s">
        <v>142</v>
      </c>
      <c r="B5" s="133"/>
      <c r="C5" s="133"/>
      <c r="D5" s="133"/>
      <c r="E5" s="133"/>
      <c r="F5" s="133"/>
      <c r="G5" s="133"/>
      <c r="H5" s="133"/>
      <c r="I5" s="133"/>
    </row>
    <row r="6" spans="1:9" x14ac:dyDescent="0.2">
      <c r="A6" s="133" t="s">
        <v>140</v>
      </c>
      <c r="B6" s="133"/>
      <c r="C6" s="133"/>
      <c r="D6" s="133"/>
      <c r="E6" s="133"/>
      <c r="F6" s="133"/>
      <c r="G6" s="133"/>
      <c r="H6" s="133"/>
      <c r="I6" s="133"/>
    </row>
    <row r="7" spans="1:9" x14ac:dyDescent="0.2">
      <c r="A7" s="133" t="s">
        <v>141</v>
      </c>
      <c r="B7" s="133"/>
      <c r="C7" s="133"/>
      <c r="D7" s="133"/>
      <c r="E7" s="133"/>
      <c r="F7" s="133"/>
      <c r="G7" s="133"/>
      <c r="H7" s="133"/>
      <c r="I7" s="133"/>
    </row>
    <row r="8" spans="1:9" ht="13.5" thickBot="1" x14ac:dyDescent="0.25">
      <c r="H8" s="52"/>
    </row>
    <row r="9" spans="1:9" s="48" customFormat="1" ht="13.5" thickBot="1" x14ac:dyDescent="0.25">
      <c r="A9" s="134" t="s">
        <v>143</v>
      </c>
      <c r="B9" s="134"/>
      <c r="C9" s="134"/>
      <c r="D9" s="134"/>
      <c r="E9" s="134"/>
      <c r="F9" s="134"/>
      <c r="G9" s="134"/>
      <c r="H9" s="134"/>
      <c r="I9" s="134"/>
    </row>
    <row r="10" spans="1:9" s="48" customFormat="1" x14ac:dyDescent="0.2">
      <c r="A10" s="55"/>
      <c r="B10" s="51"/>
      <c r="C10" s="51"/>
      <c r="D10" s="51"/>
      <c r="E10" s="51"/>
      <c r="F10" s="51"/>
      <c r="G10" s="51"/>
      <c r="H10" s="52"/>
      <c r="I10" s="54"/>
    </row>
    <row r="11" spans="1:9" s="48" customFormat="1" x14ac:dyDescent="0.2">
      <c r="A11" s="56" t="s">
        <v>125</v>
      </c>
      <c r="B11" s="56"/>
      <c r="C11" s="56"/>
      <c r="D11" s="56"/>
      <c r="E11" s="56"/>
      <c r="F11" s="51"/>
      <c r="G11" s="51"/>
      <c r="H11" s="52"/>
      <c r="I11" s="54"/>
    </row>
    <row r="12" spans="1:9" s="48" customFormat="1" x14ac:dyDescent="0.2">
      <c r="A12" s="135" t="s">
        <v>139</v>
      </c>
      <c r="B12" s="135"/>
      <c r="C12" s="135"/>
      <c r="D12" s="135"/>
      <c r="E12" s="135"/>
      <c r="F12" s="135"/>
      <c r="G12" s="135"/>
      <c r="H12" s="135"/>
      <c r="I12" s="135"/>
    </row>
    <row r="13" spans="1:9" s="48" customFormat="1" x14ac:dyDescent="0.2">
      <c r="A13" s="51"/>
      <c r="B13" s="51"/>
      <c r="C13" s="51"/>
      <c r="D13" s="51"/>
      <c r="E13" s="51"/>
      <c r="F13" s="51"/>
      <c r="G13" s="51"/>
      <c r="H13" s="52"/>
      <c r="I13" s="54"/>
    </row>
    <row r="14" spans="1:9" s="48" customFormat="1" ht="13.5" thickBot="1" x14ac:dyDescent="0.25">
      <c r="A14" s="51"/>
      <c r="B14" s="51"/>
      <c r="C14" s="51"/>
      <c r="D14" s="51"/>
      <c r="E14" s="51"/>
      <c r="F14" s="51"/>
      <c r="G14" s="51"/>
      <c r="H14" s="52"/>
      <c r="I14" s="54"/>
    </row>
    <row r="15" spans="1:9" s="99" customFormat="1" ht="24" x14ac:dyDescent="0.2">
      <c r="A15" s="94" t="s">
        <v>126</v>
      </c>
      <c r="B15" s="95" t="s">
        <v>127</v>
      </c>
      <c r="C15" s="95" t="s">
        <v>128</v>
      </c>
      <c r="D15" s="96" t="s">
        <v>129</v>
      </c>
      <c r="E15" s="96" t="s">
        <v>130</v>
      </c>
      <c r="F15" s="96" t="s">
        <v>131</v>
      </c>
      <c r="G15" s="96" t="s">
        <v>132</v>
      </c>
      <c r="H15" s="97" t="s">
        <v>133</v>
      </c>
      <c r="I15" s="98" t="s">
        <v>134</v>
      </c>
    </row>
    <row r="16" spans="1:9" s="48" customFormat="1" ht="84" x14ac:dyDescent="0.2">
      <c r="A16" s="57">
        <v>1</v>
      </c>
      <c r="B16" s="132" t="s">
        <v>119</v>
      </c>
      <c r="C16" s="132"/>
      <c r="D16" s="59" t="s">
        <v>121</v>
      </c>
      <c r="E16" s="92" t="s">
        <v>154</v>
      </c>
      <c r="F16" s="58" t="s">
        <v>14</v>
      </c>
      <c r="G16" s="58">
        <v>12</v>
      </c>
      <c r="H16" s="60">
        <v>4812.3599999999997</v>
      </c>
      <c r="I16" s="61">
        <f t="shared" ref="I16:I17" si="0">G16*H16</f>
        <v>57748.319999999992</v>
      </c>
    </row>
    <row r="17" spans="1:10" s="48" customFormat="1" ht="48" x14ac:dyDescent="0.2">
      <c r="A17" s="57">
        <v>2</v>
      </c>
      <c r="B17" s="132" t="s">
        <v>120</v>
      </c>
      <c r="C17" s="132"/>
      <c r="D17" s="59" t="s">
        <v>123</v>
      </c>
      <c r="E17" s="92" t="s">
        <v>153</v>
      </c>
      <c r="F17" s="58" t="s">
        <v>14</v>
      </c>
      <c r="G17" s="58">
        <v>12</v>
      </c>
      <c r="H17" s="62">
        <v>3527.01</v>
      </c>
      <c r="I17" s="61">
        <f t="shared" si="0"/>
        <v>42324.12</v>
      </c>
    </row>
    <row r="18" spans="1:10" s="48" customFormat="1" ht="204" x14ac:dyDescent="0.2">
      <c r="A18" s="76">
        <v>3</v>
      </c>
      <c r="B18" s="137" t="s">
        <v>122</v>
      </c>
      <c r="C18" s="137"/>
      <c r="D18" s="77" t="s">
        <v>138</v>
      </c>
      <c r="E18" s="93" t="s">
        <v>155</v>
      </c>
      <c r="F18" s="78" t="s">
        <v>14</v>
      </c>
      <c r="G18" s="79">
        <v>12</v>
      </c>
      <c r="H18" s="80">
        <v>30920.2</v>
      </c>
      <c r="I18" s="81">
        <f>G18*H18</f>
        <v>371042.4</v>
      </c>
    </row>
    <row r="19" spans="1:10" s="48" customFormat="1" ht="36" x14ac:dyDescent="0.2">
      <c r="A19" s="63">
        <v>4</v>
      </c>
      <c r="B19" s="137" t="s">
        <v>124</v>
      </c>
      <c r="C19" s="137"/>
      <c r="D19" s="64" t="s">
        <v>146</v>
      </c>
      <c r="E19" s="117" t="s">
        <v>157</v>
      </c>
      <c r="F19" s="65" t="s">
        <v>14</v>
      </c>
      <c r="G19" s="66">
        <v>12</v>
      </c>
      <c r="H19" s="145">
        <v>475.35</v>
      </c>
      <c r="I19" s="81">
        <f>G19*H19</f>
        <v>5704.2000000000007</v>
      </c>
    </row>
    <row r="20" spans="1:10" s="48" customFormat="1" ht="60" customHeight="1" x14ac:dyDescent="0.2">
      <c r="A20" s="83">
        <v>5</v>
      </c>
      <c r="B20" s="137" t="s">
        <v>135</v>
      </c>
      <c r="C20" s="137"/>
      <c r="D20" s="73" t="s">
        <v>147</v>
      </c>
      <c r="E20" s="116" t="s">
        <v>156</v>
      </c>
      <c r="F20" s="74" t="s">
        <v>14</v>
      </c>
      <c r="G20" s="75">
        <v>12</v>
      </c>
      <c r="H20" s="84">
        <v>235.62</v>
      </c>
      <c r="I20" s="82">
        <f>G20*H20</f>
        <v>2827.44</v>
      </c>
    </row>
    <row r="21" spans="1:10" s="48" customFormat="1" x14ac:dyDescent="0.2">
      <c r="A21" s="86">
        <v>6</v>
      </c>
      <c r="B21" s="137" t="s">
        <v>136</v>
      </c>
      <c r="C21" s="137"/>
      <c r="D21" s="87" t="s">
        <v>148</v>
      </c>
      <c r="E21" s="88"/>
      <c r="F21" s="89" t="s">
        <v>14</v>
      </c>
      <c r="G21" s="90">
        <v>12</v>
      </c>
      <c r="H21" s="91">
        <v>10668.14</v>
      </c>
      <c r="I21" s="82">
        <f>G21*H21</f>
        <v>128017.68</v>
      </c>
    </row>
    <row r="22" spans="1:10" s="48" customFormat="1" x14ac:dyDescent="0.2">
      <c r="A22" s="136" t="s">
        <v>137</v>
      </c>
      <c r="B22" s="136"/>
      <c r="C22" s="136"/>
      <c r="D22" s="136"/>
      <c r="E22" s="136"/>
      <c r="F22" s="136"/>
      <c r="G22" s="136"/>
      <c r="H22" s="136"/>
      <c r="I22" s="85">
        <f>SUM(I16:I21)</f>
        <v>607664.16</v>
      </c>
    </row>
    <row r="23" spans="1:10" s="48" customFormat="1" x14ac:dyDescent="0.2">
      <c r="A23" s="56"/>
      <c r="B23" s="51"/>
      <c r="C23" s="51"/>
      <c r="D23" s="51"/>
      <c r="E23" s="51"/>
      <c r="F23" s="51"/>
      <c r="G23" s="51"/>
      <c r="H23" s="52"/>
      <c r="I23" s="131">
        <f>I22/12</f>
        <v>50638.68</v>
      </c>
    </row>
    <row r="24" spans="1:10" s="48" customFormat="1" x14ac:dyDescent="0.2">
      <c r="A24" s="51"/>
      <c r="B24" s="51"/>
      <c r="C24" s="51"/>
      <c r="D24" s="51"/>
      <c r="E24" s="51"/>
      <c r="F24" s="51"/>
      <c r="G24" s="51"/>
      <c r="H24" s="52"/>
      <c r="I24" s="51"/>
    </row>
    <row r="25" spans="1:10" s="48" customFormat="1" x14ac:dyDescent="0.2">
      <c r="A25" s="67"/>
      <c r="B25" s="68"/>
      <c r="C25" s="68"/>
      <c r="D25" s="68"/>
      <c r="E25" s="68"/>
      <c r="F25" s="68"/>
      <c r="G25" s="68"/>
      <c r="H25" s="69"/>
      <c r="I25" s="68"/>
      <c r="J25" s="50"/>
    </row>
    <row r="26" spans="1:10" s="48" customFormat="1" x14ac:dyDescent="0.2">
      <c r="A26" s="51"/>
      <c r="B26" s="53"/>
      <c r="C26" s="53"/>
      <c r="D26" s="53"/>
      <c r="E26" s="53"/>
      <c r="F26" s="53"/>
      <c r="G26" s="53"/>
      <c r="H26" s="70"/>
      <c r="I26" s="71"/>
      <c r="J26" s="49"/>
    </row>
    <row r="27" spans="1:10" s="48" customFormat="1" x14ac:dyDescent="0.2">
      <c r="A27" s="72"/>
      <c r="B27" s="53"/>
      <c r="C27" s="53"/>
      <c r="D27" s="53"/>
      <c r="E27" s="53"/>
      <c r="F27" s="53"/>
      <c r="G27" s="53"/>
      <c r="H27" s="70"/>
      <c r="I27" s="53"/>
      <c r="J27" s="49"/>
    </row>
  </sheetData>
  <mergeCells count="12">
    <mergeCell ref="A22:H22"/>
    <mergeCell ref="B18:C18"/>
    <mergeCell ref="B19:C19"/>
    <mergeCell ref="B20:C20"/>
    <mergeCell ref="B21:C21"/>
    <mergeCell ref="B16:C16"/>
    <mergeCell ref="B17:C17"/>
    <mergeCell ref="A5:I5"/>
    <mergeCell ref="A6:I6"/>
    <mergeCell ref="A7:I7"/>
    <mergeCell ref="A9:I9"/>
    <mergeCell ref="A12:I12"/>
  </mergeCells>
  <phoneticPr fontId="13" type="noConversion"/>
  <pageMargins left="0.511811024" right="0.511811024" top="0.78740157499999996" bottom="0.78740157499999996" header="0.31496062000000002" footer="0.31496062000000002"/>
  <drawing r:id="rId1"/>
  <legacyDrawing r:id="rId2"/>
  <oleObjects>
    <mc:AlternateContent xmlns:mc="http://schemas.openxmlformats.org/markup-compatibility/2006">
      <mc:Choice Requires="x14">
        <oleObject progId="MSPhotoEd.3" shapeId="14337" r:id="rId3">
          <objectPr defaultSize="0" autoPict="0" r:id="rId4">
            <anchor moveWithCells="1" sizeWithCells="1">
              <from>
                <xdr:col>4</xdr:col>
                <xdr:colOff>0</xdr:colOff>
                <xdr:row>14</xdr:row>
                <xdr:rowOff>0</xdr:rowOff>
              </from>
              <to>
                <xdr:col>4</xdr:col>
                <xdr:colOff>0</xdr:colOff>
                <xdr:row>14</xdr:row>
                <xdr:rowOff>0</xdr:rowOff>
              </to>
            </anchor>
          </objectPr>
        </oleObject>
      </mc:Choice>
      <mc:Fallback>
        <oleObject progId="MSPhotoEd.3" shapeId="14337" r:id="rId3"/>
      </mc:Fallback>
    </mc:AlternateContent>
    <mc:AlternateContent xmlns:mc="http://schemas.openxmlformats.org/markup-compatibility/2006">
      <mc:Choice Requires="x14">
        <oleObject shapeId="14338" r:id="rId5">
          <objectPr defaultSize="0" autoPict="0" r:id="rId6">
            <anchor moveWithCells="1" sizeWithCells="1">
              <from>
                <xdr:col>2</xdr:col>
                <xdr:colOff>0</xdr:colOff>
                <xdr:row>1</xdr:row>
                <xdr:rowOff>57150</xdr:rowOff>
              </from>
              <to>
                <xdr:col>2</xdr:col>
                <xdr:colOff>0</xdr:colOff>
                <xdr:row>4</xdr:row>
                <xdr:rowOff>0</xdr:rowOff>
              </to>
            </anchor>
          </objectPr>
        </oleObject>
      </mc:Choice>
      <mc:Fallback>
        <oleObject shapeId="14338" r:id="rId5"/>
      </mc:Fallback>
    </mc:AlternateContent>
    <mc:AlternateContent xmlns:mc="http://schemas.openxmlformats.org/markup-compatibility/2006">
      <mc:Choice Requires="x14">
        <oleObject shapeId="14339" r:id="rId7">
          <objectPr defaultSize="0" autoPict="0" r:id="rId6">
            <anchor moveWithCells="1" sizeWithCells="1">
              <from>
                <xdr:col>4</xdr:col>
                <xdr:colOff>3590925</xdr:colOff>
                <xdr:row>0</xdr:row>
                <xdr:rowOff>76200</xdr:rowOff>
              </from>
              <to>
                <xdr:col>4</xdr:col>
                <xdr:colOff>4400550</xdr:colOff>
                <xdr:row>3</xdr:row>
                <xdr:rowOff>180975</xdr:rowOff>
              </to>
            </anchor>
          </objectPr>
        </oleObject>
      </mc:Choice>
      <mc:Fallback>
        <oleObject shapeId="14339" r:id="rId7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J37"/>
  <sheetViews>
    <sheetView zoomScaleNormal="100" workbookViewId="0">
      <selection activeCell="C34" sqref="C34"/>
    </sheetView>
  </sheetViews>
  <sheetFormatPr defaultColWidth="9.140625" defaultRowHeight="12.75" x14ac:dyDescent="0.2"/>
  <cols>
    <col min="1" max="1" width="13.5703125" style="1" customWidth="1"/>
    <col min="2" max="2" width="39.5703125" style="1" bestFit="1" customWidth="1"/>
    <col min="3" max="3" width="14.5703125" style="48" customWidth="1"/>
    <col min="4" max="4" width="37.28515625" style="1" customWidth="1"/>
    <col min="5" max="10" width="9.140625" style="1"/>
    <col min="11" max="11" width="11" style="1" customWidth="1"/>
    <col min="12" max="1024" width="9.140625" style="1"/>
  </cols>
  <sheetData>
    <row r="1" spans="1:6" x14ac:dyDescent="0.2">
      <c r="A1" s="2" t="s">
        <v>30</v>
      </c>
    </row>
    <row r="2" spans="1:6" ht="13.5" thickBot="1" x14ac:dyDescent="0.25">
      <c r="A2" s="3" t="s">
        <v>158</v>
      </c>
    </row>
    <row r="3" spans="1:6" ht="18" x14ac:dyDescent="0.2">
      <c r="A3" s="138" t="s">
        <v>31</v>
      </c>
      <c r="B3" s="138"/>
      <c r="C3" s="138"/>
      <c r="D3" s="4"/>
      <c r="E3" s="4"/>
      <c r="F3" s="4"/>
    </row>
    <row r="4" spans="1:6" ht="14.25" x14ac:dyDescent="0.2">
      <c r="A4" s="118" t="s">
        <v>32</v>
      </c>
      <c r="B4" s="119" t="s">
        <v>33</v>
      </c>
      <c r="C4" s="126" t="s">
        <v>34</v>
      </c>
      <c r="D4" s="5"/>
    </row>
    <row r="5" spans="1:6" ht="14.25" x14ac:dyDescent="0.2">
      <c r="A5" s="118" t="s">
        <v>35</v>
      </c>
      <c r="B5" s="119" t="s">
        <v>36</v>
      </c>
      <c r="C5" s="127">
        <v>0.2</v>
      </c>
      <c r="D5" s="5"/>
    </row>
    <row r="6" spans="1:6" ht="14.25" x14ac:dyDescent="0.2">
      <c r="A6" s="118" t="s">
        <v>37</v>
      </c>
      <c r="B6" s="119" t="s">
        <v>38</v>
      </c>
      <c r="C6" s="127">
        <v>1.4999999999999999E-2</v>
      </c>
      <c r="D6" s="5"/>
    </row>
    <row r="7" spans="1:6" ht="14.25" x14ac:dyDescent="0.2">
      <c r="A7" s="118" t="s">
        <v>39</v>
      </c>
      <c r="B7" s="119" t="s">
        <v>40</v>
      </c>
      <c r="C7" s="127">
        <v>0.01</v>
      </c>
      <c r="D7" s="5"/>
    </row>
    <row r="8" spans="1:6" ht="14.25" x14ac:dyDescent="0.2">
      <c r="A8" s="118" t="s">
        <v>41</v>
      </c>
      <c r="B8" s="119" t="s">
        <v>42</v>
      </c>
      <c r="C8" s="127">
        <v>2E-3</v>
      </c>
      <c r="D8" s="5"/>
    </row>
    <row r="9" spans="1:6" ht="14.25" x14ac:dyDescent="0.2">
      <c r="A9" s="118" t="s">
        <v>43</v>
      </c>
      <c r="B9" s="119" t="s">
        <v>44</v>
      </c>
      <c r="C9" s="127">
        <v>6.0000000000000001E-3</v>
      </c>
      <c r="D9" s="5"/>
    </row>
    <row r="10" spans="1:6" ht="14.25" x14ac:dyDescent="0.2">
      <c r="A10" s="118" t="s">
        <v>45</v>
      </c>
      <c r="B10" s="119" t="s">
        <v>46</v>
      </c>
      <c r="C10" s="127">
        <v>2.5000000000000001E-2</v>
      </c>
      <c r="D10" s="5"/>
    </row>
    <row r="11" spans="1:6" ht="14.25" x14ac:dyDescent="0.2">
      <c r="A11" s="118" t="s">
        <v>47</v>
      </c>
      <c r="B11" s="119" t="s">
        <v>48</v>
      </c>
      <c r="C11" s="127">
        <v>0.03</v>
      </c>
      <c r="D11" s="5"/>
    </row>
    <row r="12" spans="1:6" ht="14.25" x14ac:dyDescent="0.2">
      <c r="A12" s="118" t="s">
        <v>49</v>
      </c>
      <c r="B12" s="119" t="s">
        <v>50</v>
      </c>
      <c r="C12" s="127">
        <v>0.08</v>
      </c>
      <c r="D12" s="5"/>
    </row>
    <row r="13" spans="1:6" ht="15" x14ac:dyDescent="0.2">
      <c r="A13" s="118" t="s">
        <v>51</v>
      </c>
      <c r="B13" s="120" t="s">
        <v>52</v>
      </c>
      <c r="C13" s="123">
        <f>SUM(C5:C12)</f>
        <v>0.36800000000000005</v>
      </c>
      <c r="D13" s="5"/>
    </row>
    <row r="14" spans="1:6" ht="15" x14ac:dyDescent="0.2">
      <c r="A14" s="121"/>
      <c r="B14" s="122"/>
      <c r="C14" s="128"/>
      <c r="D14" s="5"/>
    </row>
    <row r="15" spans="1:6" ht="14.25" x14ac:dyDescent="0.2">
      <c r="A15" s="118" t="s">
        <v>54</v>
      </c>
      <c r="B15" s="119" t="s">
        <v>173</v>
      </c>
      <c r="C15" s="127">
        <v>6.4999999999999997E-3</v>
      </c>
      <c r="D15" s="5"/>
    </row>
    <row r="16" spans="1:6" ht="14.25" x14ac:dyDescent="0.2">
      <c r="A16" s="118" t="s">
        <v>56</v>
      </c>
      <c r="B16" s="119" t="s">
        <v>53</v>
      </c>
      <c r="C16" s="127">
        <v>8.3299999999999999E-2</v>
      </c>
      <c r="D16" s="5"/>
    </row>
    <row r="17" spans="1:8" ht="14.25" x14ac:dyDescent="0.2">
      <c r="A17" s="118" t="s">
        <v>58</v>
      </c>
      <c r="B17" s="119" t="s">
        <v>55</v>
      </c>
      <c r="C17" s="127">
        <v>5.0000000000000001E-4</v>
      </c>
      <c r="D17" s="5"/>
    </row>
    <row r="18" spans="1:8" ht="14.25" x14ac:dyDescent="0.2">
      <c r="A18" s="118" t="s">
        <v>60</v>
      </c>
      <c r="B18" s="119" t="s">
        <v>57</v>
      </c>
      <c r="C18" s="127">
        <v>5.5999999999999999E-3</v>
      </c>
      <c r="D18" s="5"/>
    </row>
    <row r="19" spans="1:8" ht="14.25" x14ac:dyDescent="0.2">
      <c r="A19" s="118" t="s">
        <v>174</v>
      </c>
      <c r="B19" s="119" t="s">
        <v>59</v>
      </c>
      <c r="C19" s="127">
        <v>6.9999999999999999E-4</v>
      </c>
      <c r="D19" s="5"/>
    </row>
    <row r="20" spans="1:8" ht="14.25" x14ac:dyDescent="0.2">
      <c r="A20" s="118" t="s">
        <v>175</v>
      </c>
      <c r="B20" s="119" t="s">
        <v>176</v>
      </c>
      <c r="C20" s="127">
        <v>8.0600000000000005E-2</v>
      </c>
      <c r="D20" s="5"/>
    </row>
    <row r="21" spans="1:8" ht="14.25" x14ac:dyDescent="0.2">
      <c r="A21" s="118" t="s">
        <v>177</v>
      </c>
      <c r="B21" s="119" t="s">
        <v>159</v>
      </c>
      <c r="C21" s="127">
        <v>2.9999999999999997E-4</v>
      </c>
      <c r="D21" s="5"/>
    </row>
    <row r="22" spans="1:8" ht="15" x14ac:dyDescent="0.2">
      <c r="A22" s="118" t="s">
        <v>61</v>
      </c>
      <c r="B22" s="120" t="s">
        <v>62</v>
      </c>
      <c r="C22" s="123">
        <f>SUM(C15:C21)</f>
        <v>0.17750000000000002</v>
      </c>
      <c r="D22" s="6"/>
    </row>
    <row r="23" spans="1:8" ht="15" x14ac:dyDescent="0.2">
      <c r="A23" s="121"/>
      <c r="B23" s="122"/>
      <c r="C23" s="128"/>
      <c r="D23" s="6"/>
    </row>
    <row r="24" spans="1:8" ht="14.25" x14ac:dyDescent="0.2">
      <c r="A24" s="118" t="s">
        <v>63</v>
      </c>
      <c r="B24" s="119" t="s">
        <v>64</v>
      </c>
      <c r="C24" s="127">
        <v>3.4700000000000002E-2</v>
      </c>
      <c r="D24" s="5"/>
      <c r="E24" s="7"/>
    </row>
    <row r="25" spans="1:8" ht="14.25" x14ac:dyDescent="0.2">
      <c r="A25" s="118" t="s">
        <v>65</v>
      </c>
      <c r="B25" s="119" t="s">
        <v>160</v>
      </c>
      <c r="C25" s="127">
        <v>8.0000000000000004E-4</v>
      </c>
      <c r="D25" s="5"/>
      <c r="E25" s="7"/>
    </row>
    <row r="26" spans="1:8" ht="14.25" x14ac:dyDescent="0.2">
      <c r="A26" s="118" t="s">
        <v>66</v>
      </c>
      <c r="B26" s="119" t="s">
        <v>178</v>
      </c>
      <c r="C26" s="127">
        <v>2.63E-2</v>
      </c>
      <c r="D26" s="5"/>
      <c r="H26" s="8"/>
    </row>
    <row r="27" spans="1:8" ht="14.25" x14ac:dyDescent="0.2">
      <c r="A27" s="118" t="s">
        <v>67</v>
      </c>
      <c r="B27" s="119" t="s">
        <v>68</v>
      </c>
      <c r="C27" s="127">
        <v>2.0899999999999998E-2</v>
      </c>
      <c r="D27" s="5"/>
      <c r="G27" s="7"/>
    </row>
    <row r="28" spans="1:8" ht="14.25" x14ac:dyDescent="0.2">
      <c r="A28" s="118" t="s">
        <v>69</v>
      </c>
      <c r="B28" s="119" t="s">
        <v>70</v>
      </c>
      <c r="C28" s="127">
        <v>2.8999999999999998E-3</v>
      </c>
      <c r="D28" s="5"/>
    </row>
    <row r="29" spans="1:8" ht="15" x14ac:dyDescent="0.2">
      <c r="A29" s="118" t="s">
        <v>71</v>
      </c>
      <c r="B29" s="120" t="s">
        <v>72</v>
      </c>
      <c r="C29" s="123">
        <f>SUM(C24:C28)</f>
        <v>8.5600000000000009E-2</v>
      </c>
      <c r="D29" s="6"/>
    </row>
    <row r="30" spans="1:8" ht="15" x14ac:dyDescent="0.2">
      <c r="A30" s="121"/>
      <c r="B30" s="122"/>
      <c r="C30" s="128"/>
      <c r="D30" s="6"/>
    </row>
    <row r="31" spans="1:8" ht="14.25" x14ac:dyDescent="0.2">
      <c r="A31" s="118" t="s">
        <v>73</v>
      </c>
      <c r="B31" s="119" t="s">
        <v>74</v>
      </c>
      <c r="C31" s="127">
        <v>6.5299999999999997E-2</v>
      </c>
      <c r="D31" s="5"/>
    </row>
    <row r="32" spans="1:8" ht="42.75" x14ac:dyDescent="0.2">
      <c r="A32" s="118" t="s">
        <v>75</v>
      </c>
      <c r="B32" s="124" t="s">
        <v>161</v>
      </c>
      <c r="C32" s="127">
        <v>3.0999999999999999E-3</v>
      </c>
      <c r="D32" s="5"/>
    </row>
    <row r="33" spans="1:1024" ht="15" x14ac:dyDescent="0.2">
      <c r="A33" s="118" t="s">
        <v>76</v>
      </c>
      <c r="B33" s="120" t="s">
        <v>77</v>
      </c>
      <c r="C33" s="123">
        <f>SUM(C31:C32)</f>
        <v>6.8400000000000002E-2</v>
      </c>
      <c r="D33" s="6"/>
    </row>
    <row r="34" spans="1:1024" ht="15.75" thickBot="1" x14ac:dyDescent="0.25">
      <c r="A34" s="9"/>
      <c r="B34" s="10" t="s">
        <v>78</v>
      </c>
      <c r="C34" s="125">
        <f>C33+C29+C22+C13</f>
        <v>0.69950000000000001</v>
      </c>
      <c r="D34" s="6"/>
    </row>
    <row r="35" spans="1:1024" ht="15" x14ac:dyDescent="0.2">
      <c r="A35" s="5"/>
      <c r="B35" s="11"/>
      <c r="C35" s="129"/>
      <c r="D35" s="12"/>
    </row>
    <row r="36" spans="1:1024" ht="14.25" x14ac:dyDescent="0.2">
      <c r="A36" s="143" t="s">
        <v>171</v>
      </c>
      <c r="B36" s="5"/>
      <c r="C36" s="129"/>
      <c r="D36" s="13"/>
    </row>
    <row r="37" spans="1:1024" ht="14.25" x14ac:dyDescent="0.2">
      <c r="A37" s="144" t="s">
        <v>172</v>
      </c>
      <c r="B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</row>
  </sheetData>
  <mergeCells count="1">
    <mergeCell ref="A3:C3"/>
  </mergeCells>
  <hyperlinks>
    <hyperlink ref="A36" r:id="rId1" xr:uid="{DDC5A37C-2041-4EF5-90F4-663AD21E900F}"/>
  </hyperlinks>
  <pageMargins left="0.905555555555556" right="0.51180555555555496" top="0.74791666666666701" bottom="0.74791666666666701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5"/>
  <sheetViews>
    <sheetView tabSelected="1" zoomScaleNormal="100" workbookViewId="0">
      <selection activeCell="A38" sqref="A38"/>
    </sheetView>
  </sheetViews>
  <sheetFormatPr defaultColWidth="8.7109375" defaultRowHeight="12.75" x14ac:dyDescent="0.2"/>
  <cols>
    <col min="1" max="1" width="41.85546875" customWidth="1"/>
    <col min="2" max="2" width="5.5703125" customWidth="1"/>
    <col min="4" max="4" width="9.7109375" customWidth="1"/>
    <col min="5" max="5" width="8" style="16" customWidth="1"/>
    <col min="6" max="6" width="9.7109375" customWidth="1"/>
  </cols>
  <sheetData>
    <row r="1" spans="1:8" s="18" customFormat="1" ht="14.25" x14ac:dyDescent="0.2">
      <c r="A1" s="2" t="s">
        <v>30</v>
      </c>
      <c r="B1" s="17"/>
      <c r="C1" s="17"/>
      <c r="E1" s="19"/>
    </row>
    <row r="2" spans="1:8" s="18" customFormat="1" ht="14.25" x14ac:dyDescent="0.2">
      <c r="A2" s="3" t="s">
        <v>79</v>
      </c>
      <c r="B2" s="17"/>
      <c r="C2" s="17"/>
      <c r="E2" s="19"/>
    </row>
    <row r="3" spans="1:8" s="18" customFormat="1" ht="14.25" x14ac:dyDescent="0.2">
      <c r="A3" s="20" t="s">
        <v>80</v>
      </c>
      <c r="B3" s="17"/>
      <c r="C3" s="17"/>
      <c r="E3" s="19"/>
    </row>
    <row r="4" spans="1:8" s="18" customFormat="1" ht="14.25" x14ac:dyDescent="0.2">
      <c r="A4" s="3"/>
      <c r="B4" s="17"/>
      <c r="C4" s="17"/>
      <c r="E4" s="19"/>
    </row>
    <row r="5" spans="1:8" s="18" customFormat="1" ht="14.25" x14ac:dyDescent="0.2">
      <c r="B5" s="17"/>
      <c r="C5" s="17"/>
      <c r="E5" s="19"/>
    </row>
    <row r="6" spans="1:8" ht="15.75" x14ac:dyDescent="0.2">
      <c r="A6" s="139" t="s">
        <v>81</v>
      </c>
      <c r="B6" s="139"/>
      <c r="C6" s="139"/>
      <c r="D6" s="139"/>
      <c r="E6" s="139"/>
      <c r="F6" s="139"/>
    </row>
    <row r="7" spans="1:8" ht="15.75" x14ac:dyDescent="0.2">
      <c r="A7" s="21"/>
      <c r="B7" s="22"/>
      <c r="C7" s="22"/>
      <c r="D7" s="22"/>
      <c r="E7" s="22"/>
      <c r="F7" s="23"/>
    </row>
    <row r="8" spans="1:8" ht="15" x14ac:dyDescent="0.25">
      <c r="A8" s="24"/>
      <c r="B8" s="17"/>
      <c r="C8" s="17"/>
      <c r="D8" s="140" t="s">
        <v>152</v>
      </c>
      <c r="E8" s="140"/>
      <c r="F8" s="140"/>
      <c r="G8" s="18"/>
      <c r="H8" s="18"/>
    </row>
    <row r="9" spans="1:8" ht="14.25" x14ac:dyDescent="0.2">
      <c r="A9" s="15"/>
      <c r="B9" s="18"/>
      <c r="C9" s="18"/>
      <c r="D9" s="100" t="s">
        <v>82</v>
      </c>
      <c r="E9" s="101" t="s">
        <v>83</v>
      </c>
      <c r="F9" s="102" t="s">
        <v>84</v>
      </c>
      <c r="G9" s="18"/>
      <c r="H9" s="18"/>
    </row>
    <row r="10" spans="1:8" ht="14.25" x14ac:dyDescent="0.2">
      <c r="A10" s="25" t="s">
        <v>85</v>
      </c>
      <c r="B10" s="26" t="s">
        <v>86</v>
      </c>
      <c r="C10" s="27">
        <f>E10</f>
        <v>5.9200000000000003E-2</v>
      </c>
      <c r="D10" s="103">
        <v>5.2900000000000003E-2</v>
      </c>
      <c r="E10" s="104">
        <v>5.9200000000000003E-2</v>
      </c>
      <c r="F10" s="105">
        <v>7.9299999999999995E-2</v>
      </c>
      <c r="G10" s="18"/>
      <c r="H10" s="18"/>
    </row>
    <row r="11" spans="1:8" ht="14.25" x14ac:dyDescent="0.2">
      <c r="A11" s="106" t="s">
        <v>87</v>
      </c>
      <c r="B11" s="107" t="s">
        <v>88</v>
      </c>
      <c r="C11" s="108">
        <f>E11</f>
        <v>1.9900000000000001E-2</v>
      </c>
      <c r="D11" s="103">
        <v>1.2500000000000001E-2</v>
      </c>
      <c r="E11" s="104">
        <v>1.9900000000000001E-2</v>
      </c>
      <c r="F11" s="105">
        <v>2.53E-2</v>
      </c>
      <c r="G11" s="18"/>
      <c r="H11" s="18"/>
    </row>
    <row r="12" spans="1:8" ht="14.25" x14ac:dyDescent="0.2">
      <c r="A12" s="106" t="s">
        <v>89</v>
      </c>
      <c r="B12" s="107" t="s">
        <v>90</v>
      </c>
      <c r="C12" s="108">
        <f>E12</f>
        <v>8.3099999999999993E-2</v>
      </c>
      <c r="D12" s="103">
        <v>0.08</v>
      </c>
      <c r="E12" s="104">
        <v>8.3099999999999993E-2</v>
      </c>
      <c r="F12" s="105">
        <v>9.5100000000000004E-2</v>
      </c>
      <c r="G12" s="18"/>
      <c r="H12" s="18"/>
    </row>
    <row r="13" spans="1:8" ht="14.25" x14ac:dyDescent="0.2">
      <c r="A13" s="106" t="s">
        <v>91</v>
      </c>
      <c r="B13" s="107" t="s">
        <v>92</v>
      </c>
      <c r="C13" s="108">
        <f>E13/12</f>
        <v>1.1874999999999998E-2</v>
      </c>
      <c r="D13" s="103" t="s">
        <v>93</v>
      </c>
      <c r="E13" s="109">
        <v>0.14249999999999999</v>
      </c>
      <c r="F13" s="110"/>
      <c r="G13" s="18"/>
      <c r="H13" s="18"/>
    </row>
    <row r="14" spans="1:8" ht="14.25" x14ac:dyDescent="0.2">
      <c r="A14" s="106" t="s">
        <v>94</v>
      </c>
      <c r="B14" s="141" t="s">
        <v>95</v>
      </c>
      <c r="C14" s="108">
        <v>0.03</v>
      </c>
      <c r="D14" s="111" t="s">
        <v>96</v>
      </c>
      <c r="E14" s="112">
        <v>5</v>
      </c>
      <c r="F14" s="113"/>
      <c r="G14" s="18"/>
      <c r="H14" s="18"/>
    </row>
    <row r="15" spans="1:8" ht="14.25" x14ac:dyDescent="0.2">
      <c r="A15" s="28" t="s">
        <v>97</v>
      </c>
      <c r="B15" s="141"/>
      <c r="C15" s="29">
        <v>3.6499999999999998E-2</v>
      </c>
      <c r="D15" s="114"/>
      <c r="E15" s="115"/>
      <c r="F15" s="113"/>
      <c r="G15" s="18"/>
      <c r="H15" s="18"/>
    </row>
    <row r="16" spans="1:8" ht="14.25" x14ac:dyDescent="0.2">
      <c r="A16" s="30" t="s">
        <v>98</v>
      </c>
      <c r="B16" s="31"/>
      <c r="C16" s="32"/>
      <c r="D16" s="114"/>
      <c r="E16" s="115"/>
      <c r="F16" s="113"/>
      <c r="G16" s="18"/>
      <c r="H16" s="18"/>
    </row>
    <row r="17" spans="1:8" ht="14.25" x14ac:dyDescent="0.2">
      <c r="A17" s="33" t="s">
        <v>99</v>
      </c>
      <c r="B17" s="34"/>
      <c r="C17" s="35"/>
      <c r="D17" s="114"/>
      <c r="E17" s="115"/>
      <c r="F17" s="113"/>
      <c r="G17" s="18"/>
      <c r="H17" s="18"/>
    </row>
    <row r="18" spans="1:8" ht="15" x14ac:dyDescent="0.2">
      <c r="A18" s="36" t="s">
        <v>100</v>
      </c>
      <c r="B18" s="37"/>
      <c r="C18" s="38">
        <f>ROUND((((1+C10+C11)*(1+C12)*(1+C13))/(1-(C14+C15))-1),4)</f>
        <v>0.26690000000000003</v>
      </c>
      <c r="D18" s="39">
        <v>0.21429999999999999</v>
      </c>
      <c r="E18" s="40">
        <v>0.2717</v>
      </c>
      <c r="F18" s="41">
        <v>0.3362</v>
      </c>
      <c r="G18" s="18"/>
      <c r="H18" s="18"/>
    </row>
    <row r="20" spans="1:8" x14ac:dyDescent="0.2">
      <c r="A20" t="s">
        <v>170</v>
      </c>
    </row>
    <row r="25" spans="1:8" ht="14.25" x14ac:dyDescent="0.2">
      <c r="A25" s="130"/>
    </row>
  </sheetData>
  <mergeCells count="3">
    <mergeCell ref="A6:F6"/>
    <mergeCell ref="D8:F8"/>
    <mergeCell ref="B14:B15"/>
  </mergeCells>
  <pageMargins left="0.905555555555556" right="0.51180555555555496" top="0.74791666666666701" bottom="0.74791666666666701" header="0.51180555555555496" footer="0.51180555555555496"/>
  <pageSetup paperSize="9" firstPageNumber="0" orientation="portrait" horizontalDpi="300" verticalDpi="30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J17"/>
  <sheetViews>
    <sheetView zoomScaleNormal="100" workbookViewId="0">
      <selection activeCell="F29" sqref="F29"/>
    </sheetView>
  </sheetViews>
  <sheetFormatPr defaultColWidth="9.140625" defaultRowHeight="12.75" x14ac:dyDescent="0.2"/>
  <cols>
    <col min="1" max="1" width="24.5703125" style="1" customWidth="1"/>
    <col min="2" max="2" width="20.85546875" style="1" customWidth="1"/>
    <col min="3" max="1024" width="9.140625" style="1"/>
  </cols>
  <sheetData>
    <row r="1" spans="1:2" ht="19.5" customHeight="1" x14ac:dyDescent="0.2">
      <c r="A1" s="142" t="s">
        <v>101</v>
      </c>
      <c r="B1" s="142"/>
    </row>
    <row r="2" spans="1:2" s="14" customFormat="1" ht="19.5" customHeight="1" x14ac:dyDescent="0.2">
      <c r="A2" s="42" t="s">
        <v>102</v>
      </c>
      <c r="B2" s="43" t="s">
        <v>103</v>
      </c>
    </row>
    <row r="3" spans="1:2" ht="19.5" customHeight="1" x14ac:dyDescent="0.2">
      <c r="A3" s="44">
        <v>1</v>
      </c>
      <c r="B3" s="45">
        <v>33.630000000000003</v>
      </c>
    </row>
    <row r="4" spans="1:2" ht="19.5" customHeight="1" x14ac:dyDescent="0.2">
      <c r="A4" s="44">
        <v>2</v>
      </c>
      <c r="B4" s="45">
        <v>43.13</v>
      </c>
    </row>
    <row r="5" spans="1:2" ht="19.5" customHeight="1" x14ac:dyDescent="0.2">
      <c r="A5" s="44">
        <v>3</v>
      </c>
      <c r="B5" s="45">
        <v>48.68</v>
      </c>
    </row>
    <row r="6" spans="1:2" ht="19.5" customHeight="1" x14ac:dyDescent="0.2">
      <c r="A6" s="44">
        <v>4</v>
      </c>
      <c r="B6" s="45">
        <v>52.62</v>
      </c>
    </row>
    <row r="7" spans="1:2" ht="19.5" customHeight="1" x14ac:dyDescent="0.2">
      <c r="A7" s="44">
        <v>5</v>
      </c>
      <c r="B7" s="45">
        <v>55.68</v>
      </c>
    </row>
    <row r="8" spans="1:2" ht="19.5" customHeight="1" x14ac:dyDescent="0.2">
      <c r="A8" s="44">
        <v>6</v>
      </c>
      <c r="B8" s="45">
        <v>58.18</v>
      </c>
    </row>
    <row r="9" spans="1:2" ht="19.5" customHeight="1" x14ac:dyDescent="0.2">
      <c r="A9" s="44">
        <v>7</v>
      </c>
      <c r="B9" s="45">
        <v>60.29</v>
      </c>
    </row>
    <row r="10" spans="1:2" ht="19.5" customHeight="1" x14ac:dyDescent="0.2">
      <c r="A10" s="44">
        <v>8</v>
      </c>
      <c r="B10" s="45">
        <v>62.12</v>
      </c>
    </row>
    <row r="11" spans="1:2" ht="19.5" customHeight="1" x14ac:dyDescent="0.2">
      <c r="A11" s="44">
        <v>9</v>
      </c>
      <c r="B11" s="45">
        <v>63.73</v>
      </c>
    </row>
    <row r="12" spans="1:2" ht="19.5" customHeight="1" x14ac:dyDescent="0.2">
      <c r="A12" s="44">
        <v>10</v>
      </c>
      <c r="B12" s="45">
        <v>65.180000000000007</v>
      </c>
    </row>
    <row r="13" spans="1:2" ht="19.5" customHeight="1" x14ac:dyDescent="0.2">
      <c r="A13" s="44">
        <v>11</v>
      </c>
      <c r="B13" s="45">
        <v>66.48</v>
      </c>
    </row>
    <row r="14" spans="1:2" ht="19.5" customHeight="1" x14ac:dyDescent="0.2">
      <c r="A14" s="44">
        <v>12</v>
      </c>
      <c r="B14" s="45">
        <v>67.67</v>
      </c>
    </row>
    <row r="15" spans="1:2" ht="19.5" customHeight="1" x14ac:dyDescent="0.2">
      <c r="A15" s="44">
        <v>13</v>
      </c>
      <c r="B15" s="45">
        <v>68.77</v>
      </c>
    </row>
    <row r="16" spans="1:2" ht="19.5" customHeight="1" x14ac:dyDescent="0.2">
      <c r="A16" s="44">
        <v>14</v>
      </c>
      <c r="B16" s="45">
        <v>69.790000000000006</v>
      </c>
    </row>
    <row r="17" spans="1:2" ht="19.5" customHeight="1" x14ac:dyDescent="0.2">
      <c r="A17" s="46">
        <v>15</v>
      </c>
      <c r="B17" s="47">
        <v>70.73</v>
      </c>
    </row>
  </sheetData>
  <mergeCells count="1">
    <mergeCell ref="A1:B1"/>
  </mergeCells>
  <pageMargins left="0.905555555555556" right="0.51180555555555496" top="0.74791666666666701" bottom="0.74791666666666701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1.Iluminação Pública</vt:lpstr>
      <vt:lpstr>2.Composições</vt:lpstr>
      <vt:lpstr>3.Encargos Sociais</vt:lpstr>
      <vt:lpstr>4.BDI</vt:lpstr>
      <vt:lpstr>5. Depreciação</vt:lpstr>
      <vt:lpstr>AbaDeprec</vt:lpstr>
      <vt:lpstr>'3.Encargos Sociais'!Area_de_impressao</vt:lpstr>
      <vt:lpstr>'1.Iluminação Pública'!Titulos_de_impressao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subject/>
  <dc:creator>Flavia Burmeister Martins</dc:creator>
  <dc:description/>
  <cp:lastModifiedBy>Fanciele Amaro</cp:lastModifiedBy>
  <cp:revision>5</cp:revision>
  <cp:lastPrinted>2024-11-29T13:36:53Z</cp:lastPrinted>
  <dcterms:created xsi:type="dcterms:W3CDTF">2000-12-13T10:02:50Z</dcterms:created>
  <dcterms:modified xsi:type="dcterms:W3CDTF">2025-04-09T13:14:00Z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dmlu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