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d.docs.live.net/17849c89112753b3/BLK ENGENHARIA/7-Projetos/2.Concluidos/PMI - Prefeitura Iraí/2.Orla do Mel/10.Orçamentos/R03/Apoio/"/>
    </mc:Choice>
  </mc:AlternateContent>
  <xr:revisionPtr revIDLastSave="9560" documentId="13_ncr:1_{7E5DE8F4-94FE-48ED-9F19-5B1DE335CDBF}" xr6:coauthVersionLast="47" xr6:coauthVersionMax="47" xr10:uidLastSave="{5FDBAEF7-BFC4-4CE3-B387-DB7BC0524F62}"/>
  <bookViews>
    <workbookView xWindow="-120" yWindow="-120" windowWidth="29040" windowHeight="15720" activeTab="4" xr2:uid="{00000000-000D-0000-FFFF-FFFF00000000}"/>
  </bookViews>
  <sheets>
    <sheet name="ORÇAMENTO" sheetId="2" r:id="rId1"/>
    <sheet name="COMPOSIÇÕES" sheetId="9" r:id="rId2"/>
    <sheet name="CRONOGRAMA" sheetId="5" r:id="rId3"/>
    <sheet name="COTAÇÕES" sheetId="10" r:id="rId4"/>
    <sheet name="CURVA ABC" sheetId="11" r:id="rId5"/>
    <sheet name="ORÇAMENTO (2)" sheetId="13" r:id="rId6"/>
    <sheet name="% MDO" sheetId="12" r:id="rId7"/>
  </sheets>
  <definedNames>
    <definedName name="_xlnm._FilterDatabase" localSheetId="6" hidden="1">'% MDO'!$A$6:$D$7965</definedName>
    <definedName name="_xlnm._FilterDatabase" localSheetId="1" hidden="1">COMPOSIÇÕES!$A$2:$I$2</definedName>
    <definedName name="_xlnm._FilterDatabase" localSheetId="4" hidden="1">'CURVA ABC'!$B$4:$I$571</definedName>
    <definedName name="_xlnm._FilterDatabase" localSheetId="0" hidden="1">ORÇAMENTO!$A$8:$M$650</definedName>
    <definedName name="_xlnm._FilterDatabase" localSheetId="5" hidden="1">'ORÇAMENTO (2)'!$A$1:$E$568</definedName>
    <definedName name="_xlnm.Print_Area" localSheetId="1">COMPOSIÇÕES!$A$1:$I$234</definedName>
    <definedName name="_xlnm.Print_Area" localSheetId="3">COTAÇÕES!$A$1:$D$244</definedName>
    <definedName name="_xlnm.Print_Area" localSheetId="2">CRONOGRAMA!$A$1:$P$43</definedName>
    <definedName name="_xlnm.Print_Area" localSheetId="4">'CURVA ABC'!$A$1:$I$603</definedName>
    <definedName name="_xlnm.Print_Area" localSheetId="0">ORÇAMENTO!$A$1:$M$673</definedName>
    <definedName name="_xlnm.Print_Area" localSheetId="5">'ORÇAMENTO (2)'!$A$1:$E$568</definedName>
    <definedName name="_xlnm.Print_Titles" localSheetId="4">'CURVA ABC'!$1:$4</definedName>
    <definedName name="_xlnm.Print_Titles" localSheetId="0">ORÇAMENTO!$1:$8</definedName>
    <definedName name="_xlnm.Print_Titles" localSheetId="5">'ORÇAMENTO (2)'!$1:$1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77" i="2" l="1"/>
  <c r="M588" i="2"/>
  <c r="L588" i="2" s="1"/>
  <c r="M589" i="2"/>
  <c r="L589" i="2" s="1"/>
  <c r="I229" i="9"/>
  <c r="I228" i="9"/>
  <c r="G66" i="9"/>
  <c r="I79" i="9"/>
  <c r="H79" i="9" s="1"/>
  <c r="H80" i="9"/>
  <c r="I68" i="9"/>
  <c r="H68" i="9" s="1"/>
  <c r="I69" i="9"/>
  <c r="H69" i="9" s="1"/>
  <c r="I70" i="9"/>
  <c r="H70" i="9" s="1"/>
  <c r="I67" i="9"/>
  <c r="J420" i="2"/>
  <c r="D420" i="2"/>
  <c r="J404" i="2"/>
  <c r="D404" i="2"/>
  <c r="J403" i="2"/>
  <c r="D403" i="2"/>
  <c r="H4" i="2"/>
  <c r="H5" i="2"/>
  <c r="G227" i="9"/>
  <c r="H227" i="9" s="1"/>
  <c r="G228" i="9"/>
  <c r="H228" i="9" s="1"/>
  <c r="G229" i="9"/>
  <c r="H229" i="9" s="1"/>
  <c r="G226" i="9"/>
  <c r="I226" i="9" s="1"/>
  <c r="H226" i="9" s="1"/>
  <c r="G233" i="9"/>
  <c r="I233" i="9" s="1"/>
  <c r="H233" i="9" s="1"/>
  <c r="E232" i="9"/>
  <c r="G232" i="9" s="1"/>
  <c r="I232" i="9" s="1"/>
  <c r="G234" i="9"/>
  <c r="I234" i="9" s="1"/>
  <c r="H234" i="9" s="1"/>
  <c r="D62" i="2"/>
  <c r="D63" i="2"/>
  <c r="D64" i="2"/>
  <c r="D65" i="2"/>
  <c r="D66" i="2"/>
  <c r="D67" i="2"/>
  <c r="D68" i="2"/>
  <c r="D69" i="2"/>
  <c r="D70" i="2"/>
  <c r="D71" i="2"/>
  <c r="D72" i="2"/>
  <c r="D73" i="2"/>
  <c r="D75" i="2"/>
  <c r="D76" i="2"/>
  <c r="D77" i="2"/>
  <c r="D78" i="2"/>
  <c r="D80" i="2"/>
  <c r="D81" i="2"/>
  <c r="D82" i="2"/>
  <c r="D83" i="2"/>
  <c r="D84" i="2"/>
  <c r="D85" i="2"/>
  <c r="D86" i="2"/>
  <c r="D87" i="2"/>
  <c r="D88" i="2"/>
  <c r="D89" i="2"/>
  <c r="D90" i="2"/>
  <c r="D91" i="2"/>
  <c r="D93" i="2"/>
  <c r="D94" i="2"/>
  <c r="D95" i="2"/>
  <c r="D96" i="2"/>
  <c r="D97" i="2"/>
  <c r="D98" i="2"/>
  <c r="D99" i="2"/>
  <c r="D100" i="2"/>
  <c r="D102" i="2"/>
  <c r="D103" i="2"/>
  <c r="D104" i="2"/>
  <c r="D105" i="2"/>
  <c r="D106" i="2"/>
  <c r="D107" i="2"/>
  <c r="D108" i="2"/>
  <c r="D109" i="2"/>
  <c r="D110" i="2"/>
  <c r="D111" i="2"/>
  <c r="D113" i="2"/>
  <c r="D114" i="2"/>
  <c r="D115" i="2"/>
  <c r="D116" i="2"/>
  <c r="D117" i="2"/>
  <c r="D118" i="2"/>
  <c r="D119" i="2"/>
  <c r="D120" i="2"/>
  <c r="D121" i="2"/>
  <c r="D122" i="2"/>
  <c r="D123" i="2"/>
  <c r="D124" i="2"/>
  <c r="D125" i="2"/>
  <c r="D126" i="2"/>
  <c r="D128" i="2"/>
  <c r="D129" i="2"/>
  <c r="D130" i="2"/>
  <c r="D131" i="2"/>
  <c r="D132" i="2"/>
  <c r="D133" i="2"/>
  <c r="D134" i="2"/>
  <c r="D135" i="2"/>
  <c r="D136" i="2"/>
  <c r="D137" i="2"/>
  <c r="D138" i="2"/>
  <c r="D140" i="2"/>
  <c r="D141" i="2"/>
  <c r="D142" i="2"/>
  <c r="D144" i="2"/>
  <c r="D145" i="2"/>
  <c r="D146" i="2"/>
  <c r="D147" i="2"/>
  <c r="D148" i="2"/>
  <c r="D151" i="2"/>
  <c r="D152" i="2"/>
  <c r="D153" i="2"/>
  <c r="D154" i="2"/>
  <c r="D155" i="2"/>
  <c r="D156" i="2"/>
  <c r="D158" i="2"/>
  <c r="D159" i="2"/>
  <c r="D160" i="2"/>
  <c r="D161" i="2"/>
  <c r="D162" i="2"/>
  <c r="D163" i="2"/>
  <c r="D164" i="2"/>
  <c r="D165" i="2"/>
  <c r="D166" i="2"/>
  <c r="D167" i="2"/>
  <c r="D169" i="2"/>
  <c r="D170" i="2"/>
  <c r="D171" i="2"/>
  <c r="D172" i="2"/>
  <c r="D173" i="2"/>
  <c r="D174" i="2"/>
  <c r="D175" i="2"/>
  <c r="D177" i="2"/>
  <c r="D178" i="2"/>
  <c r="D179" i="2"/>
  <c r="D180" i="2"/>
  <c r="D181" i="2"/>
  <c r="D182" i="2"/>
  <c r="D184" i="2"/>
  <c r="D185" i="2"/>
  <c r="D186" i="2"/>
  <c r="D187" i="2"/>
  <c r="D188" i="2"/>
  <c r="D189"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71" i="2"/>
  <c r="D273" i="2"/>
  <c r="D274" i="2"/>
  <c r="D275" i="2"/>
  <c r="D277" i="2"/>
  <c r="D278" i="2"/>
  <c r="D280" i="2"/>
  <c r="D281" i="2"/>
  <c r="D282" i="2"/>
  <c r="D283" i="2"/>
  <c r="D286" i="2"/>
  <c r="D287" i="2"/>
  <c r="D288" i="2"/>
  <c r="D290" i="2"/>
  <c r="D291" i="2"/>
  <c r="D292" i="2"/>
  <c r="D294" i="2"/>
  <c r="D295" i="2"/>
  <c r="D296" i="2"/>
  <c r="D297" i="2"/>
  <c r="D298" i="2"/>
  <c r="D299" i="2"/>
  <c r="D301" i="2"/>
  <c r="D302" i="2"/>
  <c r="D303" i="2"/>
  <c r="D304" i="2"/>
  <c r="D306" i="2"/>
  <c r="D309" i="2"/>
  <c r="D310" i="2"/>
  <c r="D311" i="2"/>
  <c r="D312" i="2"/>
  <c r="D313" i="2"/>
  <c r="D314" i="2"/>
  <c r="D315" i="2"/>
  <c r="D316" i="2"/>
  <c r="D317" i="2"/>
  <c r="D319" i="2"/>
  <c r="D320" i="2"/>
  <c r="D321" i="2"/>
  <c r="D322" i="2"/>
  <c r="D323" i="2"/>
  <c r="D324" i="2"/>
  <c r="D325" i="2"/>
  <c r="D326" i="2"/>
  <c r="D327" i="2"/>
  <c r="D329" i="2"/>
  <c r="D330" i="2"/>
  <c r="D331" i="2"/>
  <c r="D332" i="2"/>
  <c r="D333" i="2"/>
  <c r="D334" i="2"/>
  <c r="D335" i="2"/>
  <c r="D336" i="2"/>
  <c r="D337" i="2"/>
  <c r="D339" i="2"/>
  <c r="D340" i="2"/>
  <c r="D341" i="2"/>
  <c r="D342" i="2"/>
  <c r="D343" i="2"/>
  <c r="D344" i="2"/>
  <c r="D345" i="2"/>
  <c r="D346" i="2"/>
  <c r="D347" i="2"/>
  <c r="D348" i="2"/>
  <c r="D349" i="2"/>
  <c r="D350" i="2"/>
  <c r="D351" i="2"/>
  <c r="D353" i="2"/>
  <c r="D354" i="2"/>
  <c r="D355" i="2"/>
  <c r="D356" i="2"/>
  <c r="D357" i="2"/>
  <c r="D358" i="2"/>
  <c r="D359" i="2"/>
  <c r="D360" i="2"/>
  <c r="D361" i="2"/>
  <c r="D362" i="2"/>
  <c r="D363" i="2"/>
  <c r="D364" i="2"/>
  <c r="D365" i="2"/>
  <c r="D367" i="2"/>
  <c r="D368" i="2"/>
  <c r="D369" i="2"/>
  <c r="D370" i="2"/>
  <c r="D371" i="2"/>
  <c r="D372" i="2"/>
  <c r="D373" i="2"/>
  <c r="D374" i="2"/>
  <c r="D375" i="2"/>
  <c r="D376" i="2"/>
  <c r="D377" i="2"/>
  <c r="D378" i="2"/>
  <c r="D379" i="2"/>
  <c r="D380" i="2"/>
  <c r="D381" i="2"/>
  <c r="D382" i="2"/>
  <c r="D383" i="2"/>
  <c r="D385" i="2"/>
  <c r="D386" i="2"/>
  <c r="D387" i="2"/>
  <c r="D388" i="2"/>
  <c r="D389" i="2"/>
  <c r="D390" i="2"/>
  <c r="D391" i="2"/>
  <c r="D392" i="2"/>
  <c r="D393" i="2"/>
  <c r="D394" i="2"/>
  <c r="D395" i="2"/>
  <c r="D396" i="2"/>
  <c r="D397" i="2"/>
  <c r="D398" i="2"/>
  <c r="D399" i="2"/>
  <c r="D401" i="2"/>
  <c r="D402" i="2"/>
  <c r="D405" i="2"/>
  <c r="D406" i="2"/>
  <c r="D407" i="2"/>
  <c r="D408" i="2"/>
  <c r="D409" i="2"/>
  <c r="D410" i="2"/>
  <c r="D411" i="2"/>
  <c r="D412" i="2"/>
  <c r="D413" i="2"/>
  <c r="D414" i="2"/>
  <c r="D416" i="2"/>
  <c r="D417" i="2"/>
  <c r="D418" i="2"/>
  <c r="D419" i="2"/>
  <c r="D421" i="2"/>
  <c r="D422" i="2"/>
  <c r="D423" i="2"/>
  <c r="D424" i="2"/>
  <c r="D425" i="2"/>
  <c r="D426" i="2"/>
  <c r="D427" i="2"/>
  <c r="D428" i="2"/>
  <c r="D429" i="2"/>
  <c r="D431" i="2"/>
  <c r="D432" i="2"/>
  <c r="D433" i="2"/>
  <c r="D434" i="2"/>
  <c r="D435" i="2"/>
  <c r="D436" i="2"/>
  <c r="D437" i="2"/>
  <c r="D438" i="2"/>
  <c r="D439" i="2"/>
  <c r="D440" i="2"/>
  <c r="D441" i="2"/>
  <c r="D442" i="2"/>
  <c r="D443" i="2"/>
  <c r="D444" i="2"/>
  <c r="D445" i="2"/>
  <c r="D446" i="2"/>
  <c r="D448" i="2"/>
  <c r="D449" i="2"/>
  <c r="D450" i="2"/>
  <c r="D451" i="2"/>
  <c r="D452" i="2"/>
  <c r="D453" i="2"/>
  <c r="D454" i="2"/>
  <c r="D455" i="2"/>
  <c r="D456" i="2"/>
  <c r="D457" i="2"/>
  <c r="D458" i="2"/>
  <c r="D459" i="2"/>
  <c r="D460" i="2"/>
  <c r="D461" i="2"/>
  <c r="D463" i="2"/>
  <c r="D464" i="2"/>
  <c r="D465" i="2"/>
  <c r="D466" i="2"/>
  <c r="D467" i="2"/>
  <c r="D468" i="2"/>
  <c r="D469" i="2"/>
  <c r="D470" i="2"/>
  <c r="D471" i="2"/>
  <c r="D472" i="2"/>
  <c r="D473" i="2"/>
  <c r="D474" i="2"/>
  <c r="D475" i="2"/>
  <c r="D476" i="2"/>
  <c r="D477" i="2"/>
  <c r="D478" i="2"/>
  <c r="D480" i="2"/>
  <c r="D481" i="2"/>
  <c r="D482" i="2"/>
  <c r="D483" i="2"/>
  <c r="D484" i="2"/>
  <c r="D485" i="2"/>
  <c r="D486" i="2"/>
  <c r="D487" i="2"/>
  <c r="D488" i="2"/>
  <c r="D489" i="2"/>
  <c r="D490" i="2"/>
  <c r="D491" i="2"/>
  <c r="D492" i="2"/>
  <c r="D493" i="2"/>
  <c r="D494" i="2"/>
  <c r="D495" i="2"/>
  <c r="D496" i="2"/>
  <c r="D497" i="2"/>
  <c r="D500" i="2"/>
  <c r="D501" i="2"/>
  <c r="D502" i="2"/>
  <c r="D503" i="2"/>
  <c r="D504" i="2"/>
  <c r="D505" i="2"/>
  <c r="D506" i="2"/>
  <c r="D508" i="2"/>
  <c r="D509" i="2"/>
  <c r="D510" i="2"/>
  <c r="D511" i="2"/>
  <c r="D512" i="2"/>
  <c r="D513" i="2"/>
  <c r="D515" i="2"/>
  <c r="D516" i="2"/>
  <c r="D517" i="2"/>
  <c r="D518" i="2"/>
  <c r="D519" i="2"/>
  <c r="D520" i="2"/>
  <c r="D521" i="2"/>
  <c r="D522" i="2"/>
  <c r="D523" i="2"/>
  <c r="D524" i="2"/>
  <c r="D525" i="2"/>
  <c r="D526" i="2"/>
  <c r="D527" i="2"/>
  <c r="D529" i="2"/>
  <c r="D530" i="2"/>
  <c r="D531" i="2"/>
  <c r="D532" i="2"/>
  <c r="D533" i="2"/>
  <c r="D534" i="2"/>
  <c r="D535" i="2"/>
  <c r="D536" i="2"/>
  <c r="D537" i="2"/>
  <c r="D538" i="2"/>
  <c r="D539" i="2"/>
  <c r="D540" i="2"/>
  <c r="D541" i="2"/>
  <c r="D542" i="2"/>
  <c r="D544" i="2"/>
  <c r="D545" i="2"/>
  <c r="D546" i="2"/>
  <c r="D547" i="2"/>
  <c r="D548" i="2"/>
  <c r="D549" i="2"/>
  <c r="D550" i="2"/>
  <c r="D551" i="2"/>
  <c r="D552" i="2"/>
  <c r="D553" i="2"/>
  <c r="D554" i="2"/>
  <c r="D555" i="2"/>
  <c r="D556" i="2"/>
  <c r="D558" i="2"/>
  <c r="D559" i="2"/>
  <c r="D560" i="2"/>
  <c r="D561" i="2"/>
  <c r="D562" i="2"/>
  <c r="D563" i="2"/>
  <c r="D564" i="2"/>
  <c r="D565" i="2"/>
  <c r="D566" i="2"/>
  <c r="D567" i="2"/>
  <c r="D568" i="2"/>
  <c r="D569" i="2"/>
  <c r="D570" i="2"/>
  <c r="D571" i="2"/>
  <c r="D572" i="2"/>
  <c r="D573" i="2"/>
  <c r="D574" i="2"/>
  <c r="D576" i="2"/>
  <c r="D577" i="2"/>
  <c r="D578" i="2"/>
  <c r="D579" i="2"/>
  <c r="D580" i="2"/>
  <c r="D581" i="2"/>
  <c r="D582" i="2"/>
  <c r="D583" i="2"/>
  <c r="D584" i="2"/>
  <c r="D585" i="2"/>
  <c r="D586" i="2"/>
  <c r="D587" i="2"/>
  <c r="D588" i="2"/>
  <c r="D589" i="2"/>
  <c r="D590" i="2"/>
  <c r="D591" i="2"/>
  <c r="D592" i="2"/>
  <c r="D595" i="2"/>
  <c r="D596" i="2"/>
  <c r="D597" i="2"/>
  <c r="D599" i="2"/>
  <c r="D601" i="2"/>
  <c r="D603" i="2"/>
  <c r="D604" i="2"/>
  <c r="D606" i="2"/>
  <c r="D607" i="2"/>
  <c r="D608" i="2"/>
  <c r="D609" i="2"/>
  <c r="D611" i="2"/>
  <c r="D613" i="2"/>
  <c r="D614" i="2"/>
  <c r="D615" i="2"/>
  <c r="D616" i="2"/>
  <c r="D617" i="2"/>
  <c r="D618" i="2"/>
  <c r="D619" i="2"/>
  <c r="D620" i="2"/>
  <c r="D621" i="2"/>
  <c r="D624" i="2"/>
  <c r="D626" i="2"/>
  <c r="D628" i="2"/>
  <c r="D630" i="2"/>
  <c r="D632" i="2"/>
  <c r="D633" i="2"/>
  <c r="D634" i="2"/>
  <c r="D636" i="2"/>
  <c r="D637" i="2"/>
  <c r="D638" i="2"/>
  <c r="D639" i="2"/>
  <c r="D640" i="2"/>
  <c r="D641" i="2"/>
  <c r="D643" i="2"/>
  <c r="D644" i="2"/>
  <c r="D646" i="2"/>
  <c r="D647" i="2"/>
  <c r="D648" i="2"/>
  <c r="D649" i="2"/>
  <c r="D61" i="2"/>
  <c r="D60" i="2"/>
  <c r="D58" i="2"/>
  <c r="D57" i="2"/>
  <c r="D56" i="2"/>
  <c r="D55" i="2"/>
  <c r="D54" i="2"/>
  <c r="D53" i="2"/>
  <c r="D52" i="2"/>
  <c r="D51" i="2"/>
  <c r="D50" i="2"/>
  <c r="D49" i="2"/>
  <c r="D48" i="2"/>
  <c r="D46" i="2"/>
  <c r="D45" i="2"/>
  <c r="D44" i="2"/>
  <c r="D43" i="2"/>
  <c r="D42" i="2"/>
  <c r="D39" i="2"/>
  <c r="D38" i="2"/>
  <c r="D40" i="2"/>
  <c r="D37" i="2"/>
  <c r="D36" i="2"/>
  <c r="D34" i="2"/>
  <c r="D33" i="2"/>
  <c r="D32" i="2"/>
  <c r="D31" i="2"/>
  <c r="D30" i="2"/>
  <c r="D29" i="2"/>
  <c r="D28" i="2"/>
  <c r="D27" i="2"/>
  <c r="D26" i="2"/>
  <c r="D25" i="2"/>
  <c r="D24" i="2"/>
  <c r="D23" i="2"/>
  <c r="D20" i="2"/>
  <c r="D19" i="2"/>
  <c r="D18" i="2"/>
  <c r="D17" i="2"/>
  <c r="D16" i="2"/>
  <c r="D15" i="2"/>
  <c r="D13" i="2"/>
  <c r="D12" i="2"/>
  <c r="D11" i="2"/>
  <c r="G15" i="2"/>
  <c r="J340" i="2"/>
  <c r="M340" i="2" s="1"/>
  <c r="L340" i="2" s="1"/>
  <c r="J341" i="2"/>
  <c r="J342" i="2"/>
  <c r="M342" i="2" s="1"/>
  <c r="L342" i="2" s="1"/>
  <c r="J343" i="2"/>
  <c r="M343" i="2" s="1"/>
  <c r="L343" i="2" s="1"/>
  <c r="J344" i="2"/>
  <c r="M344" i="2" s="1"/>
  <c r="L344" i="2" s="1"/>
  <c r="J345" i="2"/>
  <c r="M345" i="2" s="1"/>
  <c r="L345" i="2" s="1"/>
  <c r="J346" i="2"/>
  <c r="M346" i="2" s="1"/>
  <c r="L346" i="2" s="1"/>
  <c r="J347" i="2"/>
  <c r="M347" i="2" s="1"/>
  <c r="L347" i="2" s="1"/>
  <c r="J348" i="2"/>
  <c r="M348" i="2" s="1"/>
  <c r="L348" i="2" s="1"/>
  <c r="J349" i="2"/>
  <c r="M349" i="2" s="1"/>
  <c r="L349" i="2" s="1"/>
  <c r="J350" i="2"/>
  <c r="M350" i="2" s="1"/>
  <c r="L350" i="2" s="1"/>
  <c r="J351" i="2"/>
  <c r="M351" i="2" s="1"/>
  <c r="L351" i="2" s="1"/>
  <c r="J389" i="2"/>
  <c r="M389" i="2" s="1"/>
  <c r="L389" i="2" s="1"/>
  <c r="J331" i="2"/>
  <c r="M331" i="2" s="1"/>
  <c r="L331" i="2" s="1"/>
  <c r="J321" i="2"/>
  <c r="M321" i="2" s="1"/>
  <c r="L321" i="2" s="1"/>
  <c r="J373" i="2"/>
  <c r="M373" i="2" s="1"/>
  <c r="L373" i="2" s="1"/>
  <c r="J339" i="2"/>
  <c r="J477" i="2"/>
  <c r="M477" i="2" s="1"/>
  <c r="L477" i="2" s="1"/>
  <c r="J460" i="2"/>
  <c r="M460" i="2" s="1"/>
  <c r="L460" i="2" s="1"/>
  <c r="J445" i="2"/>
  <c r="M445" i="2" s="1"/>
  <c r="L445" i="2" s="1"/>
  <c r="J428" i="2"/>
  <c r="M428" i="2" s="1"/>
  <c r="L428" i="2" s="1"/>
  <c r="J413" i="2"/>
  <c r="M413" i="2" s="1"/>
  <c r="L413" i="2" s="1"/>
  <c r="J398" i="2"/>
  <c r="M398" i="2" s="1"/>
  <c r="L398" i="2" s="1"/>
  <c r="J382" i="2"/>
  <c r="M382" i="2" s="1"/>
  <c r="L382" i="2" s="1"/>
  <c r="J363" i="2"/>
  <c r="M363" i="2" s="1"/>
  <c r="L363" i="2" s="1"/>
  <c r="J336" i="2"/>
  <c r="M336" i="2" s="1"/>
  <c r="L336" i="2" s="1"/>
  <c r="J326" i="2"/>
  <c r="M326" i="2" s="1"/>
  <c r="L326" i="2" s="1"/>
  <c r="J316" i="2"/>
  <c r="M316" i="2" s="1"/>
  <c r="L316" i="2" s="1"/>
  <c r="J496" i="2"/>
  <c r="M496" i="2" s="1"/>
  <c r="L496" i="2" s="1"/>
  <c r="E497" i="2"/>
  <c r="C23" i="10"/>
  <c r="B23" i="10"/>
  <c r="B32" i="5"/>
  <c r="H306" i="2"/>
  <c r="H301" i="2"/>
  <c r="H294" i="2"/>
  <c r="H280" i="2"/>
  <c r="H277" i="2"/>
  <c r="H271" i="2"/>
  <c r="B73" i="10"/>
  <c r="B62" i="10"/>
  <c r="B51" i="10"/>
  <c r="B40" i="10"/>
  <c r="B29" i="10"/>
  <c r="B18" i="10"/>
  <c r="H273" i="2" s="1"/>
  <c r="B7" i="10"/>
  <c r="L177" i="2" l="1"/>
  <c r="H232" i="9"/>
  <c r="H231" i="9" s="1"/>
  <c r="I231" i="9"/>
  <c r="J231" i="9" s="1"/>
  <c r="I225" i="9"/>
  <c r="H225" i="9"/>
  <c r="I66" i="9"/>
  <c r="J66" i="9" s="1"/>
  <c r="H67" i="9"/>
  <c r="H66" i="9" s="1"/>
  <c r="M420" i="2"/>
  <c r="L420" i="2" s="1"/>
  <c r="K420" i="2"/>
  <c r="M404" i="2"/>
  <c r="L404" i="2" s="1"/>
  <c r="K404" i="2"/>
  <c r="K403" i="2"/>
  <c r="M403" i="2"/>
  <c r="L403" i="2" s="1"/>
  <c r="G231" i="9"/>
  <c r="H20" i="2" s="1"/>
  <c r="J20" i="2" s="1"/>
  <c r="G225" i="9"/>
  <c r="H19" i="2" s="1"/>
  <c r="J19" i="2" s="1"/>
  <c r="K346" i="2"/>
  <c r="K340" i="2"/>
  <c r="K341" i="2"/>
  <c r="K342" i="2"/>
  <c r="K343" i="2"/>
  <c r="K344" i="2"/>
  <c r="K345" i="2"/>
  <c r="K347" i="2"/>
  <c r="K348" i="2"/>
  <c r="K349" i="2"/>
  <c r="K350" i="2"/>
  <c r="K351" i="2"/>
  <c r="K389" i="2"/>
  <c r="K331" i="2"/>
  <c r="K321" i="2"/>
  <c r="K373" i="2"/>
  <c r="K339" i="2"/>
  <c r="K477" i="2"/>
  <c r="K460" i="2"/>
  <c r="K445" i="2"/>
  <c r="K428" i="2"/>
  <c r="K413" i="2"/>
  <c r="K398" i="2"/>
  <c r="K382" i="2"/>
  <c r="K363" i="2"/>
  <c r="K336" i="2"/>
  <c r="K326" i="2"/>
  <c r="K316" i="2"/>
  <c r="K496" i="2"/>
  <c r="J68" i="2"/>
  <c r="J67" i="2"/>
  <c r="J66" i="2"/>
  <c r="J65" i="2"/>
  <c r="G64" i="2"/>
  <c r="G62" i="2"/>
  <c r="G61" i="2"/>
  <c r="G60" i="2"/>
  <c r="G70" i="2"/>
  <c r="J73" i="2"/>
  <c r="J72" i="2"/>
  <c r="J71" i="2"/>
  <c r="J70" i="2"/>
  <c r="J69" i="2"/>
  <c r="G54" i="2"/>
  <c r="G57" i="2"/>
  <c r="G49" i="2"/>
  <c r="G48" i="2"/>
  <c r="J225" i="9" l="1"/>
  <c r="K20" i="2"/>
  <c r="K19" i="2"/>
  <c r="M68" i="2"/>
  <c r="L68" i="2" s="1"/>
  <c r="M67" i="2"/>
  <c r="L67" i="2" s="1"/>
  <c r="M66" i="2"/>
  <c r="L66" i="2" s="1"/>
  <c r="M65" i="2"/>
  <c r="L65" i="2" s="1"/>
  <c r="M73" i="2"/>
  <c r="L73" i="2" s="1"/>
  <c r="M72" i="2"/>
  <c r="L72" i="2" s="1"/>
  <c r="M71" i="2"/>
  <c r="L71" i="2" s="1"/>
  <c r="M70" i="2"/>
  <c r="L70" i="2" s="1"/>
  <c r="M69" i="2"/>
  <c r="L69" i="2" s="1"/>
  <c r="K338" i="2"/>
  <c r="K68" i="2"/>
  <c r="K67" i="2"/>
  <c r="K66" i="2"/>
  <c r="K65" i="2"/>
  <c r="G71" i="2"/>
  <c r="G56" i="2"/>
  <c r="K69" i="2"/>
  <c r="K70" i="2"/>
  <c r="K71" i="2" l="1"/>
  <c r="G72" i="2"/>
  <c r="G55" i="2"/>
  <c r="G23" i="2"/>
  <c r="J24" i="2"/>
  <c r="J23" i="2"/>
  <c r="J33" i="2"/>
  <c r="J34" i="2"/>
  <c r="J32" i="2"/>
  <c r="J31" i="2"/>
  <c r="J30" i="2"/>
  <c r="J29" i="2"/>
  <c r="J27" i="2"/>
  <c r="J28" i="2"/>
  <c r="J26" i="2"/>
  <c r="J25" i="2"/>
  <c r="G99" i="2"/>
  <c r="J100" i="2"/>
  <c r="J99" i="2"/>
  <c r="J98" i="2"/>
  <c r="J97" i="2"/>
  <c r="G94" i="2"/>
  <c r="G93" i="2"/>
  <c r="G90" i="2"/>
  <c r="J90" i="2"/>
  <c r="G89" i="2"/>
  <c r="J88" i="2"/>
  <c r="J89" i="2"/>
  <c r="G86" i="2"/>
  <c r="G84" i="2"/>
  <c r="G80" i="2"/>
  <c r="G83" i="2"/>
  <c r="J83" i="2"/>
  <c r="J82" i="2"/>
  <c r="J81" i="2"/>
  <c r="J80" i="2"/>
  <c r="G78" i="2"/>
  <c r="G107" i="2"/>
  <c r="G108" i="2"/>
  <c r="J111" i="2"/>
  <c r="J110" i="2"/>
  <c r="J109" i="2"/>
  <c r="J108" i="2"/>
  <c r="J107" i="2"/>
  <c r="G103" i="2"/>
  <c r="G102" i="2"/>
  <c r="G42" i="2"/>
  <c r="G43" i="2"/>
  <c r="G44" i="2"/>
  <c r="G46" i="2"/>
  <c r="G36" i="2"/>
  <c r="G37" i="2"/>
  <c r="G38" i="2"/>
  <c r="G40" i="2"/>
  <c r="M24" i="2" l="1"/>
  <c r="L24" i="2" s="1"/>
  <c r="M23" i="2"/>
  <c r="L23" i="2" s="1"/>
  <c r="M33" i="2"/>
  <c r="L33" i="2" s="1"/>
  <c r="M34" i="2"/>
  <c r="L34" i="2" s="1"/>
  <c r="M32" i="2"/>
  <c r="L32" i="2" s="1"/>
  <c r="M31" i="2"/>
  <c r="L31" i="2" s="1"/>
  <c r="M30" i="2"/>
  <c r="L30" i="2" s="1"/>
  <c r="M29" i="2"/>
  <c r="L29" i="2" s="1"/>
  <c r="M27" i="2"/>
  <c r="L27" i="2" s="1"/>
  <c r="M28" i="2"/>
  <c r="L28" i="2" s="1"/>
  <c r="M26" i="2"/>
  <c r="L26" i="2" s="1"/>
  <c r="M25" i="2"/>
  <c r="L25" i="2" s="1"/>
  <c r="M100" i="2"/>
  <c r="L100" i="2" s="1"/>
  <c r="M99" i="2"/>
  <c r="L99" i="2" s="1"/>
  <c r="M98" i="2"/>
  <c r="L98" i="2" s="1"/>
  <c r="M97" i="2"/>
  <c r="L97" i="2" s="1"/>
  <c r="M90" i="2"/>
  <c r="L90" i="2" s="1"/>
  <c r="M88" i="2"/>
  <c r="L88" i="2" s="1"/>
  <c r="M89" i="2"/>
  <c r="L89" i="2" s="1"/>
  <c r="M83" i="2"/>
  <c r="L83" i="2" s="1"/>
  <c r="M82" i="2"/>
  <c r="L82" i="2" s="1"/>
  <c r="M81" i="2"/>
  <c r="L81" i="2" s="1"/>
  <c r="M80" i="2"/>
  <c r="M111" i="2"/>
  <c r="L111" i="2" s="1"/>
  <c r="M110" i="2"/>
  <c r="L110" i="2" s="1"/>
  <c r="M109" i="2"/>
  <c r="L109" i="2" s="1"/>
  <c r="M108" i="2"/>
  <c r="L108" i="2" s="1"/>
  <c r="M107" i="2"/>
  <c r="L107" i="2" s="1"/>
  <c r="K72" i="2"/>
  <c r="G73" i="2"/>
  <c r="K24" i="2"/>
  <c r="K33" i="2"/>
  <c r="K34" i="2"/>
  <c r="K32" i="2"/>
  <c r="K31" i="2"/>
  <c r="K30" i="2"/>
  <c r="K29" i="2"/>
  <c r="K27" i="2"/>
  <c r="K28" i="2"/>
  <c r="K26" i="2"/>
  <c r="K25" i="2"/>
  <c r="K100" i="2"/>
  <c r="K98" i="2"/>
  <c r="K97" i="2"/>
  <c r="G87" i="2"/>
  <c r="K82" i="2"/>
  <c r="K81" i="2"/>
  <c r="G109" i="2"/>
  <c r="G104" i="2"/>
  <c r="K23" i="2"/>
  <c r="K99" i="2"/>
  <c r="K90" i="2"/>
  <c r="G88" i="2"/>
  <c r="K107" i="2"/>
  <c r="K108" i="2"/>
  <c r="K89" i="2"/>
  <c r="K80" i="2"/>
  <c r="K83" i="2"/>
  <c r="L80" i="2" l="1"/>
  <c r="K109" i="2"/>
  <c r="K73" i="2"/>
  <c r="G110" i="2"/>
  <c r="G105" i="2"/>
  <c r="K88" i="2"/>
  <c r="J180" i="2"/>
  <c r="J179" i="2"/>
  <c r="J178" i="2"/>
  <c r="J177" i="2"/>
  <c r="G182" i="2"/>
  <c r="J181" i="2"/>
  <c r="J212" i="2"/>
  <c r="J211" i="2"/>
  <c r="J210" i="2"/>
  <c r="J209" i="2"/>
  <c r="J208" i="2"/>
  <c r="G213" i="2"/>
  <c r="J214" i="2"/>
  <c r="J213" i="2"/>
  <c r="J192" i="2"/>
  <c r="G196" i="2"/>
  <c r="M214" i="2" l="1"/>
  <c r="L214" i="2"/>
  <c r="M180" i="2"/>
  <c r="L180" i="2" s="1"/>
  <c r="M179" i="2"/>
  <c r="L179" i="2" s="1"/>
  <c r="M178" i="2"/>
  <c r="L178" i="2" s="1"/>
  <c r="M181" i="2"/>
  <c r="L181" i="2" s="1"/>
  <c r="M212" i="2"/>
  <c r="L212" i="2" s="1"/>
  <c r="M211" i="2"/>
  <c r="L211" i="2" s="1"/>
  <c r="M210" i="2"/>
  <c r="L210" i="2" s="1"/>
  <c r="M209" i="2"/>
  <c r="L209" i="2" s="1"/>
  <c r="M208" i="2"/>
  <c r="L208" i="2" s="1"/>
  <c r="M213" i="2"/>
  <c r="L213" i="2" s="1"/>
  <c r="M192" i="2"/>
  <c r="L192" i="2" s="1"/>
  <c r="K110" i="2"/>
  <c r="G111" i="2"/>
  <c r="G106" i="2"/>
  <c r="K180" i="2"/>
  <c r="K179" i="2"/>
  <c r="K178" i="2"/>
  <c r="K177" i="2"/>
  <c r="K181" i="2"/>
  <c r="K212" i="2"/>
  <c r="K211" i="2"/>
  <c r="K210" i="2"/>
  <c r="K214" i="2"/>
  <c r="K192" i="2"/>
  <c r="K208" i="2"/>
  <c r="K209" i="2"/>
  <c r="K213" i="2"/>
  <c r="K111" i="2" l="1"/>
  <c r="J123" i="2"/>
  <c r="J125" i="2"/>
  <c r="J116" i="2"/>
  <c r="G120" i="2"/>
  <c r="G114" i="2"/>
  <c r="G113" i="2"/>
  <c r="J126" i="2"/>
  <c r="J122" i="2"/>
  <c r="J124" i="2"/>
  <c r="J121" i="2"/>
  <c r="J120" i="2"/>
  <c r="J119" i="2"/>
  <c r="J118" i="2"/>
  <c r="J117" i="2"/>
  <c r="J115" i="2"/>
  <c r="J114" i="2"/>
  <c r="J113" i="2"/>
  <c r="G134" i="2"/>
  <c r="G128" i="2"/>
  <c r="G129" i="2"/>
  <c r="G248" i="2"/>
  <c r="G247" i="2"/>
  <c r="G246" i="2"/>
  <c r="J247" i="2"/>
  <c r="J248" i="2"/>
  <c r="J246" i="2"/>
  <c r="J253" i="2"/>
  <c r="J252" i="2"/>
  <c r="G235" i="2"/>
  <c r="G233" i="2"/>
  <c r="M123" i="2" l="1"/>
  <c r="L123" i="2" s="1"/>
  <c r="M125" i="2"/>
  <c r="L125" i="2" s="1"/>
  <c r="M116" i="2"/>
  <c r="L116" i="2" s="1"/>
  <c r="M126" i="2"/>
  <c r="L126" i="2" s="1"/>
  <c r="M122" i="2"/>
  <c r="L122" i="2" s="1"/>
  <c r="M124" i="2"/>
  <c r="L124" i="2" s="1"/>
  <c r="M121" i="2"/>
  <c r="L121" i="2" s="1"/>
  <c r="M120" i="2"/>
  <c r="L120" i="2" s="1"/>
  <c r="M119" i="2"/>
  <c r="L119" i="2" s="1"/>
  <c r="M118" i="2"/>
  <c r="L118" i="2" s="1"/>
  <c r="M117" i="2"/>
  <c r="L117" i="2" s="1"/>
  <c r="M115" i="2"/>
  <c r="L115" i="2" s="1"/>
  <c r="M114" i="2"/>
  <c r="L114" i="2" s="1"/>
  <c r="M113" i="2"/>
  <c r="L113" i="2" s="1"/>
  <c r="M247" i="2"/>
  <c r="L247" i="2" s="1"/>
  <c r="M248" i="2"/>
  <c r="L248" i="2" s="1"/>
  <c r="M246" i="2"/>
  <c r="L246" i="2" s="1"/>
  <c r="M253" i="2"/>
  <c r="L253" i="2" s="1"/>
  <c r="M252" i="2"/>
  <c r="L252" i="2" s="1"/>
  <c r="K123" i="2"/>
  <c r="K125" i="2"/>
  <c r="K116" i="2"/>
  <c r="K126" i="2"/>
  <c r="K122" i="2"/>
  <c r="K124" i="2"/>
  <c r="K121" i="2"/>
  <c r="K119" i="2"/>
  <c r="K118" i="2"/>
  <c r="K117" i="2"/>
  <c r="K115" i="2"/>
  <c r="K253" i="2"/>
  <c r="K252" i="2"/>
  <c r="G234" i="2"/>
  <c r="K114" i="2"/>
  <c r="K120" i="2"/>
  <c r="K113" i="2"/>
  <c r="K248" i="2"/>
  <c r="K247" i="2"/>
  <c r="K246" i="2"/>
  <c r="G302" i="2"/>
  <c r="J303" i="2"/>
  <c r="J304" i="2"/>
  <c r="C217" i="9"/>
  <c r="B238" i="10"/>
  <c r="F217" i="9" s="1"/>
  <c r="G217" i="9" s="1"/>
  <c r="H217" i="9" s="1"/>
  <c r="E296" i="2"/>
  <c r="E216" i="9"/>
  <c r="G216" i="9" s="1"/>
  <c r="I216" i="9" s="1"/>
  <c r="H216" i="9" s="1"/>
  <c r="E214" i="9"/>
  <c r="G214" i="9" s="1"/>
  <c r="G215" i="9"/>
  <c r="H215" i="9" s="1"/>
  <c r="G298" i="2"/>
  <c r="J299" i="2"/>
  <c r="J298" i="2"/>
  <c r="G295" i="2"/>
  <c r="E297" i="2"/>
  <c r="E222" i="9"/>
  <c r="E223" i="9" s="1"/>
  <c r="G223" i="9" s="1"/>
  <c r="I223" i="9" s="1"/>
  <c r="H223" i="9" s="1"/>
  <c r="G221" i="9"/>
  <c r="H221" i="9" s="1"/>
  <c r="E220" i="9"/>
  <c r="G220" i="9" s="1"/>
  <c r="I214" i="9" l="1"/>
  <c r="I220" i="9"/>
  <c r="H220" i="9" s="1"/>
  <c r="M303" i="2"/>
  <c r="L303" i="2" s="1"/>
  <c r="M304" i="2"/>
  <c r="L304" i="2" s="1"/>
  <c r="M299" i="2"/>
  <c r="L299" i="2" s="1"/>
  <c r="M298" i="2"/>
  <c r="L298" i="2" s="1"/>
  <c r="K304" i="2"/>
  <c r="E302" i="2"/>
  <c r="K299" i="2"/>
  <c r="K303" i="2"/>
  <c r="K298" i="2"/>
  <c r="G222" i="9"/>
  <c r="I222" i="9" s="1"/>
  <c r="I213" i="9" l="1"/>
  <c r="H214" i="9"/>
  <c r="H213" i="9" s="1"/>
  <c r="I219" i="9"/>
  <c r="H222" i="9"/>
  <c r="H219" i="9" s="1"/>
  <c r="E295" i="2"/>
  <c r="E208" i="9"/>
  <c r="G208" i="9" s="1"/>
  <c r="E209" i="9"/>
  <c r="G209" i="9" s="1"/>
  <c r="I209" i="9" s="1"/>
  <c r="H209" i="9" s="1"/>
  <c r="G211" i="9"/>
  <c r="H211" i="9" s="1"/>
  <c r="E195" i="9"/>
  <c r="G195" i="9" s="1"/>
  <c r="I195" i="9" s="1"/>
  <c r="H195" i="9" s="1"/>
  <c r="E190" i="9"/>
  <c r="E197" i="9"/>
  <c r="B227" i="10"/>
  <c r="F190" i="9" s="1"/>
  <c r="E189" i="9"/>
  <c r="I208" i="9" l="1"/>
  <c r="G219" i="9"/>
  <c r="J219" i="9" s="1"/>
  <c r="G213" i="9"/>
  <c r="G190" i="9"/>
  <c r="H190" i="9" s="1"/>
  <c r="G189" i="9"/>
  <c r="I189" i="9" s="1"/>
  <c r="H189" i="9" s="1"/>
  <c r="G188" i="9"/>
  <c r="H188" i="9" s="1"/>
  <c r="G187" i="9"/>
  <c r="I187" i="9" s="1"/>
  <c r="H187" i="9" s="1"/>
  <c r="G186" i="9"/>
  <c r="G205" i="9"/>
  <c r="I205" i="9" s="1"/>
  <c r="H205" i="9" s="1"/>
  <c r="G204" i="9"/>
  <c r="H204" i="9" s="1"/>
  <c r="E203" i="9"/>
  <c r="G202" i="9"/>
  <c r="I202" i="9" s="1"/>
  <c r="H202" i="9" s="1"/>
  <c r="G201" i="9"/>
  <c r="G193" i="9"/>
  <c r="G194" i="9"/>
  <c r="I194" i="9" s="1"/>
  <c r="H194" i="9" s="1"/>
  <c r="G196" i="9"/>
  <c r="I196" i="9" s="1"/>
  <c r="H196" i="9" s="1"/>
  <c r="G197" i="9"/>
  <c r="I197" i="9" s="1"/>
  <c r="H197" i="9" s="1"/>
  <c r="G198" i="9"/>
  <c r="I198" i="9" s="1"/>
  <c r="H198" i="9" s="1"/>
  <c r="I207" i="9" l="1"/>
  <c r="H208" i="9"/>
  <c r="H296" i="2"/>
  <c r="J213" i="9"/>
  <c r="I186" i="9"/>
  <c r="I201" i="9"/>
  <c r="I193" i="9"/>
  <c r="H297" i="2"/>
  <c r="J297" i="2" s="1"/>
  <c r="E290" i="2"/>
  <c r="E175" i="9"/>
  <c r="G175" i="9" s="1"/>
  <c r="I175" i="9" s="1"/>
  <c r="H175" i="9" s="1"/>
  <c r="E181" i="9"/>
  <c r="E183" i="9" s="1"/>
  <c r="G183" i="9" s="1"/>
  <c r="I183" i="9" s="1"/>
  <c r="H183" i="9" s="1"/>
  <c r="E180" i="9"/>
  <c r="G180" i="9" s="1"/>
  <c r="H180" i="9" s="1"/>
  <c r="E179" i="9"/>
  <c r="E286" i="2"/>
  <c r="E174" i="9"/>
  <c r="C174" i="9"/>
  <c r="G177" i="9"/>
  <c r="I177" i="9" s="1"/>
  <c r="H177" i="9" s="1"/>
  <c r="G178" i="9"/>
  <c r="I178" i="9" s="1"/>
  <c r="H178" i="9" s="1"/>
  <c r="G176" i="9"/>
  <c r="H176" i="9" s="1"/>
  <c r="G173" i="9"/>
  <c r="H173" i="9" s="1"/>
  <c r="G172" i="9"/>
  <c r="I172" i="9" s="1"/>
  <c r="H172" i="9" s="1"/>
  <c r="G171" i="9"/>
  <c r="J296" i="2" l="1"/>
  <c r="H302" i="2"/>
  <c r="J302" i="2" s="1"/>
  <c r="I185" i="9"/>
  <c r="H186" i="9"/>
  <c r="H185" i="9" s="1"/>
  <c r="I200" i="9"/>
  <c r="H201" i="9"/>
  <c r="I192" i="9"/>
  <c r="H193" i="9"/>
  <c r="H192" i="9" s="1"/>
  <c r="I171" i="9"/>
  <c r="H171" i="9" s="1"/>
  <c r="K297" i="2"/>
  <c r="G192" i="9"/>
  <c r="G185" i="9"/>
  <c r="E182" i="9"/>
  <c r="G182" i="9" s="1"/>
  <c r="I182" i="9" s="1"/>
  <c r="H182" i="9" s="1"/>
  <c r="G181" i="9"/>
  <c r="I181" i="9" s="1"/>
  <c r="K296" i="2" l="1"/>
  <c r="K302" i="2"/>
  <c r="H291" i="2"/>
  <c r="J291" i="2" s="1"/>
  <c r="J192" i="9"/>
  <c r="H290" i="2"/>
  <c r="J185" i="9"/>
  <c r="I170" i="9"/>
  <c r="H181" i="9"/>
  <c r="K291" i="2"/>
  <c r="J288" i="2"/>
  <c r="M288" i="2" s="1"/>
  <c r="J287" i="2"/>
  <c r="G624" i="2"/>
  <c r="L288" i="2" l="1"/>
  <c r="M287" i="2"/>
  <c r="L287" i="2" s="1"/>
  <c r="K288" i="2"/>
  <c r="K287" i="2"/>
  <c r="G167" i="9"/>
  <c r="I167" i="9" s="1"/>
  <c r="H167" i="9" s="1"/>
  <c r="G166" i="9"/>
  <c r="I166" i="9" s="1"/>
  <c r="H166" i="9" s="1"/>
  <c r="G165" i="9"/>
  <c r="H165" i="9" s="1"/>
  <c r="G156" i="9"/>
  <c r="I156" i="9" s="1"/>
  <c r="H156" i="9" s="1"/>
  <c r="G157" i="9"/>
  <c r="I157" i="9" s="1"/>
  <c r="H157" i="9" s="1"/>
  <c r="G158" i="9"/>
  <c r="I158" i="9" s="1"/>
  <c r="H158" i="9" s="1"/>
  <c r="G159" i="9"/>
  <c r="I159" i="9" s="1"/>
  <c r="H159" i="9" s="1"/>
  <c r="G160" i="9"/>
  <c r="H160" i="9" s="1"/>
  <c r="G161" i="9"/>
  <c r="H161" i="9" s="1"/>
  <c r="G162" i="9"/>
  <c r="H162" i="9" s="1"/>
  <c r="G163" i="9"/>
  <c r="H163" i="9" s="1"/>
  <c r="G164" i="9"/>
  <c r="I164" i="9" s="1"/>
  <c r="H164" i="9" s="1"/>
  <c r="G168" i="9"/>
  <c r="H168" i="9" s="1"/>
  <c r="G155" i="9"/>
  <c r="G152" i="9"/>
  <c r="H152" i="9" s="1"/>
  <c r="G151" i="9"/>
  <c r="H151" i="9" s="1"/>
  <c r="G150" i="9"/>
  <c r="I150" i="9" s="1"/>
  <c r="H150" i="9" s="1"/>
  <c r="G149" i="9"/>
  <c r="I149" i="9" s="1"/>
  <c r="H149" i="9" s="1"/>
  <c r="G148" i="9"/>
  <c r="J282" i="2"/>
  <c r="E278" i="2"/>
  <c r="G145" i="9"/>
  <c r="H145" i="9" s="1"/>
  <c r="G144" i="9"/>
  <c r="H144" i="9" s="1"/>
  <c r="G143" i="9"/>
  <c r="I143" i="9" s="1"/>
  <c r="H143" i="9" s="1"/>
  <c r="G142" i="9"/>
  <c r="I142" i="9" s="1"/>
  <c r="H142" i="9" s="1"/>
  <c r="G141" i="9"/>
  <c r="I155" i="9" l="1"/>
  <c r="I148" i="9"/>
  <c r="I141" i="9"/>
  <c r="M282" i="2"/>
  <c r="L282" i="2" s="1"/>
  <c r="K282" i="2"/>
  <c r="G154" i="9"/>
  <c r="H283" i="2" s="1"/>
  <c r="J283" i="2" s="1"/>
  <c r="M283" i="2" s="1"/>
  <c r="L283" i="2" s="1"/>
  <c r="G147" i="9"/>
  <c r="H281" i="2" s="1"/>
  <c r="J281" i="2" s="1"/>
  <c r="G140" i="9"/>
  <c r="H278" i="2" s="1"/>
  <c r="J278" i="2" s="1"/>
  <c r="I147" i="9" l="1"/>
  <c r="H148" i="9"/>
  <c r="H147" i="9" s="1"/>
  <c r="I140" i="9"/>
  <c r="H141" i="9"/>
  <c r="H140" i="9" s="1"/>
  <c r="J147" i="9"/>
  <c r="J140" i="9"/>
  <c r="I154" i="9"/>
  <c r="J154" i="9" s="1"/>
  <c r="H155" i="9"/>
  <c r="H154" i="9" s="1"/>
  <c r="K283" i="2"/>
  <c r="K281" i="2"/>
  <c r="K278" i="2"/>
  <c r="J275" i="2"/>
  <c r="J274" i="2"/>
  <c r="M275" i="2" l="1"/>
  <c r="L275" i="2" s="1"/>
  <c r="M274" i="2"/>
  <c r="L274" i="2" s="1"/>
  <c r="K275" i="2"/>
  <c r="K274" i="2"/>
  <c r="J526" i="2"/>
  <c r="C138" i="9"/>
  <c r="E525" i="2"/>
  <c r="G136" i="9"/>
  <c r="G137" i="9"/>
  <c r="I137" i="9" s="1"/>
  <c r="H137" i="9" s="1"/>
  <c r="B84" i="10"/>
  <c r="F138" i="9" s="1"/>
  <c r="G138" i="9" s="1"/>
  <c r="H138" i="9" s="1"/>
  <c r="B95" i="10"/>
  <c r="F8" i="9" s="1"/>
  <c r="B106" i="10"/>
  <c r="F14" i="9" s="1"/>
  <c r="B117" i="10"/>
  <c r="F19" i="9" s="1"/>
  <c r="B128" i="10"/>
  <c r="F27" i="9" s="1"/>
  <c r="B139" i="10"/>
  <c r="F33" i="9" s="1"/>
  <c r="B150" i="10"/>
  <c r="F38" i="9" s="1"/>
  <c r="B161" i="10"/>
  <c r="F90" i="9" s="1"/>
  <c r="B172" i="10"/>
  <c r="B183" i="10"/>
  <c r="F93" i="9" s="1"/>
  <c r="B194" i="10"/>
  <c r="C133" i="9"/>
  <c r="B216" i="10"/>
  <c r="F133" i="9" s="1"/>
  <c r="G133" i="9" s="1"/>
  <c r="H133" i="9" s="1"/>
  <c r="G132" i="9"/>
  <c r="I132" i="9" s="1"/>
  <c r="H132" i="9" s="1"/>
  <c r="G131" i="9"/>
  <c r="E127" i="9"/>
  <c r="G127" i="9" s="1"/>
  <c r="I127" i="9" s="1"/>
  <c r="H127" i="9" s="1"/>
  <c r="E128" i="9"/>
  <c r="G128" i="9" s="1"/>
  <c r="I128" i="9" s="1"/>
  <c r="H128" i="9" s="1"/>
  <c r="G126" i="9"/>
  <c r="H126" i="9" s="1"/>
  <c r="E125" i="9"/>
  <c r="G125" i="9" s="1"/>
  <c r="I125" i="9" s="1"/>
  <c r="H125" i="9" s="1"/>
  <c r="G120" i="9"/>
  <c r="I120" i="9" s="1"/>
  <c r="G121" i="9"/>
  <c r="I121" i="9" s="1"/>
  <c r="H121" i="9" s="1"/>
  <c r="G122" i="9"/>
  <c r="H122" i="9" s="1"/>
  <c r="G123" i="9"/>
  <c r="I123" i="9" s="1"/>
  <c r="H123" i="9" s="1"/>
  <c r="G124" i="9"/>
  <c r="I124" i="9" s="1"/>
  <c r="H124" i="9" s="1"/>
  <c r="G119" i="9"/>
  <c r="H119" i="9" s="1"/>
  <c r="G116" i="9"/>
  <c r="I116" i="9" s="1"/>
  <c r="G115" i="9"/>
  <c r="H115" i="9" s="1"/>
  <c r="G112" i="9"/>
  <c r="I112" i="9" s="1"/>
  <c r="H112" i="9" s="1"/>
  <c r="G111" i="9"/>
  <c r="I111" i="9" s="1"/>
  <c r="G110" i="9"/>
  <c r="H110" i="9" s="1"/>
  <c r="G107" i="9"/>
  <c r="I107" i="9" s="1"/>
  <c r="H107" i="9" s="1"/>
  <c r="G106" i="9"/>
  <c r="I106" i="9" s="1"/>
  <c r="H106" i="9" s="1"/>
  <c r="G105" i="9"/>
  <c r="I105" i="9" s="1"/>
  <c r="G104" i="9"/>
  <c r="H104" i="9" s="1"/>
  <c r="G100" i="9"/>
  <c r="I100" i="9" s="1"/>
  <c r="G101" i="9"/>
  <c r="I101" i="9" s="1"/>
  <c r="H101" i="9" s="1"/>
  <c r="G99" i="9"/>
  <c r="H99" i="9" s="1"/>
  <c r="G12" i="9"/>
  <c r="I12" i="9" s="1"/>
  <c r="H12" i="9" s="1"/>
  <c r="G13" i="9"/>
  <c r="I13" i="9" s="1"/>
  <c r="H13" i="9" s="1"/>
  <c r="G11" i="9"/>
  <c r="G6" i="9"/>
  <c r="I6" i="9" s="1"/>
  <c r="H6" i="9" s="1"/>
  <c r="G7" i="9"/>
  <c r="I7" i="9" s="1"/>
  <c r="H7" i="9" s="1"/>
  <c r="I136" i="9" l="1"/>
  <c r="M302" i="2"/>
  <c r="L302" i="2" s="1"/>
  <c r="M19" i="2"/>
  <c r="L19" i="2" s="1"/>
  <c r="M297" i="2"/>
  <c r="L297" i="2" s="1"/>
  <c r="M20" i="2"/>
  <c r="L20" i="2" s="1"/>
  <c r="M296" i="2"/>
  <c r="L296" i="2" s="1"/>
  <c r="M291" i="2"/>
  <c r="L291" i="2" s="1"/>
  <c r="M281" i="2"/>
  <c r="L281" i="2" s="1"/>
  <c r="M278" i="2"/>
  <c r="L278" i="2" s="1"/>
  <c r="I131" i="9"/>
  <c r="I118" i="9"/>
  <c r="J118" i="9" s="1"/>
  <c r="H120" i="9"/>
  <c r="H118" i="9" s="1"/>
  <c r="I114" i="9"/>
  <c r="H116" i="9"/>
  <c r="H114" i="9" s="1"/>
  <c r="I109" i="9"/>
  <c r="H111" i="9"/>
  <c r="H109" i="9" s="1"/>
  <c r="I103" i="9"/>
  <c r="H105" i="9"/>
  <c r="H103" i="9" s="1"/>
  <c r="I98" i="9"/>
  <c r="H100" i="9"/>
  <c r="H98" i="9" s="1"/>
  <c r="I11" i="9"/>
  <c r="M526" i="2"/>
  <c r="L526" i="2" s="1"/>
  <c r="K526" i="2"/>
  <c r="F84" i="9"/>
  <c r="F174" i="9"/>
  <c r="G174" i="9" s="1"/>
  <c r="H174" i="9" s="1"/>
  <c r="F91" i="9"/>
  <c r="F210" i="9"/>
  <c r="G210" i="9" s="1"/>
  <c r="F203" i="9"/>
  <c r="G203" i="9" s="1"/>
  <c r="F179" i="9"/>
  <c r="G179" i="9" s="1"/>
  <c r="H179" i="9" s="1"/>
  <c r="G114" i="9"/>
  <c r="H494" i="2" s="1"/>
  <c r="J494" i="2" s="1"/>
  <c r="G135" i="9"/>
  <c r="H525" i="2" s="1"/>
  <c r="G109" i="9"/>
  <c r="H417" i="2" s="1"/>
  <c r="G130" i="9"/>
  <c r="H434" i="2" s="1"/>
  <c r="G103" i="9"/>
  <c r="H626" i="2" s="1"/>
  <c r="G118" i="9"/>
  <c r="H448" i="2" s="1"/>
  <c r="E466" i="2"/>
  <c r="E463" i="2"/>
  <c r="E448" i="2"/>
  <c r="E434" i="2"/>
  <c r="E431" i="2"/>
  <c r="E494" i="2"/>
  <c r="B205" i="10"/>
  <c r="E417" i="2"/>
  <c r="E626" i="2"/>
  <c r="E365" i="2"/>
  <c r="E387" i="2"/>
  <c r="E399" i="2"/>
  <c r="E442" i="2"/>
  <c r="E457" i="2"/>
  <c r="E474" i="2"/>
  <c r="J114" i="9" l="1"/>
  <c r="J109" i="9"/>
  <c r="J103" i="9"/>
  <c r="M494" i="2"/>
  <c r="L494" i="2" s="1"/>
  <c r="I135" i="9"/>
  <c r="J135" i="9" s="1"/>
  <c r="H136" i="9"/>
  <c r="H135" i="9" s="1"/>
  <c r="I130" i="9"/>
  <c r="J130" i="9" s="1"/>
  <c r="H131" i="9"/>
  <c r="H130" i="9" s="1"/>
  <c r="I10" i="9"/>
  <c r="H11" i="9"/>
  <c r="G207" i="9"/>
  <c r="H210" i="9"/>
  <c r="H207" i="9" s="1"/>
  <c r="G200" i="9"/>
  <c r="H203" i="9"/>
  <c r="H200" i="9" s="1"/>
  <c r="H170" i="9"/>
  <c r="K494" i="2"/>
  <c r="G170" i="9"/>
  <c r="H466" i="2"/>
  <c r="H463" i="2"/>
  <c r="H431" i="2"/>
  <c r="G98" i="9"/>
  <c r="J98" i="9" s="1"/>
  <c r="J207" i="9" l="1"/>
  <c r="M295" i="2" s="1"/>
  <c r="L295" i="2" s="1"/>
  <c r="H295" i="2"/>
  <c r="J295" i="2" s="1"/>
  <c r="J200" i="9"/>
  <c r="M292" i="2" s="1"/>
  <c r="L292" i="2" s="1"/>
  <c r="H292" i="2"/>
  <c r="J292" i="2" s="1"/>
  <c r="H286" i="2"/>
  <c r="J170" i="9"/>
  <c r="H387" i="2"/>
  <c r="H399" i="2"/>
  <c r="H442" i="2"/>
  <c r="H474" i="2"/>
  <c r="H365" i="2"/>
  <c r="H457" i="2"/>
  <c r="K295" i="2" l="1"/>
  <c r="K292" i="2"/>
  <c r="G8" i="9"/>
  <c r="H8" i="9" s="1"/>
  <c r="G14" i="9"/>
  <c r="H14" i="9" s="1"/>
  <c r="H10" i="9" s="1"/>
  <c r="B23" i="5"/>
  <c r="B24" i="5"/>
  <c r="B25" i="5"/>
  <c r="E93" i="9"/>
  <c r="E86" i="9"/>
  <c r="G86" i="9" s="1"/>
  <c r="H86" i="9" s="1"/>
  <c r="E84" i="9"/>
  <c r="E85" i="9" s="1"/>
  <c r="G85" i="9" s="1"/>
  <c r="I85" i="9" s="1"/>
  <c r="H85" i="9" s="1"/>
  <c r="E83" i="9"/>
  <c r="G83" i="9" s="1"/>
  <c r="E92" i="9"/>
  <c r="G92" i="9" s="1"/>
  <c r="I92" i="9" s="1"/>
  <c r="E91" i="9"/>
  <c r="E90" i="9"/>
  <c r="E95" i="9"/>
  <c r="G95" i="9" s="1"/>
  <c r="H95" i="9" s="1"/>
  <c r="E74" i="9"/>
  <c r="G74" i="9" s="1"/>
  <c r="I74" i="9" s="1"/>
  <c r="H74" i="9" s="1"/>
  <c r="E78" i="9"/>
  <c r="G78" i="9" s="1"/>
  <c r="I78" i="9" s="1"/>
  <c r="H78" i="9" s="1"/>
  <c r="E80" i="9"/>
  <c r="E79" i="9"/>
  <c r="G76" i="9"/>
  <c r="H76" i="9" s="1"/>
  <c r="G73" i="9"/>
  <c r="I83" i="9" l="1"/>
  <c r="H83" i="9" s="1"/>
  <c r="H92" i="9"/>
  <c r="I73" i="9"/>
  <c r="H73" i="9" s="1"/>
  <c r="G93" i="9"/>
  <c r="H93" i="9" s="1"/>
  <c r="G91" i="9"/>
  <c r="H91" i="9" s="1"/>
  <c r="E87" i="9"/>
  <c r="G87" i="9" s="1"/>
  <c r="I87" i="9" s="1"/>
  <c r="E94" i="9"/>
  <c r="G94" i="9" s="1"/>
  <c r="I94" i="9" s="1"/>
  <c r="G84" i="9"/>
  <c r="H84" i="9" s="1"/>
  <c r="G90" i="9"/>
  <c r="H90" i="9" s="1"/>
  <c r="E96" i="9"/>
  <c r="G96" i="9" s="1"/>
  <c r="I96" i="9" s="1"/>
  <c r="H96" i="9" s="1"/>
  <c r="E77" i="9"/>
  <c r="I82" i="9" l="1"/>
  <c r="H87" i="9"/>
  <c r="H82" i="9" s="1"/>
  <c r="I89" i="9"/>
  <c r="H94" i="9"/>
  <c r="H89" i="9" s="1"/>
  <c r="E75" i="9"/>
  <c r="G75" i="9" s="1"/>
  <c r="I75" i="9" s="1"/>
  <c r="G77" i="9"/>
  <c r="H77" i="9" s="1"/>
  <c r="I72" i="9" l="1"/>
  <c r="H75" i="9"/>
  <c r="H72" i="9" s="1"/>
  <c r="G72" i="9"/>
  <c r="E644" i="2"/>
  <c r="E643" i="2"/>
  <c r="E630" i="2"/>
  <c r="E58" i="9"/>
  <c r="E56" i="9" s="1"/>
  <c r="G56" i="9" s="1"/>
  <c r="I56" i="9" s="1"/>
  <c r="H56" i="9" s="1"/>
  <c r="E55" i="9"/>
  <c r="G55" i="9" s="1"/>
  <c r="I55" i="9" s="1"/>
  <c r="H55" i="9" s="1"/>
  <c r="E54" i="9"/>
  <c r="G54" i="9" s="1"/>
  <c r="E41" i="9"/>
  <c r="G41" i="9" s="1"/>
  <c r="E42" i="9"/>
  <c r="G42" i="9" s="1"/>
  <c r="I42" i="9" s="1"/>
  <c r="H42" i="9" s="1"/>
  <c r="E45" i="9"/>
  <c r="G45" i="9" s="1"/>
  <c r="I45" i="9" s="1"/>
  <c r="H45" i="9" s="1"/>
  <c r="E59" i="9"/>
  <c r="E60" i="9" s="1"/>
  <c r="G64" i="9"/>
  <c r="I64" i="9" s="1"/>
  <c r="H64" i="9" s="1"/>
  <c r="E46" i="9"/>
  <c r="G46" i="9" s="1"/>
  <c r="I46" i="9" s="1"/>
  <c r="H46" i="9" s="1"/>
  <c r="G51" i="9"/>
  <c r="I51" i="9" s="1"/>
  <c r="H51" i="9" s="1"/>
  <c r="E469" i="2"/>
  <c r="E452" i="2"/>
  <c r="E437" i="2"/>
  <c r="E467" i="2"/>
  <c r="G38" i="9"/>
  <c r="H38" i="9" s="1"/>
  <c r="G37" i="9"/>
  <c r="I37" i="9" s="1"/>
  <c r="H37" i="9" s="1"/>
  <c r="G36" i="9"/>
  <c r="E435" i="2"/>
  <c r="G33" i="9"/>
  <c r="H33" i="9" s="1"/>
  <c r="G32" i="9"/>
  <c r="H32" i="9" s="1"/>
  <c r="G25" i="9"/>
  <c r="H25" i="9" s="1"/>
  <c r="E385" i="2"/>
  <c r="G31" i="9"/>
  <c r="I31" i="9" s="1"/>
  <c r="H31" i="9" s="1"/>
  <c r="G30" i="9"/>
  <c r="G27" i="9"/>
  <c r="H27" i="9" s="1"/>
  <c r="G26" i="9"/>
  <c r="H26" i="9" s="1"/>
  <c r="G24" i="9"/>
  <c r="I24" i="9" s="1"/>
  <c r="H24" i="9" s="1"/>
  <c r="G23" i="9"/>
  <c r="E370" i="2"/>
  <c r="G20" i="9"/>
  <c r="H20" i="9" s="1"/>
  <c r="G19" i="9"/>
  <c r="H19" i="9" s="1"/>
  <c r="G18" i="9"/>
  <c r="I18" i="9" s="1"/>
  <c r="H18" i="9" s="1"/>
  <c r="G17" i="9"/>
  <c r="E353" i="2"/>
  <c r="F9" i="5"/>
  <c r="H9" i="5" s="1"/>
  <c r="J9" i="5" s="1"/>
  <c r="L9" i="5" s="1"/>
  <c r="N9" i="5" s="1"/>
  <c r="P9" i="5" s="1"/>
  <c r="D22" i="5" s="1"/>
  <c r="F22" i="5" s="1"/>
  <c r="H22" i="5" s="1"/>
  <c r="J22" i="5" s="1"/>
  <c r="L22" i="5" s="1"/>
  <c r="N22" i="5" s="1"/>
  <c r="B16" i="5"/>
  <c r="B29" i="5" s="1"/>
  <c r="B15" i="5"/>
  <c r="B28" i="5" s="1"/>
  <c r="B14" i="5"/>
  <c r="B27" i="5" s="1"/>
  <c r="B13" i="5"/>
  <c r="B26" i="5" s="1"/>
  <c r="B9" i="5"/>
  <c r="B22" i="5" s="1"/>
  <c r="B8" i="5"/>
  <c r="B21" i="5" s="1"/>
  <c r="G649" i="2"/>
  <c r="J648" i="2"/>
  <c r="J649" i="2"/>
  <c r="J647" i="2"/>
  <c r="J646" i="2"/>
  <c r="G632" i="2"/>
  <c r="G646" i="2"/>
  <c r="J634" i="2"/>
  <c r="J633" i="2"/>
  <c r="J72" i="9" l="1"/>
  <c r="I54" i="9"/>
  <c r="H54" i="9" s="1"/>
  <c r="I41" i="9"/>
  <c r="H41" i="9" s="1"/>
  <c r="I36" i="9"/>
  <c r="I30" i="9"/>
  <c r="I23" i="9"/>
  <c r="I17" i="9"/>
  <c r="M648" i="2"/>
  <c r="L648" i="2" s="1"/>
  <c r="M649" i="2"/>
  <c r="L649" i="2" s="1"/>
  <c r="M647" i="2"/>
  <c r="L647" i="2" s="1"/>
  <c r="M646" i="2"/>
  <c r="M634" i="2"/>
  <c r="L634" i="2" s="1"/>
  <c r="M633" i="2"/>
  <c r="L633" i="2" s="1"/>
  <c r="K648" i="2"/>
  <c r="K647" i="2"/>
  <c r="G633" i="2"/>
  <c r="E57" i="9"/>
  <c r="G57" i="9" s="1"/>
  <c r="I57" i="9" s="1"/>
  <c r="G58" i="9"/>
  <c r="I58" i="9" s="1"/>
  <c r="H58" i="9" s="1"/>
  <c r="E43" i="9"/>
  <c r="G43" i="9" s="1"/>
  <c r="I43" i="9" s="1"/>
  <c r="E44" i="9"/>
  <c r="G44" i="9" s="1"/>
  <c r="I44" i="9" s="1"/>
  <c r="H44" i="9" s="1"/>
  <c r="E47" i="9"/>
  <c r="E61" i="9"/>
  <c r="G60" i="9"/>
  <c r="I60" i="9" s="1"/>
  <c r="H60" i="9" s="1"/>
  <c r="G59" i="9"/>
  <c r="I59" i="9" s="1"/>
  <c r="H59" i="9" s="1"/>
  <c r="G82" i="9"/>
  <c r="H630" i="2"/>
  <c r="J630" i="2" s="1"/>
  <c r="G89" i="9"/>
  <c r="K649" i="2"/>
  <c r="K646" i="2"/>
  <c r="I29" i="9" l="1"/>
  <c r="H30" i="9"/>
  <c r="H29" i="9" s="1"/>
  <c r="I22" i="9"/>
  <c r="H23" i="9"/>
  <c r="H22" i="9" s="1"/>
  <c r="I35" i="9"/>
  <c r="H36" i="9"/>
  <c r="H35" i="9" s="1"/>
  <c r="I16" i="9"/>
  <c r="H17" i="9"/>
  <c r="H16" i="9" s="1"/>
  <c r="H57" i="9"/>
  <c r="H43" i="9"/>
  <c r="H643" i="2"/>
  <c r="J643" i="2" s="1"/>
  <c r="J82" i="9"/>
  <c r="M643" i="2" s="1"/>
  <c r="L643" i="2" s="1"/>
  <c r="H644" i="2"/>
  <c r="J644" i="2" s="1"/>
  <c r="J89" i="9"/>
  <c r="M644" i="2" s="1"/>
  <c r="L644" i="2" s="1"/>
  <c r="M630" i="2"/>
  <c r="L630" i="2" s="1"/>
  <c r="L646" i="2"/>
  <c r="K633" i="2"/>
  <c r="G634" i="2"/>
  <c r="K630" i="2"/>
  <c r="E48" i="9"/>
  <c r="G47" i="9"/>
  <c r="I47" i="9" s="1"/>
  <c r="E62" i="9"/>
  <c r="G61" i="9"/>
  <c r="I61" i="9" s="1"/>
  <c r="K645" i="2"/>
  <c r="J632" i="2"/>
  <c r="G637" i="2"/>
  <c r="G638" i="2"/>
  <c r="J637" i="2"/>
  <c r="J640" i="2"/>
  <c r="J639" i="2"/>
  <c r="J638" i="2"/>
  <c r="G641" i="2"/>
  <c r="G636" i="2"/>
  <c r="J641" i="2"/>
  <c r="J636" i="2"/>
  <c r="E13" i="2"/>
  <c r="H13" i="2"/>
  <c r="J13" i="2" s="1"/>
  <c r="M13" i="2" s="1"/>
  <c r="L13" i="2" s="1"/>
  <c r="G12" i="2"/>
  <c r="J12" i="2"/>
  <c r="J11" i="2"/>
  <c r="K643" i="2" l="1"/>
  <c r="K642" i="2" s="1"/>
  <c r="K644" i="2"/>
  <c r="H47" i="9"/>
  <c r="H61" i="9"/>
  <c r="M632" i="2"/>
  <c r="M637" i="2"/>
  <c r="L637" i="2" s="1"/>
  <c r="M640" i="2"/>
  <c r="L640" i="2" s="1"/>
  <c r="M639" i="2"/>
  <c r="L639" i="2" s="1"/>
  <c r="M638" i="2"/>
  <c r="L638" i="2" s="1"/>
  <c r="L641" i="2"/>
  <c r="M636" i="2"/>
  <c r="M12" i="2"/>
  <c r="L12" i="2" s="1"/>
  <c r="M11" i="2"/>
  <c r="L11" i="2" s="1"/>
  <c r="K634" i="2"/>
  <c r="K632" i="2"/>
  <c r="G639" i="2"/>
  <c r="K13" i="2"/>
  <c r="K11" i="2"/>
  <c r="G48" i="9"/>
  <c r="I48" i="9" s="1"/>
  <c r="E49" i="9"/>
  <c r="E63" i="9"/>
  <c r="G63" i="9" s="1"/>
  <c r="I63" i="9" s="1"/>
  <c r="H63" i="9" s="1"/>
  <c r="G62" i="9"/>
  <c r="I62" i="9" s="1"/>
  <c r="K637" i="2"/>
  <c r="K638" i="2"/>
  <c r="K641" i="2"/>
  <c r="K636" i="2"/>
  <c r="K12" i="2"/>
  <c r="H48" i="9" l="1"/>
  <c r="I53" i="9"/>
  <c r="J53" i="9" s="1"/>
  <c r="H62" i="9"/>
  <c r="H53" i="9" s="1"/>
  <c r="L632" i="2"/>
  <c r="L636" i="2"/>
  <c r="K639" i="2"/>
  <c r="K631" i="2"/>
  <c r="G640" i="2"/>
  <c r="G53" i="9"/>
  <c r="H497" i="2" s="1"/>
  <c r="G49" i="9"/>
  <c r="I49" i="9" s="1"/>
  <c r="H49" i="9" s="1"/>
  <c r="E50" i="9"/>
  <c r="G50" i="9" s="1"/>
  <c r="I50" i="9" s="1"/>
  <c r="I40" i="9" l="1"/>
  <c r="H50" i="9"/>
  <c r="H40" i="9" s="1"/>
  <c r="K640" i="2"/>
  <c r="K635" i="2" s="1"/>
  <c r="K629" i="2"/>
  <c r="J620" i="2"/>
  <c r="M620" i="2" s="1"/>
  <c r="J617" i="2"/>
  <c r="J608" i="2"/>
  <c r="J619" i="2"/>
  <c r="J618" i="2"/>
  <c r="J621" i="2"/>
  <c r="J616" i="2"/>
  <c r="G616" i="2"/>
  <c r="G601" i="2"/>
  <c r="J601" i="2"/>
  <c r="G599" i="2"/>
  <c r="M619" i="2" l="1"/>
  <c r="L619" i="2" s="1"/>
  <c r="L620" i="2"/>
  <c r="M617" i="2"/>
  <c r="L617" i="2" s="1"/>
  <c r="M608" i="2"/>
  <c r="L608" i="2" s="1"/>
  <c r="M618" i="2"/>
  <c r="L618" i="2" s="1"/>
  <c r="M621" i="2"/>
  <c r="L621" i="2" s="1"/>
  <c r="M616" i="2"/>
  <c r="L616" i="2" s="1"/>
  <c r="M601" i="2"/>
  <c r="K620" i="2"/>
  <c r="K617" i="2"/>
  <c r="K608" i="2"/>
  <c r="K619" i="2"/>
  <c r="K618" i="2"/>
  <c r="K621" i="2"/>
  <c r="G595" i="2"/>
  <c r="K601" i="2"/>
  <c r="K600" i="2" s="1"/>
  <c r="K616" i="2"/>
  <c r="L601" i="2" l="1"/>
  <c r="J599" i="2"/>
  <c r="M599" i="2" l="1"/>
  <c r="K599" i="2"/>
  <c r="K598" i="2" s="1"/>
  <c r="J301" i="2"/>
  <c r="M301" i="2" s="1"/>
  <c r="L301" i="2" s="1"/>
  <c r="L599" i="2" l="1"/>
  <c r="K301" i="2"/>
  <c r="K300" i="2" s="1"/>
  <c r="G611" i="2"/>
  <c r="J611" i="2"/>
  <c r="M611" i="2" l="1"/>
  <c r="K611" i="2"/>
  <c r="L611" i="2" l="1"/>
  <c r="J277" i="2"/>
  <c r="J280" i="2"/>
  <c r="M280" i="2" s="1"/>
  <c r="L280" i="2" s="1"/>
  <c r="J286" i="2"/>
  <c r="M286" i="2" s="1"/>
  <c r="L286" i="2" s="1"/>
  <c r="J290" i="2"/>
  <c r="M290" i="2" s="1"/>
  <c r="L290" i="2" s="1"/>
  <c r="J294" i="2"/>
  <c r="J306" i="2"/>
  <c r="M306" i="2" s="1"/>
  <c r="L306" i="2" s="1"/>
  <c r="G17" i="2"/>
  <c r="G16" i="2"/>
  <c r="E368" i="2"/>
  <c r="E367" i="2"/>
  <c r="M277" i="2" l="1"/>
  <c r="L277" i="2"/>
  <c r="M294" i="2"/>
  <c r="L294" i="2" s="1"/>
  <c r="K277" i="2"/>
  <c r="K276" i="2" s="1"/>
  <c r="K280" i="2"/>
  <c r="K279" i="2" s="1"/>
  <c r="K286" i="2"/>
  <c r="K285" i="2" s="1"/>
  <c r="K290" i="2"/>
  <c r="K289" i="2" s="1"/>
  <c r="K294" i="2"/>
  <c r="K293" i="2" s="1"/>
  <c r="K306" i="2"/>
  <c r="K305" i="2" s="1"/>
  <c r="G10" i="9"/>
  <c r="J595" i="2"/>
  <c r="J597" i="2"/>
  <c r="J628" i="2"/>
  <c r="J626" i="2"/>
  <c r="M626" i="2" s="1"/>
  <c r="L626" i="2" s="1"/>
  <c r="J18" i="2"/>
  <c r="J615" i="2"/>
  <c r="J614" i="2"/>
  <c r="M614" i="2" s="1"/>
  <c r="J624" i="2"/>
  <c r="J448" i="2"/>
  <c r="M448" i="2" s="1"/>
  <c r="L448" i="2" s="1"/>
  <c r="J449" i="2"/>
  <c r="J450" i="2"/>
  <c r="H368" i="2" l="1"/>
  <c r="J10" i="9"/>
  <c r="M595" i="2"/>
  <c r="M597" i="2"/>
  <c r="L597" i="2" s="1"/>
  <c r="M628" i="2"/>
  <c r="M615" i="2"/>
  <c r="L615" i="2" s="1"/>
  <c r="L614" i="2"/>
  <c r="M624" i="2"/>
  <c r="L18" i="2"/>
  <c r="M449" i="2"/>
  <c r="L449" i="2" s="1"/>
  <c r="M450" i="2"/>
  <c r="L450" i="2" s="1"/>
  <c r="K284" i="2"/>
  <c r="K595" i="2"/>
  <c r="K597" i="2"/>
  <c r="K628" i="2"/>
  <c r="K627" i="2" s="1"/>
  <c r="K626" i="2"/>
  <c r="K625" i="2" s="1"/>
  <c r="K18" i="2"/>
  <c r="K615" i="2"/>
  <c r="K614" i="2"/>
  <c r="K624" i="2"/>
  <c r="K623" i="2" s="1"/>
  <c r="J551" i="2"/>
  <c r="L595" i="2" l="1"/>
  <c r="L628" i="2"/>
  <c r="L624" i="2"/>
  <c r="M551" i="2"/>
  <c r="L551" i="2" s="1"/>
  <c r="K622" i="2"/>
  <c r="D16" i="5" s="1"/>
  <c r="K551" i="2"/>
  <c r="J533" i="2"/>
  <c r="J531" i="2"/>
  <c r="J530" i="2"/>
  <c r="G459" i="2"/>
  <c r="G450" i="2"/>
  <c r="G449" i="2"/>
  <c r="G476" i="2"/>
  <c r="G465" i="2"/>
  <c r="G464" i="2"/>
  <c r="J478" i="2"/>
  <c r="J459" i="2"/>
  <c r="J458" i="2"/>
  <c r="J457" i="2"/>
  <c r="M457" i="2" s="1"/>
  <c r="L457" i="2" s="1"/>
  <c r="J456" i="2"/>
  <c r="J455" i="2"/>
  <c r="J454" i="2"/>
  <c r="J453" i="2"/>
  <c r="J451" i="2"/>
  <c r="K448" i="2"/>
  <c r="J476" i="2"/>
  <c r="J475" i="2"/>
  <c r="J474" i="2"/>
  <c r="M474" i="2" s="1"/>
  <c r="L474" i="2" s="1"/>
  <c r="J473" i="2"/>
  <c r="J472" i="2"/>
  <c r="J471" i="2"/>
  <c r="J470" i="2"/>
  <c r="J468" i="2"/>
  <c r="J466" i="2"/>
  <c r="M466" i="2" s="1"/>
  <c r="L466" i="2" s="1"/>
  <c r="J465" i="2"/>
  <c r="J464" i="2"/>
  <c r="J463" i="2"/>
  <c r="M463" i="2" s="1"/>
  <c r="L463" i="2" s="1"/>
  <c r="G444" i="2"/>
  <c r="G433" i="2"/>
  <c r="G432" i="2"/>
  <c r="J461" i="2"/>
  <c r="J444" i="2"/>
  <c r="J446" i="2"/>
  <c r="J443" i="2"/>
  <c r="J442" i="2"/>
  <c r="M442" i="2" s="1"/>
  <c r="L442" i="2" s="1"/>
  <c r="J441" i="2"/>
  <c r="J440" i="2"/>
  <c r="J439" i="2"/>
  <c r="J438" i="2"/>
  <c r="J436" i="2"/>
  <c r="J434" i="2"/>
  <c r="M434" i="2" s="1"/>
  <c r="L434" i="2" s="1"/>
  <c r="J433" i="2"/>
  <c r="J432" i="2"/>
  <c r="J423" i="2"/>
  <c r="J422" i="2"/>
  <c r="J431" i="2"/>
  <c r="M431" i="2" s="1"/>
  <c r="L431" i="2" s="1"/>
  <c r="J429" i="2"/>
  <c r="J427" i="2"/>
  <c r="J426" i="2"/>
  <c r="J425" i="2"/>
  <c r="J424" i="2"/>
  <c r="J421" i="2"/>
  <c r="J419" i="2"/>
  <c r="J418" i="2"/>
  <c r="J417" i="2"/>
  <c r="M417" i="2" s="1"/>
  <c r="L417" i="2" s="1"/>
  <c r="G412" i="2"/>
  <c r="G411" i="2"/>
  <c r="J409" i="2"/>
  <c r="J408" i="2"/>
  <c r="J407" i="2"/>
  <c r="J414" i="2"/>
  <c r="J412" i="2"/>
  <c r="J411" i="2"/>
  <c r="J410" i="2"/>
  <c r="J406" i="2"/>
  <c r="J405" i="2"/>
  <c r="J402" i="2"/>
  <c r="J401" i="2"/>
  <c r="G390" i="2"/>
  <c r="J399" i="2"/>
  <c r="M399" i="2" s="1"/>
  <c r="L399" i="2" s="1"/>
  <c r="J397" i="2"/>
  <c r="J396" i="2"/>
  <c r="J395" i="2"/>
  <c r="J394" i="2"/>
  <c r="J393" i="2"/>
  <c r="J392" i="2"/>
  <c r="J391" i="2"/>
  <c r="J390" i="2"/>
  <c r="J388" i="2"/>
  <c r="J387" i="2"/>
  <c r="M387" i="2" s="1"/>
  <c r="L387" i="2" s="1"/>
  <c r="J386" i="2"/>
  <c r="G375" i="2"/>
  <c r="G374" i="2"/>
  <c r="J372" i="2"/>
  <c r="J378" i="2"/>
  <c r="J377" i="2"/>
  <c r="J383" i="2"/>
  <c r="J381" i="2"/>
  <c r="J380" i="2"/>
  <c r="J379" i="2"/>
  <c r="J376" i="2"/>
  <c r="J375" i="2"/>
  <c r="J374" i="2"/>
  <c r="J371" i="2"/>
  <c r="J369" i="2"/>
  <c r="J368" i="2"/>
  <c r="M368" i="2" s="1"/>
  <c r="L368" i="2" s="1"/>
  <c r="J365" i="2"/>
  <c r="M365" i="2" s="1"/>
  <c r="L365" i="2" s="1"/>
  <c r="J364" i="2"/>
  <c r="J362" i="2"/>
  <c r="J361" i="2"/>
  <c r="J360" i="2"/>
  <c r="J359" i="2"/>
  <c r="J358" i="2"/>
  <c r="J357" i="2"/>
  <c r="J356" i="2"/>
  <c r="J355" i="2"/>
  <c r="G335" i="2"/>
  <c r="J354" i="2"/>
  <c r="J337" i="2"/>
  <c r="J335" i="2"/>
  <c r="J334" i="2"/>
  <c r="J333" i="2"/>
  <c r="J332" i="2"/>
  <c r="J330" i="2"/>
  <c r="J329" i="2"/>
  <c r="G325" i="2"/>
  <c r="G315" i="2"/>
  <c r="J325" i="2"/>
  <c r="J324" i="2"/>
  <c r="J323" i="2"/>
  <c r="J322" i="2"/>
  <c r="J320" i="2"/>
  <c r="J319" i="2"/>
  <c r="J317" i="2"/>
  <c r="J315" i="2"/>
  <c r="J314" i="2"/>
  <c r="J313" i="2"/>
  <c r="J312" i="2"/>
  <c r="J311" i="2"/>
  <c r="J592" i="2"/>
  <c r="J591" i="2"/>
  <c r="J590" i="2"/>
  <c r="J589" i="2"/>
  <c r="J588" i="2"/>
  <c r="J587" i="2"/>
  <c r="J586" i="2"/>
  <c r="J585" i="2"/>
  <c r="J584" i="2"/>
  <c r="J583" i="2"/>
  <c r="J582" i="2"/>
  <c r="J581" i="2"/>
  <c r="J580" i="2"/>
  <c r="J579" i="2"/>
  <c r="J578" i="2"/>
  <c r="J577" i="2"/>
  <c r="J576" i="2"/>
  <c r="J574" i="2"/>
  <c r="J573" i="2"/>
  <c r="J572" i="2"/>
  <c r="J571" i="2"/>
  <c r="J570" i="2"/>
  <c r="J569" i="2"/>
  <c r="J568" i="2"/>
  <c r="J567" i="2"/>
  <c r="J566" i="2"/>
  <c r="J565" i="2"/>
  <c r="J564" i="2"/>
  <c r="J563" i="2"/>
  <c r="J562" i="2"/>
  <c r="J561" i="2"/>
  <c r="J560" i="2"/>
  <c r="J559" i="2"/>
  <c r="J558" i="2"/>
  <c r="G550" i="2"/>
  <c r="J556" i="2"/>
  <c r="J555" i="2"/>
  <c r="J554" i="2"/>
  <c r="J553" i="2"/>
  <c r="J552" i="2"/>
  <c r="J550" i="2"/>
  <c r="J549" i="2"/>
  <c r="J548" i="2"/>
  <c r="J547" i="2"/>
  <c r="J546" i="2"/>
  <c r="J545" i="2"/>
  <c r="J544" i="2"/>
  <c r="G581" i="2"/>
  <c r="G580" i="2"/>
  <c r="G563" i="2"/>
  <c r="G562" i="2"/>
  <c r="G536" i="2"/>
  <c r="G529" i="2"/>
  <c r="J542" i="2"/>
  <c r="J541" i="2"/>
  <c r="J540" i="2"/>
  <c r="J539" i="2"/>
  <c r="J538" i="2"/>
  <c r="J537" i="2"/>
  <c r="J536" i="2"/>
  <c r="J535" i="2"/>
  <c r="J534" i="2"/>
  <c r="J532" i="2"/>
  <c r="G527" i="2"/>
  <c r="G524" i="2"/>
  <c r="G519" i="2"/>
  <c r="J522" i="2"/>
  <c r="J521" i="2"/>
  <c r="J520" i="2"/>
  <c r="J519" i="2"/>
  <c r="J518" i="2"/>
  <c r="J517" i="2"/>
  <c r="G503" i="2"/>
  <c r="J529" i="2"/>
  <c r="J527" i="2"/>
  <c r="J525" i="2"/>
  <c r="M525" i="2" s="1"/>
  <c r="L525" i="2" s="1"/>
  <c r="J524" i="2"/>
  <c r="J523" i="2"/>
  <c r="M523" i="2" s="1"/>
  <c r="J516" i="2"/>
  <c r="J515" i="2"/>
  <c r="J513" i="2"/>
  <c r="J512" i="2"/>
  <c r="J511" i="2"/>
  <c r="J510" i="2"/>
  <c r="J509" i="2"/>
  <c r="J508" i="2"/>
  <c r="M533" i="2" l="1"/>
  <c r="L533" i="2" s="1"/>
  <c r="M531" i="2"/>
  <c r="L531" i="2" s="1"/>
  <c r="M530" i="2"/>
  <c r="L530" i="2" s="1"/>
  <c r="M592" i="2"/>
  <c r="L592" i="2" s="1"/>
  <c r="M591" i="2"/>
  <c r="L591" i="2" s="1"/>
  <c r="M590" i="2"/>
  <c r="L590" i="2" s="1"/>
  <c r="M587" i="2"/>
  <c r="L587" i="2" s="1"/>
  <c r="M586" i="2"/>
  <c r="L586" i="2" s="1"/>
  <c r="M585" i="2"/>
  <c r="L585" i="2" s="1"/>
  <c r="M584" i="2"/>
  <c r="L584" i="2" s="1"/>
  <c r="M583" i="2"/>
  <c r="L583" i="2" s="1"/>
  <c r="M582" i="2"/>
  <c r="L582" i="2" s="1"/>
  <c r="M581" i="2"/>
  <c r="L581" i="2" s="1"/>
  <c r="M580" i="2"/>
  <c r="L580" i="2" s="1"/>
  <c r="M579" i="2"/>
  <c r="L579" i="2" s="1"/>
  <c r="M578" i="2"/>
  <c r="L578" i="2" s="1"/>
  <c r="M577" i="2"/>
  <c r="L577" i="2" s="1"/>
  <c r="M576" i="2"/>
  <c r="L576" i="2" s="1"/>
  <c r="M574" i="2"/>
  <c r="L574" i="2" s="1"/>
  <c r="M573" i="2"/>
  <c r="L573" i="2" s="1"/>
  <c r="M572" i="2"/>
  <c r="L572" i="2" s="1"/>
  <c r="M571" i="2"/>
  <c r="L571" i="2" s="1"/>
  <c r="M570" i="2"/>
  <c r="L570" i="2" s="1"/>
  <c r="M569" i="2"/>
  <c r="L569" i="2" s="1"/>
  <c r="M568" i="2"/>
  <c r="L568" i="2" s="1"/>
  <c r="M567" i="2"/>
  <c r="L567" i="2" s="1"/>
  <c r="M566" i="2"/>
  <c r="L566" i="2" s="1"/>
  <c r="M565" i="2"/>
  <c r="L565" i="2" s="1"/>
  <c r="M564" i="2"/>
  <c r="L564" i="2" s="1"/>
  <c r="M563" i="2"/>
  <c r="L563" i="2" s="1"/>
  <c r="M562" i="2"/>
  <c r="L562" i="2" s="1"/>
  <c r="M561" i="2"/>
  <c r="L561" i="2" s="1"/>
  <c r="M560" i="2"/>
  <c r="L560" i="2" s="1"/>
  <c r="M559" i="2"/>
  <c r="L559" i="2" s="1"/>
  <c r="M558" i="2"/>
  <c r="M556" i="2"/>
  <c r="L556" i="2" s="1"/>
  <c r="M555" i="2"/>
  <c r="L555" i="2" s="1"/>
  <c r="M554" i="2"/>
  <c r="L554" i="2" s="1"/>
  <c r="M553" i="2"/>
  <c r="L553" i="2" s="1"/>
  <c r="M552" i="2"/>
  <c r="L552" i="2" s="1"/>
  <c r="M550" i="2"/>
  <c r="L550" i="2" s="1"/>
  <c r="M549" i="2"/>
  <c r="L549" i="2" s="1"/>
  <c r="M548" i="2"/>
  <c r="L548" i="2" s="1"/>
  <c r="M547" i="2"/>
  <c r="L547" i="2" s="1"/>
  <c r="M546" i="2"/>
  <c r="L546" i="2" s="1"/>
  <c r="M545" i="2"/>
  <c r="L545" i="2" s="1"/>
  <c r="M544" i="2"/>
  <c r="L544" i="2" s="1"/>
  <c r="M542" i="2"/>
  <c r="L542" i="2" s="1"/>
  <c r="M541" i="2"/>
  <c r="L541" i="2" s="1"/>
  <c r="M540" i="2"/>
  <c r="L540" i="2" s="1"/>
  <c r="M539" i="2"/>
  <c r="L539" i="2" s="1"/>
  <c r="M538" i="2"/>
  <c r="L538" i="2" s="1"/>
  <c r="M537" i="2"/>
  <c r="L537" i="2" s="1"/>
  <c r="M536" i="2"/>
  <c r="L536" i="2" s="1"/>
  <c r="M535" i="2"/>
  <c r="L535" i="2" s="1"/>
  <c r="M534" i="2"/>
  <c r="L534" i="2" s="1"/>
  <c r="M532" i="2"/>
  <c r="L532" i="2" s="1"/>
  <c r="M522" i="2"/>
  <c r="L522" i="2" s="1"/>
  <c r="M521" i="2"/>
  <c r="L521" i="2" s="1"/>
  <c r="M520" i="2"/>
  <c r="L520" i="2" s="1"/>
  <c r="M519" i="2"/>
  <c r="L519" i="2" s="1"/>
  <c r="M518" i="2"/>
  <c r="L518" i="2" s="1"/>
  <c r="M517" i="2"/>
  <c r="L517" i="2" s="1"/>
  <c r="M529" i="2"/>
  <c r="M527" i="2"/>
  <c r="L527" i="2" s="1"/>
  <c r="M524" i="2"/>
  <c r="L524" i="2" s="1"/>
  <c r="L523" i="2"/>
  <c r="M516" i="2"/>
  <c r="L516" i="2" s="1"/>
  <c r="M515" i="2"/>
  <c r="M513" i="2"/>
  <c r="L513" i="2" s="1"/>
  <c r="M512" i="2"/>
  <c r="L512" i="2" s="1"/>
  <c r="M511" i="2"/>
  <c r="L511" i="2" s="1"/>
  <c r="M510" i="2"/>
  <c r="L510" i="2" s="1"/>
  <c r="M509" i="2"/>
  <c r="L509" i="2" s="1"/>
  <c r="M508" i="2"/>
  <c r="M478" i="2"/>
  <c r="L478" i="2" s="1"/>
  <c r="M459" i="2"/>
  <c r="L459" i="2" s="1"/>
  <c r="M458" i="2"/>
  <c r="L458" i="2" s="1"/>
  <c r="M456" i="2"/>
  <c r="L456" i="2" s="1"/>
  <c r="M455" i="2"/>
  <c r="L455" i="2" s="1"/>
  <c r="M454" i="2"/>
  <c r="L454" i="2" s="1"/>
  <c r="M453" i="2"/>
  <c r="L453" i="2" s="1"/>
  <c r="M451" i="2"/>
  <c r="M476" i="2"/>
  <c r="L476" i="2" s="1"/>
  <c r="M475" i="2"/>
  <c r="L475" i="2" s="1"/>
  <c r="M473" i="2"/>
  <c r="L473" i="2" s="1"/>
  <c r="M472" i="2"/>
  <c r="L472" i="2" s="1"/>
  <c r="M471" i="2"/>
  <c r="L471" i="2" s="1"/>
  <c r="M470" i="2"/>
  <c r="L470" i="2" s="1"/>
  <c r="M468" i="2"/>
  <c r="L468" i="2" s="1"/>
  <c r="M465" i="2"/>
  <c r="L465" i="2" s="1"/>
  <c r="M464" i="2"/>
  <c r="L464" i="2" s="1"/>
  <c r="M461" i="2"/>
  <c r="L461" i="2" s="1"/>
  <c r="M444" i="2"/>
  <c r="L444" i="2" s="1"/>
  <c r="M446" i="2"/>
  <c r="L446" i="2" s="1"/>
  <c r="M443" i="2"/>
  <c r="L443" i="2" s="1"/>
  <c r="M441" i="2"/>
  <c r="L441" i="2" s="1"/>
  <c r="M440" i="2"/>
  <c r="L440" i="2" s="1"/>
  <c r="M439" i="2"/>
  <c r="L439" i="2" s="1"/>
  <c r="M438" i="2"/>
  <c r="L438" i="2" s="1"/>
  <c r="M436" i="2"/>
  <c r="L436" i="2" s="1"/>
  <c r="M433" i="2"/>
  <c r="L433" i="2" s="1"/>
  <c r="M432" i="2"/>
  <c r="L432" i="2" s="1"/>
  <c r="M423" i="2"/>
  <c r="L423" i="2" s="1"/>
  <c r="M422" i="2"/>
  <c r="L422" i="2" s="1"/>
  <c r="M429" i="2"/>
  <c r="L429" i="2" s="1"/>
  <c r="M427" i="2"/>
  <c r="L427" i="2" s="1"/>
  <c r="M426" i="2"/>
  <c r="L426" i="2" s="1"/>
  <c r="M425" i="2"/>
  <c r="L425" i="2" s="1"/>
  <c r="M424" i="2"/>
  <c r="L424" i="2" s="1"/>
  <c r="M421" i="2"/>
  <c r="L421" i="2" s="1"/>
  <c r="M419" i="2"/>
  <c r="L419" i="2" s="1"/>
  <c r="M418" i="2"/>
  <c r="L418" i="2" s="1"/>
  <c r="M409" i="2"/>
  <c r="L409" i="2" s="1"/>
  <c r="M408" i="2"/>
  <c r="L408" i="2" s="1"/>
  <c r="M407" i="2"/>
  <c r="L407" i="2" s="1"/>
  <c r="M414" i="2"/>
  <c r="L414" i="2" s="1"/>
  <c r="M412" i="2"/>
  <c r="L412" i="2" s="1"/>
  <c r="M411" i="2"/>
  <c r="L411" i="2" s="1"/>
  <c r="M410" i="2"/>
  <c r="L410" i="2" s="1"/>
  <c r="M406" i="2"/>
  <c r="L406" i="2" s="1"/>
  <c r="M405" i="2"/>
  <c r="L405" i="2" s="1"/>
  <c r="M402" i="2"/>
  <c r="L402" i="2" s="1"/>
  <c r="M401" i="2"/>
  <c r="M397" i="2"/>
  <c r="L397" i="2" s="1"/>
  <c r="M396" i="2"/>
  <c r="L396" i="2" s="1"/>
  <c r="M395" i="2"/>
  <c r="L395" i="2" s="1"/>
  <c r="M394" i="2"/>
  <c r="L394" i="2" s="1"/>
  <c r="M393" i="2"/>
  <c r="L393" i="2" s="1"/>
  <c r="M392" i="2"/>
  <c r="L392" i="2" s="1"/>
  <c r="M391" i="2"/>
  <c r="L391" i="2" s="1"/>
  <c r="M390" i="2"/>
  <c r="L390" i="2" s="1"/>
  <c r="M388" i="2"/>
  <c r="L388" i="2" s="1"/>
  <c r="M386" i="2"/>
  <c r="L386" i="2" s="1"/>
  <c r="M372" i="2"/>
  <c r="L372" i="2" s="1"/>
  <c r="M378" i="2"/>
  <c r="L378" i="2" s="1"/>
  <c r="M377" i="2"/>
  <c r="L377" i="2" s="1"/>
  <c r="M383" i="2"/>
  <c r="L383" i="2" s="1"/>
  <c r="M381" i="2"/>
  <c r="L381" i="2" s="1"/>
  <c r="M380" i="2"/>
  <c r="L380" i="2" s="1"/>
  <c r="M379" i="2"/>
  <c r="L379" i="2" s="1"/>
  <c r="M376" i="2"/>
  <c r="L376" i="2" s="1"/>
  <c r="M375" i="2"/>
  <c r="L375" i="2" s="1"/>
  <c r="M374" i="2"/>
  <c r="L374" i="2" s="1"/>
  <c r="M371" i="2"/>
  <c r="L371" i="2" s="1"/>
  <c r="M369" i="2"/>
  <c r="L369" i="2" s="1"/>
  <c r="M364" i="2"/>
  <c r="L364" i="2" s="1"/>
  <c r="M362" i="2"/>
  <c r="L362" i="2" s="1"/>
  <c r="M361" i="2"/>
  <c r="L361" i="2" s="1"/>
  <c r="M360" i="2"/>
  <c r="L360" i="2" s="1"/>
  <c r="M359" i="2"/>
  <c r="L359" i="2" s="1"/>
  <c r="M358" i="2"/>
  <c r="L358" i="2" s="1"/>
  <c r="M357" i="2"/>
  <c r="L357" i="2" s="1"/>
  <c r="M356" i="2"/>
  <c r="L356" i="2" s="1"/>
  <c r="M355" i="2"/>
  <c r="L355" i="2" s="1"/>
  <c r="M354" i="2"/>
  <c r="L354" i="2" s="1"/>
  <c r="M337" i="2"/>
  <c r="L337" i="2" s="1"/>
  <c r="M335" i="2"/>
  <c r="L335" i="2" s="1"/>
  <c r="M334" i="2"/>
  <c r="L334" i="2" s="1"/>
  <c r="M333" i="2"/>
  <c r="L333" i="2" s="1"/>
  <c r="M332" i="2"/>
  <c r="L332" i="2" s="1"/>
  <c r="M330" i="2"/>
  <c r="L330" i="2" s="1"/>
  <c r="M329" i="2"/>
  <c r="M325" i="2"/>
  <c r="L325" i="2" s="1"/>
  <c r="M324" i="2"/>
  <c r="L324" i="2" s="1"/>
  <c r="M323" i="2"/>
  <c r="L323" i="2" s="1"/>
  <c r="M322" i="2"/>
  <c r="L322" i="2" s="1"/>
  <c r="M320" i="2"/>
  <c r="L320" i="2" s="1"/>
  <c r="M319" i="2"/>
  <c r="L319" i="2" s="1"/>
  <c r="M317" i="2"/>
  <c r="L317" i="2" s="1"/>
  <c r="M315" i="2"/>
  <c r="L315" i="2" s="1"/>
  <c r="M314" i="2"/>
  <c r="L314" i="2" s="1"/>
  <c r="M313" i="2"/>
  <c r="L313" i="2" s="1"/>
  <c r="M312" i="2"/>
  <c r="L312" i="2" s="1"/>
  <c r="M311" i="2"/>
  <c r="L311" i="2" s="1"/>
  <c r="I16" i="5"/>
  <c r="K16" i="5"/>
  <c r="G29" i="5"/>
  <c r="I29" i="5"/>
  <c r="C29" i="5"/>
  <c r="M29" i="5"/>
  <c r="E29" i="5"/>
  <c r="O16" i="5"/>
  <c r="M16" i="5"/>
  <c r="K29" i="5"/>
  <c r="G16" i="5"/>
  <c r="E16" i="5"/>
  <c r="K533" i="2"/>
  <c r="K531" i="2"/>
  <c r="K530" i="2"/>
  <c r="K450" i="2"/>
  <c r="K449" i="2"/>
  <c r="K478" i="2"/>
  <c r="K458" i="2"/>
  <c r="K457" i="2"/>
  <c r="K456" i="2"/>
  <c r="K455" i="2"/>
  <c r="K454" i="2"/>
  <c r="K453" i="2"/>
  <c r="K451" i="2"/>
  <c r="K475" i="2"/>
  <c r="K474" i="2"/>
  <c r="K473" i="2"/>
  <c r="K472" i="2"/>
  <c r="K471" i="2"/>
  <c r="K470" i="2"/>
  <c r="K468" i="2"/>
  <c r="K466" i="2"/>
  <c r="K463" i="2"/>
  <c r="K461" i="2"/>
  <c r="K446" i="2"/>
  <c r="K443" i="2"/>
  <c r="K442" i="2"/>
  <c r="K441" i="2"/>
  <c r="K440" i="2"/>
  <c r="K439" i="2"/>
  <c r="K438" i="2"/>
  <c r="K436" i="2"/>
  <c r="K434" i="2"/>
  <c r="K423" i="2"/>
  <c r="K422" i="2"/>
  <c r="K431" i="2"/>
  <c r="K429" i="2"/>
  <c r="K427" i="2"/>
  <c r="K426" i="2"/>
  <c r="K425" i="2"/>
  <c r="K424" i="2"/>
  <c r="K421" i="2"/>
  <c r="K419" i="2"/>
  <c r="K418" i="2"/>
  <c r="K417" i="2"/>
  <c r="K409" i="2"/>
  <c r="K408" i="2"/>
  <c r="K407" i="2"/>
  <c r="K414" i="2"/>
  <c r="K410" i="2"/>
  <c r="K406" i="2"/>
  <c r="K405" i="2"/>
  <c r="K402" i="2"/>
  <c r="K401" i="2"/>
  <c r="G393" i="2"/>
  <c r="K399" i="2"/>
  <c r="K397" i="2"/>
  <c r="K396" i="2"/>
  <c r="K395" i="2"/>
  <c r="K394" i="2"/>
  <c r="K392" i="2"/>
  <c r="K391" i="2"/>
  <c r="K388" i="2"/>
  <c r="K387" i="2"/>
  <c r="K386" i="2"/>
  <c r="K372" i="2"/>
  <c r="K378" i="2"/>
  <c r="K377" i="2"/>
  <c r="K383" i="2"/>
  <c r="K381" i="2"/>
  <c r="K380" i="2"/>
  <c r="K379" i="2"/>
  <c r="K376" i="2"/>
  <c r="K371" i="2"/>
  <c r="K369" i="2"/>
  <c r="K368" i="2"/>
  <c r="K365" i="2"/>
  <c r="K364" i="2"/>
  <c r="K362" i="2"/>
  <c r="K361" i="2"/>
  <c r="K360" i="2"/>
  <c r="K358" i="2"/>
  <c r="K357" i="2"/>
  <c r="K356" i="2"/>
  <c r="K355" i="2"/>
  <c r="K354" i="2"/>
  <c r="K337" i="2"/>
  <c r="K334" i="2"/>
  <c r="K333" i="2"/>
  <c r="K332" i="2"/>
  <c r="K330" i="2"/>
  <c r="K329" i="2"/>
  <c r="K324" i="2"/>
  <c r="K323" i="2"/>
  <c r="K322" i="2"/>
  <c r="K320" i="2"/>
  <c r="K319" i="2"/>
  <c r="K317" i="2"/>
  <c r="K314" i="2"/>
  <c r="K313" i="2"/>
  <c r="K312" i="2"/>
  <c r="K311" i="2"/>
  <c r="K592" i="2"/>
  <c r="K591" i="2"/>
  <c r="K590" i="2"/>
  <c r="K589" i="2"/>
  <c r="K588" i="2"/>
  <c r="K587" i="2"/>
  <c r="K586" i="2"/>
  <c r="K585" i="2"/>
  <c r="K584" i="2"/>
  <c r="K583" i="2"/>
  <c r="K582" i="2"/>
  <c r="K579" i="2"/>
  <c r="K578" i="2"/>
  <c r="K577" i="2"/>
  <c r="K576" i="2"/>
  <c r="K574" i="2"/>
  <c r="K573" i="2"/>
  <c r="K572" i="2"/>
  <c r="K571" i="2"/>
  <c r="K570" i="2"/>
  <c r="K569" i="2"/>
  <c r="K568" i="2"/>
  <c r="K567" i="2"/>
  <c r="K566" i="2"/>
  <c r="K565" i="2"/>
  <c r="K564" i="2"/>
  <c r="K561" i="2"/>
  <c r="K560" i="2"/>
  <c r="K559" i="2"/>
  <c r="K558" i="2"/>
  <c r="K556" i="2"/>
  <c r="K555" i="2"/>
  <c r="K554" i="2"/>
  <c r="K553" i="2"/>
  <c r="K552" i="2"/>
  <c r="K549" i="2"/>
  <c r="K548" i="2"/>
  <c r="K547" i="2"/>
  <c r="K546" i="2"/>
  <c r="K545" i="2"/>
  <c r="K544" i="2"/>
  <c r="K542" i="2"/>
  <c r="K541" i="2"/>
  <c r="K540" i="2"/>
  <c r="K539" i="2"/>
  <c r="K538" i="2"/>
  <c r="K537" i="2"/>
  <c r="K535" i="2"/>
  <c r="K534" i="2"/>
  <c r="K532" i="2"/>
  <c r="K522" i="2"/>
  <c r="K521" i="2"/>
  <c r="K520" i="2"/>
  <c r="K517" i="2"/>
  <c r="K525" i="2"/>
  <c r="K523" i="2"/>
  <c r="K516" i="2"/>
  <c r="K515" i="2"/>
  <c r="K513" i="2"/>
  <c r="K512" i="2"/>
  <c r="K511" i="2"/>
  <c r="K510" i="2"/>
  <c r="K509" i="2"/>
  <c r="K508" i="2"/>
  <c r="K464" i="2"/>
  <c r="K465" i="2"/>
  <c r="K536" i="2"/>
  <c r="K315" i="2"/>
  <c r="K524" i="2"/>
  <c r="K527" i="2"/>
  <c r="K325" i="2"/>
  <c r="K335" i="2"/>
  <c r="K432" i="2"/>
  <c r="K476" i="2"/>
  <c r="K581" i="2"/>
  <c r="K411" i="2"/>
  <c r="K529" i="2"/>
  <c r="K412" i="2"/>
  <c r="K444" i="2"/>
  <c r="K519" i="2"/>
  <c r="K562" i="2"/>
  <c r="K563" i="2"/>
  <c r="K580" i="2"/>
  <c r="K375" i="2"/>
  <c r="K390" i="2"/>
  <c r="K433" i="2"/>
  <c r="K459" i="2"/>
  <c r="K359" i="2"/>
  <c r="K550" i="2"/>
  <c r="K518" i="2"/>
  <c r="K374" i="2"/>
  <c r="G40" i="9"/>
  <c r="J40" i="9" s="1"/>
  <c r="G35" i="9"/>
  <c r="J35" i="9" s="1"/>
  <c r="L451" i="2" l="1"/>
  <c r="L529" i="2"/>
  <c r="L558" i="2"/>
  <c r="L515" i="2"/>
  <c r="L508" i="2"/>
  <c r="L401" i="2"/>
  <c r="L329" i="2"/>
  <c r="O29" i="5"/>
  <c r="K507" i="2"/>
  <c r="K393" i="2"/>
  <c r="K328" i="2"/>
  <c r="K543" i="2"/>
  <c r="H469" i="2"/>
  <c r="J469" i="2" s="1"/>
  <c r="M469" i="2" s="1"/>
  <c r="L469" i="2" s="1"/>
  <c r="H452" i="2"/>
  <c r="J452" i="2" s="1"/>
  <c r="M452" i="2" s="1"/>
  <c r="H437" i="2"/>
  <c r="J437" i="2" s="1"/>
  <c r="M437" i="2" s="1"/>
  <c r="L437" i="2" s="1"/>
  <c r="H435" i="2"/>
  <c r="J435" i="2" s="1"/>
  <c r="M435" i="2" s="1"/>
  <c r="H467" i="2"/>
  <c r="J467" i="2" s="1"/>
  <c r="M467" i="2" s="1"/>
  <c r="K528" i="2"/>
  <c r="K575" i="2"/>
  <c r="K400" i="2"/>
  <c r="K557" i="2"/>
  <c r="K514" i="2"/>
  <c r="J15" i="2"/>
  <c r="J16" i="2"/>
  <c r="J17" i="2"/>
  <c r="J596" i="2"/>
  <c r="J603" i="2"/>
  <c r="J604" i="2"/>
  <c r="M604" i="2" s="1"/>
  <c r="L604" i="2" s="1"/>
  <c r="J606" i="2"/>
  <c r="J607" i="2"/>
  <c r="J609" i="2"/>
  <c r="J613" i="2"/>
  <c r="J327" i="2"/>
  <c r="J480" i="2"/>
  <c r="J481" i="2"/>
  <c r="J482" i="2"/>
  <c r="J483" i="2"/>
  <c r="J484" i="2"/>
  <c r="J485" i="2"/>
  <c r="J486" i="2"/>
  <c r="J487" i="2"/>
  <c r="J488" i="2"/>
  <c r="J489" i="2"/>
  <c r="J490" i="2"/>
  <c r="J491" i="2"/>
  <c r="J492" i="2"/>
  <c r="J493" i="2"/>
  <c r="J495" i="2"/>
  <c r="J497" i="2"/>
  <c r="M497" i="2" s="1"/>
  <c r="L497" i="2" s="1"/>
  <c r="J500" i="2"/>
  <c r="J501" i="2"/>
  <c r="J502" i="2"/>
  <c r="J503" i="2"/>
  <c r="J504" i="2"/>
  <c r="J505" i="2"/>
  <c r="J506" i="2"/>
  <c r="J271" i="2"/>
  <c r="M271" i="2" s="1"/>
  <c r="J273" i="2"/>
  <c r="L452" i="2" l="1"/>
  <c r="L435" i="2"/>
  <c r="L467" i="2"/>
  <c r="M273" i="2"/>
  <c r="M596" i="2"/>
  <c r="M603" i="2"/>
  <c r="M606" i="2"/>
  <c r="M607" i="2"/>
  <c r="L607" i="2" s="1"/>
  <c r="M609" i="2"/>
  <c r="L609" i="2" s="1"/>
  <c r="M613" i="2"/>
  <c r="M500" i="2"/>
  <c r="L500" i="2" s="1"/>
  <c r="M501" i="2"/>
  <c r="L501" i="2" s="1"/>
  <c r="M502" i="2"/>
  <c r="L502" i="2" s="1"/>
  <c r="M503" i="2"/>
  <c r="L503" i="2" s="1"/>
  <c r="M504" i="2"/>
  <c r="L504" i="2" s="1"/>
  <c r="M505" i="2"/>
  <c r="L505" i="2" s="1"/>
  <c r="M506" i="2"/>
  <c r="L506" i="2" s="1"/>
  <c r="M15" i="2"/>
  <c r="L15" i="2" s="1"/>
  <c r="M16" i="2"/>
  <c r="L16" i="2" s="1"/>
  <c r="M17" i="2"/>
  <c r="L17" i="2" s="1"/>
  <c r="M327" i="2"/>
  <c r="M480" i="2"/>
  <c r="L480" i="2" s="1"/>
  <c r="M481" i="2"/>
  <c r="L481" i="2" s="1"/>
  <c r="M482" i="2"/>
  <c r="L482" i="2" s="1"/>
  <c r="M483" i="2"/>
  <c r="L483" i="2" s="1"/>
  <c r="M484" i="2"/>
  <c r="L484" i="2" s="1"/>
  <c r="M485" i="2"/>
  <c r="L485" i="2" s="1"/>
  <c r="M486" i="2"/>
  <c r="L486" i="2" s="1"/>
  <c r="M487" i="2"/>
  <c r="L487" i="2" s="1"/>
  <c r="M488" i="2"/>
  <c r="L488" i="2" s="1"/>
  <c r="M489" i="2"/>
  <c r="L489" i="2" s="1"/>
  <c r="M490" i="2"/>
  <c r="L490" i="2" s="1"/>
  <c r="M491" i="2"/>
  <c r="L491" i="2" s="1"/>
  <c r="M492" i="2"/>
  <c r="L492" i="2" s="1"/>
  <c r="M493" i="2"/>
  <c r="L493" i="2" s="1"/>
  <c r="M495" i="2"/>
  <c r="L495" i="2" s="1"/>
  <c r="K469" i="2"/>
  <c r="K452" i="2"/>
  <c r="K447" i="2" s="1"/>
  <c r="K437" i="2"/>
  <c r="K435" i="2"/>
  <c r="K467" i="2"/>
  <c r="K15" i="2"/>
  <c r="K16" i="2"/>
  <c r="K17" i="2"/>
  <c r="K606" i="2"/>
  <c r="K607" i="2"/>
  <c r="K609" i="2"/>
  <c r="K327" i="2"/>
  <c r="K480" i="2"/>
  <c r="K481" i="2"/>
  <c r="K482" i="2"/>
  <c r="K483" i="2"/>
  <c r="K484" i="2"/>
  <c r="K485" i="2"/>
  <c r="K486" i="2"/>
  <c r="K487" i="2"/>
  <c r="K488" i="2"/>
  <c r="K489" i="2"/>
  <c r="K490" i="2"/>
  <c r="K491" i="2"/>
  <c r="K492" i="2"/>
  <c r="K493" i="2"/>
  <c r="K495" i="2"/>
  <c r="K497" i="2"/>
  <c r="K500" i="2"/>
  <c r="K501" i="2"/>
  <c r="K502" i="2"/>
  <c r="K503" i="2"/>
  <c r="K504" i="2"/>
  <c r="K505" i="2"/>
  <c r="K506" i="2"/>
  <c r="L273" i="2" l="1"/>
  <c r="L613" i="2"/>
  <c r="L596" i="2"/>
  <c r="L606" i="2"/>
  <c r="L603" i="2"/>
  <c r="L327" i="2"/>
  <c r="L271" i="2"/>
  <c r="K462" i="2"/>
  <c r="K430" i="2"/>
  <c r="K14" i="2"/>
  <c r="D9" i="5" s="1"/>
  <c r="K479" i="2"/>
  <c r="K613" i="2"/>
  <c r="K612" i="2" s="1"/>
  <c r="K9" i="5" l="1"/>
  <c r="M22" i="5"/>
  <c r="G22" i="5"/>
  <c r="E9" i="5"/>
  <c r="K22" i="5"/>
  <c r="I9" i="5"/>
  <c r="M9" i="5"/>
  <c r="C22" i="5"/>
  <c r="O9" i="5"/>
  <c r="I22" i="5"/>
  <c r="G9" i="5"/>
  <c r="E22" i="5"/>
  <c r="G5" i="9"/>
  <c r="I5" i="9" l="1"/>
  <c r="O22" i="5"/>
  <c r="G4" i="9"/>
  <c r="G16" i="9"/>
  <c r="J16" i="9" s="1"/>
  <c r="G22" i="9"/>
  <c r="G29" i="9"/>
  <c r="I4" i="9" l="1"/>
  <c r="J4" i="9" s="1"/>
  <c r="M339" i="2" s="1"/>
  <c r="H5" i="9"/>
  <c r="H4" i="9" s="1"/>
  <c r="H370" i="2"/>
  <c r="J370" i="2" s="1"/>
  <c r="J22" i="9"/>
  <c r="H385" i="2"/>
  <c r="J385" i="2" s="1"/>
  <c r="J29" i="9"/>
  <c r="M385" i="2" s="1"/>
  <c r="L385" i="2" s="1"/>
  <c r="H367" i="2"/>
  <c r="J367" i="2" s="1"/>
  <c r="H416" i="2"/>
  <c r="J416" i="2" s="1"/>
  <c r="H353" i="2"/>
  <c r="J353" i="2" s="1"/>
  <c r="M353" i="2" s="1"/>
  <c r="L353" i="2" s="1"/>
  <c r="K273" i="2"/>
  <c r="K272" i="2" s="1"/>
  <c r="M367" i="2" l="1"/>
  <c r="L367" i="2" s="1"/>
  <c r="M416" i="2"/>
  <c r="L416" i="2" s="1"/>
  <c r="K370" i="2"/>
  <c r="K385" i="2"/>
  <c r="K384" i="2" s="1"/>
  <c r="L339" i="2"/>
  <c r="M370" i="2"/>
  <c r="L370" i="2" s="1"/>
  <c r="M341" i="2"/>
  <c r="K367" i="2"/>
  <c r="K416" i="2"/>
  <c r="K415" i="2" s="1"/>
  <c r="K353" i="2"/>
  <c r="K352" i="2" s="1"/>
  <c r="K271" i="2"/>
  <c r="K270" i="2" s="1"/>
  <c r="K269" i="2" s="1"/>
  <c r="K366" i="2" l="1"/>
  <c r="L341" i="2"/>
  <c r="K318" i="2"/>
  <c r="K499" i="2" l="1"/>
  <c r="K498" i="2" s="1"/>
  <c r="D14" i="5" s="1"/>
  <c r="K610" i="2"/>
  <c r="K27" i="5" l="1"/>
  <c r="C27" i="5"/>
  <c r="I14" i="5"/>
  <c r="E14" i="5"/>
  <c r="O14" i="5"/>
  <c r="M27" i="5"/>
  <c r="E27" i="5"/>
  <c r="K14" i="5"/>
  <c r="G14" i="5"/>
  <c r="G27" i="5"/>
  <c r="M14" i="5"/>
  <c r="I27" i="5"/>
  <c r="K604" i="2"/>
  <c r="K603" i="2"/>
  <c r="K596" i="2"/>
  <c r="K594" i="2" s="1"/>
  <c r="O27" i="5" l="1"/>
  <c r="K605" i="2"/>
  <c r="K602" i="2"/>
  <c r="K593" i="2" l="1"/>
  <c r="D15" i="5" s="1"/>
  <c r="M28" i="5" l="1"/>
  <c r="E28" i="5"/>
  <c r="K15" i="5"/>
  <c r="C28" i="5"/>
  <c r="I15" i="5"/>
  <c r="G28" i="5"/>
  <c r="M15" i="5"/>
  <c r="K28" i="5"/>
  <c r="I28" i="5"/>
  <c r="O15" i="5"/>
  <c r="G15" i="5"/>
  <c r="E15" i="5"/>
  <c r="J239" i="2"/>
  <c r="J243" i="2"/>
  <c r="J254" i="2"/>
  <c r="M254" i="2" s="1"/>
  <c r="J258" i="2"/>
  <c r="J262" i="2"/>
  <c r="J244" i="2"/>
  <c r="J249" i="2"/>
  <c r="J263" i="2"/>
  <c r="J240" i="2"/>
  <c r="J255" i="2"/>
  <c r="J259" i="2"/>
  <c r="J267" i="2"/>
  <c r="J250" i="2"/>
  <c r="J256" i="2"/>
  <c r="J268" i="2"/>
  <c r="J245" i="2"/>
  <c r="J260" i="2"/>
  <c r="J241" i="2"/>
  <c r="J264" i="2"/>
  <c r="J251" i="2"/>
  <c r="J266" i="2"/>
  <c r="M266" i="2" s="1"/>
  <c r="J265" i="2"/>
  <c r="J242" i="2"/>
  <c r="J257" i="2"/>
  <c r="J261" i="2"/>
  <c r="J167" i="2"/>
  <c r="J169" i="2"/>
  <c r="J173" i="2"/>
  <c r="J187" i="2"/>
  <c r="M187" i="2" s="1"/>
  <c r="J193" i="2"/>
  <c r="J197" i="2"/>
  <c r="J201" i="2"/>
  <c r="J205" i="2"/>
  <c r="J218" i="2"/>
  <c r="J222" i="2"/>
  <c r="J226" i="2"/>
  <c r="J232" i="2"/>
  <c r="J236" i="2"/>
  <c r="J238" i="2"/>
  <c r="J221" i="2"/>
  <c r="J174" i="2"/>
  <c r="J202" i="2"/>
  <c r="J170" i="2"/>
  <c r="J194" i="2"/>
  <c r="J182" i="2"/>
  <c r="J184" i="2"/>
  <c r="M184" i="2" s="1"/>
  <c r="J188" i="2"/>
  <c r="J198" i="2"/>
  <c r="J206" i="2"/>
  <c r="J215" i="2"/>
  <c r="J219" i="2"/>
  <c r="J223" i="2"/>
  <c r="J227" i="2"/>
  <c r="M227" i="2" s="1"/>
  <c r="J233" i="2"/>
  <c r="J237" i="2"/>
  <c r="J230" i="2"/>
  <c r="J225" i="2"/>
  <c r="J216" i="2"/>
  <c r="J231" i="2"/>
  <c r="J171" i="2"/>
  <c r="J175" i="2"/>
  <c r="J185" i="2"/>
  <c r="J189" i="2"/>
  <c r="J191" i="2"/>
  <c r="J195" i="2"/>
  <c r="J199" i="2"/>
  <c r="J203" i="2"/>
  <c r="J207" i="2"/>
  <c r="J220" i="2"/>
  <c r="J224" i="2"/>
  <c r="J228" i="2"/>
  <c r="J234" i="2"/>
  <c r="J217" i="2"/>
  <c r="J235" i="2"/>
  <c r="J172" i="2"/>
  <c r="J186" i="2"/>
  <c r="J196" i="2"/>
  <c r="J200" i="2"/>
  <c r="J204" i="2"/>
  <c r="J152" i="2"/>
  <c r="J156" i="2"/>
  <c r="J158" i="2"/>
  <c r="J162" i="2"/>
  <c r="J163" i="2"/>
  <c r="J153" i="2"/>
  <c r="J159" i="2"/>
  <c r="J164" i="2"/>
  <c r="J166" i="2"/>
  <c r="J154" i="2"/>
  <c r="J160" i="2"/>
  <c r="J151" i="2"/>
  <c r="J155" i="2"/>
  <c r="J161" i="2"/>
  <c r="J165" i="2"/>
  <c r="J10" i="2"/>
  <c r="J309" i="2"/>
  <c r="J310" i="2"/>
  <c r="J52" i="2"/>
  <c r="J78" i="2"/>
  <c r="J91" i="2"/>
  <c r="J95" i="2"/>
  <c r="J134" i="2"/>
  <c r="J146" i="2"/>
  <c r="J42" i="2"/>
  <c r="J53" i="2"/>
  <c r="J64" i="2"/>
  <c r="J96" i="2"/>
  <c r="J135" i="2"/>
  <c r="J147" i="2"/>
  <c r="J43" i="2"/>
  <c r="J54" i="2"/>
  <c r="J93" i="2"/>
  <c r="J136" i="2"/>
  <c r="J148" i="2"/>
  <c r="J44" i="2"/>
  <c r="J55" i="2"/>
  <c r="J94" i="2"/>
  <c r="J137" i="2"/>
  <c r="J45" i="2"/>
  <c r="J56" i="2"/>
  <c r="J138" i="2"/>
  <c r="J57" i="2"/>
  <c r="J102" i="2"/>
  <c r="J36" i="2"/>
  <c r="J46" i="2"/>
  <c r="J58" i="2"/>
  <c r="J103" i="2"/>
  <c r="J128" i="2"/>
  <c r="J140" i="2"/>
  <c r="J37" i="2"/>
  <c r="J84" i="2"/>
  <c r="J104" i="2"/>
  <c r="J129" i="2"/>
  <c r="J141" i="2"/>
  <c r="J38" i="2"/>
  <c r="J48" i="2"/>
  <c r="J60" i="2"/>
  <c r="J85" i="2"/>
  <c r="J105" i="2"/>
  <c r="J130" i="2"/>
  <c r="J142" i="2"/>
  <c r="J39" i="2"/>
  <c r="J49" i="2"/>
  <c r="J61" i="2"/>
  <c r="J75" i="2"/>
  <c r="J106" i="2"/>
  <c r="J131" i="2"/>
  <c r="J86" i="2"/>
  <c r="J50" i="2"/>
  <c r="J62" i="2"/>
  <c r="J76" i="2"/>
  <c r="J87" i="2"/>
  <c r="J132" i="2"/>
  <c r="J144" i="2"/>
  <c r="J40" i="2"/>
  <c r="J51" i="2"/>
  <c r="J63" i="2"/>
  <c r="J77" i="2"/>
  <c r="J133" i="2"/>
  <c r="J145" i="2"/>
  <c r="M239" i="2" l="1"/>
  <c r="L239" i="2" s="1"/>
  <c r="M243" i="2"/>
  <c r="L243" i="2" s="1"/>
  <c r="L254" i="2"/>
  <c r="M258" i="2"/>
  <c r="L258" i="2" s="1"/>
  <c r="M262" i="2"/>
  <c r="L262" i="2" s="1"/>
  <c r="M244" i="2"/>
  <c r="L244" i="2" s="1"/>
  <c r="M249" i="2"/>
  <c r="L249" i="2" s="1"/>
  <c r="M263" i="2"/>
  <c r="L263" i="2" s="1"/>
  <c r="M240" i="2"/>
  <c r="L240" i="2" s="1"/>
  <c r="M255" i="2"/>
  <c r="L255" i="2" s="1"/>
  <c r="M259" i="2"/>
  <c r="L259" i="2" s="1"/>
  <c r="M267" i="2"/>
  <c r="L267" i="2" s="1"/>
  <c r="M250" i="2"/>
  <c r="L250" i="2" s="1"/>
  <c r="M256" i="2"/>
  <c r="L256" i="2" s="1"/>
  <c r="M268" i="2"/>
  <c r="L268" i="2" s="1"/>
  <c r="M245" i="2"/>
  <c r="L245" i="2" s="1"/>
  <c r="M260" i="2"/>
  <c r="L260" i="2" s="1"/>
  <c r="M241" i="2"/>
  <c r="L241" i="2" s="1"/>
  <c r="M264" i="2"/>
  <c r="L264" i="2" s="1"/>
  <c r="M251" i="2"/>
  <c r="L251" i="2" s="1"/>
  <c r="L266" i="2"/>
  <c r="M265" i="2"/>
  <c r="L265" i="2" s="1"/>
  <c r="M242" i="2"/>
  <c r="L242" i="2" s="1"/>
  <c r="M257" i="2"/>
  <c r="L257" i="2" s="1"/>
  <c r="M261" i="2"/>
  <c r="L261" i="2" s="1"/>
  <c r="M167" i="2"/>
  <c r="L167" i="2" s="1"/>
  <c r="M169" i="2"/>
  <c r="L169" i="2" s="1"/>
  <c r="M173" i="2"/>
  <c r="L173" i="2" s="1"/>
  <c r="L187" i="2"/>
  <c r="M193" i="2"/>
  <c r="M197" i="2"/>
  <c r="L197" i="2" s="1"/>
  <c r="M201" i="2"/>
  <c r="L201" i="2" s="1"/>
  <c r="M205" i="2"/>
  <c r="L205" i="2" s="1"/>
  <c r="M218" i="2"/>
  <c r="L218" i="2" s="1"/>
  <c r="M222" i="2"/>
  <c r="L222" i="2" s="1"/>
  <c r="M226" i="2"/>
  <c r="L226" i="2" s="1"/>
  <c r="M232" i="2"/>
  <c r="L232" i="2" s="1"/>
  <c r="M236" i="2"/>
  <c r="L236" i="2" s="1"/>
  <c r="M238" i="2"/>
  <c r="L238" i="2" s="1"/>
  <c r="M221" i="2"/>
  <c r="L221" i="2" s="1"/>
  <c r="M174" i="2"/>
  <c r="L174" i="2" s="1"/>
  <c r="M202" i="2"/>
  <c r="L202" i="2" s="1"/>
  <c r="M170" i="2"/>
  <c r="L170" i="2" s="1"/>
  <c r="M194" i="2"/>
  <c r="L194" i="2" s="1"/>
  <c r="M182" i="2"/>
  <c r="M188" i="2"/>
  <c r="L188" i="2" s="1"/>
  <c r="M198" i="2"/>
  <c r="L198" i="2" s="1"/>
  <c r="M206" i="2"/>
  <c r="L206" i="2" s="1"/>
  <c r="M215" i="2"/>
  <c r="L215" i="2" s="1"/>
  <c r="M219" i="2"/>
  <c r="L219" i="2" s="1"/>
  <c r="M223" i="2"/>
  <c r="L223" i="2" s="1"/>
  <c r="L227" i="2"/>
  <c r="M233" i="2"/>
  <c r="L233" i="2" s="1"/>
  <c r="M237" i="2"/>
  <c r="L237" i="2" s="1"/>
  <c r="M230" i="2"/>
  <c r="L230" i="2" s="1"/>
  <c r="M225" i="2"/>
  <c r="L225" i="2" s="1"/>
  <c r="M216" i="2"/>
  <c r="L216" i="2" s="1"/>
  <c r="M231" i="2"/>
  <c r="L231" i="2" s="1"/>
  <c r="M171" i="2"/>
  <c r="L171" i="2" s="1"/>
  <c r="M175" i="2"/>
  <c r="L175" i="2" s="1"/>
  <c r="M185" i="2"/>
  <c r="L185" i="2" s="1"/>
  <c r="M189" i="2"/>
  <c r="L189" i="2" s="1"/>
  <c r="L191" i="2"/>
  <c r="M195" i="2"/>
  <c r="L195" i="2" s="1"/>
  <c r="M199" i="2"/>
  <c r="L199" i="2" s="1"/>
  <c r="M203" i="2"/>
  <c r="L203" i="2" s="1"/>
  <c r="M207" i="2"/>
  <c r="L207" i="2" s="1"/>
  <c r="M220" i="2"/>
  <c r="L220" i="2" s="1"/>
  <c r="M224" i="2"/>
  <c r="L224" i="2" s="1"/>
  <c r="L228" i="2"/>
  <c r="M234" i="2"/>
  <c r="L234" i="2" s="1"/>
  <c r="M217" i="2"/>
  <c r="L217" i="2" s="1"/>
  <c r="M235" i="2"/>
  <c r="L235" i="2" s="1"/>
  <c r="M172" i="2"/>
  <c r="L172" i="2" s="1"/>
  <c r="M186" i="2"/>
  <c r="L186" i="2" s="1"/>
  <c r="M196" i="2"/>
  <c r="L196" i="2" s="1"/>
  <c r="M200" i="2"/>
  <c r="L200" i="2" s="1"/>
  <c r="M204" i="2"/>
  <c r="L204" i="2" s="1"/>
  <c r="M152" i="2"/>
  <c r="L152" i="2" s="1"/>
  <c r="M156" i="2"/>
  <c r="L156" i="2" s="1"/>
  <c r="M158" i="2"/>
  <c r="M162" i="2"/>
  <c r="L162" i="2" s="1"/>
  <c r="M163" i="2"/>
  <c r="L163" i="2" s="1"/>
  <c r="M153" i="2"/>
  <c r="L153" i="2" s="1"/>
  <c r="M159" i="2"/>
  <c r="L159" i="2" s="1"/>
  <c r="M164" i="2"/>
  <c r="L164" i="2" s="1"/>
  <c r="M166" i="2"/>
  <c r="L166" i="2" s="1"/>
  <c r="M154" i="2"/>
  <c r="L154" i="2" s="1"/>
  <c r="M160" i="2"/>
  <c r="L160" i="2" s="1"/>
  <c r="M151" i="2"/>
  <c r="L151" i="2" s="1"/>
  <c r="M155" i="2"/>
  <c r="L155" i="2" s="1"/>
  <c r="M161" i="2"/>
  <c r="L161" i="2" s="1"/>
  <c r="M165" i="2"/>
  <c r="L165" i="2" s="1"/>
  <c r="M10" i="2"/>
  <c r="M309" i="2"/>
  <c r="L309" i="2" s="1"/>
  <c r="M310" i="2"/>
  <c r="L310" i="2" s="1"/>
  <c r="M52" i="2"/>
  <c r="L52" i="2" s="1"/>
  <c r="M78" i="2"/>
  <c r="L78" i="2" s="1"/>
  <c r="M91" i="2"/>
  <c r="L91" i="2" s="1"/>
  <c r="M95" i="2"/>
  <c r="L95" i="2" s="1"/>
  <c r="M134" i="2"/>
  <c r="L134" i="2" s="1"/>
  <c r="M146" i="2"/>
  <c r="L146" i="2" s="1"/>
  <c r="M42" i="2"/>
  <c r="L42" i="2" s="1"/>
  <c r="M53" i="2"/>
  <c r="L53" i="2" s="1"/>
  <c r="M64" i="2"/>
  <c r="L64" i="2" s="1"/>
  <c r="M96" i="2"/>
  <c r="L96" i="2" s="1"/>
  <c r="M135" i="2"/>
  <c r="L135" i="2" s="1"/>
  <c r="M147" i="2"/>
  <c r="L147" i="2" s="1"/>
  <c r="M43" i="2"/>
  <c r="L43" i="2" s="1"/>
  <c r="M54" i="2"/>
  <c r="L54" i="2" s="1"/>
  <c r="M93" i="2"/>
  <c r="M136" i="2"/>
  <c r="L136" i="2" s="1"/>
  <c r="M148" i="2"/>
  <c r="L148" i="2" s="1"/>
  <c r="M44" i="2"/>
  <c r="L44" i="2" s="1"/>
  <c r="M55" i="2"/>
  <c r="L55" i="2" s="1"/>
  <c r="M94" i="2"/>
  <c r="L94" i="2" s="1"/>
  <c r="M137" i="2"/>
  <c r="L137" i="2" s="1"/>
  <c r="M45" i="2"/>
  <c r="L45" i="2" s="1"/>
  <c r="M56" i="2"/>
  <c r="L56" i="2" s="1"/>
  <c r="M138" i="2"/>
  <c r="L138" i="2" s="1"/>
  <c r="M57" i="2"/>
  <c r="L57" i="2" s="1"/>
  <c r="M102" i="2"/>
  <c r="M36" i="2"/>
  <c r="L36" i="2" s="1"/>
  <c r="M46" i="2"/>
  <c r="L46" i="2" s="1"/>
  <c r="M58" i="2"/>
  <c r="L58" i="2" s="1"/>
  <c r="M103" i="2"/>
  <c r="L103" i="2" s="1"/>
  <c r="M128" i="2"/>
  <c r="M140" i="2"/>
  <c r="M37" i="2"/>
  <c r="L37" i="2" s="1"/>
  <c r="M84" i="2"/>
  <c r="M104" i="2"/>
  <c r="L104" i="2" s="1"/>
  <c r="M129" i="2"/>
  <c r="L129" i="2" s="1"/>
  <c r="M141" i="2"/>
  <c r="L141" i="2" s="1"/>
  <c r="M38" i="2"/>
  <c r="L38" i="2" s="1"/>
  <c r="M48" i="2"/>
  <c r="L48" i="2" s="1"/>
  <c r="M60" i="2"/>
  <c r="L60" i="2" s="1"/>
  <c r="M85" i="2"/>
  <c r="L85" i="2" s="1"/>
  <c r="M105" i="2"/>
  <c r="L105" i="2" s="1"/>
  <c r="M130" i="2"/>
  <c r="L130" i="2" s="1"/>
  <c r="M142" i="2"/>
  <c r="L142" i="2" s="1"/>
  <c r="M39" i="2"/>
  <c r="L39" i="2" s="1"/>
  <c r="M49" i="2"/>
  <c r="L49" i="2" s="1"/>
  <c r="M61" i="2"/>
  <c r="L61" i="2" s="1"/>
  <c r="M75" i="2"/>
  <c r="L75" i="2" s="1"/>
  <c r="M106" i="2"/>
  <c r="L106" i="2" s="1"/>
  <c r="M131" i="2"/>
  <c r="L131" i="2" s="1"/>
  <c r="M86" i="2"/>
  <c r="L86" i="2" s="1"/>
  <c r="M50" i="2"/>
  <c r="L50" i="2" s="1"/>
  <c r="M62" i="2"/>
  <c r="L62" i="2" s="1"/>
  <c r="M76" i="2"/>
  <c r="L76" i="2" s="1"/>
  <c r="M87" i="2"/>
  <c r="L87" i="2" s="1"/>
  <c r="M132" i="2"/>
  <c r="L132" i="2" s="1"/>
  <c r="M144" i="2"/>
  <c r="M40" i="2"/>
  <c r="L40" i="2" s="1"/>
  <c r="M51" i="2"/>
  <c r="L51" i="2" s="1"/>
  <c r="M63" i="2"/>
  <c r="L63" i="2" s="1"/>
  <c r="M77" i="2"/>
  <c r="L77" i="2" s="1"/>
  <c r="M133" i="2"/>
  <c r="L133" i="2" s="1"/>
  <c r="M145" i="2"/>
  <c r="L145" i="2" s="1"/>
  <c r="K239" i="2"/>
  <c r="K243" i="2"/>
  <c r="K254" i="2"/>
  <c r="K258" i="2"/>
  <c r="K262" i="2"/>
  <c r="K244" i="2"/>
  <c r="K249" i="2"/>
  <c r="K263" i="2"/>
  <c r="K240" i="2"/>
  <c r="K255" i="2"/>
  <c r="K259" i="2"/>
  <c r="K267" i="2"/>
  <c r="K250" i="2"/>
  <c r="K256" i="2"/>
  <c r="K268" i="2"/>
  <c r="K245" i="2"/>
  <c r="K260" i="2"/>
  <c r="K241" i="2"/>
  <c r="K264" i="2"/>
  <c r="K251" i="2"/>
  <c r="K266" i="2"/>
  <c r="K265" i="2"/>
  <c r="K242" i="2"/>
  <c r="K257" i="2"/>
  <c r="K261" i="2"/>
  <c r="K167" i="2"/>
  <c r="K169" i="2"/>
  <c r="K173" i="2"/>
  <c r="K187" i="2"/>
  <c r="K193" i="2"/>
  <c r="K197" i="2"/>
  <c r="K201" i="2"/>
  <c r="K205" i="2"/>
  <c r="K218" i="2"/>
  <c r="K222" i="2"/>
  <c r="K226" i="2"/>
  <c r="K232" i="2"/>
  <c r="K236" i="2"/>
  <c r="K238" i="2"/>
  <c r="K221" i="2"/>
  <c r="K174" i="2"/>
  <c r="K202" i="2"/>
  <c r="K170" i="2"/>
  <c r="K194" i="2"/>
  <c r="K182" i="2"/>
  <c r="K176" i="2" s="1"/>
  <c r="K184" i="2"/>
  <c r="K188" i="2"/>
  <c r="K198" i="2"/>
  <c r="K206" i="2"/>
  <c r="K215" i="2"/>
  <c r="K219" i="2"/>
  <c r="K223" i="2"/>
  <c r="K227" i="2"/>
  <c r="K233" i="2"/>
  <c r="K237" i="2"/>
  <c r="K230" i="2"/>
  <c r="K225" i="2"/>
  <c r="K216" i="2"/>
  <c r="K231" i="2"/>
  <c r="K171" i="2"/>
  <c r="K175" i="2"/>
  <c r="K185" i="2"/>
  <c r="K189" i="2"/>
  <c r="K191" i="2"/>
  <c r="K195" i="2"/>
  <c r="K199" i="2"/>
  <c r="K203" i="2"/>
  <c r="K207" i="2"/>
  <c r="K220" i="2"/>
  <c r="K224" i="2"/>
  <c r="K228" i="2"/>
  <c r="K234" i="2"/>
  <c r="K217" i="2"/>
  <c r="K235" i="2"/>
  <c r="K172" i="2"/>
  <c r="K186" i="2"/>
  <c r="K196" i="2"/>
  <c r="K200" i="2"/>
  <c r="K204" i="2"/>
  <c r="K152" i="2"/>
  <c r="K156" i="2"/>
  <c r="K158" i="2"/>
  <c r="K162" i="2"/>
  <c r="K163" i="2"/>
  <c r="K153" i="2"/>
  <c r="K159" i="2"/>
  <c r="K164" i="2"/>
  <c r="K166" i="2"/>
  <c r="K154" i="2"/>
  <c r="K160" i="2"/>
  <c r="K151" i="2"/>
  <c r="K155" i="2"/>
  <c r="K161" i="2"/>
  <c r="K165" i="2"/>
  <c r="K10" i="2"/>
  <c r="K9" i="2" s="1"/>
  <c r="K309" i="2"/>
  <c r="K310" i="2"/>
  <c r="K52" i="2"/>
  <c r="K78" i="2"/>
  <c r="K91" i="2"/>
  <c r="K95" i="2"/>
  <c r="K134" i="2"/>
  <c r="K146" i="2"/>
  <c r="K42" i="2"/>
  <c r="K53" i="2"/>
  <c r="K64" i="2"/>
  <c r="K96" i="2"/>
  <c r="K135" i="2"/>
  <c r="K147" i="2"/>
  <c r="K43" i="2"/>
  <c r="K54" i="2"/>
  <c r="K93" i="2"/>
  <c r="K136" i="2"/>
  <c r="K148" i="2"/>
  <c r="K44" i="2"/>
  <c r="K55" i="2"/>
  <c r="K94" i="2"/>
  <c r="K137" i="2"/>
  <c r="K45" i="2"/>
  <c r="K56" i="2"/>
  <c r="K138" i="2"/>
  <c r="K57" i="2"/>
  <c r="K102" i="2"/>
  <c r="K36" i="2"/>
  <c r="K46" i="2"/>
  <c r="K58" i="2"/>
  <c r="K103" i="2"/>
  <c r="K128" i="2"/>
  <c r="K140" i="2"/>
  <c r="K37" i="2"/>
  <c r="K84" i="2"/>
  <c r="K104" i="2"/>
  <c r="K129" i="2"/>
  <c r="K141" i="2"/>
  <c r="K38" i="2"/>
  <c r="K48" i="2"/>
  <c r="K60" i="2"/>
  <c r="K85" i="2"/>
  <c r="K105" i="2"/>
  <c r="K130" i="2"/>
  <c r="K142" i="2"/>
  <c r="K39" i="2"/>
  <c r="K49" i="2"/>
  <c r="K61" i="2"/>
  <c r="K75" i="2"/>
  <c r="K106" i="2"/>
  <c r="K131" i="2"/>
  <c r="K86" i="2"/>
  <c r="K50" i="2"/>
  <c r="K62" i="2"/>
  <c r="K76" i="2"/>
  <c r="K87" i="2"/>
  <c r="K132" i="2"/>
  <c r="K144" i="2"/>
  <c r="K40" i="2"/>
  <c r="K51" i="2"/>
  <c r="K63" i="2"/>
  <c r="K77" i="2"/>
  <c r="K133" i="2"/>
  <c r="K145" i="2"/>
  <c r="O28" i="5"/>
  <c r="K112" i="2"/>
  <c r="K22" i="2"/>
  <c r="L193" i="2" l="1"/>
  <c r="L10" i="2"/>
  <c r="L229" i="2"/>
  <c r="L184" i="2"/>
  <c r="L182" i="2"/>
  <c r="L158" i="2"/>
  <c r="L93" i="2"/>
  <c r="L102" i="2"/>
  <c r="L128" i="2"/>
  <c r="L140" i="2"/>
  <c r="L84" i="2"/>
  <c r="L144" i="2"/>
  <c r="M229" i="2"/>
  <c r="F572" i="11"/>
  <c r="K92" i="2"/>
  <c r="K183" i="2"/>
  <c r="K59" i="2"/>
  <c r="K157" i="2"/>
  <c r="K308" i="2"/>
  <c r="K307" i="2" s="1"/>
  <c r="D13" i="5" s="1"/>
  <c r="M26" i="5" s="1"/>
  <c r="K168" i="2"/>
  <c r="K229" i="2"/>
  <c r="K190" i="2"/>
  <c r="K143" i="2"/>
  <c r="K150" i="2"/>
  <c r="K79" i="2"/>
  <c r="K41" i="2"/>
  <c r="K101" i="2"/>
  <c r="K127" i="2"/>
  <c r="K139" i="2"/>
  <c r="K74" i="2"/>
  <c r="K35" i="2"/>
  <c r="K47" i="2"/>
  <c r="D8" i="5"/>
  <c r="G268" i="11" l="1"/>
  <c r="G296" i="11"/>
  <c r="G312" i="11"/>
  <c r="G315" i="11"/>
  <c r="G317" i="11"/>
  <c r="G320" i="11"/>
  <c r="G322" i="11"/>
  <c r="G327" i="11"/>
  <c r="G332" i="11"/>
  <c r="G339" i="11"/>
  <c r="G365" i="11"/>
  <c r="G373" i="11"/>
  <c r="G375" i="11"/>
  <c r="G378" i="11"/>
  <c r="G380" i="11"/>
  <c r="G398" i="11"/>
  <c r="G410" i="11"/>
  <c r="G411" i="11"/>
  <c r="G412" i="11"/>
  <c r="G413" i="11"/>
  <c r="G414" i="11"/>
  <c r="G415" i="11"/>
  <c r="G416" i="11"/>
  <c r="G417" i="11"/>
  <c r="G418" i="11"/>
  <c r="G419" i="11"/>
  <c r="G420" i="11"/>
  <c r="G421" i="11"/>
  <c r="G422" i="11"/>
  <c r="G423" i="11"/>
  <c r="G424" i="11"/>
  <c r="G425" i="11"/>
  <c r="G426" i="11"/>
  <c r="G427" i="11"/>
  <c r="G428" i="11"/>
  <c r="G429" i="11"/>
  <c r="G430" i="11"/>
  <c r="G431" i="11"/>
  <c r="G432" i="11"/>
  <c r="G433" i="11"/>
  <c r="G434" i="11"/>
  <c r="G435" i="11"/>
  <c r="G436" i="11"/>
  <c r="G437" i="11"/>
  <c r="G438" i="11"/>
  <c r="G439" i="11"/>
  <c r="G440" i="11"/>
  <c r="G441" i="11"/>
  <c r="G442" i="11"/>
  <c r="G443" i="11"/>
  <c r="G444" i="11"/>
  <c r="G445" i="11"/>
  <c r="G446" i="11"/>
  <c r="G447" i="11"/>
  <c r="G448" i="11"/>
  <c r="G449" i="11"/>
  <c r="G450" i="11"/>
  <c r="G451" i="11"/>
  <c r="G452" i="11"/>
  <c r="G453" i="11"/>
  <c r="G454" i="11"/>
  <c r="G455" i="11"/>
  <c r="G456" i="11"/>
  <c r="G457" i="11"/>
  <c r="G458" i="11"/>
  <c r="G459" i="11"/>
  <c r="G460" i="11"/>
  <c r="G461" i="11"/>
  <c r="G462" i="11"/>
  <c r="G463" i="11"/>
  <c r="G464" i="11"/>
  <c r="G465" i="11"/>
  <c r="G466" i="11"/>
  <c r="G467" i="11"/>
  <c r="G468" i="11"/>
  <c r="G469" i="11"/>
  <c r="G470" i="11"/>
  <c r="G471" i="11"/>
  <c r="G472" i="11"/>
  <c r="G473" i="11"/>
  <c r="G474" i="11"/>
  <c r="G475" i="11"/>
  <c r="G476" i="11"/>
  <c r="G477" i="11"/>
  <c r="G478" i="11"/>
  <c r="G479" i="11"/>
  <c r="G480" i="11"/>
  <c r="G481" i="11"/>
  <c r="G482" i="11"/>
  <c r="G483" i="11"/>
  <c r="G484" i="11"/>
  <c r="G485" i="11"/>
  <c r="G486" i="11"/>
  <c r="G487" i="11"/>
  <c r="G488" i="11"/>
  <c r="G489" i="11"/>
  <c r="G490" i="11"/>
  <c r="G491" i="11"/>
  <c r="G492" i="11"/>
  <c r="G493" i="11"/>
  <c r="G494" i="11"/>
  <c r="G495" i="11"/>
  <c r="G496" i="11"/>
  <c r="G497" i="11"/>
  <c r="G498" i="11"/>
  <c r="G499" i="11"/>
  <c r="G500" i="11"/>
  <c r="G501" i="11"/>
  <c r="G502" i="11"/>
  <c r="G503" i="11"/>
  <c r="G27" i="11"/>
  <c r="G29" i="11"/>
  <c r="G406" i="11"/>
  <c r="G504" i="11"/>
  <c r="G505" i="11"/>
  <c r="G506" i="11"/>
  <c r="G507" i="11"/>
  <c r="G508" i="11"/>
  <c r="G509" i="11"/>
  <c r="G510" i="11"/>
  <c r="G511" i="11"/>
  <c r="G512" i="11"/>
  <c r="G513" i="11"/>
  <c r="G514" i="11"/>
  <c r="G515" i="11"/>
  <c r="G516" i="11"/>
  <c r="G517" i="11"/>
  <c r="G518" i="11"/>
  <c r="G519" i="11"/>
  <c r="G520" i="11"/>
  <c r="G521" i="11"/>
  <c r="G522" i="11"/>
  <c r="G523" i="11"/>
  <c r="G524" i="11"/>
  <c r="G525" i="11"/>
  <c r="G526" i="11"/>
  <c r="G527" i="11"/>
  <c r="G528" i="11"/>
  <c r="G529" i="11"/>
  <c r="G530" i="11"/>
  <c r="G531" i="11"/>
  <c r="G532" i="11"/>
  <c r="G533" i="11"/>
  <c r="G534" i="11"/>
  <c r="G535" i="11"/>
  <c r="G536" i="11"/>
  <c r="G537" i="11"/>
  <c r="G538" i="11"/>
  <c r="G539" i="11"/>
  <c r="G540" i="11"/>
  <c r="G541" i="11"/>
  <c r="G542" i="11"/>
  <c r="G543" i="11"/>
  <c r="G544" i="11"/>
  <c r="G545" i="11"/>
  <c r="G546" i="11"/>
  <c r="G547" i="11"/>
  <c r="G548" i="11"/>
  <c r="G549" i="11"/>
  <c r="G550" i="11"/>
  <c r="G551" i="11"/>
  <c r="G552" i="11"/>
  <c r="G553" i="11"/>
  <c r="G554" i="11"/>
  <c r="G555" i="11"/>
  <c r="G556" i="11"/>
  <c r="G557" i="11"/>
  <c r="G558" i="11"/>
  <c r="G559" i="11"/>
  <c r="G560" i="11"/>
  <c r="G561" i="11"/>
  <c r="G562" i="11"/>
  <c r="G563" i="11"/>
  <c r="G564" i="11"/>
  <c r="G565" i="11"/>
  <c r="G566" i="11"/>
  <c r="G567" i="11"/>
  <c r="G568" i="11"/>
  <c r="G569" i="11"/>
  <c r="G570" i="11"/>
  <c r="G571" i="11"/>
  <c r="G10" i="11"/>
  <c r="G11" i="11"/>
  <c r="G12" i="11"/>
  <c r="G13" i="11"/>
  <c r="G14" i="11"/>
  <c r="G15" i="11"/>
  <c r="G16" i="11"/>
  <c r="G17" i="11"/>
  <c r="G18" i="11"/>
  <c r="G19" i="11"/>
  <c r="G20" i="11"/>
  <c r="G21" i="11"/>
  <c r="G22" i="11"/>
  <c r="G23" i="11"/>
  <c r="G24" i="11"/>
  <c r="G25" i="11"/>
  <c r="G26" i="11"/>
  <c r="G28" i="11"/>
  <c r="G30" i="11"/>
  <c r="G392" i="11"/>
  <c r="G397" i="11"/>
  <c r="G400" i="11"/>
  <c r="G402" i="11"/>
  <c r="G407"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281" i="11"/>
  <c r="G287" i="11"/>
  <c r="G290" i="11"/>
  <c r="G302" i="11"/>
  <c r="G306" i="11"/>
  <c r="G310" i="11"/>
  <c r="G316" i="11"/>
  <c r="G325" i="11"/>
  <c r="G336" i="11"/>
  <c r="G343" i="11"/>
  <c r="G349" i="11"/>
  <c r="G354" i="11"/>
  <c r="G361" i="11"/>
  <c r="G366" i="11"/>
  <c r="G376" i="11"/>
  <c r="G394" i="11"/>
  <c r="G403" i="11"/>
  <c r="G409" i="11"/>
  <c r="G225" i="11"/>
  <c r="G227" i="11"/>
  <c r="G228" i="11"/>
  <c r="G229" i="11"/>
  <c r="G230" i="11"/>
  <c r="G231" i="11"/>
  <c r="G232" i="11"/>
  <c r="G233" i="11"/>
  <c r="G234" i="11"/>
  <c r="G235" i="11"/>
  <c r="G236" i="11"/>
  <c r="G237" i="11"/>
  <c r="G239" i="11"/>
  <c r="G240" i="11"/>
  <c r="G241" i="11"/>
  <c r="G242" i="11"/>
  <c r="G244" i="11"/>
  <c r="G245" i="11"/>
  <c r="G248" i="11"/>
  <c r="G250" i="11"/>
  <c r="G254" i="11"/>
  <c r="G258" i="11"/>
  <c r="G261" i="11"/>
  <c r="G264" i="11"/>
  <c r="G270" i="11"/>
  <c r="G273" i="11"/>
  <c r="G276" i="11"/>
  <c r="G278" i="11"/>
  <c r="G283" i="11"/>
  <c r="G286" i="11"/>
  <c r="G291" i="11"/>
  <c r="G294" i="11"/>
  <c r="G304" i="11"/>
  <c r="G308" i="11"/>
  <c r="G328" i="11"/>
  <c r="G333" i="11"/>
  <c r="G338" i="11"/>
  <c r="G345" i="11"/>
  <c r="G347" i="11"/>
  <c r="G352" i="11"/>
  <c r="G357" i="11"/>
  <c r="G360" i="11"/>
  <c r="G369" i="11"/>
  <c r="G371" i="11"/>
  <c r="G384" i="11"/>
  <c r="G387" i="11"/>
  <c r="G391" i="11"/>
  <c r="G401" i="11"/>
  <c r="G282" i="11"/>
  <c r="G299" i="11"/>
  <c r="G303" i="11"/>
  <c r="G313" i="11"/>
  <c r="G319" i="11"/>
  <c r="G329" i="11"/>
  <c r="G335" i="11"/>
  <c r="G340" i="11"/>
  <c r="G351" i="11"/>
  <c r="G358" i="11"/>
  <c r="G364" i="11"/>
  <c r="G374" i="11"/>
  <c r="G379" i="11"/>
  <c r="G383" i="11"/>
  <c r="G396" i="11"/>
  <c r="G226" i="11"/>
  <c r="G243" i="11"/>
  <c r="G246" i="11"/>
  <c r="G249" i="11"/>
  <c r="G252" i="11"/>
  <c r="G253" i="11"/>
  <c r="G256" i="11"/>
  <c r="G259" i="11"/>
  <c r="G262" i="11"/>
  <c r="G265" i="11"/>
  <c r="G267" i="11"/>
  <c r="G272" i="11"/>
  <c r="G275" i="11"/>
  <c r="G280" i="11"/>
  <c r="G285" i="11"/>
  <c r="G288" i="11"/>
  <c r="G292" i="11"/>
  <c r="G295" i="11"/>
  <c r="G298" i="11"/>
  <c r="G300" i="11"/>
  <c r="G307" i="11"/>
  <c r="G309" i="11"/>
  <c r="G314" i="11"/>
  <c r="G324" i="11"/>
  <c r="G334" i="11"/>
  <c r="G341" i="11"/>
  <c r="G348" i="11"/>
  <c r="G353" i="11"/>
  <c r="G359" i="11"/>
  <c r="G362" i="11"/>
  <c r="G370" i="11"/>
  <c r="G385" i="11"/>
  <c r="G388" i="11"/>
  <c r="G393" i="11"/>
  <c r="G405" i="11"/>
  <c r="G279" i="11"/>
  <c r="G297" i="11"/>
  <c r="G305" i="11"/>
  <c r="G318" i="11"/>
  <c r="G323" i="11"/>
  <c r="G326" i="11"/>
  <c r="G331" i="11"/>
  <c r="G342" i="11"/>
  <c r="G346" i="11"/>
  <c r="G355" i="11"/>
  <c r="G367" i="11"/>
  <c r="G377" i="11"/>
  <c r="G381" i="11"/>
  <c r="G389" i="11"/>
  <c r="G395" i="11"/>
  <c r="G399" i="11"/>
  <c r="G238" i="11"/>
  <c r="G247" i="11"/>
  <c r="G251" i="11"/>
  <c r="G255" i="11"/>
  <c r="G257" i="11"/>
  <c r="G260" i="11"/>
  <c r="G263" i="11"/>
  <c r="G266" i="11"/>
  <c r="G269" i="11"/>
  <c r="G271" i="11"/>
  <c r="G274" i="11"/>
  <c r="G277" i="11"/>
  <c r="G284" i="11"/>
  <c r="G289" i="11"/>
  <c r="G293" i="11"/>
  <c r="G301" i="11"/>
  <c r="G311" i="11"/>
  <c r="G321" i="11"/>
  <c r="G330" i="11"/>
  <c r="G337" i="11"/>
  <c r="G344" i="11"/>
  <c r="G350" i="11"/>
  <c r="G356" i="11"/>
  <c r="G363" i="11"/>
  <c r="G368" i="11"/>
  <c r="G372" i="11"/>
  <c r="G382" i="11"/>
  <c r="G386" i="11"/>
  <c r="G390" i="11"/>
  <c r="G404" i="11"/>
  <c r="G408" i="11"/>
  <c r="G101" i="11"/>
  <c r="G125" i="11"/>
  <c r="G192" i="11"/>
  <c r="G126" i="11"/>
  <c r="G76" i="11"/>
  <c r="G92" i="11"/>
  <c r="G189" i="11"/>
  <c r="G212" i="11"/>
  <c r="G211" i="11"/>
  <c r="G113" i="11"/>
  <c r="G130" i="11"/>
  <c r="G184" i="11"/>
  <c r="G95" i="11"/>
  <c r="G131" i="11"/>
  <c r="G219" i="11"/>
  <c r="G198" i="11"/>
  <c r="G162" i="11"/>
  <c r="G154" i="11"/>
  <c r="G194" i="11"/>
  <c r="G119" i="11"/>
  <c r="G149" i="11"/>
  <c r="G9" i="11"/>
  <c r="G136" i="11"/>
  <c r="G110" i="11"/>
  <c r="G164" i="11"/>
  <c r="G127" i="11"/>
  <c r="G109" i="11"/>
  <c r="G141" i="11"/>
  <c r="G214" i="11"/>
  <c r="G208" i="11"/>
  <c r="G140" i="11"/>
  <c r="G139" i="11"/>
  <c r="G144" i="11"/>
  <c r="G203" i="11"/>
  <c r="G108" i="11"/>
  <c r="G210" i="11"/>
  <c r="G81" i="11"/>
  <c r="G209" i="11"/>
  <c r="G217" i="11"/>
  <c r="G204" i="11"/>
  <c r="G200" i="11"/>
  <c r="G79" i="11"/>
  <c r="G132" i="11"/>
  <c r="G153" i="11"/>
  <c r="G160" i="11"/>
  <c r="G87" i="11"/>
  <c r="G147" i="11"/>
  <c r="G91" i="11"/>
  <c r="G107" i="11"/>
  <c r="G112" i="11"/>
  <c r="G84" i="11"/>
  <c r="G129" i="11"/>
  <c r="G96" i="11"/>
  <c r="G170" i="11"/>
  <c r="G156" i="11"/>
  <c r="G168" i="11"/>
  <c r="G206" i="11"/>
  <c r="G94" i="11"/>
  <c r="G167" i="11"/>
  <c r="G220" i="11"/>
  <c r="G86" i="11"/>
  <c r="G224" i="11"/>
  <c r="G128" i="11"/>
  <c r="G176" i="11"/>
  <c r="G98" i="11"/>
  <c r="G193" i="11"/>
  <c r="G116" i="11"/>
  <c r="G205" i="11"/>
  <c r="G82" i="11"/>
  <c r="G213" i="11"/>
  <c r="G196" i="11"/>
  <c r="G143" i="11"/>
  <c r="G133" i="11"/>
  <c r="G159" i="11"/>
  <c r="G124" i="11"/>
  <c r="G185" i="11"/>
  <c r="G120" i="11"/>
  <c r="G172" i="11"/>
  <c r="G77" i="11"/>
  <c r="G216" i="11"/>
  <c r="G223" i="11"/>
  <c r="G6" i="11"/>
  <c r="G182" i="11"/>
  <c r="G145" i="11"/>
  <c r="G190" i="11"/>
  <c r="G7" i="11"/>
  <c r="G78" i="11"/>
  <c r="G83" i="11"/>
  <c r="G181" i="11"/>
  <c r="G150" i="11"/>
  <c r="G183" i="11"/>
  <c r="G221" i="11"/>
  <c r="G97" i="11"/>
  <c r="G173" i="11"/>
  <c r="G179" i="11"/>
  <c r="G195" i="11"/>
  <c r="G186" i="11"/>
  <c r="G85" i="11"/>
  <c r="G123" i="11"/>
  <c r="G121" i="11"/>
  <c r="G88" i="11"/>
  <c r="G222" i="11"/>
  <c r="G191" i="11"/>
  <c r="G165" i="11"/>
  <c r="G152" i="11"/>
  <c r="G117" i="11"/>
  <c r="G178" i="11"/>
  <c r="G158" i="11"/>
  <c r="G122" i="11"/>
  <c r="G199" i="11"/>
  <c r="G157" i="11"/>
  <c r="G80" i="11"/>
  <c r="G163" i="11"/>
  <c r="G138" i="11"/>
  <c r="G89" i="11"/>
  <c r="G188" i="11"/>
  <c r="G215" i="11"/>
  <c r="G155" i="11"/>
  <c r="G137" i="11"/>
  <c r="G161" i="11"/>
  <c r="G218" i="11"/>
  <c r="G180" i="11"/>
  <c r="G187" i="11"/>
  <c r="G177" i="11"/>
  <c r="G90" i="11"/>
  <c r="G93" i="11"/>
  <c r="G202" i="11"/>
  <c r="G166" i="11"/>
  <c r="G102" i="11"/>
  <c r="G148" i="11"/>
  <c r="G146" i="11"/>
  <c r="G115" i="11"/>
  <c r="G171" i="11"/>
  <c r="G111" i="11"/>
  <c r="G151" i="11"/>
  <c r="G134" i="11"/>
  <c r="G135" i="11"/>
  <c r="G106" i="11"/>
  <c r="G114" i="11"/>
  <c r="G8" i="11"/>
  <c r="G207" i="11"/>
  <c r="G142" i="11"/>
  <c r="G174" i="11"/>
  <c r="G103" i="11"/>
  <c r="G105" i="11"/>
  <c r="G99" i="11"/>
  <c r="G104" i="11"/>
  <c r="G100" i="11"/>
  <c r="G197" i="11"/>
  <c r="G169" i="11"/>
  <c r="G201" i="11"/>
  <c r="G118" i="11"/>
  <c r="G175" i="11"/>
  <c r="G5" i="11"/>
  <c r="H5" i="11" s="1"/>
  <c r="I5" i="11" s="1"/>
  <c r="K149" i="2"/>
  <c r="D11" i="5" s="1"/>
  <c r="K21" i="2"/>
  <c r="I21" i="5"/>
  <c r="O8" i="5"/>
  <c r="G8" i="5"/>
  <c r="K21" i="5"/>
  <c r="C21" i="5"/>
  <c r="I8" i="5"/>
  <c r="M8" i="5"/>
  <c r="M21" i="5"/>
  <c r="E21" i="5"/>
  <c r="K8" i="5"/>
  <c r="G21" i="5"/>
  <c r="E8" i="5"/>
  <c r="I13" i="5"/>
  <c r="E13" i="5"/>
  <c r="K13" i="5"/>
  <c r="I26" i="5"/>
  <c r="G26" i="5"/>
  <c r="O13" i="5"/>
  <c r="C26" i="5"/>
  <c r="K26" i="5"/>
  <c r="G13" i="5"/>
  <c r="M13" i="5"/>
  <c r="E26" i="5"/>
  <c r="D12" i="5"/>
  <c r="O21" i="5" l="1"/>
  <c r="H6" i="11"/>
  <c r="G11" i="5"/>
  <c r="I24" i="5"/>
  <c r="K24" i="5"/>
  <c r="C24" i="5"/>
  <c r="I11" i="5"/>
  <c r="O11" i="5"/>
  <c r="M24" i="5"/>
  <c r="E24" i="5"/>
  <c r="K11" i="5"/>
  <c r="E11" i="5"/>
  <c r="G24" i="5"/>
  <c r="M11" i="5"/>
  <c r="K650" i="2"/>
  <c r="M6" i="2" s="1"/>
  <c r="D10" i="5"/>
  <c r="D17" i="5" s="1"/>
  <c r="C15" i="5" s="1"/>
  <c r="O26" i="5"/>
  <c r="M25" i="5"/>
  <c r="K12" i="5"/>
  <c r="E12" i="5"/>
  <c r="I25" i="5"/>
  <c r="I12" i="5"/>
  <c r="E25" i="5"/>
  <c r="G25" i="5"/>
  <c r="M12" i="5"/>
  <c r="C25" i="5"/>
  <c r="O12" i="5"/>
  <c r="K25" i="5"/>
  <c r="G12" i="5"/>
  <c r="H7" i="11" l="1"/>
  <c r="I6" i="11"/>
  <c r="O24" i="5"/>
  <c r="I23" i="5"/>
  <c r="I30" i="5" s="1"/>
  <c r="J30" i="5" s="1"/>
  <c r="O10" i="5"/>
  <c r="O17" i="5" s="1"/>
  <c r="P17" i="5" s="1"/>
  <c r="G10" i="5"/>
  <c r="G17" i="5" s="1"/>
  <c r="H17" i="5" s="1"/>
  <c r="G23" i="5"/>
  <c r="G30" i="5" s="1"/>
  <c r="H30" i="5" s="1"/>
  <c r="K23" i="5"/>
  <c r="K30" i="5" s="1"/>
  <c r="L30" i="5" s="1"/>
  <c r="C23" i="5"/>
  <c r="C30" i="5" s="1"/>
  <c r="D30" i="5" s="1"/>
  <c r="I10" i="5"/>
  <c r="I17" i="5" s="1"/>
  <c r="J17" i="5" s="1"/>
  <c r="E10" i="5"/>
  <c r="M10" i="5"/>
  <c r="M17" i="5" s="1"/>
  <c r="N17" i="5" s="1"/>
  <c r="M23" i="5"/>
  <c r="M30" i="5" s="1"/>
  <c r="N30" i="5" s="1"/>
  <c r="E23" i="5"/>
  <c r="E30" i="5" s="1"/>
  <c r="F30" i="5" s="1"/>
  <c r="K10" i="5"/>
  <c r="K17" i="5" s="1"/>
  <c r="L17" i="5" s="1"/>
  <c r="C11" i="5"/>
  <c r="C14" i="5"/>
  <c r="C9" i="5"/>
  <c r="C12" i="5"/>
  <c r="C13" i="5"/>
  <c r="C10" i="5"/>
  <c r="C16" i="5"/>
  <c r="C8" i="5"/>
  <c r="O25" i="5"/>
  <c r="I7" i="11" l="1"/>
  <c r="H8" i="11"/>
  <c r="O23" i="5"/>
  <c r="O30" i="5" s="1"/>
  <c r="C17" i="5"/>
  <c r="E17" i="5"/>
  <c r="F17" i="5" s="1"/>
  <c r="I8" i="11" l="1"/>
  <c r="H9" i="11"/>
  <c r="H10" i="11" s="1"/>
  <c r="H11" i="11" l="1"/>
  <c r="I10" i="11"/>
  <c r="I9" i="11"/>
  <c r="H12" i="11" l="1"/>
  <c r="I11" i="11"/>
  <c r="H13" i="11" l="1"/>
  <c r="I12" i="11"/>
  <c r="H14" i="11" l="1"/>
  <c r="I13" i="11"/>
  <c r="H15" i="11" l="1"/>
  <c r="I14" i="11"/>
  <c r="H16" i="11" l="1"/>
  <c r="I15" i="11"/>
  <c r="H17" i="11" l="1"/>
  <c r="I16" i="11"/>
  <c r="H18" i="11" l="1"/>
  <c r="I17" i="11"/>
  <c r="H19" i="11" l="1"/>
  <c r="I18" i="11"/>
  <c r="H20" i="11" l="1"/>
  <c r="I19" i="11"/>
  <c r="H21" i="11" l="1"/>
  <c r="I20" i="11"/>
  <c r="H22" i="11" l="1"/>
  <c r="I21" i="11"/>
  <c r="H23" i="11" l="1"/>
  <c r="I22" i="11"/>
  <c r="H24" i="11" l="1"/>
  <c r="I23" i="11"/>
  <c r="H25" i="11" l="1"/>
  <c r="I24" i="11"/>
  <c r="H26" i="11" l="1"/>
  <c r="I25" i="11"/>
  <c r="H27" i="11" l="1"/>
  <c r="I26" i="11"/>
  <c r="H28" i="11" l="1"/>
  <c r="I27" i="11"/>
  <c r="H29" i="11" l="1"/>
  <c r="I28" i="11"/>
  <c r="H30" i="11" l="1"/>
  <c r="I29" i="11"/>
  <c r="H31" i="11" l="1"/>
  <c r="I30" i="11"/>
  <c r="H32" i="11" l="1"/>
  <c r="I31" i="11"/>
  <c r="H33" i="11" l="1"/>
  <c r="I32" i="11"/>
  <c r="H34" i="11" l="1"/>
  <c r="I33" i="11"/>
  <c r="H35" i="11" l="1"/>
  <c r="I34" i="11"/>
  <c r="H36" i="11" l="1"/>
  <c r="I35" i="11"/>
  <c r="H37" i="11" l="1"/>
  <c r="I36" i="11"/>
  <c r="H38" i="11" l="1"/>
  <c r="I37" i="11"/>
  <c r="H39" i="11" l="1"/>
  <c r="I38" i="11"/>
  <c r="H40" i="11" l="1"/>
  <c r="I39" i="11"/>
  <c r="H41" i="11" l="1"/>
  <c r="I40" i="11"/>
  <c r="H42" i="11" l="1"/>
  <c r="I41" i="11"/>
  <c r="H43" i="11" l="1"/>
  <c r="I42" i="11"/>
  <c r="H44" i="11" l="1"/>
  <c r="I43" i="11"/>
  <c r="H45" i="11" l="1"/>
  <c r="I44" i="11"/>
  <c r="H46" i="11" l="1"/>
  <c r="I45" i="11"/>
  <c r="H47" i="11" l="1"/>
  <c r="I46" i="11"/>
  <c r="H48" i="11" l="1"/>
  <c r="I47" i="11"/>
  <c r="H49" i="11" l="1"/>
  <c r="I48" i="11"/>
  <c r="H50" i="11" l="1"/>
  <c r="I49" i="11"/>
  <c r="H51" i="11" l="1"/>
  <c r="I50" i="11"/>
  <c r="H52" i="11" l="1"/>
  <c r="I51" i="11"/>
  <c r="H53" i="11" l="1"/>
  <c r="I52" i="11"/>
  <c r="H54" i="11" l="1"/>
  <c r="I53" i="11"/>
  <c r="H55" i="11" l="1"/>
  <c r="I54" i="11"/>
  <c r="H56" i="11" l="1"/>
  <c r="I55" i="11"/>
  <c r="H57" i="11" l="1"/>
  <c r="I56" i="11"/>
  <c r="H58" i="11" l="1"/>
  <c r="I57" i="11"/>
  <c r="H59" i="11" l="1"/>
  <c r="I58" i="11"/>
  <c r="H60" i="11" l="1"/>
  <c r="I59" i="11"/>
  <c r="H61" i="11" l="1"/>
  <c r="I60" i="11"/>
  <c r="H62" i="11" l="1"/>
  <c r="I61" i="11"/>
  <c r="H63" i="11" l="1"/>
  <c r="I62" i="11"/>
  <c r="H64" i="11" l="1"/>
  <c r="I63" i="11"/>
  <c r="H65" i="11" l="1"/>
  <c r="I64" i="11"/>
  <c r="H66" i="11" l="1"/>
  <c r="I65" i="11"/>
  <c r="I66" i="11" l="1"/>
  <c r="H67" i="11"/>
  <c r="I67" i="11" l="1"/>
  <c r="H68" i="11"/>
  <c r="I68" i="11" l="1"/>
  <c r="H69" i="11"/>
  <c r="I69" i="11" l="1"/>
  <c r="H70" i="11"/>
  <c r="I70" i="11" l="1"/>
  <c r="H71" i="11"/>
  <c r="I71" i="11" s="1"/>
  <c r="H72" i="11" l="1"/>
  <c r="I72" i="11" s="1"/>
  <c r="H73" i="11" l="1"/>
  <c r="I73" i="11" s="1"/>
  <c r="H74" i="11" l="1"/>
  <c r="I74" i="11" s="1"/>
  <c r="H75" i="11" l="1"/>
  <c r="I75" i="11" s="1"/>
  <c r="H76" i="11" l="1"/>
  <c r="I76" i="11" s="1"/>
  <c r="H77" i="11" l="1"/>
  <c r="I77" i="11" s="1"/>
  <c r="H78" i="11" l="1"/>
  <c r="I78" i="11" s="1"/>
  <c r="H79" i="11" l="1"/>
  <c r="I79" i="11" s="1"/>
  <c r="H80" i="11" l="1"/>
  <c r="I80" i="11" l="1"/>
  <c r="H81" i="11"/>
  <c r="I81" i="11" l="1"/>
  <c r="H82" i="11"/>
  <c r="I82" i="11" l="1"/>
  <c r="H83" i="11"/>
  <c r="I83" i="11" l="1"/>
  <c r="H84" i="11"/>
  <c r="I84" i="11" l="1"/>
  <c r="H85" i="11"/>
  <c r="I85" i="11" l="1"/>
  <c r="H86" i="11"/>
  <c r="I86" i="11" l="1"/>
  <c r="H87" i="11"/>
  <c r="I87" i="11" l="1"/>
  <c r="H88" i="11"/>
  <c r="I88" i="11" l="1"/>
  <c r="H89" i="11"/>
  <c r="I89" i="11" l="1"/>
  <c r="H90" i="11"/>
  <c r="I90" i="11" l="1"/>
  <c r="H91" i="11"/>
  <c r="I91" i="11" l="1"/>
  <c r="H92" i="11"/>
  <c r="I92" i="11" l="1"/>
  <c r="H93" i="11"/>
  <c r="I93" i="11" l="1"/>
  <c r="H94" i="11"/>
  <c r="I94" i="11" l="1"/>
  <c r="H95" i="11"/>
  <c r="I95" i="11" l="1"/>
  <c r="H96" i="11"/>
  <c r="I96" i="11" l="1"/>
  <c r="H97" i="11"/>
  <c r="I97" i="11" l="1"/>
  <c r="H98" i="11"/>
  <c r="I98" i="11" l="1"/>
  <c r="H99" i="11"/>
  <c r="I99" i="11" l="1"/>
  <c r="H100" i="11"/>
  <c r="I100" i="11" l="1"/>
  <c r="H101" i="11"/>
  <c r="I101" i="11" l="1"/>
  <c r="H102" i="11"/>
  <c r="I102" i="11" l="1"/>
  <c r="H103" i="11"/>
  <c r="I103" i="11" l="1"/>
  <c r="H104" i="11"/>
  <c r="I104" i="11" l="1"/>
  <c r="H105" i="11"/>
  <c r="I105" i="11" l="1"/>
  <c r="H106" i="11"/>
  <c r="I106" i="11" l="1"/>
  <c r="H107" i="11"/>
  <c r="I107" i="11" l="1"/>
  <c r="H108" i="11"/>
  <c r="I108" i="11" l="1"/>
  <c r="H109" i="11"/>
  <c r="I109" i="11" l="1"/>
  <c r="H110" i="11"/>
  <c r="I110" i="11" l="1"/>
  <c r="H111" i="11"/>
  <c r="I111" i="11" l="1"/>
  <c r="H112" i="11"/>
  <c r="I112" i="11" l="1"/>
  <c r="H113" i="11"/>
  <c r="I113" i="11" l="1"/>
  <c r="H114" i="11"/>
  <c r="I114" i="11" l="1"/>
  <c r="H115" i="11"/>
  <c r="I115" i="11" l="1"/>
  <c r="H116" i="11"/>
  <c r="I116" i="11" l="1"/>
  <c r="H117" i="11"/>
  <c r="I117" i="11" l="1"/>
  <c r="H118" i="11"/>
  <c r="I118" i="11" l="1"/>
  <c r="H119" i="11"/>
  <c r="I119" i="11" l="1"/>
  <c r="H120" i="11"/>
  <c r="I120" i="11" l="1"/>
  <c r="H121" i="11"/>
  <c r="I121" i="11" l="1"/>
  <c r="H122" i="11"/>
  <c r="I122" i="11" l="1"/>
  <c r="H123" i="11"/>
  <c r="I123" i="11" l="1"/>
  <c r="H124" i="11"/>
  <c r="I124" i="11" l="1"/>
  <c r="H125" i="11"/>
  <c r="I125" i="11" l="1"/>
  <c r="H126" i="11"/>
  <c r="I126" i="11" l="1"/>
  <c r="H127" i="11"/>
  <c r="I127" i="11" l="1"/>
  <c r="H128" i="11"/>
  <c r="I128" i="11" l="1"/>
  <c r="H129" i="11"/>
  <c r="I129" i="11" l="1"/>
  <c r="H130" i="11"/>
  <c r="I130" i="11" l="1"/>
  <c r="H131" i="11"/>
  <c r="I131" i="11" l="1"/>
  <c r="H132" i="11"/>
  <c r="I132" i="11" l="1"/>
  <c r="H133" i="11"/>
  <c r="I133" i="11" l="1"/>
  <c r="H134" i="11"/>
  <c r="I134" i="11" l="1"/>
  <c r="H135" i="11"/>
  <c r="I135" i="11" l="1"/>
  <c r="H136" i="11"/>
  <c r="I136" i="11" l="1"/>
  <c r="H137" i="11"/>
  <c r="I137" i="11" l="1"/>
  <c r="H138" i="11"/>
  <c r="I138" i="11" l="1"/>
  <c r="H139" i="11"/>
  <c r="I139" i="11" l="1"/>
  <c r="H140" i="11"/>
  <c r="I140" i="11" l="1"/>
  <c r="H141" i="11"/>
  <c r="I141" i="11" l="1"/>
  <c r="H142" i="11"/>
  <c r="I142" i="11" l="1"/>
  <c r="H143" i="11"/>
  <c r="I143" i="11" l="1"/>
  <c r="H144" i="11"/>
  <c r="I144" i="11" l="1"/>
  <c r="H145" i="11"/>
  <c r="I145" i="11" l="1"/>
  <c r="H146" i="11"/>
  <c r="I146" i="11" l="1"/>
  <c r="H147" i="11"/>
  <c r="I147" i="11" l="1"/>
  <c r="H148" i="11"/>
  <c r="I148" i="11" l="1"/>
  <c r="H149" i="11"/>
  <c r="I149" i="11" l="1"/>
  <c r="H150" i="11"/>
  <c r="I150" i="11" l="1"/>
  <c r="H151" i="11"/>
  <c r="I151" i="11" l="1"/>
  <c r="H152" i="11"/>
  <c r="I152" i="11" l="1"/>
  <c r="H153" i="11"/>
  <c r="I153" i="11" l="1"/>
  <c r="H154" i="11"/>
  <c r="I154" i="11" l="1"/>
  <c r="H155" i="11"/>
  <c r="I155" i="11" l="1"/>
  <c r="H156" i="11"/>
  <c r="I156" i="11" l="1"/>
  <c r="H157" i="11"/>
  <c r="I157" i="11" l="1"/>
  <c r="H158" i="11"/>
  <c r="I158" i="11" l="1"/>
  <c r="H159" i="11"/>
  <c r="I159" i="11" l="1"/>
  <c r="H160" i="11"/>
  <c r="I160" i="11" l="1"/>
  <c r="H161" i="11"/>
  <c r="I161" i="11" l="1"/>
  <c r="H162" i="11"/>
  <c r="I162" i="11" l="1"/>
  <c r="H163" i="11"/>
  <c r="I163" i="11" l="1"/>
  <c r="H164" i="11"/>
  <c r="I164" i="11" l="1"/>
  <c r="H165" i="11"/>
  <c r="I165" i="11" l="1"/>
  <c r="H166" i="11"/>
  <c r="I166" i="11" l="1"/>
  <c r="H167" i="11"/>
  <c r="I167" i="11" l="1"/>
  <c r="H168" i="11"/>
  <c r="I168" i="11" l="1"/>
  <c r="H169" i="11"/>
  <c r="I169" i="11" l="1"/>
  <c r="H170" i="11"/>
  <c r="I170" i="11" l="1"/>
  <c r="H171" i="11"/>
  <c r="I171" i="11" l="1"/>
  <c r="H172" i="11"/>
  <c r="I172" i="11" l="1"/>
  <c r="H173" i="11"/>
  <c r="I173" i="11" l="1"/>
  <c r="H174" i="11"/>
  <c r="I174" i="11" l="1"/>
  <c r="H175" i="11"/>
  <c r="I175" i="11" l="1"/>
  <c r="H176" i="11"/>
  <c r="I176" i="11" l="1"/>
  <c r="H177" i="11"/>
  <c r="I177" i="11" l="1"/>
  <c r="H178" i="11"/>
  <c r="I178" i="11" l="1"/>
  <c r="H179" i="11"/>
  <c r="I179" i="11" l="1"/>
  <c r="H180" i="11"/>
  <c r="I180" i="11" l="1"/>
  <c r="H181" i="11"/>
  <c r="I181" i="11" l="1"/>
  <c r="H182" i="11"/>
  <c r="I182" i="11" l="1"/>
  <c r="H183" i="11"/>
  <c r="I183" i="11" l="1"/>
  <c r="H184" i="11"/>
  <c r="I184" i="11" l="1"/>
  <c r="H185" i="11"/>
  <c r="I185" i="11" l="1"/>
  <c r="H186" i="11"/>
  <c r="I186" i="11" l="1"/>
  <c r="H187" i="11"/>
  <c r="I187" i="11" l="1"/>
  <c r="H188" i="11"/>
  <c r="I188" i="11" l="1"/>
  <c r="H189" i="11"/>
  <c r="I189" i="11" l="1"/>
  <c r="H190" i="11"/>
  <c r="I190" i="11" l="1"/>
  <c r="H191" i="11"/>
  <c r="I191" i="11" l="1"/>
  <c r="H192" i="11"/>
  <c r="I192" i="11" l="1"/>
  <c r="H193" i="11"/>
  <c r="I193" i="11" l="1"/>
  <c r="H194" i="11"/>
  <c r="I194" i="11" l="1"/>
  <c r="H195" i="11"/>
  <c r="I195" i="11" l="1"/>
  <c r="H196" i="11"/>
  <c r="I196" i="11" l="1"/>
  <c r="H197" i="11"/>
  <c r="I197" i="11" l="1"/>
  <c r="H198" i="11"/>
  <c r="I198" i="11" l="1"/>
  <c r="H199" i="11"/>
  <c r="I199" i="11" l="1"/>
  <c r="H200" i="11"/>
  <c r="I200" i="11" l="1"/>
  <c r="H201" i="11"/>
  <c r="I201" i="11" l="1"/>
  <c r="H202" i="11"/>
  <c r="I202" i="11" l="1"/>
  <c r="H203" i="11"/>
  <c r="H204" i="11" s="1"/>
  <c r="H205" i="11" s="1"/>
  <c r="I205" i="11" l="1"/>
  <c r="H206" i="11"/>
  <c r="I206" i="11" l="1"/>
  <c r="H207" i="11"/>
  <c r="I207" i="11" l="1"/>
  <c r="H208" i="11"/>
  <c r="I208" i="11" l="1"/>
  <c r="H209" i="11"/>
  <c r="I209" i="11" l="1"/>
  <c r="H210" i="11"/>
  <c r="I210" i="11" l="1"/>
  <c r="H211" i="11"/>
  <c r="I211" i="11" l="1"/>
  <c r="H212" i="11"/>
  <c r="I212" i="11" l="1"/>
  <c r="H213" i="11"/>
  <c r="I213" i="11" l="1"/>
  <c r="H214" i="11"/>
  <c r="I214" i="11" l="1"/>
  <c r="H215" i="11"/>
  <c r="I215" i="11" l="1"/>
  <c r="H216" i="11"/>
  <c r="I216" i="11" l="1"/>
  <c r="H217" i="11"/>
  <c r="I217" i="11" l="1"/>
  <c r="H218" i="11"/>
  <c r="I218" i="11" l="1"/>
  <c r="H219" i="11"/>
  <c r="I219" i="11" l="1"/>
  <c r="H220" i="11"/>
  <c r="I220" i="11" l="1"/>
  <c r="H221" i="11"/>
  <c r="I221" i="11" l="1"/>
  <c r="H222" i="11"/>
  <c r="I222" i="11" l="1"/>
  <c r="H223" i="11"/>
  <c r="I223" i="11" l="1"/>
  <c r="H224" i="11"/>
  <c r="H225" i="11" s="1"/>
  <c r="H226" i="11" l="1"/>
  <c r="I225" i="11"/>
  <c r="I224" i="11"/>
  <c r="H227" i="11" l="1"/>
  <c r="I226" i="11"/>
  <c r="H228" i="11" l="1"/>
  <c r="I227" i="11"/>
  <c r="H229" i="11" l="1"/>
  <c r="I228" i="11"/>
  <c r="H230" i="11" l="1"/>
  <c r="I229" i="11"/>
  <c r="H231" i="11" l="1"/>
  <c r="I230" i="11"/>
  <c r="H232" i="11" l="1"/>
  <c r="I231" i="11"/>
  <c r="H233" i="11" l="1"/>
  <c r="I232" i="11"/>
  <c r="H234" i="11" l="1"/>
  <c r="I233" i="11"/>
  <c r="H235" i="11" l="1"/>
  <c r="I234" i="11"/>
  <c r="H236" i="11" l="1"/>
  <c r="I235" i="11"/>
  <c r="H237" i="11" l="1"/>
  <c r="I236" i="11"/>
  <c r="H238" i="11" l="1"/>
  <c r="I237" i="11"/>
  <c r="H239" i="11" l="1"/>
  <c r="I238" i="11"/>
  <c r="H240" i="11" l="1"/>
  <c r="I239" i="11"/>
  <c r="H241" i="11" l="1"/>
  <c r="I240" i="11"/>
  <c r="H242" i="11" l="1"/>
  <c r="I241" i="11"/>
  <c r="H243" i="11" l="1"/>
  <c r="I242" i="11"/>
  <c r="H244" i="11" l="1"/>
  <c r="I243" i="11"/>
  <c r="H245" i="11" l="1"/>
  <c r="I244" i="11"/>
  <c r="H246" i="11" l="1"/>
  <c r="I245" i="11"/>
  <c r="H247" i="11" l="1"/>
  <c r="I246" i="11"/>
  <c r="H248" i="11" l="1"/>
  <c r="I247" i="11"/>
  <c r="H249" i="11" l="1"/>
  <c r="I248" i="11"/>
  <c r="H250" i="11" l="1"/>
  <c r="I249" i="11"/>
  <c r="H251" i="11" l="1"/>
  <c r="I250" i="11"/>
  <c r="H252" i="11" l="1"/>
  <c r="I251" i="11"/>
  <c r="H253" i="11" l="1"/>
  <c r="I252" i="11"/>
  <c r="H254" i="11" l="1"/>
  <c r="I253" i="11"/>
  <c r="H255" i="11" l="1"/>
  <c r="I254" i="11"/>
  <c r="H256" i="11" l="1"/>
  <c r="I255" i="11"/>
  <c r="H257" i="11" l="1"/>
  <c r="I256" i="11"/>
  <c r="H258" i="11" l="1"/>
  <c r="I257" i="11"/>
  <c r="H259" i="11" l="1"/>
  <c r="I258" i="11"/>
  <c r="H260" i="11" l="1"/>
  <c r="I259" i="11"/>
  <c r="H261" i="11" l="1"/>
  <c r="I260" i="11"/>
  <c r="H262" i="11" l="1"/>
  <c r="I261" i="11"/>
  <c r="H263" i="11" l="1"/>
  <c r="I262" i="11"/>
  <c r="H264" i="11" l="1"/>
  <c r="I263" i="11"/>
  <c r="H265" i="11" l="1"/>
  <c r="I264" i="11"/>
  <c r="H266" i="11" l="1"/>
  <c r="I265" i="11"/>
  <c r="H267" i="11" l="1"/>
  <c r="I266" i="11"/>
  <c r="H268" i="11" l="1"/>
  <c r="I267" i="11"/>
  <c r="H269" i="11" l="1"/>
  <c r="I268" i="11"/>
  <c r="H270" i="11" l="1"/>
  <c r="I269" i="11"/>
  <c r="H271" i="11" l="1"/>
  <c r="I270" i="11"/>
  <c r="H272" i="11" l="1"/>
  <c r="I271" i="11"/>
  <c r="H273" i="11" l="1"/>
  <c r="I272" i="11"/>
  <c r="H274" i="11" l="1"/>
  <c r="I273" i="11"/>
  <c r="H275" i="11" l="1"/>
  <c r="I274" i="11"/>
  <c r="H276" i="11" l="1"/>
  <c r="I275" i="11"/>
  <c r="H277" i="11" l="1"/>
  <c r="I276" i="11"/>
  <c r="H278" i="11" l="1"/>
  <c r="I277" i="11"/>
  <c r="H279" i="11" l="1"/>
  <c r="I278" i="11"/>
  <c r="H280" i="11" l="1"/>
  <c r="I279" i="11"/>
  <c r="H281" i="11" l="1"/>
  <c r="I280" i="11"/>
  <c r="H282" i="11" l="1"/>
  <c r="I281" i="11"/>
  <c r="I282" i="11" l="1"/>
  <c r="H283" i="11"/>
  <c r="I283" i="11" l="1"/>
  <c r="H284" i="11"/>
  <c r="I284" i="11" l="1"/>
  <c r="H285" i="11"/>
  <c r="H286" i="11" l="1"/>
  <c r="I285" i="11"/>
  <c r="I286" i="11" l="1"/>
  <c r="H287" i="11"/>
  <c r="I287" i="11" l="1"/>
  <c r="H288" i="11"/>
  <c r="I288" i="11" l="1"/>
  <c r="H289" i="11"/>
  <c r="H290" i="11" l="1"/>
  <c r="I289" i="11"/>
  <c r="I290" i="11" l="1"/>
  <c r="H291" i="11"/>
  <c r="I291" i="11" l="1"/>
  <c r="H292" i="11"/>
  <c r="H293" i="11" l="1"/>
  <c r="I292" i="11"/>
  <c r="I293" i="11" l="1"/>
  <c r="H294" i="11"/>
  <c r="I294" i="11" l="1"/>
  <c r="H295" i="11"/>
  <c r="I295" i="11" l="1"/>
  <c r="H296" i="11"/>
  <c r="I296" i="11" l="1"/>
  <c r="H297" i="11"/>
  <c r="H298" i="11" l="1"/>
  <c r="I297" i="11"/>
  <c r="I298" i="11" l="1"/>
  <c r="H299" i="11"/>
  <c r="H300" i="11" l="1"/>
  <c r="I299" i="11"/>
  <c r="I300" i="11" l="1"/>
  <c r="H301" i="11"/>
  <c r="I301" i="11" l="1"/>
  <c r="H302" i="11"/>
  <c r="I302" i="11" l="1"/>
  <c r="H303" i="11"/>
  <c r="H304" i="11" l="1"/>
  <c r="I303" i="11"/>
  <c r="I304" i="11" l="1"/>
  <c r="H305" i="11"/>
  <c r="H306" i="11" l="1"/>
  <c r="I305" i="11"/>
  <c r="I306" i="11" l="1"/>
  <c r="H307" i="11"/>
  <c r="I307" i="11" l="1"/>
  <c r="H308" i="11"/>
  <c r="I308" i="11" l="1"/>
  <c r="H309" i="11"/>
  <c r="I309" i="11" l="1"/>
  <c r="H310" i="11"/>
  <c r="H311" i="11" l="1"/>
  <c r="I310" i="11"/>
  <c r="I311" i="11" l="1"/>
  <c r="H312" i="11"/>
  <c r="I312" i="11" l="1"/>
  <c r="H313" i="11"/>
  <c r="H314" i="11" l="1"/>
  <c r="I313" i="11"/>
  <c r="H315" i="11" l="1"/>
  <c r="I314" i="11"/>
  <c r="I315" i="11" l="1"/>
  <c r="H316" i="11"/>
  <c r="I316" i="11" l="1"/>
  <c r="H317" i="11"/>
  <c r="I317" i="11" l="1"/>
  <c r="H318" i="11"/>
  <c r="H319" i="11" l="1"/>
  <c r="I318" i="11"/>
  <c r="H320" i="11" l="1"/>
  <c r="I319" i="11"/>
  <c r="I320" i="11" l="1"/>
  <c r="H321" i="11"/>
  <c r="H322" i="11" l="1"/>
  <c r="I321" i="11"/>
  <c r="I322" i="11" l="1"/>
  <c r="H323" i="11"/>
  <c r="I323" i="11" l="1"/>
  <c r="H324" i="11"/>
  <c r="I324" i="11" l="1"/>
  <c r="H325" i="11"/>
  <c r="H326" i="11" l="1"/>
  <c r="I325" i="11"/>
  <c r="H327" i="11" l="1"/>
  <c r="I326" i="11"/>
  <c r="I327" i="11" l="1"/>
  <c r="H328" i="11"/>
  <c r="I328" i="11" l="1"/>
  <c r="H329" i="11"/>
  <c r="I329" i="11" l="1"/>
  <c r="H330" i="11"/>
  <c r="H331" i="11" l="1"/>
  <c r="I330" i="11"/>
  <c r="I331" i="11" l="1"/>
  <c r="H332" i="11"/>
  <c r="H333" i="11" l="1"/>
  <c r="I332" i="11"/>
  <c r="I333" i="11" l="1"/>
  <c r="H334" i="11"/>
  <c r="H335" i="11" l="1"/>
  <c r="I334" i="11"/>
  <c r="H336" i="11" l="1"/>
  <c r="I335" i="11"/>
  <c r="H337" i="11" l="1"/>
  <c r="I336" i="11"/>
  <c r="H338" i="11" l="1"/>
  <c r="I337" i="11"/>
  <c r="I338" i="11" l="1"/>
  <c r="H339" i="11"/>
  <c r="I339" i="11" l="1"/>
  <c r="H340" i="11"/>
  <c r="H341" i="11" l="1"/>
  <c r="I340" i="11"/>
  <c r="H342" i="11" l="1"/>
  <c r="I341" i="11"/>
  <c r="I342" i="11" l="1"/>
  <c r="H343" i="11"/>
  <c r="I343" i="11" l="1"/>
  <c r="H344" i="11"/>
  <c r="H345" i="11" l="1"/>
  <c r="I344" i="11"/>
  <c r="I345" i="11" l="1"/>
  <c r="H346" i="11"/>
  <c r="H347" i="11" l="1"/>
  <c r="I346" i="11"/>
  <c r="H348" i="11" l="1"/>
  <c r="I347" i="11"/>
  <c r="H349" i="11" l="1"/>
  <c r="I348" i="11"/>
  <c r="I349" i="11" l="1"/>
  <c r="H350" i="11"/>
  <c r="I350" i="11" l="1"/>
  <c r="H351" i="11"/>
  <c r="I351" i="11" l="1"/>
  <c r="H352" i="11"/>
  <c r="H353" i="11" l="1"/>
  <c r="I352" i="11"/>
  <c r="I353" i="11" l="1"/>
  <c r="H354" i="11"/>
  <c r="I354" i="11" l="1"/>
  <c r="H355" i="11"/>
  <c r="I355" i="11" l="1"/>
  <c r="H356" i="11"/>
  <c r="I356" i="11" l="1"/>
  <c r="H357" i="11"/>
  <c r="H358" i="11" l="1"/>
  <c r="I357" i="11"/>
  <c r="I358" i="11" l="1"/>
  <c r="H359" i="11"/>
  <c r="I359" i="11" l="1"/>
  <c r="H360" i="11"/>
  <c r="H361" i="11" l="1"/>
  <c r="I360" i="11"/>
  <c r="I361" i="11" l="1"/>
  <c r="H362" i="11"/>
  <c r="I362" i="11" l="1"/>
  <c r="H363" i="11"/>
  <c r="I363" i="11" l="1"/>
  <c r="H364" i="11"/>
  <c r="I364" i="11" l="1"/>
  <c r="H365" i="11"/>
  <c r="I365" i="11" l="1"/>
  <c r="H366" i="11"/>
  <c r="I366" i="11" l="1"/>
  <c r="H367" i="11"/>
  <c r="I367" i="11" l="1"/>
  <c r="H368" i="11"/>
  <c r="I368" i="11" l="1"/>
  <c r="H369" i="11"/>
  <c r="I369" i="11" l="1"/>
  <c r="H370" i="11"/>
  <c r="H371" i="11" l="1"/>
  <c r="I370" i="11"/>
  <c r="I371" i="11" l="1"/>
  <c r="H372" i="11"/>
  <c r="I372" i="11" l="1"/>
  <c r="H373" i="11"/>
  <c r="I373" i="11" l="1"/>
  <c r="H374" i="11"/>
  <c r="I374" i="11" l="1"/>
  <c r="H375" i="11"/>
  <c r="I375" i="11" l="1"/>
  <c r="H376" i="11"/>
  <c r="I376" i="11" l="1"/>
  <c r="H377" i="11"/>
  <c r="I377" i="11" l="1"/>
  <c r="H378" i="11"/>
  <c r="H379" i="11" l="1"/>
  <c r="I378" i="11"/>
  <c r="I379" i="11" l="1"/>
  <c r="H380" i="11"/>
  <c r="I380" i="11" l="1"/>
  <c r="H381" i="11"/>
  <c r="H382" i="11" l="1"/>
  <c r="I381" i="11"/>
  <c r="H383" i="11" l="1"/>
  <c r="I382" i="11"/>
  <c r="H384" i="11" l="1"/>
  <c r="I383" i="11"/>
  <c r="H385" i="11" l="1"/>
  <c r="I384" i="11"/>
  <c r="I385" i="11" l="1"/>
  <c r="H386" i="11"/>
  <c r="I386" i="11" l="1"/>
  <c r="H387" i="11"/>
  <c r="I387" i="11" l="1"/>
  <c r="H388" i="11"/>
  <c r="H389" i="11" l="1"/>
  <c r="I388" i="11"/>
  <c r="I389" i="11" l="1"/>
  <c r="H390" i="11"/>
  <c r="I390" i="11" l="1"/>
  <c r="H391" i="11"/>
  <c r="I391" i="11" l="1"/>
  <c r="H392" i="11"/>
  <c r="H393" i="11" l="1"/>
  <c r="I392" i="11"/>
  <c r="H394" i="11" l="1"/>
  <c r="I393" i="11"/>
  <c r="I394" i="11" l="1"/>
  <c r="H395" i="11"/>
  <c r="I395" i="11" l="1"/>
  <c r="H396" i="11"/>
  <c r="I396" i="11" l="1"/>
  <c r="H397" i="11"/>
  <c r="I397" i="11" l="1"/>
  <c r="H398" i="11"/>
  <c r="I398" i="11" l="1"/>
  <c r="H399" i="11"/>
  <c r="I399" i="11" l="1"/>
  <c r="H400" i="11"/>
  <c r="H401" i="11" l="1"/>
  <c r="I400" i="11"/>
  <c r="I401" i="11" l="1"/>
  <c r="H402" i="11"/>
  <c r="I402" i="11" l="1"/>
  <c r="H403" i="11"/>
  <c r="I403" i="11" l="1"/>
  <c r="H404" i="11"/>
  <c r="I404" i="11" l="1"/>
  <c r="H405" i="11"/>
  <c r="I405" i="11" l="1"/>
  <c r="H406" i="11"/>
  <c r="I406" i="11" l="1"/>
  <c r="H407" i="11"/>
  <c r="I407" i="11" l="1"/>
  <c r="H408" i="11"/>
  <c r="H409" i="11" l="1"/>
  <c r="I408" i="11"/>
  <c r="H410" i="11" l="1"/>
  <c r="I409" i="11"/>
  <c r="I410" i="11" l="1"/>
  <c r="H411" i="11"/>
  <c r="I411" i="11" l="1"/>
  <c r="H412" i="11"/>
  <c r="I412" i="11" l="1"/>
  <c r="H413" i="11"/>
  <c r="I413" i="11" l="1"/>
  <c r="H414" i="11"/>
  <c r="H415" i="11" l="1"/>
  <c r="I414" i="11"/>
  <c r="I415" i="11" l="1"/>
  <c r="H416" i="11"/>
  <c r="I416" i="11" l="1"/>
  <c r="H417" i="11"/>
  <c r="I417" i="11" l="1"/>
  <c r="H418" i="11"/>
  <c r="I418" i="11" l="1"/>
  <c r="H419" i="11"/>
  <c r="I419" i="11" l="1"/>
  <c r="H420" i="11"/>
  <c r="H421" i="11" l="1"/>
  <c r="I420" i="11"/>
  <c r="H422" i="11" l="1"/>
  <c r="I421" i="11"/>
  <c r="I422" i="11" l="1"/>
  <c r="H423" i="11"/>
  <c r="I423" i="11" l="1"/>
  <c r="H424" i="11"/>
  <c r="I424" i="11" l="1"/>
  <c r="H425" i="11"/>
  <c r="H426" i="11" l="1"/>
  <c r="I425" i="11"/>
  <c r="I426" i="11" l="1"/>
  <c r="H427" i="11"/>
  <c r="H428" i="11" l="1"/>
  <c r="I427" i="11"/>
  <c r="I428" i="11" l="1"/>
  <c r="H429" i="11"/>
  <c r="H430" i="11" l="1"/>
  <c r="I429" i="11"/>
  <c r="I430" i="11" l="1"/>
  <c r="H431" i="11"/>
  <c r="H432" i="11" l="1"/>
  <c r="I431" i="11"/>
  <c r="I432" i="11" l="1"/>
  <c r="H433" i="11"/>
  <c r="I433" i="11" l="1"/>
  <c r="H434" i="11"/>
  <c r="I434" i="11" l="1"/>
  <c r="H435" i="11"/>
  <c r="I435" i="11" l="1"/>
  <c r="H436" i="11"/>
  <c r="I436" i="11" l="1"/>
  <c r="H437" i="11"/>
  <c r="I437" i="11" l="1"/>
  <c r="H438" i="11"/>
  <c r="I438" i="11" l="1"/>
  <c r="H439" i="11"/>
  <c r="I439" i="11" l="1"/>
  <c r="H440" i="11"/>
  <c r="H441" i="11" l="1"/>
  <c r="I440" i="11"/>
  <c r="H442" i="11" l="1"/>
  <c r="I441" i="11"/>
  <c r="I442" i="11" l="1"/>
  <c r="H443" i="11"/>
  <c r="I443" i="11" l="1"/>
  <c r="H444" i="11"/>
  <c r="I444" i="11" l="1"/>
  <c r="H445" i="11"/>
  <c r="I445" i="11" l="1"/>
  <c r="H446" i="11"/>
  <c r="I446" i="11" l="1"/>
  <c r="H447" i="11"/>
  <c r="H448" i="11" l="1"/>
  <c r="I447" i="11"/>
  <c r="I448" i="11" l="1"/>
  <c r="H449" i="11"/>
  <c r="I449" i="11" l="1"/>
  <c r="H450" i="11"/>
  <c r="I450" i="11" l="1"/>
  <c r="H451" i="11"/>
  <c r="I451" i="11" l="1"/>
  <c r="H452" i="11"/>
  <c r="I452" i="11" l="1"/>
  <c r="H453" i="11"/>
  <c r="I453" i="11" l="1"/>
  <c r="H454" i="11"/>
  <c r="H455" i="11" l="1"/>
  <c r="I454" i="11"/>
  <c r="H456" i="11" l="1"/>
  <c r="I455" i="11"/>
  <c r="I456" i="11" l="1"/>
  <c r="H457" i="11"/>
  <c r="I457" i="11" l="1"/>
  <c r="H458" i="11"/>
  <c r="I458" i="11" l="1"/>
  <c r="H459" i="11"/>
  <c r="I459" i="11" l="1"/>
  <c r="H460" i="11"/>
  <c r="H461" i="11" l="1"/>
  <c r="I460" i="11"/>
  <c r="H462" i="11" l="1"/>
  <c r="I461" i="11"/>
  <c r="H463" i="11" l="1"/>
  <c r="I462" i="11"/>
  <c r="I463" i="11" l="1"/>
  <c r="H464" i="11"/>
  <c r="I464" i="11" l="1"/>
  <c r="H465" i="11"/>
  <c r="I465" i="11" l="1"/>
  <c r="H466" i="11"/>
  <c r="I466" i="11" l="1"/>
  <c r="H467" i="11"/>
  <c r="I467" i="11" l="1"/>
  <c r="H468" i="11"/>
  <c r="I468" i="11" l="1"/>
  <c r="H469" i="11"/>
  <c r="I203" i="11"/>
  <c r="I469" i="11" l="1"/>
  <c r="H470" i="11"/>
  <c r="I204" i="11"/>
  <c r="H471" i="11" l="1"/>
  <c r="I470" i="11"/>
  <c r="I471" i="11" l="1"/>
  <c r="H472" i="11"/>
  <c r="I472" i="11" l="1"/>
  <c r="H473" i="11"/>
  <c r="H474" i="11" l="1"/>
  <c r="I473" i="11"/>
  <c r="I474" i="11" l="1"/>
  <c r="H475" i="11"/>
  <c r="I475" i="11" l="1"/>
  <c r="H476" i="11"/>
  <c r="H477" i="11" l="1"/>
  <c r="I476" i="11"/>
  <c r="H478" i="11" l="1"/>
  <c r="I477" i="11"/>
  <c r="H479" i="11" l="1"/>
  <c r="I478" i="11"/>
  <c r="I479" i="11" l="1"/>
  <c r="H480" i="11"/>
  <c r="H481" i="11" l="1"/>
  <c r="I480" i="11"/>
  <c r="H482" i="11" l="1"/>
  <c r="I481" i="11"/>
  <c r="H483" i="11" l="1"/>
  <c r="I482" i="11"/>
  <c r="H484" i="11" l="1"/>
  <c r="I483" i="11"/>
  <c r="I484" i="11" l="1"/>
  <c r="H485" i="11"/>
  <c r="I485" i="11" l="1"/>
  <c r="H486" i="11"/>
  <c r="H487" i="11" l="1"/>
  <c r="I486" i="11"/>
  <c r="I487" i="11" l="1"/>
  <c r="H488" i="11"/>
  <c r="I488" i="11" l="1"/>
  <c r="H489" i="11"/>
  <c r="I489" i="11" l="1"/>
  <c r="H490" i="11"/>
  <c r="I490" i="11" l="1"/>
  <c r="H491" i="11"/>
  <c r="I491" i="11" l="1"/>
  <c r="H492" i="11"/>
  <c r="I492" i="11" l="1"/>
  <c r="H493" i="11"/>
  <c r="I493" i="11" l="1"/>
  <c r="H494" i="11"/>
  <c r="I494" i="11" l="1"/>
  <c r="H495" i="11"/>
  <c r="H496" i="11" l="1"/>
  <c r="I495" i="11"/>
  <c r="I496" i="11" l="1"/>
  <c r="H497" i="11"/>
  <c r="I497" i="11" l="1"/>
  <c r="H498" i="11"/>
  <c r="I498" i="11" l="1"/>
  <c r="H499" i="11"/>
  <c r="H500" i="11" l="1"/>
  <c r="I499" i="11"/>
  <c r="I500" i="11" l="1"/>
  <c r="H501" i="11"/>
  <c r="I501" i="11" l="1"/>
  <c r="H502" i="11"/>
  <c r="I502" i="11" l="1"/>
  <c r="H503" i="11"/>
  <c r="I503" i="11" l="1"/>
  <c r="H504" i="11"/>
  <c r="I504" i="11" l="1"/>
  <c r="H505" i="11"/>
  <c r="H506" i="11" l="1"/>
  <c r="I505" i="11"/>
  <c r="H507" i="11" l="1"/>
  <c r="I506" i="11"/>
  <c r="I507" i="11" l="1"/>
  <c r="H508" i="11"/>
  <c r="H509" i="11" l="1"/>
  <c r="I508" i="11"/>
  <c r="I509" i="11" l="1"/>
  <c r="H510" i="11"/>
  <c r="H511" i="11" l="1"/>
  <c r="I510" i="11"/>
  <c r="I511" i="11" l="1"/>
  <c r="H512" i="11"/>
  <c r="I512" i="11" l="1"/>
  <c r="H513" i="11"/>
  <c r="I513" i="11" l="1"/>
  <c r="H514" i="11"/>
  <c r="I514" i="11" l="1"/>
  <c r="H515" i="11"/>
  <c r="H516" i="11" l="1"/>
  <c r="I515" i="11"/>
  <c r="I516" i="11" l="1"/>
  <c r="H517" i="11"/>
  <c r="I517" i="11" l="1"/>
  <c r="H518" i="11"/>
  <c r="I518" i="11" l="1"/>
  <c r="H519" i="11"/>
  <c r="H520" i="11" l="1"/>
  <c r="I519" i="11"/>
  <c r="I520" i="11" l="1"/>
  <c r="H521" i="11"/>
  <c r="I521" i="11" l="1"/>
  <c r="H522" i="11"/>
  <c r="I522" i="11" l="1"/>
  <c r="H523" i="11"/>
  <c r="H524" i="11" l="1"/>
  <c r="I523" i="11"/>
  <c r="I524" i="11" l="1"/>
  <c r="H525" i="11"/>
  <c r="H526" i="11" l="1"/>
  <c r="I525" i="11"/>
  <c r="I526" i="11" l="1"/>
  <c r="H527" i="11"/>
  <c r="I527" i="11" l="1"/>
  <c r="H528" i="11"/>
  <c r="I528" i="11" l="1"/>
  <c r="H529" i="11"/>
  <c r="I529" i="11" l="1"/>
  <c r="H530" i="11"/>
  <c r="I530" i="11" l="1"/>
  <c r="H531" i="11"/>
  <c r="I531" i="11" l="1"/>
  <c r="H532" i="11"/>
  <c r="I532" i="11" l="1"/>
  <c r="H533" i="11"/>
  <c r="I533" i="11" l="1"/>
  <c r="H534" i="11"/>
  <c r="I534" i="11" l="1"/>
  <c r="H535" i="11"/>
  <c r="I535" i="11" l="1"/>
  <c r="H536" i="11"/>
  <c r="I536" i="11" l="1"/>
  <c r="H537" i="11"/>
  <c r="H538" i="11" l="1"/>
  <c r="I537" i="11"/>
  <c r="I538" i="11" l="1"/>
  <c r="H539" i="11"/>
  <c r="I539" i="11" l="1"/>
  <c r="H540" i="11"/>
  <c r="I540" i="11" l="1"/>
  <c r="H541" i="11"/>
  <c r="H542" i="11" l="1"/>
  <c r="I541" i="11"/>
  <c r="H543" i="11" l="1"/>
  <c r="I542" i="11"/>
  <c r="I543" i="11" l="1"/>
  <c r="H544" i="11"/>
  <c r="H545" i="11" l="1"/>
  <c r="I544" i="11"/>
  <c r="I545" i="11" l="1"/>
  <c r="H546" i="11"/>
  <c r="I546" i="11" l="1"/>
  <c r="H547" i="11"/>
  <c r="I547" i="11" l="1"/>
  <c r="H548" i="11"/>
  <c r="I548" i="11" l="1"/>
  <c r="H549" i="11"/>
  <c r="H550" i="11" l="1"/>
  <c r="I549" i="11"/>
  <c r="H551" i="11" l="1"/>
  <c r="I550" i="11"/>
  <c r="H552" i="11" l="1"/>
  <c r="I551" i="11"/>
  <c r="I552" i="11" l="1"/>
  <c r="H553" i="11"/>
  <c r="I553" i="11" l="1"/>
  <c r="H554" i="11"/>
  <c r="I554" i="11" l="1"/>
  <c r="H555" i="11"/>
  <c r="H556" i="11" l="1"/>
  <c r="I555" i="11"/>
  <c r="I556" i="11" l="1"/>
  <c r="H557" i="11"/>
  <c r="I557" i="11" l="1"/>
  <c r="H558" i="11"/>
  <c r="I558" i="11" l="1"/>
  <c r="H559" i="11"/>
  <c r="I559" i="11" l="1"/>
  <c r="H560" i="11"/>
  <c r="I560" i="11" l="1"/>
  <c r="H561" i="11"/>
  <c r="I561" i="11" l="1"/>
  <c r="H562" i="11"/>
  <c r="I562" i="11" l="1"/>
  <c r="H563" i="11"/>
  <c r="H564" i="11" l="1"/>
  <c r="I563" i="11"/>
  <c r="I564" i="11" l="1"/>
  <c r="H565" i="11"/>
  <c r="H566" i="11" l="1"/>
  <c r="I565" i="11"/>
  <c r="I566" i="11" l="1"/>
  <c r="H567" i="11"/>
  <c r="I567" i="11" l="1"/>
  <c r="H568" i="11"/>
  <c r="I568" i="11" l="1"/>
  <c r="H569" i="11"/>
  <c r="I569" i="11" l="1"/>
  <c r="H570" i="11"/>
  <c r="I570" i="11" l="1"/>
  <c r="H571" i="11"/>
  <c r="I571" i="11" l="1"/>
  <c r="C578" i="11" l="1"/>
  <c r="C577" i="11"/>
  <c r="D577" i="11"/>
  <c r="D576" i="11"/>
  <c r="C576" i="11"/>
  <c r="D578"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 Santos</author>
  </authors>
  <commentList>
    <comment ref="L8" authorId="0" shapeId="0" xr:uid="{7F350B22-0123-4439-81F3-CB94AC172BF3}">
      <text>
        <r>
          <rPr>
            <b/>
            <sz val="9"/>
            <color indexed="81"/>
            <rFont val="Segoe UI"/>
            <family val="2"/>
          </rPr>
          <t>Preço do material do item, por unidade de medida, considerando a incidência de BDI</t>
        </r>
      </text>
    </comment>
    <comment ref="M8" authorId="0" shapeId="0" xr:uid="{D64295EB-9D02-4852-8626-015974D1E710}">
      <text>
        <r>
          <rPr>
            <b/>
            <sz val="9"/>
            <color indexed="81"/>
            <rFont val="Segoe UI"/>
            <family val="2"/>
          </rPr>
          <t>Preço da mão de obra do item, por unidade de medida, considerando a incidência de Encargos Sociais e BDI.</t>
        </r>
      </text>
    </comment>
  </commentList>
</comments>
</file>

<file path=xl/sharedStrings.xml><?xml version="1.0" encoding="utf-8"?>
<sst xmlns="http://schemas.openxmlformats.org/spreadsheetml/2006/main" count="29873" uniqueCount="9228">
  <si>
    <t>TOTAL</t>
  </si>
  <si>
    <t>KG</t>
  </si>
  <si>
    <t>m3</t>
  </si>
  <si>
    <t>SINAPI</t>
  </si>
  <si>
    <t>H</t>
  </si>
  <si>
    <t>MESTRE DE OBRAS COM ENCARGOS COMPLEMENTARES</t>
  </si>
  <si>
    <t>TOPOGRAFO COM ENCARGOS COMPLEMENTARES</t>
  </si>
  <si>
    <t>COMPOSIÇÃO</t>
  </si>
  <si>
    <t>M</t>
  </si>
  <si>
    <t>COMPOSIÇÕES</t>
  </si>
  <si>
    <t>Composição</t>
  </si>
  <si>
    <t>UNIDADE</t>
  </si>
  <si>
    <t>SINAPI-I</t>
  </si>
  <si>
    <t>m</t>
  </si>
  <si>
    <t>COTAÇÃO</t>
  </si>
  <si>
    <t>CHI</t>
  </si>
  <si>
    <t>ARMAÇÃO DE ESCADA, DE UMA ESTRUTURA CONVENCIONAL DE CONCRETO ARMADO UTILIZANDO AÇO CA-50 DE 12,5 MM - MONTAGEM. AF_11/2020</t>
  </si>
  <si>
    <t>CONCRETAGEM DE MURETAS, FCK=25 MPA, COM USO DE BOMBA - LANÇAMENTO, ADENSAMENTO E ACABAMENTO. AF_02/2022_PS</t>
  </si>
  <si>
    <t>FABRICAÇÃO, MONTAGEM E DESMONTAGEM DE FÔRMA PARA BLOCO DE COROAMENTO, EM MADEIRA SERRADA, E=25 MM, 4 UTILIZAÇÕES. AF_01/2024</t>
  </si>
  <si>
    <t>kg</t>
  </si>
  <si>
    <t>PARAFUSO ZINCADO ROSCA SOBERBA, CABECA SEXTAVADA, 5/16" X 110 MM, PARA FIXACAO DE TELHA EM MADEIRA</t>
  </si>
  <si>
    <t>Valor unitario</t>
  </si>
  <si>
    <t>Coeficiente</t>
  </si>
  <si>
    <t>PINTURA VERNIZ (INCOLOR) ALQUÍDICO EM MADEIRA, USO INTERNO, 3 DEMÃOS. AF_01/2021</t>
  </si>
  <si>
    <t>PEDREIRO COM ENCARGOS COMPLEMENTARES</t>
  </si>
  <si>
    <t>Guilherme Zysko - CPF 029.862.320-00</t>
  </si>
  <si>
    <t>Resp. Técnico CREA/RS 242.575</t>
  </si>
  <si>
    <t>1.1</t>
  </si>
  <si>
    <t>Item</t>
  </si>
  <si>
    <t>Fonte</t>
  </si>
  <si>
    <t>Código</t>
  </si>
  <si>
    <t>Descrição</t>
  </si>
  <si>
    <t>Unidade</t>
  </si>
  <si>
    <t>Quantidade</t>
  </si>
  <si>
    <t>Preço Total (R$)</t>
  </si>
  <si>
    <t>SERVIÇOS PRELIMINARES</t>
  </si>
  <si>
    <t>UN</t>
  </si>
  <si>
    <t>ADMINISTRAÇÃO LOCAL</t>
  </si>
  <si>
    <t>M3</t>
  </si>
  <si>
    <t>FONTE</t>
  </si>
  <si>
    <t>DESCRIÇÃO</t>
  </si>
  <si>
    <t>Custo Unitário
(sem BDI) (R$)</t>
  </si>
  <si>
    <t>Preço Unitário
(com BDI) (R$)</t>
  </si>
  <si>
    <t>SINAPI/RS - SETEMBRO DE 2025 - COM ENCARGOS SOCIAIS E COM DESONERAÇÃO</t>
  </si>
  <si>
    <t>TOTAL COM BDI:</t>
  </si>
  <si>
    <t>5.1</t>
  </si>
  <si>
    <t>5.2</t>
  </si>
  <si>
    <t>und</t>
  </si>
  <si>
    <t>Valor Orçado</t>
  </si>
  <si>
    <t>9.1</t>
  </si>
  <si>
    <t>9.2</t>
  </si>
  <si>
    <t>9.3</t>
  </si>
  <si>
    <t>9.4</t>
  </si>
  <si>
    <t>9.5</t>
  </si>
  <si>
    <t>2.1</t>
  </si>
  <si>
    <t>2.2</t>
  </si>
  <si>
    <t>2.3</t>
  </si>
  <si>
    <t>3.1</t>
  </si>
  <si>
    <t>3.2</t>
  </si>
  <si>
    <t>3.3</t>
  </si>
  <si>
    <t>3.4</t>
  </si>
  <si>
    <t>3.5</t>
  </si>
  <si>
    <t>3.6</t>
  </si>
  <si>
    <t>6.1</t>
  </si>
  <si>
    <t>6.2</t>
  </si>
  <si>
    <t>7.2</t>
  </si>
  <si>
    <t>6.3</t>
  </si>
  <si>
    <t>6.4</t>
  </si>
  <si>
    <t>6.5</t>
  </si>
  <si>
    <t>6.6</t>
  </si>
  <si>
    <t>6.7</t>
  </si>
  <si>
    <t>7.1</t>
  </si>
  <si>
    <t>7.3</t>
  </si>
  <si>
    <t>7.4</t>
  </si>
  <si>
    <t>7.5</t>
  </si>
  <si>
    <t>8.1</t>
  </si>
  <si>
    <t>8.2</t>
  </si>
  <si>
    <t>8.3</t>
  </si>
  <si>
    <t>BDI</t>
  </si>
  <si>
    <t>ELETRICISTA COM ENCARGOS COMPLEMENTARES</t>
  </si>
  <si>
    <t>AUXILIAR DE ELETRICISTA COM ENCARGOS COMPLEMENTARES</t>
  </si>
  <si>
    <t>COT-3</t>
  </si>
  <si>
    <t>SERVENTE COM ENCARGOS COMPLEMENTARES</t>
  </si>
  <si>
    <t>ORÇAMENTO NOVA ORLA DO RIO DO MEL IRAÍ/RS</t>
  </si>
  <si>
    <t xml:space="preserve"> Água Fria - GERAL</t>
  </si>
  <si>
    <t>KIT CAVALETE PARA MEDIÇÃO DE ÁGUA - ENTRADA INDIVIDUALIZADA, EM PVC 32 MM (1"), PARA 1 MEDIDOR - FORNECIMENTO E INSTALAÇÃO (EXCLUSIVE HIDRÔMETRO). AF_03/2024</t>
  </si>
  <si>
    <t>HIDRÔMETRO DN 1", 10 M³/H - FORNECIMENTO E INSTALAÇÃO. AF_03/2024</t>
  </si>
  <si>
    <t>TUBO, PVC, SOLDÁVEL, DE 32MM, INSTALADO EM RAMAL DE DISTRIBUIÇÃO DE ÁGUA - FORNECIMENTO E INSTALAÇÃO. AF_06/2022</t>
  </si>
  <si>
    <t>JOELHO 45 GRAUS, PVC, SOLDÁVEL, DN 32MM, INSTALADO EM RAMAL DE DISTRIBUIÇÃO DE ÁGUA - FORNECIMENTO E INSTALAÇÃO. AF_06/2022</t>
  </si>
  <si>
    <t>JOELHO 90 GRAUS, PVC, SOLDÁVEL, DN 32MM, INSTALADO EM RAMAL DE DISTRIBUIÇÃO DE ÁGUA - FORNECIMENTO E INSTALAÇÃO. AF_06/2022</t>
  </si>
  <si>
    <t>TÊ, PVC, SOLDÁVEL, DN 32 MM INSTALADO EM RESERVAÇÃO PREDIAL DE ÁGUA - FORNECIMENTO E INSTALAÇÃO. AF_04/2024</t>
  </si>
  <si>
    <t>Água Fria - Chimarródromo</t>
  </si>
  <si>
    <t>ADAPTADOR CURTO COM BOLSA E ROSCA PARA REGISTRO, PVC, SOLDÁVEL, DN 32MM X 1, INSTALADO EM RAMAL DE DISTRIBUIÇÃO DE ÁGUA - FORNECIMENTO E INSTALAÇÃO. AF_06/2022</t>
  </si>
  <si>
    <t>REGISTRO DE GAVETA BRUTO, LATÃO, ROSCÁVEL, 1 1/4", COM ACABAMENTO E CANOPLA CROMADOS - FORNECIMENTO E INSTALAÇÃO. AF_08/2021</t>
  </si>
  <si>
    <t>BUCHA DE REDUÇÃO, LONGA, PVC, SOLDÁVEL, DN 32 X 20 MM, INSTALADO EM RAMAL DE DISTRIBUIÇÃO DE ÁGUA - FORNECIMENTO E INSTALAÇÃO. AF_06/2022</t>
  </si>
  <si>
    <t>TUBO, PVC, SOLDÁVEL, DE 20MM, INSTALADO EM RAMAL OU SUB-RAMAL DE ÁGUA - FORNECIMENTO E INSTALAÇÃO. AF_06/2022</t>
  </si>
  <si>
    <t>JOELHO 90 GRAUS, PVC, SOLDÁVEL, DN 20MM, INSTALADO EM RAMAL OU SUB-RAMAL DE ÁGUA - FORNECIMENTO E INSTALAÇÃO. AF_06/2022</t>
  </si>
  <si>
    <t>ADAPTADOR CURTO COM BOLSA E ROSCA PARA REGISTRO, PVC, SOLDÁVEL, DN 20MM X 1/2, INSTALADO EM RAMAL OU SUB-RAMAL DE ÁGUA - FORNECIMENTO E INSTALAÇÃO. AF_06/2022</t>
  </si>
  <si>
    <t>Água Fria - Homenagens</t>
  </si>
  <si>
    <t>SOLEIRA EM GRANITO, LARGURA 15 CM, ESPESSURA 2,0 CM. AF_09/2020</t>
  </si>
  <si>
    <t>PISO EM GRANITO APLICADO EM CALÇADAS OU PISOS EXTERNOS. AF_05/2020</t>
  </si>
  <si>
    <t>Água Fria - Praça de Alimentação</t>
  </si>
  <si>
    <t>TÊ COM BUCHA DE LATÃO NA BOLSA CENTRAL, PVC, SOLDÁVEL, DN 20MM X 1/2, INSTALADO EM RAMAL OU SUB-RAMAL DE ÁGUA - FORNECIMENTO E INSTALAÇÃO. AF_06/2022</t>
  </si>
  <si>
    <t>LAVATÓRIO LOUÇA BRANCA COM COLUNA, 45 X 55CM OU EQUIVALENTE, PADRÃO MÉDIO, INCLUSO SIFÃO TIPO GARRAFA, VÁLVULA E ENGATE FLEXÍVEL DE 40CM EM METAL CROMADO, COM TORNEIRA CROMADA DE MESA, PADRÃO MÉDIO - FORNECIMENTO E INSTALAÇÃO. AF_01/2020</t>
  </si>
  <si>
    <t xml:space="preserve"> Esgoto - Praça de Alimentação</t>
  </si>
  <si>
    <t>CAIXA ENTERRADA HIDRÁULICA RETANGULAR EM ALVENARIA COM TIJOLOS CERÂMICOS MACIÇOS, DIMENSÕES INTERNAS: 0,6X0,6X0,6 M PARA REDE DE ESGOTO. AF_12/2020</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</si>
  <si>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</si>
  <si>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</si>
  <si>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</si>
  <si>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</si>
  <si>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</si>
  <si>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</si>
  <si>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50 MM, JUNTA ELÁSTICA, FORNECIDO E INSTALADO EM RAMAL DE DESCARGA OU RAMAL DE ESGOTO SANITÁRIO. AF_08/2022</t>
  </si>
  <si>
    <t>CAIXA SIFONADA, COM GRELHA QUADRADA, PVC, DN 150 X 150 X 50 MM, JUNTA SOLDÁVEL, FORNECIDA E INSTALADA EM RAMAL DE DESCARGA OU EM RAMAL DE ESGOTO SANITÁRIO. AF_08/2022</t>
  </si>
  <si>
    <t>FILTRO ANAERÓBIO RETANGULAR, EM ALVENARIA COM TIJOLOS CERÂMICOS MACIÇOS, DIMENSÕES INTERNAS: 1,2 X 1,8 X H=1,67 M, VOLUME ÚTIL: 2592 L (PARA 13 CONTRIBUINTES). AF_12/2020</t>
  </si>
  <si>
    <t>SUMIDOURO CIRCULAR, EM CONCRETO PRÉ-MOLDADO, DIÂMETRO INTERNO = 2,38 M, ALTURA INTERNA = 3,0 M, ÁREA DE INFILTRAÇÃO: 25 M² (PARA 10 CONTRIBUINTES). AF_12/2020</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</si>
  <si>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</si>
  <si>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</si>
  <si>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ARGAMASSA TRAÇO 1:3 (EM VOLUME DE CIMENTO E AREIA MÉDIA ÚMIDA) COM ADIÇÃO DE IMPERMEABILIZANTE, PREPARO MECÂNICO COM BETONEIRA 400 L. AF_08/2019</t>
  </si>
  <si>
    <t>CHP</t>
  </si>
  <si>
    <t>Esgoto - Palco</t>
  </si>
  <si>
    <t>Água Fria - Palco</t>
  </si>
  <si>
    <t>Eletrica D1 - Quadra de Volei</t>
  </si>
  <si>
    <t>Eletrica D2 - Quadra Poliesportiva</t>
  </si>
  <si>
    <t>5.3</t>
  </si>
  <si>
    <t>Eletrica D3 - Pista de Skate</t>
  </si>
  <si>
    <t>5.4</t>
  </si>
  <si>
    <t>Eletrica D5 - Homenagens</t>
  </si>
  <si>
    <t>Eletrica  D6 - Praça de Alimentação</t>
  </si>
  <si>
    <t>Eletrica  D7 - Rua Coberta</t>
  </si>
  <si>
    <t>Eletrica  D8A - Camarim</t>
  </si>
  <si>
    <t>Eletrica  D8B - Palco</t>
  </si>
  <si>
    <t>Eletrica  D9 - Parque Trecho A</t>
  </si>
  <si>
    <t>Eletrica   D10 - Parque Trecho B</t>
  </si>
  <si>
    <t>Eletrica   D11 - Parque Trecho C</t>
  </si>
  <si>
    <t>Eletrica - Quadro geral e entrada</t>
  </si>
  <si>
    <t>5.5</t>
  </si>
  <si>
    <t>5.6</t>
  </si>
  <si>
    <t>5.7</t>
  </si>
  <si>
    <t>5.8</t>
  </si>
  <si>
    <t>POSTE DE AÇO CÔNICO CONTÍNUO RETO, ENGASTAMENTO SIMPLES COM 1 M DE SOLO, H=7M - FORNECIMENTO E INSTALAÇÃO. AF_04/2025</t>
  </si>
  <si>
    <t>LUMINÁRIA REFLETOR LED PARA ILUMINAÇÃO PÚBLICA, 50 W - FORNECIMENTO E INSTALAÇÃO. AF_02/2025</t>
  </si>
  <si>
    <t>6.1.1</t>
  </si>
  <si>
    <t>6.1.2</t>
  </si>
  <si>
    <t>6.1.3</t>
  </si>
  <si>
    <t>6.1.4</t>
  </si>
  <si>
    <t>6.1.5</t>
  </si>
  <si>
    <t>6.1.6</t>
  </si>
  <si>
    <t>6.1.7</t>
  </si>
  <si>
    <t>6.2.1</t>
  </si>
  <si>
    <t>6.2.2</t>
  </si>
  <si>
    <t>6.2.3</t>
  </si>
  <si>
    <t>6.2.4</t>
  </si>
  <si>
    <t>6.2.5</t>
  </si>
  <si>
    <t>6.2.6</t>
  </si>
  <si>
    <t>6.3.1</t>
  </si>
  <si>
    <t>6.3.2</t>
  </si>
  <si>
    <t>6.3.3</t>
  </si>
  <si>
    <t>6.3.4</t>
  </si>
  <si>
    <t>6.3.5</t>
  </si>
  <si>
    <t>6.3.6</t>
  </si>
  <si>
    <t>6.3.7</t>
  </si>
  <si>
    <t>6.3.8</t>
  </si>
  <si>
    <t>6.4.1</t>
  </si>
  <si>
    <t>6.4.2</t>
  </si>
  <si>
    <t>6.4.3</t>
  </si>
  <si>
    <t>6.4.4</t>
  </si>
  <si>
    <t>6.4.5</t>
  </si>
  <si>
    <t>6.4.6</t>
  </si>
  <si>
    <t>6.4.7</t>
  </si>
  <si>
    <t>6.4.8</t>
  </si>
  <si>
    <t>6.4.9</t>
  </si>
  <si>
    <t>6.4.10</t>
  </si>
  <si>
    <t>6.4.11</t>
  </si>
  <si>
    <t>6.4.12</t>
  </si>
  <si>
    <t>6.5.1</t>
  </si>
  <si>
    <t>6.7.1</t>
  </si>
  <si>
    <t>6.5.2</t>
  </si>
  <si>
    <t>6.5.3</t>
  </si>
  <si>
    <t>6.5.4</t>
  </si>
  <si>
    <t>6.5.5</t>
  </si>
  <si>
    <t>6.5.6</t>
  </si>
  <si>
    <t>6.5.7</t>
  </si>
  <si>
    <t>6.5.8</t>
  </si>
  <si>
    <t>6.5.9</t>
  </si>
  <si>
    <t>6.5.10</t>
  </si>
  <si>
    <t>6.5.11</t>
  </si>
  <si>
    <t>6.5.12</t>
  </si>
  <si>
    <t>6.5.13</t>
  </si>
  <si>
    <t>6.6.1</t>
  </si>
  <si>
    <t>6.6.2</t>
  </si>
  <si>
    <t>6.6.3</t>
  </si>
  <si>
    <t>6.6.4</t>
  </si>
  <si>
    <t>6.6.5</t>
  </si>
  <si>
    <t>6.6.6</t>
  </si>
  <si>
    <t>6.6.7</t>
  </si>
  <si>
    <t>6.6.8</t>
  </si>
  <si>
    <t>6.6.9</t>
  </si>
  <si>
    <t>6.6.10</t>
  </si>
  <si>
    <t>6.6.11</t>
  </si>
  <si>
    <t>6.6.12</t>
  </si>
  <si>
    <t>6.6.13</t>
  </si>
  <si>
    <t>6.6.14</t>
  </si>
  <si>
    <t>6.7.2</t>
  </si>
  <si>
    <t>6.7.3</t>
  </si>
  <si>
    <t>6.7.4</t>
  </si>
  <si>
    <t>6.7.5</t>
  </si>
  <si>
    <t>6.7.6</t>
  </si>
  <si>
    <t>6.7.7</t>
  </si>
  <si>
    <t>6.7.8</t>
  </si>
  <si>
    <t>6.7.9</t>
  </si>
  <si>
    <t>6.7.10</t>
  </si>
  <si>
    <t>6.7.11</t>
  </si>
  <si>
    <t>6.7.12</t>
  </si>
  <si>
    <t>6.7.13</t>
  </si>
  <si>
    <t>LUMINÁRIA DE LED PARA ILUMINAÇÃO PÚBLICA, DE 33 W ATÉ 50 W - FORNECIMENTO E INSTALAÇÃO. AF_02/2025_PS</t>
  </si>
  <si>
    <t>CONTATOR TRIPOLAR I NOMINAL 12A - FORNECIMENTO E INSTALAÇÃO. AF_07/2025</t>
  </si>
  <si>
    <t>LUMINÁRIA TIPO PLAFON CIRCULAR, DE SOBREPOR, COM LED DE 12/13 W - FORNECIMENTO E INSTALAÇÃO. AF_09/2024</t>
  </si>
  <si>
    <t>INTERRUPTOR SIMPLES (2 MÓDULOS) COM 1 TOMADA DE EMBUTIR 2P+T 10 A, INCLUINDO SUPORTE E PLACA - FORNECIMENTO E INSTALAÇÃO. AF_03/2023</t>
  </si>
  <si>
    <t>DISJUNTOR TETRAPOLAR TIPO DR, CORRENTE NOMINAL DE 40A - FORNECIMENTO E INSTALAÇÃO. AF_07/2025</t>
  </si>
  <si>
    <t>DISJUNTOR MONOPOLAR TIPO DIN, CORRENTE NOMINAL DE 10A - FORNECIMENTO E INSTALAÇÃO. AF_07/2025</t>
  </si>
  <si>
    <t>DISJUNTOR MONOPOLAR TIPO DIN, CORRENTE NOMINAL DE 40A - FORNECIMENTO E INSTALAÇÃO. AF_07/2025</t>
  </si>
  <si>
    <t>DISJUNTOR TRIPOLAR TIPO DIN, CORRENTE NOMINAL DE 16A - FORNECIMENTO E INSTALAÇÃO. AF_07/2025</t>
  </si>
  <si>
    <t>DISJUNTOR MONOPOLAR TIPO DIN, CORRENTE NOMINAL DE 16A - FORNECIMENTO E INSTALAÇÃO. AF_07/2025</t>
  </si>
  <si>
    <t>DISJUNTOR TRIPOLAR TIPO DIN, CORRENTE NOMINAL DE 25A - FORNECIMENTO E INSTALAÇÃO. AF_07/2025</t>
  </si>
  <si>
    <t>TOMADA MÉDIA DE EMBUTIR (3 MÓDULOS), 2P+T 10 A, SEM SUPORTE E SEM PLACA - FORNECIMENTO E INSTALAÇÃO. AF_03/2023</t>
  </si>
  <si>
    <t>POSTE CONICO CONTINUO EM ACO GALVANIZADO, RETO, FLANGEADO, H = 3 M, DIAMETRO INFERIOR = *95* MM</t>
  </si>
  <si>
    <t>LUMINÁRIA DE LED PARA ILUMINAÇÃO PÚBLICA, DE 98 W ATÉ 137 W - FORNECIMENTO E INSTALAÇÃO. AF_02/2025_PS</t>
  </si>
  <si>
    <t>QUADRO DE DISTRIBUIÇÃO DE ENERGIA EM CHAPA DE AÇO GALVANIZADO, DE EMBUTIR, COM BARRAMENTO TRIFÁSICO, PARA 12 DISJUNTORES DIN 100A - FORNECIMENTO E INSTALAÇÃO. AF_07/2025</t>
  </si>
  <si>
    <t>DISJUNTOR MONOPOLAR TIPO DIN, CORRENTE NOMINAL DE 20A - FORNECIMENTO E INSTALAÇÃO. AF_07/2025</t>
  </si>
  <si>
    <t>CONTATOR TRIPOLAR I NOMINAL 22A - FORNECIMENTO E INSTALAÇÃO. AF_07/2025</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</si>
  <si>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</si>
  <si>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</si>
  <si>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10 MM², ANTI-CHAMA 450/750 V, PARA CIRCUITOS TERMINAIS - FORNECIMENTO E INSTALAÇÃO. AF_03/2023</t>
  </si>
  <si>
    <t>DISJUNTOR TRIPOLAR TIPO DIN, CORRENTE NOMINAL DE 40A - FORNECIMENTO E INSTALAÇÃO. AF_07/2025</t>
  </si>
  <si>
    <t>DISJUNTOR TRIPOLAR TIPO NEMA, CORRENTE NOMINAL DE 60 ATÉ 100A - FORNECIMENTO E INSTALAÇÃO. AF_07/2025</t>
  </si>
  <si>
    <t>EXECUÇÃO DE PAVIMENTO EM PISO INTERTRAVADO, COM BLOCO SEXTAVADO DE 25 X 25 CM, ESPESSURA 8 CM. AF_10/2022</t>
  </si>
  <si>
    <t>M2</t>
  </si>
  <si>
    <t>ASSENTAMENTO DE GUIA (MEIO-FIO) EM TRECHO RETO, CONFECCIONADA EM CONCRETO PRÉ-FABRICADO, DIMENSÕES 100X15X13X30 CM (COMPRIMENTO X BASE INFERIOR X BASE SUPERIOR X ALTURA). AF_01/2024</t>
  </si>
  <si>
    <t>PINTURA DE MEIO-FIO COM TINTA BRANCA A BASE DE CAL (CAIAÇÃO). AF_05/2021</t>
  </si>
  <si>
    <t>REMOÇAO DE GUIAS PRÉ-FABRICADAS DE CONCRETO, DE FORMA MECANIZADA, COM REAPROVEITAMENTO. AF_09/2023</t>
  </si>
  <si>
    <t>GUARDA-CORPO DE AÇO GALVANIZADO DE 1,10M, MONTANTES TUBULARES DE 1.1/4" ESPAÇADOS DE 1,20M, TRAVESSA SUPERIOR DE 1.1/2", GRADIL FORMADO POR TUBOS HORIZONTAIS DE 1" E VERTICAIS DE 3/4", FIXADO COM CHUMBADOR MECÂNICO. AF_04/2019_PS</t>
  </si>
  <si>
    <t>Tacha refletiva em plástico injetado - bidirecional tipo II - fornecimento e colocação</t>
  </si>
  <si>
    <t>SICRO</t>
  </si>
  <si>
    <t>PLANTIO DE GRAMA ESMERALDA OU SÃO CARLOS OU CURITIBANA, EM PLACAS. AF_07/2024</t>
  </si>
  <si>
    <t>ESPALHAMENTO DE TERRA VEGETAL PARA O PLANTIO. AF_07/2024</t>
  </si>
  <si>
    <t>LOCACAO DE CONTAINER 2,30 X 6,00 M, ALT. 2,50 M, PARA ESCRITORIO, SEM DIVISORIAS INTERNAS E SEM SANITARIO (NAO INCLUI MOBILIZACAO/DESMOBILIZACAO)</t>
  </si>
  <si>
    <t>MÊS</t>
  </si>
  <si>
    <t>PLANTIO DE ÁRVORE ORNAMENTAL COM ALTURA DE MUDA MAIOR QUE 2,00 M E MENOR OU IGUAL A 4,00 M . AF_07/2024</t>
  </si>
  <si>
    <t>RAMPA DE ACESSIBILIDADE EM CONCRETO MOLDADO IN LOCO, EM CALÇADA PRÉ EXISTENTE COM LARGURA MAIOR OU IGUAL À 3,00 M, FCK 25MPA, COM PISO PODOTÁTIL. AF_03/2024</t>
  </si>
  <si>
    <t>REMOÇÃO DE PISO DE BLOCO INTERTRAVADO OU DE PEDRA PORTUGUESA, DE FORMA MANUAL, COM REAPROVEITAMENTO. AF_09/2023</t>
  </si>
  <si>
    <t>PINTURA DE FAIXA DE PEDESTRE OU ZEBRADA COM TINTA EPÓXI, E = 30 CM, APLICAÇÃO MANUAL. AF_05/2021</t>
  </si>
  <si>
    <t>Bico Geiser 50mm 2"</t>
  </si>
  <si>
    <t>SUPORTE PARAFUSADO COM PLACA DE ENCAIXE 4" X 2" MÉDIO (1,30 M DO PISO) PARA PONTO ELÉTRICO - FORNECIMENTO E INSTALAÇÃO. AF_03/2023</t>
  </si>
  <si>
    <t>COMP-1</t>
  </si>
  <si>
    <t>COMP-2</t>
  </si>
  <si>
    <t>TOMADA INDUSTRIAL DE EMBUTIR 3P+T 30 A, 440 V, COM TRAVA, COM PLACA, FORNECIMENTO E INSTALAÇÃO</t>
  </si>
  <si>
    <t>LIXEIRA DUPLA, COM CAPACIDADE VOLUMETRICA DE 60L*, FABRICADA EM TUBO DE ACO CARBONO, CESTOS EM CHAPA DE ACO E PINTURA NO PROCESSO ELETROSTATICO - PARA ACADEMIA AO AR LIVRE / ACADEMIA DA TERCEIRA IDADE - ATI</t>
  </si>
  <si>
    <t>2.4</t>
  </si>
  <si>
    <t>2.5</t>
  </si>
  <si>
    <t>ENGENHEIRO CIVIL DE OBRA JUNIOR COM ENCARGOS COMPLEMENTARES</t>
  </si>
  <si>
    <t>PISOS</t>
  </si>
  <si>
    <t>3.7</t>
  </si>
  <si>
    <t>3.8</t>
  </si>
  <si>
    <t>3.9</t>
  </si>
  <si>
    <t>3.10</t>
  </si>
  <si>
    <t>3.11</t>
  </si>
  <si>
    <t>3.12</t>
  </si>
  <si>
    <t>3.13</t>
  </si>
  <si>
    <t>7.1.1</t>
  </si>
  <si>
    <t>7.1.2</t>
  </si>
  <si>
    <t>7.1.3</t>
  </si>
  <si>
    <t>7.2.1</t>
  </si>
  <si>
    <t>7.3.1</t>
  </si>
  <si>
    <t>7.4.1</t>
  </si>
  <si>
    <t>7.5.1</t>
  </si>
  <si>
    <t>7.5.2</t>
  </si>
  <si>
    <t>7.5.3</t>
  </si>
  <si>
    <t>Calçadão - Piso Sextavado</t>
  </si>
  <si>
    <t>Gramas</t>
  </si>
  <si>
    <t>Meio Fios</t>
  </si>
  <si>
    <t>Piso Tátil</t>
  </si>
  <si>
    <t>MOBILIÁRIO URBANO E PAISAGISMO</t>
  </si>
  <si>
    <t>8.1.1</t>
  </si>
  <si>
    <t>Guarda-corpo de acesso aos mirantes</t>
  </si>
  <si>
    <t>Lixeiras</t>
  </si>
  <si>
    <t>Árvores Cerejeiras</t>
  </si>
  <si>
    <t>8.2.1</t>
  </si>
  <si>
    <t>8.3.1</t>
  </si>
  <si>
    <t>9.6</t>
  </si>
  <si>
    <t>9.7</t>
  </si>
  <si>
    <t>9.8</t>
  </si>
  <si>
    <t>PISO PODOTÁTIL DE ALERTA OU DIRECIONAL, DE CONCRETO, ASSENTADO SOBRE ARGAMASSA. AF_03/2024</t>
  </si>
  <si>
    <t>Pórtico de Entrada em conjunto de 3 chapas de aço 16mm, cortadas a laser e incluindo pintura automotiva</t>
  </si>
  <si>
    <t>PINTURA DE EIXO VIÁRIO SOBRE ASFALTO COM TINTA RETRORREFLETIVA A BASE DE RESINA ACRÍLICA COM MICROESFERAS DE VIDRO, E = 10 CM, APLICAÇÃO MECÂNICA COM DEMARCADORA AUTOPROPELIDA. AF_05/2021</t>
  </si>
  <si>
    <t>ESCAVAÇÃO MANUAL PARA VIGA BALDRAME OU SAPATA CORRIDA (INCLUINDO ESCAVAÇÃO PARA COLOCAÇÃO DE FÔRMAS). AF_01/2024</t>
  </si>
  <si>
    <t>FABRICAÇÃO, MONTAGEM E DESMONTAGEM DE FÔRMA PARA SAPATA CORRIDA, EM MADEIRA SERRADA, E=25 MM, 2 UTILIZAÇÕES. AF_01/2024</t>
  </si>
  <si>
    <t>ARMAÇÃO DE BLOCO, SAPATA ISOLADA, VIGA BALDRAME E SAPATA CORRIDA UTILIZANDO AÇO CA-50 DE 12,5 MM - MONTAGEM. AF_01/2024</t>
  </si>
  <si>
    <t>ARMAÇÃO DE SAPATA ISOLADA, VIGA BALDRAME E SAPATA CORRIDA UTILIZANDO AÇO CA-60 DE 5 MM - MONTAGEM. AF_01/2024</t>
  </si>
  <si>
    <t>CONCRETAGEM DE SAPATA CORRIDA, FCK 30 MPA, COM USO DE JERICA - LANÇAMENTO, ADENSAMENTO E ACABAMENTO. AF_01/2024</t>
  </si>
  <si>
    <t>Fundação em Sapata Isolada para 3 Mirantes</t>
  </si>
  <si>
    <t>ESCAVAÇÃO MANUAL PARA BLOCO DE COROAMENTO OU SAPATA (INCLUINDO ESCAVAÇÃO PARA COLOCAÇÃO DE FÔRMAS). AF_01/2024</t>
  </si>
  <si>
    <t>LASTRO DE CONCRETO MAGRO, APLICADO EM BLOCOS DE COROAMENTO OU SAPATAS, ESPESSURA DE 5 CM. AF_01/2024</t>
  </si>
  <si>
    <t>FABRICAÇÃO, MONTAGEM E DESMONTAGEM DE FÔRMA PARA SAPATA, EM MADEIRA SERRADA, E=25 MM, 1 UTILIZAÇÃO. AF_01/2024</t>
  </si>
  <si>
    <t>CONCRETAGEM DE SAPATA, FCK 30 MPA, COM USO DE JERICA - LANÇAMENTO, ADENSAMENTO E ACABAMENTO. AF_01/2024</t>
  </si>
  <si>
    <t>Fundação em sapata isolada para Pórtico</t>
  </si>
  <si>
    <t>FABRICAÇÃO, MONTAGEM E DESMONTAGEM DE FÔRMA PARA SAPATA CORRIDA, EM MADEIRA SERRADA, E=25 MM, 1 UTILIZAÇÃO. AF_01/2024</t>
  </si>
  <si>
    <t>Fundação em Sapata Corrida para Quadra de Volei</t>
  </si>
  <si>
    <t>Fundação em Sapata Corrida e Piso para Quadra Poliesportiva</t>
  </si>
  <si>
    <t>ESCAVAÇÃO HORIZONTAL, INCLUINDO CARGA E DESCARGA EM SOLO DE 1A CATEGORIA COM TRATOR DE ESTEIRAS (100HP/LÂMINA: 2,19M3). AF_07/2020</t>
  </si>
  <si>
    <t>COMPACTAÇÃO MECÂNICA DE SOLO PARA EXECUÇÃO DE RADIER, PISO DE CONCRETO OU LAJE SOBRE SOLO, COM COMPACTADOR DE SOLOS TIPO PLACA VIBRATÓRIA. AF_09/2021</t>
  </si>
  <si>
    <t>CAMADA SEPARADORA PARA EXECUÇÃO DE RADIER, PISO DE CONCRETO OU LAJE SOBRE SOLO, EM LONA PLÁSTICA. AF_09/2021</t>
  </si>
  <si>
    <t>LASTRO DE CONCRETO MAGRO, APLICADO EM PISOS, LAJES SOBRE SOLO OU RADIERS, ESPESSURA DE 5 CM. AF_01/2024</t>
  </si>
  <si>
    <t>FABRICAÇÃO, MONTAGEM E DESMONTAGEM DE FÔRMA PARA SAPATA, EM MADEIRA SERRADA, E=25 MM, 2 UTILIZAÇÕES. AF_01/2024</t>
  </si>
  <si>
    <t>CONTAINER ALMOXARIFADO, DE *2,40* X *6,00* M, PADRAO SIMPLES, SEM REVESTIMENTO E SEM DIVISORIAS INTERNOS E SEM SANITARIO, PARA USO EM CANTEIRO DE OBRAS</t>
  </si>
  <si>
    <t>UND</t>
  </si>
  <si>
    <t>Fundação em Sapatas Isoladas e Baldrame para o Palco</t>
  </si>
  <si>
    <t>FABRICAÇÃO, MONTAGEM E DESMONTAGEM DE FÔRMA PARA VIGA BALDRAME, EM MADEIRA SERRADA, E=25 MM, 1 UTILIZAÇÃO. AF_01/2024</t>
  </si>
  <si>
    <t>CONCRETAGEM DE BLOCO DE COROAMENTO OU VIGA BALDRAME, FCK 30 MPA, COM USO DE JERICA - LANÇAMENTO, ADENSAMENTO E ACABAMENTO. AF_01/2024</t>
  </si>
  <si>
    <t>Rampas em Concreto para acesso ao palco</t>
  </si>
  <si>
    <t>ATERRO MANUAL DE VALAS COM SOLO ARGILO-ARENOSO. AF_08/2023</t>
  </si>
  <si>
    <t>COMPACTAÇÃO MECÂNICA DE SOLO PARA EXECUÇÃO DE RADIER, PISO DE CONCRETO OU LAJE SOBRE SOLO, COM COMPACTADOR DE SOLOS A PERCUSSÃO. AF_09/2021</t>
  </si>
  <si>
    <t>RAMPA DE ACESSIBILIDADE PARA ACESSO A EDIFICAÇÕES COM INCLINAÇÃO DE 8,33% EM CONCRETO MOLDADO IN LOCO, COM LARGURA DE 1,20M, FCK 25MPA, NÃO ARMADA, COM JUNTA A CADA 2M COM CORTE À SECO. AF_03/2024. INLCUSIVE GUARDA-CORPO DE AÇO GALVANIZADO DE 1,10M, MONTANTES TUBULARES DE 1.1/4" ESPAÇADOS DE 1,20M, TRAVESSA SUPERIOR DE 1.1/2", GRADIL FORMADO POR TUBOS HORIZONTAIS DE 1" E VERTICAIS DE 3/4", FIXADO COM CHUMBADOR MECÂNICO.</t>
  </si>
  <si>
    <t>Radier para Pista de Skate</t>
  </si>
  <si>
    <t>EXECUÇÃO DE RADIER, ESPESSURA DE 20 CM, FCK = 30 MPA, COM USO DE FORMAS EM MADEIRA SERRADA. AF_09/2021</t>
  </si>
  <si>
    <t>3.1.1</t>
  </si>
  <si>
    <t>3.1.2</t>
  </si>
  <si>
    <t>3.1.3</t>
  </si>
  <si>
    <t>3.1.4</t>
  </si>
  <si>
    <t>3.1.5</t>
  </si>
  <si>
    <t>3.1.6</t>
  </si>
  <si>
    <t>3.2.1</t>
  </si>
  <si>
    <t>3.2.2</t>
  </si>
  <si>
    <t>3.2.3</t>
  </si>
  <si>
    <t>3.2.4</t>
  </si>
  <si>
    <t>3.2.5</t>
  </si>
  <si>
    <t>3.3.1</t>
  </si>
  <si>
    <t>3.3.2</t>
  </si>
  <si>
    <t>3.3.3</t>
  </si>
  <si>
    <t>3.3.4</t>
  </si>
  <si>
    <t>3.3.5</t>
  </si>
  <si>
    <t>3.4.1</t>
  </si>
  <si>
    <t>3.4.2</t>
  </si>
  <si>
    <t>3.4.3</t>
  </si>
  <si>
    <t>3.4.4</t>
  </si>
  <si>
    <t>3.4.5</t>
  </si>
  <si>
    <t>3.4.6</t>
  </si>
  <si>
    <t>3.4.7</t>
  </si>
  <si>
    <t>3.4.8</t>
  </si>
  <si>
    <t>3.4.9</t>
  </si>
  <si>
    <t>3.4.10</t>
  </si>
  <si>
    <t>3.4.11</t>
  </si>
  <si>
    <t>3.5.1</t>
  </si>
  <si>
    <t>3.5.2</t>
  </si>
  <si>
    <t>3.5.3</t>
  </si>
  <si>
    <t>3.5.4</t>
  </si>
  <si>
    <t>3.5.5</t>
  </si>
  <si>
    <t>3.5.6</t>
  </si>
  <si>
    <t>3.5.7</t>
  </si>
  <si>
    <t>3.5.8</t>
  </si>
  <si>
    <t>3.5.9</t>
  </si>
  <si>
    <t>3.5.10</t>
  </si>
  <si>
    <t>3.5.11</t>
  </si>
  <si>
    <t>3.6.1</t>
  </si>
  <si>
    <t>3.6.2</t>
  </si>
  <si>
    <t>3.6.3</t>
  </si>
  <si>
    <t>3.6.4</t>
  </si>
  <si>
    <t>3.7.1</t>
  </si>
  <si>
    <t>3.7.2</t>
  </si>
  <si>
    <t>3.7.3</t>
  </si>
  <si>
    <t>3.7.4</t>
  </si>
  <si>
    <t>3.7.5</t>
  </si>
  <si>
    <t>3.7.6</t>
  </si>
  <si>
    <t>3.7.7</t>
  </si>
  <si>
    <t>3.7.8</t>
  </si>
  <si>
    <t>3.7.9</t>
  </si>
  <si>
    <t>3.7.10</t>
  </si>
  <si>
    <t>3.7.11</t>
  </si>
  <si>
    <t>3.8.1</t>
  </si>
  <si>
    <t>3.8.2</t>
  </si>
  <si>
    <t>3.8.3</t>
  </si>
  <si>
    <t>3.8.4</t>
  </si>
  <si>
    <t>3.8.5</t>
  </si>
  <si>
    <t>3.8.6</t>
  </si>
  <si>
    <t>3.8.7</t>
  </si>
  <si>
    <t>3.8.8</t>
  </si>
  <si>
    <t>3.10.1</t>
  </si>
  <si>
    <t>3.10.2</t>
  </si>
  <si>
    <t>3.10.3</t>
  </si>
  <si>
    <t>3.10.4</t>
  </si>
  <si>
    <t>3.10.5</t>
  </si>
  <si>
    <t>3.9.1</t>
  </si>
  <si>
    <t>3.9.2</t>
  </si>
  <si>
    <t>3.9.3</t>
  </si>
  <si>
    <t>3.9.4</t>
  </si>
  <si>
    <t>3.9.5</t>
  </si>
  <si>
    <t>3.11.1</t>
  </si>
  <si>
    <t>3.11.2</t>
  </si>
  <si>
    <t>3.11.3</t>
  </si>
  <si>
    <t>3.11.4</t>
  </si>
  <si>
    <t>3.11.5</t>
  </si>
  <si>
    <t>3.11.6</t>
  </si>
  <si>
    <t>3.11.7</t>
  </si>
  <si>
    <t>3.11.8</t>
  </si>
  <si>
    <t>3.11.9</t>
  </si>
  <si>
    <t>3.11.10</t>
  </si>
  <si>
    <t>3.11.11</t>
  </si>
  <si>
    <t>3.12.1</t>
  </si>
  <si>
    <t>3.12.2</t>
  </si>
  <si>
    <t>3.12.3</t>
  </si>
  <si>
    <t>3.13.1</t>
  </si>
  <si>
    <t>3.13.2</t>
  </si>
  <si>
    <t>3.13.3</t>
  </si>
  <si>
    <t>3.13.4</t>
  </si>
  <si>
    <t>3.13.5</t>
  </si>
  <si>
    <t>FORNECIMENTO E INSTALAÇÃO DE PLACA DE OBRA COM CHAPA GALVANIZADA E ESTRUTURA DE MADEIRA. AF_03/2022_PS</t>
  </si>
  <si>
    <t>Prefeitura Municipal de Iraí/RS</t>
  </si>
  <si>
    <t>4.1</t>
  </si>
  <si>
    <t>4.1.1</t>
  </si>
  <si>
    <t>4.1.2</t>
  </si>
  <si>
    <t>4.1.3</t>
  </si>
  <si>
    <t>4.1.4</t>
  </si>
  <si>
    <t>4.1.5</t>
  </si>
  <si>
    <t>4.1.6</t>
  </si>
  <si>
    <t>ALVENARIA DE VEDAÇÃO DE BLOCOS CERÂMICOS MACIÇOS DE 5X10X20CM (ESPESSURA 10CM) E ARGAMASSA DE ASSENTAMENTO COM PREPARO EM BETONEIRA. AF_05/2020</t>
  </si>
  <si>
    <t>CHAPISCO APLICADO EM ALVENARIA (SEM PRESENÇA DE VÃOS) E ESTRUTURAS DE CONCRETO DE FACHADA, COM COLHER DE PEDREIRO. ARGAMASSA TRAÇO 1:3 COM PREPARO MANUAL. AF_10/2022</t>
  </si>
  <si>
    <t>EMBOÇO OU MASSA ÚNICA EM ARGAMASSA TRAÇO 1:2:8, PREPARO MANUAL, APLICADA MANUALMENTE EM PANOS CEGOS DE FACHADA (SEM PRESENÇA DE VÃOS), ESPESSURA DE 25 MM. AF_09/2022</t>
  </si>
  <si>
    <t>APLICAÇÃO MANUAL DE MASSA ACRÍLICA EM PAREDES EXTERNAS DE CASAS, DUAS DEMÃOS. AF_03/2024</t>
  </si>
  <si>
    <t>APLICAÇÃO MANUAL DE PINTURA COM TINTA TEXTURIZADA ACRÍLICA EM PAREDES EXTERNAS DE CASAS, UMA COR. AF_03/2024</t>
  </si>
  <si>
    <t>Drenagem e piso da quadra de vôlei</t>
  </si>
  <si>
    <t>DRENO ESPINHA DE PEIXE (SEÇÃO 0,40 X 0,40 M), COM TUBO DE PVC CORRUGADO RÍGIDO PERFURADO, DN 100 MM, ENCHIMENTO COM BRITA, ENVOLVIDO COM MANTA GEOTÊXTIL, INCLUSIVE CONEXÕES. AF_07/2021</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</si>
  <si>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</si>
  <si>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</si>
  <si>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1X1X0,6 M PARA REDE DE DRENAGEM. AF_12/2020</t>
  </si>
  <si>
    <t>ASSENTAMENTO DE TUBO DE PVC PARA REDE COLETORA DE ESGOTO DE PAREDE MACIÇA, DN 150 MM, JUNTA ELÁSTICA, (NÃO INCLUI FORNECIMENTO). AF_01/2021</t>
  </si>
  <si>
    <t>TUBO PVC, SÉRIE R, ÁGUA PLUVIAL, DN 150 MM, FORNECIDO E INSTALADO EM RAMAL DE ENCAMINHAMENTO. AF_06/2022</t>
  </si>
  <si>
    <t>LASTRO COM MATERIAL GRANULAR (AREIA MÉDIA), APLICADO EM PISOS OU LAJES SOBRE SOLO, ESPESSURA DE *10 CM*. AF_01/2024</t>
  </si>
  <si>
    <t>LASTRO COM MATERIAL GRANULAR (PEDRA BRITADA N.2), APLICADO EM PISOS OU LAJES SOBRE SOLO, ESPESSURA DE *10 CM*. AF_01/2024</t>
  </si>
  <si>
    <t>Estação da Água Chimarródromo</t>
  </si>
  <si>
    <t>ALVENARIA DE VEDAÇÃO DE BLOCOS CERÂMICOS FURADOS NA HORIZONTAL DE 14X19X29 CM (ESPESSURA 14 CM) E ARGAMASSA DE ASSENTAMENTO COM PREPARO MANUAL. AF_12/2021</t>
  </si>
  <si>
    <t>BANCADA DE MÁRMORE SINTÉTICO 120 X 60CM, COM CUBA INTEGRADA, INCLUSO SIFÃO TIPO FLEXÍVEL EM PVC, VÁLVULA EM PLÁSTICO CROMADO TIPO AMERICANA E TORNEIRA CROMADA LONGA, DE PAREDE, PADRÃO POPULAR - FORNECIMENTO E INSTALAÇÃO. AF_01/2020</t>
  </si>
  <si>
    <t>ESCADA EM CONCRETO ARMADO MOLDADO IN LOCO, FCK 25 MPA, COM 1 LANCE E LAJE PLANA, FÔRMA EM CHAPA DE MADEIRA COMPENSADA RESINADA. AF_11/2020</t>
  </si>
  <si>
    <t>Pista de Skate</t>
  </si>
  <si>
    <t>GUARDA-CORPO DE AÇO GALVANIZADO DE 1,10M, DUPLO CORRIMÃO, MONTANTES TUBULARES DE 1.1/2" ESPAÇADOS DE 1,20M, TRAVESSA SUPERIOR DE 2", GRADIL DE BARRAS CHATAS DE 32X4,8MM, FIXADO COM ADESIVO ESTRUTURAL EPOXI. AF_04/2019</t>
  </si>
  <si>
    <t>CORRIMÃO SIMPLES, DIÂMETRO EXTERNO = 1 1/2", EM AÇO GALVANIZADO. AF_04/2019_PS</t>
  </si>
  <si>
    <t>FABRICAÇÃO DE FÔRMA PARA LAJES, EM CHAPA DE MADEIRA COMPENSADA RESINADA, E = 17 MM. AF_09/2020</t>
  </si>
  <si>
    <t>MONTAGEM E DESMONTAGEM DE FÔRMA PARA ESTRUTURA CIRCULAR, COM INSTALAÇÃO NA FACE INTERNA E EXTERNA DA EXTRUTURA, SEM AUXÍLIO DE GUINDASTE. AF_07/2024</t>
  </si>
  <si>
    <t>ARMAÇÃO PARA EXECUÇÃO DE RADIER, PISO DE CONCRETO OU LAJE SOBRE SOLO, COM USO DE TELA Q-138. AF_09/2021</t>
  </si>
  <si>
    <t>Containers e Banheiros da Praça de Alimentação</t>
  </si>
  <si>
    <t>ARMAÇÃO DE PILAR OU VIGA DE ESTRUTURA CONVENCIONAL DE CONCRETO ARMADO UTILIZANDO AÇO CA-50 DE 10,0 MM - MONTAGEM. AF_06/2022</t>
  </si>
  <si>
    <t>ARMAÇÃO DE PILAR OU VIGA DE ESTRUTURA CONVENCIONAL DE CONCRETO ARMADO UTILIZANDO AÇO CA-60 DE 5,0 MM - MONTAGEM. AF_06/2022</t>
  </si>
  <si>
    <t>FABRICAÇÃO DE FÔRMA PARA PILARES E ESTRUTURAS SIMILARES, EM CHAPA DE MADEIRA COMPENSADA RESINADA, E = 17 MM. AF_09/2020</t>
  </si>
  <si>
    <t>MONTAGEM E DESMONTAGEM DE FÔRMA DE PILARES RETANGULARES E ESTRUTURAS SIMILARES, PÉ-DIREITO SIMPLES, EM MADEIRA SERRADA, 1 UTILIZAÇÃO. AF_09/2020</t>
  </si>
  <si>
    <t>CONCRETAGEM DE PILARES, FCK = 25 MPA, COM USO DE BALDES - LANÇAMENTO, ADENSAMENTO E ACABAMENTO. AF_02/2022</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</si>
  <si>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</si>
  <si>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</si>
  <si>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EMBOÇO OU MASSA ÚNICA EM ARGAMASSA TRAÇO 1:2:8, PREPARO MECÂNICA COM BETONEIRA 400 L, APLICADA MANUALMENTE EM PANOS DE FACHADA COM PRESENÇA DE VÃOS, ESPESSURA DE 25 MM, ACESSO POR ANDAIME. AF_08/2022</t>
  </si>
  <si>
    <t>EMBOÇO, EM ARGAMASSA TRAÇO 1:2:8, PREPARO MANUAL, APLICADO MANUALMENTE EM PAREDES INTERNAS DE AMBIENTES COM ÁREA ENTRE 5M² E 10M², E = 10MM, COM TALISCAS. AF_03/2024</t>
  </si>
  <si>
    <t>ALVENARIA DE VEDAÇÃO COM ELEMENTO VAZADO DE CERÂMICA (COBOGÓ) DE 7X20X20CM E ARGAMASSA DE ASSENTAMENTO COM PREPARO EM BETONEIRA. AF_05/2020</t>
  </si>
  <si>
    <t>EMASSAMENTO COM MASSA LÁTEX, APLICAÇÃO EM PAREDE, DUAS DEMÃOS, LIXAMENTO MANUAL.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</si>
  <si>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</si>
  <si>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</si>
  <si>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PAREDES INTERNAS COM PLACAS TIPO ESMALTADA DE DIMENSÕES 60X60 CM APLICADAS NA ALTURA INTEIRA DAS PAREDES. AF_02/2023_PE</t>
  </si>
  <si>
    <t>CHAPISCO APLICADO NO TETO OU EM ALVENARIA E ESTRUTURA, COM ROLO PARA TEXTURA ACRÍLICA. ARGAMASSA TRAÇO 1:4 E EMULSÃO POLIMÉRICA (ADESIVO) COM PREPARO EM BETONEIRA 400L. AF_10/2022</t>
  </si>
  <si>
    <t>MASSA ÚNICA, EM ARGAMASSA TRAÇO 1:2:8, PREPARO MECÂNICO, APLICADA MANUALMENTE EM TETO, E = 10MM, COM TALISCAS. AF_03/2024</t>
  </si>
  <si>
    <t>EMASSAMENTO COM MASSA LÁTEX, APLICAÇÃO EM TETO, DUAS DEMÃOS, LIXAMENTO MANUAL. AF_04/2023</t>
  </si>
  <si>
    <t>PINTURA LÁTEX ACRÍLICA STANDARD, APLICAÇÃO MANUAL EM TETO, DUAS DEMÃOS. AF_04/2023</t>
  </si>
  <si>
    <t>TRAMA DE MADEIRA COMPOSTA POR TERÇAS PARA TELHADOS DE ATÉ 2 ÁGUAS PARA TELHA ONDULADA DE FIBROCIMENTO, METÁLICA, PLÁSTICA OU TERMOACÚSTICA, INCLUSO TRANSPORTE VERTICAL. AF_07/2019</t>
  </si>
  <si>
    <t>FABRICAÇÃO E INSTALAÇÃO DE TESOURA INTEIRA EM MADEIRA NÃO APARELHADA, VÃO DE 3 M, PARA TELHA ONDULADA DE FIBROCIMENTO, METÁLICA, PLÁSTICA OU TERMOACÚSTICA, INCLUSO IÇAMENTO. AF_07/2019</t>
  </si>
  <si>
    <t>TELHAMENTO COM TELHA DE AÇO/ALUMÍNIO E = 0,5 MM, COM ATÉ 2 ÁGUAS, INCLUSO IÇAMENTO. AF_07/2019</t>
  </si>
  <si>
    <t>KIT DE PORTA-PRONTA DE MADEIRA EM ACABAMENTO MELAMÍNICO BRANCO, FOLHA LEVE OU MÉDIA, E BATENTE METÁLICO, 90X210CM, FIXAÇÃO COM ARGAMASSA - FORNECIMENTO E INSTALAÇÃO. AF_12/2019</t>
  </si>
  <si>
    <t>FECHADURA DE EMBUTIR PARA PORTA DE BANHEIRO, COMPLETA, ACABAMENTO PADRÃO MÉDIO, INCLUSO EXECUÇÃO DE FURO - FORNECIMENTO E INSTALAÇÃO. AF_12/2019</t>
  </si>
  <si>
    <t>KIT DE PORTA-PRONTA DE MADEIRA EM ACABAMENTO MELAMÍNICO BRANCO, FOLHA LEVE OU MÉDIA, E BATENTE METÁLICO, 80X210CM, FIXAÇÃO COM ARGAMASSA - FORNECIMENTO E INSTALAÇÃO. AF_12/2019</t>
  </si>
  <si>
    <t>JANELA DE ALUMÍNIO TIPO MAXIM-AR, BATENTE/ REQUADRO 3 A 14 CM, VIDRO INCLUSO, FIXAÇÃO COM PARAFUSO, SEM GUARNIÇÃO/ ALIZAR, DIMENSÕES 60X80 (A X L) CM, SEM ACABAMENTO, VEDAÇÃO COM SILICONE, EXCLUSIVE CONTRAMARCO - FORNECIMENTO E INSTALAÇÃO. AF_11/2024</t>
  </si>
  <si>
    <t>INSTALAÇÃO DE BICICLETÁRIO MODELO U INVERTIDO, DIMENSÕES 110 CM X 78 CM EM TUBO CIRCULAR DE AÇO Ø 2'' COM PINTURA ELETROSTÁTICA, FIXADO COM CONCRETO, SOBRE SOLO. AF_11/2021</t>
  </si>
  <si>
    <t>LETRA ACO INOX (AISI 304), CHAPA NUM. 22, RECORTADO, H= 20 CM (SEM RELEVO)</t>
  </si>
  <si>
    <t>Subsolo do Palco</t>
  </si>
  <si>
    <t>ALVENARIA DE VEDAÇÃO DE BLOCOS CERÂMICOS FURADOS NA HORIZONTAL DE 14X19X29 CM (ESPESSURA 14 CM) E ARGAMASSA DE ASSENTAMENTO COM PREPARO EM BETONEIRA. AF_12/2021</t>
  </si>
  <si>
    <t>REVESTIMENTO CERÂMICO PARA PISO COM PLACAS TIPO PORCELANATO DE DIMENSÕES 60X60 CM APLICADA EM AMBIENTES DE ÁREA MAIOR QUE 10 M². AF_02/2023_PE</t>
  </si>
  <si>
    <t>ARMAÇÃO DE PILAR OU VIGA DE ESTRUTURA CONVENCIONAL DE CONCRETO ARMADO UTILIZANDO AÇO CA-50 DE 12,5 MM - MONTAGEM. AF_06/2022</t>
  </si>
  <si>
    <t>FABRICAÇÃO DE FÔRMA PARA VIGAS, EM CHAPA DE MADEIRA COMPENSADA RESINADA, E = 17 MM. AF_09/2020</t>
  </si>
  <si>
    <t>MONTAGEM E DESMONTAGEM DE FÔRMA DE VIGA, ESCORAMENTO COM PONTALETE DE MADEIRA, PÉ-DIREITO SIMPLES, EM MADEIRA SERRADA, 1 UTILIZAÇÃO. AF_09/2020</t>
  </si>
  <si>
    <t>CONCRETAGEM DE VIGAS E LAJES, FCK=25 MPA, PARA QUALQUER TIPO DE LAJE COM BALDES EM EDIFICAÇÃO TÉRREA - LANÇAMENTO, ADENSAMENTO E ACABAMENTO. AF_02/2022</t>
  </si>
  <si>
    <t>FECHADURA DE EMBUTIR COM CILINDRO, EXTERNA, COMPLETA, ACABAMENTO PADRÃO MÉDIO, INCLUSO EXECUÇÃO DE FURO - FORNECIMENTO E INSTALAÇÃO. AF_12/2019</t>
  </si>
  <si>
    <t>CORRIMÃO DUPLO, DIÂMETRO EXTERNO = 1 1/2", EM AÇO GALVANIZADO. AF_04/2019</t>
  </si>
  <si>
    <t>LUMINÁRIA ARANDELA TIPO TARTARUGA, DE SOBREPOR, COM 1 LÂMPADA LED DE 6 W, SEM REATOR - FORNECIMENTO E INSTALAÇÃO. AF_09/2024. EXTERNA NA RAMPA</t>
  </si>
  <si>
    <t>Dois Totens de Homenagens</t>
  </si>
  <si>
    <t>4.2</t>
  </si>
  <si>
    <t>4.3</t>
  </si>
  <si>
    <t>4.4</t>
  </si>
  <si>
    <t>Três Arquibancadas</t>
  </si>
  <si>
    <t>4.5</t>
  </si>
  <si>
    <t>4.6</t>
  </si>
  <si>
    <t>4.7</t>
  </si>
  <si>
    <t>4.2.1</t>
  </si>
  <si>
    <t>4.2.2</t>
  </si>
  <si>
    <t>4.2.3</t>
  </si>
  <si>
    <t>4.2.4</t>
  </si>
  <si>
    <t>4.2.5</t>
  </si>
  <si>
    <t>4.2.6</t>
  </si>
  <si>
    <t>4.2.7</t>
  </si>
  <si>
    <t>4.2.8</t>
  </si>
  <si>
    <t>4.2.9</t>
  </si>
  <si>
    <t>4.2.10</t>
  </si>
  <si>
    <t>4.3.1</t>
  </si>
  <si>
    <t>4.3.2</t>
  </si>
  <si>
    <t>4.3.3</t>
  </si>
  <si>
    <t>4.3.4</t>
  </si>
  <si>
    <t>4.3.5</t>
  </si>
  <si>
    <t>4.3.6</t>
  </si>
  <si>
    <t>4.3.7</t>
  </si>
  <si>
    <t>4.4.1</t>
  </si>
  <si>
    <t>4.4.2</t>
  </si>
  <si>
    <t>4.4.3</t>
  </si>
  <si>
    <t>4.4.4</t>
  </si>
  <si>
    <t>4.5.1</t>
  </si>
  <si>
    <t>4.5.2</t>
  </si>
  <si>
    <t>4.5.3</t>
  </si>
  <si>
    <t>4.5.4</t>
  </si>
  <si>
    <t>4.5.5</t>
  </si>
  <si>
    <t>4.5.6</t>
  </si>
  <si>
    <t>4.6.1</t>
  </si>
  <si>
    <t>4.6.2</t>
  </si>
  <si>
    <t>4.6.3</t>
  </si>
  <si>
    <t>4.6.4</t>
  </si>
  <si>
    <t>4.6.5</t>
  </si>
  <si>
    <t>4.6.6</t>
  </si>
  <si>
    <t>4.6.7</t>
  </si>
  <si>
    <t>4.6.8</t>
  </si>
  <si>
    <t>4.6.9</t>
  </si>
  <si>
    <t>4.6.10</t>
  </si>
  <si>
    <t>4.6.11</t>
  </si>
  <si>
    <t>4.6.12</t>
  </si>
  <si>
    <t>4.6.13</t>
  </si>
  <si>
    <t>4.6.14</t>
  </si>
  <si>
    <t>4.6.15</t>
  </si>
  <si>
    <t>4.6.16</t>
  </si>
  <si>
    <t>4.6.17</t>
  </si>
  <si>
    <t>4.6.18</t>
  </si>
  <si>
    <t>4.6.19</t>
  </si>
  <si>
    <t>4.6.20</t>
  </si>
  <si>
    <t>4.6.21</t>
  </si>
  <si>
    <t>4.6.22</t>
  </si>
  <si>
    <t>4.6.23</t>
  </si>
  <si>
    <t>4.6.24</t>
  </si>
  <si>
    <t>4.6.25</t>
  </si>
  <si>
    <t>4.6.26</t>
  </si>
  <si>
    <t>4.6.27</t>
  </si>
  <si>
    <t>4.6.28</t>
  </si>
  <si>
    <t>4.6.29</t>
  </si>
  <si>
    <t>4.6.30</t>
  </si>
  <si>
    <t>4.6.31</t>
  </si>
  <si>
    <t>4.6.32</t>
  </si>
  <si>
    <t>4.6.33</t>
  </si>
  <si>
    <t>4.7.1</t>
  </si>
  <si>
    <t>4.7.2</t>
  </si>
  <si>
    <t>4.7.3</t>
  </si>
  <si>
    <t>4.7.4</t>
  </si>
  <si>
    <t>4.7.5</t>
  </si>
  <si>
    <t>4.7.6</t>
  </si>
  <si>
    <t>4.7.7</t>
  </si>
  <si>
    <t>4.7.8</t>
  </si>
  <si>
    <t>4.7.9</t>
  </si>
  <si>
    <t>4.7.10</t>
  </si>
  <si>
    <t>4.7.11</t>
  </si>
  <si>
    <t>4.7.12</t>
  </si>
  <si>
    <t>4.7.13</t>
  </si>
  <si>
    <t>4.7.14</t>
  </si>
  <si>
    <t>4.7.15</t>
  </si>
  <si>
    <t>4.7.16</t>
  </si>
  <si>
    <t>4.7.17</t>
  </si>
  <si>
    <t>4.7.18</t>
  </si>
  <si>
    <t>4.7.19</t>
  </si>
  <si>
    <t>4.7.20</t>
  </si>
  <si>
    <t>4.7.21</t>
  </si>
  <si>
    <t>4.7.22</t>
  </si>
  <si>
    <t>4.7.23</t>
  </si>
  <si>
    <t>4.7.24</t>
  </si>
  <si>
    <t>4.7.25</t>
  </si>
  <si>
    <t>4.7.26</t>
  </si>
  <si>
    <t>4.7.27</t>
  </si>
  <si>
    <t>4.7.28</t>
  </si>
  <si>
    <t>4.7.29</t>
  </si>
  <si>
    <t>4.7.30</t>
  </si>
  <si>
    <t>4.7.31</t>
  </si>
  <si>
    <t>4.7.32</t>
  </si>
  <si>
    <t>4.7.33</t>
  </si>
  <si>
    <t>4.7.34</t>
  </si>
  <si>
    <t>4.7.35</t>
  </si>
  <si>
    <t>4.7.36</t>
  </si>
  <si>
    <t>Trilha na natureza</t>
  </si>
  <si>
    <t>7.6</t>
  </si>
  <si>
    <t>REASSENTAMENTO DE BLOCOS RETANGULAR PARA PISO INTERTRAVADO, ESPESSURA DE 6 CM, EM CALÇADA, COM REAPROVEITAMENTO DOS BLOCOS RETANGULAR - INCLUSO RETIRADA E COLOCAÇÃO DO MATERIAL. AF_12/2020</t>
  </si>
  <si>
    <t>Guias em concreto frente do palco</t>
  </si>
  <si>
    <t>7.4.2</t>
  </si>
  <si>
    <t>7.6.1</t>
  </si>
  <si>
    <t>7.7</t>
  </si>
  <si>
    <t>7.7.1</t>
  </si>
  <si>
    <t>7.7.2</t>
  </si>
  <si>
    <t>7.7.3</t>
  </si>
  <si>
    <t>7.7.4</t>
  </si>
  <si>
    <t>7.7.5</t>
  </si>
  <si>
    <t>EXECUÇÃO DE PASSEIO (CALÇADA) OU PISO DE CONCRETO COM CONCRETO MOLDADO IN LOCO, FEITO EM OBRA, ACABAMENTO CONVENCIONAL, ESPESSURA 8 CM, ARMADO. AF_08/2022</t>
  </si>
  <si>
    <t>PINTURA DE PISO COM TINTA EPÓXI, APLICAÇÃO MANUAL, 2 DEMÃOS, INCLUSO PRIMER EPÓXI. AF_05/2021. CICLOVIA</t>
  </si>
  <si>
    <t>7.7.6</t>
  </si>
  <si>
    <t>7.7.7</t>
  </si>
  <si>
    <t>GUIA (MEIO-FIO) CONCRETO, MOLDADA IN LOCO EM TRECHO CURVO COM EXTRUSORA, 15 CM BASE X 30 CM ALTURA. AF_01/2024</t>
  </si>
  <si>
    <t>DEMOLIÇÃO PARCIAL DE PAVIMENTO ASFÁLTICO, DE FORMA MECANIZADA, SEM REAPROVEITAMENTO. AF_09/2023</t>
  </si>
  <si>
    <t>7.7.8</t>
  </si>
  <si>
    <t>7.7.9</t>
  </si>
  <si>
    <t>EXECUÇÃO DE PISO INDUSTRIAL DE CONCRETO ARMADO, FCK = 20 MPA, ESPESSURA DE 20,0 CM. AF_04/2022</t>
  </si>
  <si>
    <t>Pintura Ciclovia, Faixa Pedestres, Vagas, Rotatória e Sinalização Vertical</t>
  </si>
  <si>
    <t>Placa de regulamentação em aço D = 0,60 m - película retrorrefletiva tipo I + SI - fornecimento e implantação</t>
  </si>
  <si>
    <t>COT-1</t>
  </si>
  <si>
    <t>COT-2</t>
  </si>
  <si>
    <t>COT-4</t>
  </si>
  <si>
    <t>COT-7</t>
  </si>
  <si>
    <t>COT-10</t>
  </si>
  <si>
    <t>COMP-3</t>
  </si>
  <si>
    <t>COMP-4</t>
  </si>
  <si>
    <t>COMP-5</t>
  </si>
  <si>
    <t>COMP-6</t>
  </si>
  <si>
    <t>COMP-7</t>
  </si>
  <si>
    <t>COMP-8</t>
  </si>
  <si>
    <t>8.4</t>
  </si>
  <si>
    <t>8.5</t>
  </si>
  <si>
    <t>Reforma do mirante existente</t>
  </si>
  <si>
    <t>8.6</t>
  </si>
  <si>
    <t>8.7</t>
  </si>
  <si>
    <t>Bancos e Mesas Colméia</t>
  </si>
  <si>
    <t>Movimentação Letreiro Eu Amo Iraí</t>
  </si>
  <si>
    <t>8.4.1</t>
  </si>
  <si>
    <t>8.5.1</t>
  </si>
  <si>
    <t>8.6.1</t>
  </si>
  <si>
    <t>8.7.1</t>
  </si>
  <si>
    <t>8.7.2</t>
  </si>
  <si>
    <t>1.2</t>
  </si>
  <si>
    <t>1.3</t>
  </si>
  <si>
    <t>1.4</t>
  </si>
  <si>
    <t>REMOÇÃO DE CABOS ELÉTRICOS, COM SEÇÃO MAIOR QUE 2,5 MM² E MENOR QUE 10 MM², DE FORMA MANUAL, SEM REAPROVEITAMENTO. AF_09/2023</t>
  </si>
  <si>
    <t>REMOÇÃO DE LUMINÁRIAS, DE FORMA MANUAL, SEM REAPROVEITAMENTO. AF_09/2023</t>
  </si>
  <si>
    <t>COMP-9</t>
  </si>
  <si>
    <t>REMOÇÃO DE BANCO PRÉ-FABRICADO DE CONCRETO COM ENCOSTO, SOBRE PISO DE CONCRETO EXISTENTE</t>
  </si>
  <si>
    <t>MARTELETE OU ROMPEDOR PNEUMÁTICO MANUAL, 28 KG, COM SILENCIADOR - CHI DIURNO. AF_07/2016</t>
  </si>
  <si>
    <t>MARTELETE OU ROMPEDOR PNEUMÁTICO MANUAL, 28 KG, COM SILENCIADOR - CHP DIURNO. AF_07/2016</t>
  </si>
  <si>
    <t>15 unidades de churrasqueira fogo de chão</t>
  </si>
  <si>
    <t>TIJOLO CERAMICO REFRATARIO DE *6,3 X 11,4 X 22,9* CM (L X A X C)</t>
  </si>
  <si>
    <t>8.5.2</t>
  </si>
  <si>
    <t>8.5.3</t>
  </si>
  <si>
    <t>ASSOALHO DE MADEIRA. AF_09/2020</t>
  </si>
  <si>
    <t>PINTURA VERNIZ (INCOLOR) ALQUÍDICO EM MADEIRA, USO INTERNO E EXTERNO, 3 DEMÃOS. AF_01/2021</t>
  </si>
  <si>
    <t>REMOÇÃO DE PISO DE MADEIRA (ASSOALHO E BARROTE), DE FORMA MANUAL, SEM REAPROVEITAMENTO. AF_09/2023</t>
  </si>
  <si>
    <t>CARGA, MANOBRA E DESCARGA DE PERFIL METÁLICO EM CAMINHÃO CARROCERIA COM GUINDAUTO (MUNCK) 11,7 TM. AF_07/2020</t>
  </si>
  <si>
    <t>T</t>
  </si>
  <si>
    <t>Conjunto de bancos dos recuos</t>
  </si>
  <si>
    <t>COMP-10</t>
  </si>
  <si>
    <t>COMP-11</t>
  </si>
  <si>
    <t>COMP-12</t>
  </si>
  <si>
    <t>ORLA RIO DO MEL IRAÍ/RS</t>
  </si>
  <si>
    <t>FUNDAÇÕES</t>
  </si>
  <si>
    <t>SUPRAESTRUTURA</t>
  </si>
  <si>
    <t>ESTRUTURAS METÁLICAS</t>
  </si>
  <si>
    <t>INSTALAÇÕES HIDROSSANITÁRIAS</t>
  </si>
  <si>
    <t>INSTALAÇÕES ELÉTRICAS</t>
  </si>
  <si>
    <t>12 meses</t>
  </si>
  <si>
    <t>MÊS 1</t>
  </si>
  <si>
    <t>MÊS 2</t>
  </si>
  <si>
    <t>MÊS 3</t>
  </si>
  <si>
    <t>MÊS 4</t>
  </si>
  <si>
    <t>MÊS 5</t>
  </si>
  <si>
    <t>MÊS 6</t>
  </si>
  <si>
    <t>MÊS 7</t>
  </si>
  <si>
    <t>MÊS 8</t>
  </si>
  <si>
    <t>MÊS 9</t>
  </si>
  <si>
    <t>MÊS 10</t>
  </si>
  <si>
    <t>MÊS 11</t>
  </si>
  <si>
    <t>MÊS 12</t>
  </si>
  <si>
    <t>Peso</t>
  </si>
  <si>
    <t>Valor</t>
  </si>
  <si>
    <t>%</t>
  </si>
  <si>
    <t>Início:</t>
  </si>
  <si>
    <t>Término:</t>
  </si>
  <si>
    <t>Duração:</t>
  </si>
  <si>
    <t>TOMADA TRIPLA VERMELHA 10A EMBUTIR IP55 A PROVA D'AGUA TEMPO, FORNECIMENTO E INSTALAÇÃO</t>
  </si>
  <si>
    <t>REFLETOR SUBAQUÁTICO 3X9W CADA, LED, 4000K, COM ENCAIXE PARA BICO CHAFARIZ, ILUMINAÇÃO COLORIDA RGB, CONTROLADA POR CONTROLE REMOTO. FORNECIMENTO E INSTALAÇÃO</t>
  </si>
  <si>
    <t>FITA ISOLANTE ADESIVA ANTICHAMA, USO ATE 750 V, EM ROLO DE 19 MM X 5 M</t>
  </si>
  <si>
    <t>https://www.leroymerlin.com.br/refletor-power-led-9w-rgb-em-policarbonato-iluminacao-multicolorida-para-piscina-luxpool_1569875136?region=outros</t>
  </si>
  <si>
    <t>Refletor Power Led 9w Rgb Em Policarbonato Iluminação Multicolorida Para Piscina - Luxpool</t>
  </si>
  <si>
    <t>Tomada Industrial Não Metálica Sobrepor Fêmea Tripolar Terra 16A 380/440V Vermelha N4006 Steck</t>
  </si>
  <si>
    <t>Tomada A Prova D'agua Tempo Tripla 10a Embutida 4x2 Kalop</t>
  </si>
  <si>
    <t>LUMINÁRIA SPOT DUPLO, PRETO, DE SOBREPOR, MAX 50W CADA LÂMPADA DE LED, INSTALADO NO TOPO DO QUIOSQUE. FORNECIMENTO E INSTALAÇÃO</t>
  </si>
  <si>
    <t>Lâmpada LED PAR20 3000K Branco Quente 7W 36°</t>
  </si>
  <si>
    <t>Luminária Teto 2 Spots Direcionáveis Focus Fit Preto 1282</t>
  </si>
  <si>
    <t>TRILHO ELETRIFICADO BRANCO DE 2,00m COM 05 SPOTS DIRECIONÁVEIS CADA. 100W CADA TRILHO. FORNECIMENTO E INSTALAÇÃO</t>
  </si>
  <si>
    <t>Kit Trilho Eletrificado 2m + 5 Spot Led 7w Preto Ou Branco - VLED</t>
  </si>
  <si>
    <t>BALIZADORES DE PISO EM ALUMÍNIO PRETO 25cm - LED 15W  cada 4000K.  FORNECIMENTO E INSTALAÇÃO</t>
  </si>
  <si>
    <t>Poste Balizador Led Jardim 10w 3000k Bivolt Ip65 Preto Alut</t>
  </si>
  <si>
    <t>NICHO EM ALVENARIA, REBOCADO, PARA EMBUTIR QGBT, E POSICIONAR CAIXA DO RELÉ. LAGURA=80CM, ALTURA 140CM, PROFUNDIDADE=14CM.  FORNECIMENTO E INSTALAÇÃO</t>
  </si>
  <si>
    <t>NICHO EM ALVENARIA, REBOCADO, PARA EMBUTIR QGBT, E POSICIONAR CAIXA DO RELÉ. LAGURA=120CM, ALTURA 160CM, PROFUNDIDADE=19CM.  FORNECIMENTO E INSTALAÇÃO</t>
  </si>
  <si>
    <t>CONJUNTO DE BANCOS COM ENCOSTO E SEM ENCOSTO PARA AS ÁREAS DE RECUOS</t>
  </si>
  <si>
    <t>COT-11</t>
  </si>
  <si>
    <t>COT-12</t>
  </si>
  <si>
    <t>COT-13</t>
  </si>
  <si>
    <t>COT-14</t>
  </si>
  <si>
    <t>COT-15</t>
  </si>
  <si>
    <t>COT-16</t>
  </si>
  <si>
    <t>BANCO COLMÉIA EM METÁLICA E MADEIRA</t>
  </si>
  <si>
    <t>BANCO COM MESINHA COLMÉIA EM METÁLICA E MADEIRA</t>
  </si>
  <si>
    <t>CONCRETO FCK = 15MPA, TRAÇO 1:3,4:3,4 (EM MASSA SECA DE CIMENTO/ AREIA MÉDIA/ SEIXO ROLADO) - PREPARO MANUAL. AF_05/2021</t>
  </si>
  <si>
    <t>PEDRA BRITADA N. 1 (9,5 A 19 MM) POSTO PEDREIRA/FORNECEDOR, SEM FRETE</t>
  </si>
  <si>
    <t>TABUA APARELHADA *2,5 X 15* CM, EM MACARANDUBA/MASSARANDUBA, ANGELIM OU EQUIVALENTE DA REGIAO</t>
  </si>
  <si>
    <t>TUBOS METALICOS 70X70X2</t>
  </si>
  <si>
    <t>COT-17</t>
  </si>
  <si>
    <t>COT-18</t>
  </si>
  <si>
    <t>Chapa De Policarbonato Alveolar Cores Placa 2,10x3,00 6mm</t>
  </si>
  <si>
    <t>MONTADOR DE ESTRUTURAS METÁLICAS COM ENCARGOS COMPLEMENTARES</t>
  </si>
  <si>
    <t>BA</t>
  </si>
  <si>
    <t>COT-19</t>
  </si>
  <si>
    <t>PINTURA COM TINTA EPOXÍDICA DE ACABAMENTO PULVERIZADA SOBRE PERFIL METÁLICO EXECUTADO EM FÁBRICA (02 DEMÃOS). AF_01/2020_PE</t>
  </si>
  <si>
    <t>COT-20</t>
  </si>
  <si>
    <t>TUBOS METALICOS 50X50X2</t>
  </si>
  <si>
    <t>https://www.brasferaco.com.br/tubo-de-aco-quadrado-50x50-6-metros-preto?srsltid=AfmBOopDo59UXfJA523Fx3_x1wN3H3npvYwSl0HrEnhc4KDrADkdtOW1</t>
  </si>
  <si>
    <t>Chapa Policarbonato Compacto Cristal - Incolor 10mm 1,0x2,0m</t>
  </si>
  <si>
    <t>COD</t>
  </si>
  <si>
    <t>6.1.8</t>
  </si>
  <si>
    <t>6.2.7</t>
  </si>
  <si>
    <t>6.2.8</t>
  </si>
  <si>
    <t>6.8</t>
  </si>
  <si>
    <t>6.8.1</t>
  </si>
  <si>
    <t>6.8.2</t>
  </si>
  <si>
    <t>6.8.3</t>
  </si>
  <si>
    <t>6.8.4</t>
  </si>
  <si>
    <t>6.8.5</t>
  </si>
  <si>
    <t>6.8.6</t>
  </si>
  <si>
    <t>6.8.7</t>
  </si>
  <si>
    <t>6.8.8</t>
  </si>
  <si>
    <t>6.8.9</t>
  </si>
  <si>
    <t>6.8.10</t>
  </si>
  <si>
    <t>6.8.11</t>
  </si>
  <si>
    <t>6.8.12</t>
  </si>
  <si>
    <t>6.8.13</t>
  </si>
  <si>
    <t>6.9</t>
  </si>
  <si>
    <t>6.9.1</t>
  </si>
  <si>
    <t>6.9.2</t>
  </si>
  <si>
    <t>6.9.3</t>
  </si>
  <si>
    <t>6.9.4</t>
  </si>
  <si>
    <t>6.9.5</t>
  </si>
  <si>
    <t>6.9.6</t>
  </si>
  <si>
    <t>6.9.7</t>
  </si>
  <si>
    <t>6.9.8</t>
  </si>
  <si>
    <t>6.9.9</t>
  </si>
  <si>
    <t>6.9.10</t>
  </si>
  <si>
    <t>6.9.11</t>
  </si>
  <si>
    <t>6.9.12</t>
  </si>
  <si>
    <t>6.9.13</t>
  </si>
  <si>
    <t>6.9.14</t>
  </si>
  <si>
    <t>6.10</t>
  </si>
  <si>
    <t>6.10.1</t>
  </si>
  <si>
    <t>6.10.2</t>
  </si>
  <si>
    <t>6.10.3</t>
  </si>
  <si>
    <t>6.10.4</t>
  </si>
  <si>
    <t>6.10.5</t>
  </si>
  <si>
    <t>6.10.6</t>
  </si>
  <si>
    <t>6.10.7</t>
  </si>
  <si>
    <t>6.10.8</t>
  </si>
  <si>
    <t>6.10.9</t>
  </si>
  <si>
    <t>6.10.10</t>
  </si>
  <si>
    <t>6.10.11</t>
  </si>
  <si>
    <t>6.10.12</t>
  </si>
  <si>
    <t>6.10.13</t>
  </si>
  <si>
    <t>6.11</t>
  </si>
  <si>
    <t>6.11.1</t>
  </si>
  <si>
    <t>6.11.2</t>
  </si>
  <si>
    <t>6.11.3</t>
  </si>
  <si>
    <t>6.11.4</t>
  </si>
  <si>
    <t>6.11.5</t>
  </si>
  <si>
    <t>6.11.6</t>
  </si>
  <si>
    <t>6.11.7</t>
  </si>
  <si>
    <t>6.11.8</t>
  </si>
  <si>
    <t>6.11.9</t>
  </si>
  <si>
    <t>6.11.10</t>
  </si>
  <si>
    <t>6.11.11</t>
  </si>
  <si>
    <t>6.11.12</t>
  </si>
  <si>
    <t>6.11.13</t>
  </si>
  <si>
    <t>6.11.14</t>
  </si>
  <si>
    <t>6.12</t>
  </si>
  <si>
    <t>6.12.1</t>
  </si>
  <si>
    <t>6.12.2</t>
  </si>
  <si>
    <t>6.12.3</t>
  </si>
  <si>
    <t>6.12.4</t>
  </si>
  <si>
    <t>6.12.5</t>
  </si>
  <si>
    <t>6.12.6</t>
  </si>
  <si>
    <t>6.12.7</t>
  </si>
  <si>
    <t>6.12.8</t>
  </si>
  <si>
    <t>6.12.9</t>
  </si>
  <si>
    <t>6.12.10</t>
  </si>
  <si>
    <t>6.12.11</t>
  </si>
  <si>
    <t>6.12.12</t>
  </si>
  <si>
    <t>6.12.13</t>
  </si>
  <si>
    <t>6.12.14</t>
  </si>
  <si>
    <t>6.12.15</t>
  </si>
  <si>
    <t>6.12.16</t>
  </si>
  <si>
    <t>7.1.4</t>
  </si>
  <si>
    <t>7.1.5</t>
  </si>
  <si>
    <t>7.1.6</t>
  </si>
  <si>
    <t>7.1.7</t>
  </si>
  <si>
    <t>7.2.2</t>
  </si>
  <si>
    <t>7.2.3</t>
  </si>
  <si>
    <t>7.2.4</t>
  </si>
  <si>
    <t>7.2.5</t>
  </si>
  <si>
    <t>7.2.6</t>
  </si>
  <si>
    <t>7.3.2</t>
  </si>
  <si>
    <t>7.3.3</t>
  </si>
  <si>
    <t>7.3.4</t>
  </si>
  <si>
    <t>7.3.5</t>
  </si>
  <si>
    <t>7.3.6</t>
  </si>
  <si>
    <t>7.3.7</t>
  </si>
  <si>
    <t>7.3.8</t>
  </si>
  <si>
    <t>7.3.9</t>
  </si>
  <si>
    <t>7.3.10</t>
  </si>
  <si>
    <t>7.3.11</t>
  </si>
  <si>
    <t>7.3.12</t>
  </si>
  <si>
    <t>7.4.3</t>
  </si>
  <si>
    <t>7.4.4</t>
  </si>
  <si>
    <t>7.4.5</t>
  </si>
  <si>
    <t>7.4.6</t>
  </si>
  <si>
    <t>7.4.7</t>
  </si>
  <si>
    <t>7.4.8</t>
  </si>
  <si>
    <t>7.4.9</t>
  </si>
  <si>
    <t>7.4.10</t>
  </si>
  <si>
    <t>7.4.11</t>
  </si>
  <si>
    <t>7.4.12</t>
  </si>
  <si>
    <t>7.4.13</t>
  </si>
  <si>
    <t>7.4.14</t>
  </si>
  <si>
    <t>7.5.4</t>
  </si>
  <si>
    <t>7.5.5</t>
  </si>
  <si>
    <t>7.5.6</t>
  </si>
  <si>
    <t>7.5.7</t>
  </si>
  <si>
    <t>7.5.8</t>
  </si>
  <si>
    <t>7.5.9</t>
  </si>
  <si>
    <t>7.5.10</t>
  </si>
  <si>
    <t>7.5.11</t>
  </si>
  <si>
    <t>7.5.12</t>
  </si>
  <si>
    <t>7.5.13</t>
  </si>
  <si>
    <t>7.6.2</t>
  </si>
  <si>
    <t>7.6.3</t>
  </si>
  <si>
    <t>7.6.4</t>
  </si>
  <si>
    <t>7.6.5</t>
  </si>
  <si>
    <t>7.6.6</t>
  </si>
  <si>
    <t>7.6.7</t>
  </si>
  <si>
    <t>7.6.8</t>
  </si>
  <si>
    <t>7.6.9</t>
  </si>
  <si>
    <t>7.6.10</t>
  </si>
  <si>
    <t>7.6.11</t>
  </si>
  <si>
    <t>7.6.12</t>
  </si>
  <si>
    <t>7.6.13</t>
  </si>
  <si>
    <t>7.6.14</t>
  </si>
  <si>
    <t>7.6.15</t>
  </si>
  <si>
    <t>7.6.16</t>
  </si>
  <si>
    <t>7.6.17</t>
  </si>
  <si>
    <t>7.7.10</t>
  </si>
  <si>
    <t>7.7.11</t>
  </si>
  <si>
    <t>7.7.12</t>
  </si>
  <si>
    <t>7.7.13</t>
  </si>
  <si>
    <t>7.7.14</t>
  </si>
  <si>
    <t>7.7.15</t>
  </si>
  <si>
    <t>7.7.16</t>
  </si>
  <si>
    <t>7.7.17</t>
  </si>
  <si>
    <t>8.1.2</t>
  </si>
  <si>
    <t>8.1.3</t>
  </si>
  <si>
    <t>8.4.2</t>
  </si>
  <si>
    <t>8.5.4</t>
  </si>
  <si>
    <t>8.7.3</t>
  </si>
  <si>
    <t>8.7.4</t>
  </si>
  <si>
    <t>8.7.5</t>
  </si>
  <si>
    <t>8.7.6</t>
  </si>
  <si>
    <t>8.7.7</t>
  </si>
  <si>
    <t>8.7.8</t>
  </si>
  <si>
    <t>8.7.9</t>
  </si>
  <si>
    <t>9.1.1</t>
  </si>
  <si>
    <t>9.2.1</t>
  </si>
  <si>
    <t>9.3.1</t>
  </si>
  <si>
    <t>9.4.1</t>
  </si>
  <si>
    <t>9.5.1</t>
  </si>
  <si>
    <t>9.5.2</t>
  </si>
  <si>
    <t>9.5.3</t>
  </si>
  <si>
    <t>9.6.1</t>
  </si>
  <si>
    <t>9.6.2</t>
  </si>
  <si>
    <t>9.6.3</t>
  </si>
  <si>
    <t>9.6.4</t>
  </si>
  <si>
    <t>9.6.5</t>
  </si>
  <si>
    <t>9.6.6</t>
  </si>
  <si>
    <t>9.7.1</t>
  </si>
  <si>
    <t>9.7.2</t>
  </si>
  <si>
    <t>9.8.1</t>
  </si>
  <si>
    <t>9.8.2</t>
  </si>
  <si>
    <t>9.8.3</t>
  </si>
  <si>
    <t>9.8.4</t>
  </si>
  <si>
    <t>MUNICÍIPIO DE IRAÍ/RS</t>
  </si>
  <si>
    <t>Cotação:</t>
  </si>
  <si>
    <t>Item:</t>
  </si>
  <si>
    <t>Fornecedor:</t>
  </si>
  <si>
    <t>Preço:</t>
  </si>
  <si>
    <t>Link:</t>
  </si>
  <si>
    <t>https://loja.sodramar.com.br/produto/1979609/bico-geiser-50mm-2?gad_source=1&amp;gad_campaignid=17182810774&amp;gbraid=0AAAAAD-nd4-fFxjmujUr_uk0hKxR5vbN7&amp;gclid=CjwKCAiA9aPKBhBhEiwAyz82J7DO-1pMZivsIlNzHWvqFGamK77Fm32NIM9PtsQJF7D-GPytR18GXxoCceoQAvD_BwE</t>
  </si>
  <si>
    <t>https://www.meritocomercial.com.br/bico-para-fonte-geiser-sodramar-50mm-2-polegadas-inox-entrada-de-rosca-3-4-bsp-5001001004727-p1086483?srsltid=AfmBOoo9uIyfWskbWT46pDXir0Y_DFtWUWRNM9aNRHY71aalt3mJgn2f</t>
  </si>
  <si>
    <t>https://equibombas.com.br/produto/1307438/bico-geiser-aco-inox---pooltec?gad_source=1&amp;gad_campaignid=21295107721&amp;gbraid=0AAAAAqxCNpG04TcUbyH68WhBEWu1LGiOU&amp;gclid=CjwKCAiA9aPKBhBhEiwAyz82J2A0qt_yGYsN0hS-CCnS45y2LB20OQCxJJKIe475PMAE_jSns-UPahoCuxkQAvD_BwE</t>
  </si>
  <si>
    <t>ORÇAMENTO ORLA DO RIO DO MEL IRAÍ/RS</t>
  </si>
  <si>
    <t>https://casanostra.mercadoshops.com.br/tomada-tripla-10a-embutir-prova-dagua-branca-externa-kalop/p/MLB22723519</t>
  </si>
  <si>
    <t>https://produto.mercadolivre.com.br/MLB-3541394405-tomada-tripla-br10a-vm20a-prova-dagua-ip55-embutir-kalop-_JM#origin%3Dshare%26sid%3Dshare</t>
  </si>
  <si>
    <t>https://shopee.com.br/dalumautilidades/2279713386</t>
  </si>
  <si>
    <t>https://www.meritocomercial.com.br/refletor-luxpool-tholz-9w-azul-c-cabo-10m-lxp-cabo-10m-5001001005516-p1084933</t>
  </si>
  <si>
    <t>https://www.globaltechbrasil.com/iluminacao-para-piscina/kit-leds-rgb-luxpool/led-piscina-led-rgb-9w-luxpool</t>
  </si>
  <si>
    <t>https://www.pjneblina.com.br/tomada-industrial-femea-sobrepor-3pmaist-16a-380440v-6h-vermelho-n4006-newkon-steck/p</t>
  </si>
  <si>
    <t>https://www.dimensional.com.br/tomada-indudstrial-nao-metalica-sobrepor-femea-tripolar-terra-16-a-380-440-v-vermelha-6h/p</t>
  </si>
  <si>
    <t>https://www.lfmaquinaseferramentas.com.br/tomada-industrial-sobrepor-16a-vermelho-4-polos-weg/p</t>
  </si>
  <si>
    <t>https://www.ledrs.net/lampada-led-par-20-6-5w-branco-quente-3000k-36o-bivolt</t>
  </si>
  <si>
    <t>https://www.blufershop.com.br/produto/lampada-led-par-20-7w-branco-quente-3000k-bivolt-bocal-e27/156-0</t>
  </si>
  <si>
    <t>https://www.sinos-led.com.br/lampada-led-par20-7w-bivolt-branco-frio-6500k-e27</t>
  </si>
  <si>
    <t>https://www.magazineluiza.com.br/kit-trilho-eletrificado-2m-5-spot-led-7w-preto-ou-branco-vled/p/dge51ca0b0/cj/spot/</t>
  </si>
  <si>
    <t>https://www.leroymerlin.com.br/trilho-eletrificado-1m---5-spots-7w-6000k-bivolt-preto-st495_1566741201?is_recommended_product=true</t>
  </si>
  <si>
    <t>https://produto.mercadolivre.com.br/MLB-3643829937-kit-trilho-eletrificado-2m-5-spot-led-7w-preto-ou-branco-_JM#origin%3Dshare%26sid%3Dshare</t>
  </si>
  <si>
    <t>https://www.starlumen.com.br/products/poste-balizador-em-aluminio-para-jardim-50cm-st222-1?_pos=1&amp;_sid=ffa24fbbb&amp;_ss=r</t>
  </si>
  <si>
    <t>https://www.luzinato.com.br/linha-jardim/luminaria-grass-10w-700lm-3000k-bivolt-preto-820mm-cod-7422-gaya</t>
  </si>
  <si>
    <t>https://www.vitaluz.com.br/luminaria-solar-de-jardim-grass-3000k-10w-bivolt-81-7x8-14cm-preto-gaya-7422</t>
  </si>
  <si>
    <t>https://loja.mendesemendesferroeaco.com.br/tubo-industrial-quadrado-fq-laminado-fina-a-quente-50x50x2-14</t>
  </si>
  <si>
    <t>https://www.ouroaco.com.br/tubos/metalon-50-x-50-chapa-14-2-00mm-x-6000mm-p?srsltid=AfmBOooKqEd48a7m0BswSQvkwXqed_tqaz1fRz3hLIogqHR7ItXaPLVN</t>
  </si>
  <si>
    <t>https://loja.costaferro.com.br/tubo-quadrado-70x70--2-00mm-c--6m--14-/p</t>
  </si>
  <si>
    <t>https://www.mercadolivre.com.br/metalon-70x70-chapa-2mm-tubo-quadrado-de-aco--2-pecas-de-1m/up/MLBU1133094653</t>
  </si>
  <si>
    <t>https://www.ouroaco.com.br/tubos/metalon-70-x-70-chapa-14-2-00mm-x-6000mm-p?srsltid=AfmBOoomGEuTI7tEJPJUNz6JseNqIUMX26GWp91pkAhbYnn9wOGe3QIK</t>
  </si>
  <si>
    <t>https://www.lojadopoli.com/policarbonato-compacto/cristalincolor/chapa-policarbonato-compacto-cristalincolor-10mm-1-0x2-0m</t>
  </si>
  <si>
    <t>https://www.acriloja.com/placa-chapa-acrilico/transparente-cristal/10mm/placa-de-acrilico-transparente-100cm-x-100cm-espessura-10mm-chapa-de-acrilico-cristal-incolor</t>
  </si>
  <si>
    <t>https://produto.mercadolivre.com.br/MLB-3305057277-chapa-placa-acrilico-cristal-transparante-100-x-100-cm-10mm-_JM#origin%3Dshare%26sid%3Dshare</t>
  </si>
  <si>
    <t>https://produto.mercadolivre.com.br/MLB-4540487034-chapa-de-policarbonato-alveolar-cores-placa-210x300-6mm-_JM#origin%3Dshare%26sid%3Dshare</t>
  </si>
  <si>
    <t>https://www.leroymerlin.com.br/chapa-de-policarbonato-alveolar-cristal-6mm-2,10m-x-3,00m-smart_1572621208</t>
  </si>
  <si>
    <t>https://www.rmpolicarbonatos.com.br/coberturas-em-policarbonato/policarbonato-alveolar/53243/chapa-de-policarbonato-alveolar-cristal-6mm-2-10m-x-3-00m-smart</t>
  </si>
  <si>
    <t>ASSENTO SANITÁRIO CONVENCIONAL - FORNECIMENTO E INSTALACAO. AF_01/2020</t>
  </si>
  <si>
    <t>CAIXA EM CONCRETO PRÉ-MOLDADO PARA ABRIGO DE HIDRÔMETRO COM DN 20 MM - FORNECIMENTO E INSTALAÇÃO. AF_03/2024</t>
  </si>
  <si>
    <t>CANALETA DE CONCRETO POLIMÉRICO COM GRELHA, LARGURA DE 13 CM - FORNECIMENTO E INSTALAÇÃO. AF_05/2025</t>
  </si>
  <si>
    <t>HASTE DE ATERRAMENTO, DIÂMETRO 5/8", COM 3 METROS - FORNECIMENTO E INSTALAÇÃO. AF_08/2023</t>
  </si>
  <si>
    <t>ELETRODUTO FLEXÍVEL CORRUGADO, PEAD, DN 63 (2"), PARA REDE ENTERRADA DE DISTRIBUIÇÃO DE ENERGIA ELÉTRICA - FORNECIMENTO E INSTALAÇÃO. AF_12/2021</t>
  </si>
  <si>
    <t>RELÉ FOTOELÉTRICO PARA COMANDO DE ILUMINAÇÃO EXTERNA 1000 W - FORNECIMENTO E INSTALAÇÃO. AF_02/2025</t>
  </si>
  <si>
    <t>CAIXA ENTERRADA ELÉTRICA RETANGULAR, EM CONCRETO PRÉ-MOLDADO, FUNDO COM BRITA, DIMENSÕES INTERNAS: 0,3X0,3X0,3 M. AF_12/2020</t>
  </si>
  <si>
    <t>QUADRO DE DISTRIBUIÇÃO DE ENERGIA EM PVC, DE EMBUTIR, SEM BARRAMENTO, PARA 6 DISJUNTORES - FORNECIMENTO E INSTALAÇÃO. AF_07/2025</t>
  </si>
  <si>
    <t>ELETRODUTO FLEXÍVEL CORRUGADO, PVC, DN 25 MM (3/4"), PARA CIRCUITOS TERMINAIS, INSTALADO EM PAREDE - FORNECIMENTO E INSTALAÇÃO. AF_03/2023</t>
  </si>
  <si>
    <t>Caixa de comando IP65 para rele fotovoltáico. Caixa De Montagem Pvc 280x180x90cm Ip65 Fornecimento e Instalação</t>
  </si>
  <si>
    <t>Caixa de comando IP65 para rele fotovoltáico. Caixa De Montagem Pvc 280x180x90cm Ip65 Tampa Transparente</t>
  </si>
  <si>
    <t>COMP-13</t>
  </si>
  <si>
    <t>LIXEIRA DUPLA, COM CAPACIDADE VOLUMETRICA DE 60L FORNECIMENTO E INSTALAÇÃO</t>
  </si>
  <si>
    <t>ARGAMASSA INDUSTRIALIZADA MULTIUSO PARA REVESTIMENTOS E ASSENTAMENTO DA ALVENARIA, PREPARO COM MISTURADOR DE EIXO HORIZONTAL DE 160 KG. AF_08/2019</t>
  </si>
  <si>
    <t>POSTE DE CONCRETO ARMADO DE SECAO CIRCULAR, EXTENSAO DE 9,00 M, RESISTENCIA DE 300 A 400 DAN, FORNECIMENTO E INSTALAÇÃO</t>
  </si>
  <si>
    <t>POSTE DE CONCRETO ARMADO DE SECAO CIRCULAR, EXTENSAO DE 9,00 M, RESISTENCIA DE 300 A 400 DAN, TIPO C-17</t>
  </si>
  <si>
    <t xml:space="preserve">UN   </t>
  </si>
  <si>
    <t>ASSENTAMENTO DE POSTE DE CONCRETO COM COMPRIMENTO NOMINAL DE 9 M, CARGA NOMINAL DE 400 DAN, ENGASTAMENTO BASE CONCRETADA COM 1 M DE CONCRETO E 0,5 M DE SOLO (NÃO INCLUI FORNECIMENTO). AF_04/2025</t>
  </si>
  <si>
    <t>TOMADA INDUSTRIAL DE EMBUTIR 3P+T 30 A, 440 V, COM TRAVA, COM PLACA. FORNECIMENTO E INSTALAÇÃO</t>
  </si>
  <si>
    <t>TOMADA INDUSTRIAL DE EMBUTIR 3P+T 30 A, 440 V, COM TRAVA, COM PLACA</t>
  </si>
  <si>
    <t>COMP-18</t>
  </si>
  <si>
    <t>COMP-14</t>
  </si>
  <si>
    <t>COMP-15</t>
  </si>
  <si>
    <t>COT-21</t>
  </si>
  <si>
    <t>Data:</t>
  </si>
  <si>
    <t>Mediana:</t>
  </si>
  <si>
    <t>Nome Fornec.:</t>
  </si>
  <si>
    <t>EletroSul</t>
  </si>
  <si>
    <t>Dap</t>
  </si>
  <si>
    <t>A Instaladora</t>
  </si>
  <si>
    <t>CNPJ:</t>
  </si>
  <si>
    <t>02.554.116/0002-89</t>
  </si>
  <si>
    <t>24.573.510/0001-16</t>
  </si>
  <si>
    <t>02.800.501/0001-88</t>
  </si>
  <si>
    <t>Telefone:</t>
  </si>
  <si>
    <t>(45) 99973-0222</t>
  </si>
  <si>
    <t>(47)33395810</t>
  </si>
  <si>
    <t>(35)998880416</t>
  </si>
  <si>
    <t>https://www.eletrosul.com.br/materiais-eletricos/caixas-multiuso/caixa-pvc-multiuso-ip65-28x18x09cm-schuhmacher-8195?srsltid=AfmBOoql92aAJH9yPbHx4Crln4ew0DaLT2-6lkTXmHqsuhG-eJnDaqyI</t>
  </si>
  <si>
    <t>https://www.dap.com.br/caixa-protetora-medidor-trifasico-ou-multiuso?utm_source=Site&amp;utm_medium=GoogleMerchant&amp;utm_campaign=GoogleMerchant&amp;gad_source=1&amp;gad_campaignid=22933646298&amp;gbraid=0AAAAAC-VZZh91wUZSmKpw90xfgPX8PMFY&amp;gclid=CjwKCAiAmKnKBhBrEiwAaqAnZ_YE4a5NjeiGf12wUwGonByer9flIIqRbK9t7PTXOauZ7OBTtIw96RoCqcQQAvD_BwE</t>
  </si>
  <si>
    <t>https://loja.ainstaladora.com/produto/caixa-montagem-pvc-280mmx180mmx90mm-cfecdobradica-vermelha?srsltid=AfmBOoppkTo--SsyZlrijiiMWSQRMAiC1cjop4HnL-YMNF3PbnfQY6dw</t>
  </si>
  <si>
    <t>ENTRADA DE ENERGIA ELÉTRICA, AÉREA, TRIFÁSICA, COM CAIXA DE SOBREPOR, CABO DE 35 MM2 E DISJUNTOR DIN 50A (NÃO INCLUSO O POSTE DE CONCRETO). AF_07/2020_PS</t>
  </si>
  <si>
    <t>QUADRO DE DISTRIBUIÇÃO DE ENERGIA EM CHAPA DE AÇO GALVANIZADO, DE EMBUTIR, COM BARRAMENTO TRIFÁSICO, PARA 24 DISJUNTORES DIN 100A - FORNECIMENTO E INSTALAÇÃO. AF_07/2025</t>
  </si>
  <si>
    <t>LUMINÁRIA DE LED PARA ILUMINAÇÃO PÚBLICA, DE 51 W ATÉ 67 W - FORNECIMENTO E INSTALAÇÃO. AF_02/2025_PS</t>
  </si>
  <si>
    <t>LUMINÁRIA DE LED PARA ILUMINAÇÃO PÚBLICA, DE 138 W ATÉ 180 W - FORNECIMENTO E INSTALAÇÃO. AF_02/2025_PS</t>
  </si>
  <si>
    <t>COMP-16</t>
  </si>
  <si>
    <t>REFLETORES DE PISO EM ALUMÍNIO PRETO - LED 15W, 4000K. FORNECIMENTO E INSTALAÇÃO</t>
  </si>
  <si>
    <t>COT-22</t>
  </si>
  <si>
    <t>COMP-17</t>
  </si>
  <si>
    <t>CHUMBADOR DE ACO GALVANIZADO, 1" X 600 MM, PARA POSTES DE ACO COM BASE, INCLUSO PORCA E ARRUELA</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</si>
  <si>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</si>
  <si>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</si>
  <si>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POSTE METÁLICO PRETO, 3,00M base flangeada, com nicho em concreto. Com cabos internos e soquete para lâmpada bulbo LED. Fornecimento e Instalação</t>
  </si>
  <si>
    <t>SOQUETE DE PORCELANA BASE E27, PARA USO AO TEMPO, PARA LAMPADAS</t>
  </si>
  <si>
    <t>PINTURA COM TINTA ACRÍLICA DE ACABAMENTO PULVERIZADA SOBRE SUPERFÍCIES METÁLICAS (EXCETO PERFIL) EXECUTADO EM OBRA (02 DEMÃOS). AF_01/2020_PE</t>
  </si>
  <si>
    <t>CONCRETO MAGRO PARA LASTRO, TRAÇO 1:4,5:4,5 (EM MASSA SECA DE CIMENTO/ AREIA MÉDIA/ BRITA 1) - PREPARO MECÂNICO COM BETONEIRA 400 L. AF_05/2021</t>
  </si>
  <si>
    <t>Refletor Espeto Led 15w Luminaria Jardim Prova D'água Cor Da Luz Branco-quente Cor Da Carcaça Preto</t>
  </si>
  <si>
    <t>https://www.ledtools.com.br/MLB-1662612147-espeto-led-15w-luminaria-jardim-prova-dagua-verde-_JM</t>
  </si>
  <si>
    <t>https://hbkiluminacao.com.br/loja/geral/espeto-led-grama-biv-15w-3000k-preto-ctb/?v=67ade0cd7d5e</t>
  </si>
  <si>
    <t>HBK Iluminação</t>
  </si>
  <si>
    <t>(41)99779-4950</t>
  </si>
  <si>
    <t>24.632.810/0001-29</t>
  </si>
  <si>
    <t>Led Tools</t>
  </si>
  <si>
    <t>(31)31440735</t>
  </si>
  <si>
    <t>40.644.317/0001-85</t>
  </si>
  <si>
    <t>https://www.benluz.com.br/spot/espeto/refletor-led-espeto-para-jardim-15w-branco-quente-bivolt?srsltid=AfmBOoqLnaS7xv4SolXNfnteykffoFRCFPVvCA2Aj28A35XkcJ4ukYTN</t>
  </si>
  <si>
    <t>(11) 94390-1122</t>
  </si>
  <si>
    <t>BenLuz</t>
  </si>
  <si>
    <t>19.026.535/0001-6</t>
  </si>
  <si>
    <t>Bico Geiser 50mm 2" Fornecimento e Instalação</t>
  </si>
  <si>
    <t>COMP-19</t>
  </si>
  <si>
    <t>7.3.13</t>
  </si>
  <si>
    <t>BOMBA CENTRÍFUGA, MONOFÁSICA, 0,5 CV OU 0,49 HP, HM 6 A 20 M, Q 1,2 A 8,3 M3/H - FORNECIMENTO E INSTALAÇÃO. AF_12/2020</t>
  </si>
  <si>
    <t>DISJUNTOR BIPOLAR DDR TIPO DIN, CORRENTE NOMINAL DE 10A - FORNECIMENTO E INSTALAÇÃO. AF_07/2025</t>
  </si>
  <si>
    <t>DISJUNTOR BIPOLAR DDR TIPO DIN, CORRENTE NOMINAL DE 20A - FORNECIMENTO E INSTALAÇÃO. AF_07/2025</t>
  </si>
  <si>
    <t>CABO DE COBRE FLEXÍVEL ISOLADO, 4 MM², ANTI-CHAMA 0,6/1,0 KV, PARA CIRCUITOS TERMINAIS - FORNECIMENTO E INSTALAÇÃO. AF_03/2023</t>
  </si>
  <si>
    <t>CABO DE COBRE FLEXÍVEL ISOLADO, 2,5 MM², ANTI-CHAMA 0,6/1,0 KV, PARA CIRCUITOS TERMINAIS - FORNECIMENTO E INSTALAÇÃO. AF_03/2023</t>
  </si>
  <si>
    <t>CABO DE COBRE FLEXÍVEL ISOLADO, 6 MM², ANTI-CHAMA 0,6/1,0 KV, PARA CIRCUITOS TERMINAIS - FORNECIMENTO E INSTALAÇÃO. AF_03/2023</t>
  </si>
  <si>
    <t>CABO DE COBRE FLEXÍVEL ISOLADO, 16 MM², ANTI-CHAMA 0,6/1,0 KV, PARA CIRCUITOS TERMINAIS - FORNECIMENTO E INSTALAÇÃO. AF_03/2023</t>
  </si>
  <si>
    <t>CABO DE COBRE FLEXÍVEL ISOLADO, 10 MM², ANTI-CHAMA 0,6/1,0 KV, PARA CIRCUITOS TERMINAIS - FORNECIMENTO E INSTALAÇÃO. AF_03/2023</t>
  </si>
  <si>
    <t>Pórtico de Entrada</t>
  </si>
  <si>
    <t>Mirantes</t>
  </si>
  <si>
    <t>Quadra de Volei</t>
  </si>
  <si>
    <t>Quadra Poliesportiva</t>
  </si>
  <si>
    <t>5.1.1</t>
  </si>
  <si>
    <t>5.2.1</t>
  </si>
  <si>
    <t>5.3.1</t>
  </si>
  <si>
    <t>5.4.1</t>
  </si>
  <si>
    <t>Chimarródromo</t>
  </si>
  <si>
    <t>5.5.1</t>
  </si>
  <si>
    <t>5.5.2</t>
  </si>
  <si>
    <t>5.6.1</t>
  </si>
  <si>
    <t>Concha Acustica</t>
  </si>
  <si>
    <t>5.7.1</t>
  </si>
  <si>
    <t>Painel de Homenagens</t>
  </si>
  <si>
    <t>5.8.1</t>
  </si>
  <si>
    <t>5.2.2</t>
  </si>
  <si>
    <t>5.2.3</t>
  </si>
  <si>
    <t>Mirante em Estrutura Metálica, com pilares e estrutura em aço laminado. Inclusive guarda corpo e fixações. Fornecimento e Instalação.</t>
  </si>
  <si>
    <t>5.3.2</t>
  </si>
  <si>
    <t>COMP-20</t>
  </si>
  <si>
    <t>PAR DE POSTES E REDE DE VOLEI - FORNECIMENTO E INSTALAÇÃO</t>
  </si>
  <si>
    <t>CONJUNTO PARA QUADRA DE VOLEI COM POSTES EM TUBO DE ACO GALVANIZADO 3", H = *255* CM, PINTURA EM TINTA ESMALTE SINTETICO, REDE DE NYLON COM 2 MM, MALHA 10 X 10 CM E ANTENAS OFICIAIS EM FIBRA DE VIDRO</t>
  </si>
  <si>
    <t>5.4.2</t>
  </si>
  <si>
    <t>5.4.3</t>
  </si>
  <si>
    <t>SEINFRA</t>
  </si>
  <si>
    <t>Alambrado 19,64m x 10,00 x 3,00 para quadra de vôlei, incluso tela e fixações. Fornecimento e Instalação.</t>
  </si>
  <si>
    <t>Alambrado 19,30m x 10,86 x 4,05 para quadra poliesportiva, incluso 4 portas de giro, tela e fixações. Fornecimento e Instalação.</t>
  </si>
  <si>
    <t>PAR DE ESTRUTURAS TUBULARES METALICAS PARA SUPORTE TABELA DE BASQUETE, FABRICADA EM TUBO DE ACO GALVANIZADO, FORMATO EM L, DIAMETRO 6" E AVANCO 2,3 M, FIXACAO POR CHUMBAMENTO COM CONCRETO NO PISO, INCLUSO CONCRETO, EXCETO TABELA, ARO E REDE - FORNECIMENTO E INSTALAÇÃO.</t>
  </si>
  <si>
    <t>COMP-21</t>
  </si>
  <si>
    <t>PAR DE TABELAS DE BASQUETE DE COMPENSADO NAVAL, COM AROS E REDES - FORNECIMENTO E INSTALAÇÃO. AF_03/2022</t>
  </si>
  <si>
    <t>PAR DE TRAVES E REDES DE FUTSAL - FORNECIMENTO E INSTALAÇÃO.</t>
  </si>
  <si>
    <t>COMP-22</t>
  </si>
  <si>
    <t>CONJUNTO PARA FUTSAL COM PAR DE TRAVES OFICIAIS DE 3,00 X 2,00 M EM TUBO DE ACO GALVANIZADO 3" COM REQUADROS EM TUBO DE 1", PINTURA EM PRIMER COM TINTA ESMALTE SINTETICO E REDES DE POLIETILENO FIO 4 MM</t>
  </si>
  <si>
    <t>MONTAGEM DE ARMADURA TRANSVERSAL DE ESTACAS DE SEÇÃO CIRCULAR, DIÂMETRO = 5,0 MM. AF_09/2021_PS</t>
  </si>
  <si>
    <t>MONTAGEM DE ARMADURA DE ESTACAS, DIÂMETRO = 10,0 MM. AF_09/2021_PS</t>
  </si>
  <si>
    <t>TUBO ACO GALVANIZADO COM COSTURA, CLASSE MEDIA, DN 6", E = 4,85* MM, PESO 19,68* KG/M (NBR 5580)</t>
  </si>
  <si>
    <t>TUBO ACO GALVANIZADO COM COSTURA, CLASSE MEDIA, DN 3", E = *4,05* MM, PESO *8,47* KG/M (NBR 5580)</t>
  </si>
  <si>
    <t>CANTONEIRA (ABAS IGUAIS) EM ACO CARBONO, 50,8 MM X 9,53 MM (L X E), 6,99 KG/M</t>
  </si>
  <si>
    <t>CANTONEIRA (ABAS IGUAIS) EM ACO CARBONO, 38,1 MM X 3,17 MM (L X E), 3,48 KG/M</t>
  </si>
  <si>
    <t>SOLDADOR COM ENCARGOS COMPLEMENTARES</t>
  </si>
  <si>
    <t>ELETRODO REVESTIDO AWS - E-6010, DIAMETRO IGUAL A 4,00 MM</t>
  </si>
  <si>
    <t>PINTURA COM TINTA ACRÍLICA DE FUNDO PULVERIZADA SOBRE SUPERFÍCIES METÁLICAS (EXCETO PERFIL) EXECUTADO EM OBRA (POR DEMÃO). AF_01/2020_PE</t>
  </si>
  <si>
    <t>PINTURA COM TINTA ALQUÍDICA DE ACABAMENTO (ESMALTE SINTÉTICO BRILHANTE) PULVERIZADA SOBRE SUPERFÍCIES METÁLICAS (EXCETO PERFIL) EXECUTADO EM OBRA (02 DEMÃOS). AF_01/2020_PE</t>
  </si>
  <si>
    <t>Painel de Homenagem com medidas 8,00m x 3,14m, em chapa de aço A36 12.7mm, corte a laser, com pintura automotiva, inclusive estrutura de fixação. Fornecimento e Instalação.</t>
  </si>
  <si>
    <t>Rua Coberta</t>
  </si>
  <si>
    <t>5.5.1.1</t>
  </si>
  <si>
    <t>5.5.1.2</t>
  </si>
  <si>
    <t>5.5.1.3</t>
  </si>
  <si>
    <t>Guardasóis Menores do Chimarródromo</t>
  </si>
  <si>
    <t>5.5.2.1</t>
  </si>
  <si>
    <t>BANCADA DE MÁRMORE BRANCO POLIDO, DE 0,50 X 0,60 M- FORNECIMENTO E INSTALAÇÃO. AF_01/2020</t>
  </si>
  <si>
    <t xml:space="preserve"> C3440 </t>
  </si>
  <si>
    <t>COMP-23</t>
  </si>
  <si>
    <t>BANCO EM "U" S/ ENCOSTO PADRÃO. FORNECIMENTO E INSTALAÇÃO</t>
  </si>
  <si>
    <t>COMP-24</t>
  </si>
  <si>
    <t>TUBO ACO CARBONO SEM COSTURA 8", E= *6,35 MM, SCHEDULE 20, *33,27 KG/M</t>
  </si>
  <si>
    <t>M2 DE Chapa De Policarbonato Alveolar Cores Placa 2,10x3,00 6mm</t>
  </si>
  <si>
    <t>COMP-25</t>
  </si>
  <si>
    <t>COMP-26</t>
  </si>
  <si>
    <t>5.5.2.2</t>
  </si>
  <si>
    <t>5.5.2.3</t>
  </si>
  <si>
    <t>Estrutura em Aluminio Decorativa do Chimarródromo</t>
  </si>
  <si>
    <t>Cobertura parcial em policarbonato alveolar 16mm. Fornecimento e Instalação.</t>
  </si>
  <si>
    <t>Guarda Sol Menor em estrutura metálica, tubo central redondo 200m x 6,35mm, tubos superiores 50x50x2. Incluso inclusive bloco de ancoragem 1m x 1m x 1m no piso, e cobertura em policarbonato alveolar 16mm. Fabricação e Instalação.</t>
  </si>
  <si>
    <t>m2</t>
  </si>
  <si>
    <t>FABRICAÇÃO, MONTAGEM E DESMONTAGEM DE FÔRMA PARA BLOCO DE COROAMENTO, EM MADEIRA SERRADA, E=25 MM, 1 UTILIZAÇÃO. AF_01/2024</t>
  </si>
  <si>
    <t>PARAFUSO ZINCADO, AUTOBROCANTE, FLANGEADO, 4,2 MM X 19 MM</t>
  </si>
  <si>
    <t>CENTO</t>
  </si>
  <si>
    <t>ARMAÇÃO DE LAJE DE ESTRUTURA CONVENCIONAL DE CONCRETO ARMADO UTILIZANDO AÇO CA-50 DE 12,5 MM - MONTAGEM. AF_06/2022</t>
  </si>
  <si>
    <t>TUBO DE ALUMINIO AMADEIRADO 150X50 #1.50MM</t>
  </si>
  <si>
    <t>COT-23</t>
  </si>
  <si>
    <t>https://www.compoli.com.br/perfil-em-aluminio/tubo-retangular-150x50-1-5-mm-aluminio-amadeirado?variant_id=413</t>
  </si>
  <si>
    <t>Compoli</t>
  </si>
  <si>
    <t xml:space="preserve"> (11) 93370-1112</t>
  </si>
  <si>
    <t>43.979.318/0001-79</t>
  </si>
  <si>
    <t>Tubo de aluminio 150x50 #1.50mm com pintura amadeirada</t>
  </si>
  <si>
    <t>https://www.styloferragens.com.br/produtos/TUBO+RETANGULAR++150MM+X+50MM+BRANCO?cod=1572</t>
  </si>
  <si>
    <t>https://www.bogonialuminios.com.br/tg040-tubo-retangular-152-4-x-50-8-x-1-5mm?srsltid=AfmBOooyC7lv-3AWS9Ea6QaGAtinLgGfFTB8T0x7zlgEPL5wxqZiQejw</t>
  </si>
  <si>
    <t>Bogoni Aluminios</t>
  </si>
  <si>
    <t>(47) 3363-4818</t>
  </si>
  <si>
    <t>Stylo Ferragens</t>
  </si>
  <si>
    <t>19754074/0001-41</t>
  </si>
  <si>
    <t>41 99942 1381</t>
  </si>
  <si>
    <t>04.224.629/0001-76</t>
  </si>
  <si>
    <t>Estrutura em Aluminio Amadeirado 150x50 1.50mm. Decorativa do Chimarródromo. Incluindo ferro de 1/2 para suporte das plantas. Fabricação e Instalação</t>
  </si>
  <si>
    <t>Canteiros circulares de fixação base D=1,40m H=1,00m. Enterrados 0,60m. Fornecimento e Instalação.</t>
  </si>
  <si>
    <t>Estrutura metálica para Concha Acústica (cobertura do palco), em perfis dobrados e tubos, incluindo com telhas metálicas onduladas curvas</t>
  </si>
  <si>
    <t>5.6.2</t>
  </si>
  <si>
    <t>5.6.3</t>
  </si>
  <si>
    <t>5.6.4</t>
  </si>
  <si>
    <t>COT-5</t>
  </si>
  <si>
    <t>COT-6</t>
  </si>
  <si>
    <t>M2 DE Chapa De Policarbonato Alveolar Cores Placa</t>
  </si>
  <si>
    <t>COMP-27</t>
  </si>
  <si>
    <t>COMP-28</t>
  </si>
  <si>
    <t>COMP-29</t>
  </si>
  <si>
    <t>Letra Caixa 3cm de profundidade, 40cm de altura, em aluminio amareirado claro. Fornecimento e Instalação.</t>
  </si>
  <si>
    <t>Estrutura metálica para rua coberta, em aço dobrado e tubos, incluso fixações. Fornecimento e Instalação.</t>
  </si>
  <si>
    <t>Cobertura Angular em Policarbonato Alveoval Translúcido 18mm. Composto por 3 laminas de 6mm cada. Fornecimento e Instalação.</t>
  </si>
  <si>
    <t>5.6.5</t>
  </si>
  <si>
    <t>5.6.6</t>
  </si>
  <si>
    <t>CALHA EM CHAPA DE AÇO GALVANIZADO NÚMERO 24, DESENVOLVIMENTO DE 100 CM, INCLUSO TRANSPORTE VERTICAL. AF_07/2019</t>
  </si>
  <si>
    <t>TUBO PVC, SÉRIE R, ÁGUA PLUVIAL, DN 100 MM, FORNECIDO E INSTALADO EM RAMAL DE ENCAMINHAMENTO. AF_06/2022</t>
  </si>
  <si>
    <t>AJUDANTE DE ESTRUTURA METÁLICA COM ENCARGOS COMPLEMENTARES</t>
  </si>
  <si>
    <t>COT-24</t>
  </si>
  <si>
    <t>https://www.superlight.pro/chapas-acm/1220-x-5000/chapa-de-acm-superlight-branco-brilho-1220-x-5000-x-3mm</t>
  </si>
  <si>
    <t>https://www.lojadopoli.com/acm-aluminio-composto/branco/brilho/chapa-de-acm-branco-fosco-3mm-150-x-500-cm-placa-de-aluminio-composto-acp?srsltid=AfmBOor7tNNV56pwoyXqBNxcRcvHZMYoiRnXRTWJKvBAq8S_PQiupTdc</t>
  </si>
  <si>
    <t>M2 DE CHAPA DE ACM BRANCO 3MM</t>
  </si>
  <si>
    <t>https://www.bold.net/BoldB2b/product/acm-easybold-branco-petro-fosco-1500x5000x3mm-d/01t6g000004dw48AAA?srsltid=AfmBOoo4WNwtlUkWhFlnC0KcUSGUOAiAwLvzTefRAZO4bZ4eGUFHlHab</t>
  </si>
  <si>
    <t>Revestimento em ACM Branco ou Amadeirado. 3mm. Fornecimento e instalação.</t>
  </si>
  <si>
    <t>Super Light</t>
  </si>
  <si>
    <t>15.191.532/0003-92</t>
  </si>
  <si>
    <t>(41) 92004-0248</t>
  </si>
  <si>
    <t>Loja do Poli</t>
  </si>
  <si>
    <t>(47)99730-5147</t>
  </si>
  <si>
    <t>25.369.020/0001-65</t>
  </si>
  <si>
    <t>Bold</t>
  </si>
  <si>
    <t>(47)99178-9152</t>
  </si>
  <si>
    <t xml:space="preserve"> 04.626.152/0001-55</t>
  </si>
  <si>
    <t>PDF Especifico</t>
  </si>
  <si>
    <t>5.7.2</t>
  </si>
  <si>
    <t>5.7.3</t>
  </si>
  <si>
    <t>5.7.4</t>
  </si>
  <si>
    <t>Sodramar Indústria e Comércio ltda</t>
  </si>
  <si>
    <t>Mérito Comércio de Equipamentos Ltda</t>
  </si>
  <si>
    <t>Equibombas Piscinas e Saunas Ltda</t>
  </si>
  <si>
    <t>51.333.797/0001-80</t>
  </si>
  <si>
    <t>01.582.892/0001-49</t>
  </si>
  <si>
    <t>01.357.690/0001-01</t>
  </si>
  <si>
    <t>(11) 2391-1236</t>
  </si>
  <si>
    <t>(11) 3055-7600</t>
  </si>
  <si>
    <t>(11) 5031-9199</t>
  </si>
  <si>
    <t>Ebazar.com.br LTDA</t>
  </si>
  <si>
    <t>Shopee</t>
  </si>
  <si>
    <t xml:space="preserve">03.007.331/0001-41 </t>
  </si>
  <si>
    <t>-</t>
  </si>
  <si>
    <t>0300 733 1001</t>
  </si>
  <si>
    <t>PJNeblina - Loja Materiais Elétricos</t>
  </si>
  <si>
    <t xml:space="preserve">Dimensional Brasil Soluções Ltda. </t>
  </si>
  <si>
    <t xml:space="preserve">LF Comercial de Bens LTDA </t>
  </si>
  <si>
    <t>57.158.057/0001-30</t>
  </si>
  <si>
    <t>06.913.480/0026-16</t>
  </si>
  <si>
    <t>91.845.735/0004-14</t>
  </si>
  <si>
    <t>(11) 97320-9409</t>
  </si>
  <si>
    <t>(19) 3446-7400</t>
  </si>
  <si>
    <t>(51) 3103-0100</t>
  </si>
  <si>
    <t>Leroy Merlin Cia Brasileira de Bricolagem</t>
  </si>
  <si>
    <t>GLOBAL TECH BRASIL COMERCIO ELETRONICO LTDA</t>
  </si>
  <si>
    <t xml:space="preserve">Mérito Comércio de Equipamentos Ltda </t>
  </si>
  <si>
    <t>01.438.784/0048-60</t>
  </si>
  <si>
    <t>20.810.361/0001-00</t>
  </si>
  <si>
    <t>0800-602-1380</t>
  </si>
  <si>
    <t>(11) 4417 4034</t>
  </si>
  <si>
    <t>LED RS ILUMINAÇÃO</t>
  </si>
  <si>
    <t>BLUFERSHOP ATACADISTA DE MATERIAL DE CONSTRUCAO LTDA</t>
  </si>
  <si>
    <t>Sinosled Com. Art de Iluminacao Ltda</t>
  </si>
  <si>
    <t>23.383.640/0001-23</t>
  </si>
  <si>
    <t>36.662.511/0001-16</t>
  </si>
  <si>
    <t>26.746.451/0001-66</t>
  </si>
  <si>
    <t xml:space="preserve">
(51) 98250-8251</t>
  </si>
  <si>
    <t>(47) 3516-4574</t>
  </si>
  <si>
    <t>(51) 3279-9012</t>
  </si>
  <si>
    <t>Magazine Luiza S/A</t>
  </si>
  <si>
    <t>47.960.950/1088-36</t>
  </si>
  <si>
    <t>0800 773 3838</t>
  </si>
  <si>
    <t xml:space="preserve">Starlumen do Brasil Ltda </t>
  </si>
  <si>
    <t>Luzinato Ltda</t>
  </si>
  <si>
    <t>VitaLuz</t>
  </si>
  <si>
    <t>24.205.016/0001-07</t>
  </si>
  <si>
    <t>36.986.531/0001-42</t>
  </si>
  <si>
    <t>46.274.974/0001-64</t>
  </si>
  <si>
    <t>(17) 99259-6651</t>
  </si>
  <si>
    <t>(47) 3232-8620</t>
  </si>
  <si>
    <t>(51)98986 3126</t>
  </si>
  <si>
    <t>POLI COMERCIO E REP. LTDA - EPP</t>
  </si>
  <si>
    <t>Acriloja</t>
  </si>
  <si>
    <t>(47) 3271-5355</t>
  </si>
  <si>
    <t>(47) 99730 5147</t>
  </si>
  <si>
    <t>KGO ZANGRANDI GROUP</t>
  </si>
  <si>
    <t>54.286.254/0001-47</t>
  </si>
  <si>
    <t>(48) 3369-7157</t>
  </si>
  <si>
    <t xml:space="preserve">COSTAFERRO COSTA TEIXEIRA FERRO E ACO LTDA </t>
  </si>
  <si>
    <t>Ouro e Aço</t>
  </si>
  <si>
    <t>77.488.385/0001-02</t>
  </si>
  <si>
    <t>11.286.933/0001-03</t>
  </si>
  <si>
    <t>(42) 4141-0030</t>
  </si>
  <si>
    <t>(16) 2016-3042</t>
  </si>
  <si>
    <t>Mendes e Mendes Comercio de Ferro e Assessoria Ltda</t>
  </si>
  <si>
    <t xml:space="preserve">Brasfer - Comercial de Aco LTDA </t>
  </si>
  <si>
    <t>20.452.157/0001-65</t>
  </si>
  <si>
    <t>09.282.513/0001-07</t>
  </si>
  <si>
    <t>(32) 3250-2250</t>
  </si>
  <si>
    <t>(11) 2279-6810</t>
  </si>
  <si>
    <t>ARMAÇÃO DE ESTRUTURAS DIVERSAS DE CONCRETO ARMADO, EXCETO VIGAS, PILARES, LAJES E FUNDAÇÕES, UTILIZANDO AÇO CA-50 DE 12,5 MM - MONTAGEM. AF_06/2022</t>
  </si>
  <si>
    <t>LAJE PRÉ-MOLDADA UNIDIRECIONAL, BIAPOIADA, PARA PISO, ENCHIMENTO EM CERÂMICA, VIGOTA TRELIÇADA, ALTURA TOTAL DA LAJE "LT" = 16 CM (ENCHIMENTO+CAPA) = (12+4). AF_08/2025</t>
  </si>
  <si>
    <t>4.7.37</t>
  </si>
  <si>
    <t>4.7.38</t>
  </si>
  <si>
    <t>ARMAÇÃO DE LAJE DE ESTRUTURA CONVENCIONAL DE CONCRETO ARMADO UTILIZANDO AÇO CA-60 DE 4,2 MM - MONTAGEM. AF_06/2022</t>
  </si>
  <si>
    <t>ARMAÇÃO DE LAJE DE ESTRUTURA CONVENCIONAL DE CONCRETO ARMADO UTILIZANDO AÇO CA-50 DE 10,0 MM - MONTAGEM. AF_06/2022</t>
  </si>
  <si>
    <t>4.7.39</t>
  </si>
  <si>
    <t>ARMAÇÃO DE SAPATA ISOLADA, VIGA BALDRAME E SAPATA CORRIDA UTILIZANDO AÇO CA-50 DE 10 MM - MONTAGEM. AF_01/2024</t>
  </si>
  <si>
    <t>Fundação em Sapatas Isoladas e Baldrame para Banheiros da Praça de Alimentação</t>
  </si>
  <si>
    <t>3.10.6</t>
  </si>
  <si>
    <t>3.10.7</t>
  </si>
  <si>
    <t>3.10.8</t>
  </si>
  <si>
    <t>3.10.9</t>
  </si>
  <si>
    <t>3.10.10</t>
  </si>
  <si>
    <t>3.10.11</t>
  </si>
  <si>
    <t>3.10.12</t>
  </si>
  <si>
    <t>ARMAÇÃO DE SAPATA ISOLADA, VIGA BALDRAME E SAPATA CORRIDA UTILIZANDO AÇO CA-50 DE 8 MM - MONTAGEM. AF_01/2024</t>
  </si>
  <si>
    <t>3.10.13</t>
  </si>
  <si>
    <t>3.10.14</t>
  </si>
  <si>
    <t>4.6.34</t>
  </si>
  <si>
    <t>4.6.35</t>
  </si>
  <si>
    <t>4.6.36</t>
  </si>
  <si>
    <t>4.6.37</t>
  </si>
  <si>
    <t>4.6.38</t>
  </si>
  <si>
    <t>4.4.5</t>
  </si>
  <si>
    <t>4.4.6</t>
  </si>
  <si>
    <t>ARMAÇÃO DO SISTEMA DE PAREDES DE CONCRETO, EXECUTADA COMO ARMADURA POSITIVA DE LAJES, TELA Q-196. AF_12/2024</t>
  </si>
  <si>
    <t>FABRICAÇÃO, MONTAGEM E DESMONTAGEM DE FÔRMA PARA ESCADA HIDRÁULICA, EM CHAPA DE MADEIRA COMPENSADA RESINADA, E = 17 MM, 3 UTILIZAÇÕES. AF_08/2022</t>
  </si>
  <si>
    <t>CONCRETAGEM DE ESCADAS, FCK=25 MPA, COM USO DE BOMBA - LANÇAMENTO, ADENSAMENTO E ACABAMENTO. AF_02/2022_PS</t>
  </si>
  <si>
    <t>ARMAÇÃO DE BLOCO, SAPATA ISOLADA, VIGA BALDRAME E SAPATA CORRIDA UTILIZANDO AÇO CA-50 DE 16 MM - MONTAGEM. AF_01/2024</t>
  </si>
  <si>
    <t>Fundação em Radier para Containers e Mureta da Praça de Alimentação</t>
  </si>
  <si>
    <t>EXECUÇÃO DE RADIER, ESPESSURA DE 15 CM, FCK = 30 MPA, COM USO DE FORMAS EM MADEIRA SERRADA. AF_09/2021</t>
  </si>
  <si>
    <t>3.9.6</t>
  </si>
  <si>
    <t>3.9.7</t>
  </si>
  <si>
    <t>3.9.8</t>
  </si>
  <si>
    <t>3.9.9</t>
  </si>
  <si>
    <t>3.9.10</t>
  </si>
  <si>
    <t>Fundação em Sapatas Corrida, Isoladas e muretas para Painel de Homenagens</t>
  </si>
  <si>
    <t>ARMAÇÃO DE SAPATA ISOLADA, VIGA BALDRAME E SAPATA CORRIDA UTILIZANDO AÇO CA-50 DE 6,3 MM - MONTAGEM. AF_01/2024</t>
  </si>
  <si>
    <t>LASTRO COM MATERIAL GRANULAR, APLICADO EM PISOS OU LAJES SOBRE SOLO, ESPESSURA DE *5 CM*. AF_01/2024</t>
  </si>
  <si>
    <t>LASTRO COM MATERIAL GRANULAR (PEDRA BRITADA N.1 E PEDRA BRITADA N.2), APLICADO EM PISOS OU LAJES SOBRE SOLO, ESPESSURA DE *10 CM*. AF_01/2024</t>
  </si>
  <si>
    <t>3.7.12</t>
  </si>
  <si>
    <t>CONCRETAGEM DE RADIER, PISO DE CONCRETO OU LAJE SOBRE SOLO, FCK 30 MPA - LANÇAMENTO, ADENSAMENTO E ACABAMENTO. AF_09/2021</t>
  </si>
  <si>
    <t>ACABAMENTO POLIDO PARA PISO DE CONCRETO ARMADO OU LAJE SOBRE SOLO DE ALTA RESISTÊNCIA. AF_09/2021</t>
  </si>
  <si>
    <t>Fundação em Sapatas e Jardineiras para Rua Coberta</t>
  </si>
  <si>
    <t>3.1.7</t>
  </si>
  <si>
    <t>3.1.8</t>
  </si>
  <si>
    <t>3.1.9</t>
  </si>
  <si>
    <t>3.1.10</t>
  </si>
  <si>
    <t>3.1.11</t>
  </si>
  <si>
    <t>Muro de Contenção dos 3 Mirantes</t>
  </si>
  <si>
    <t>3.1.12</t>
  </si>
  <si>
    <t>LASTRO DE CONCRETO MAGRO, APLICADO EM BLOCOS DE COROAMENTO OU SAPATAS. AF_01/2024</t>
  </si>
  <si>
    <t>ENCHIMENTO DE BRITA PARA DRENO, LANÇAMENTO MANUAL. AF_07/2021</t>
  </si>
  <si>
    <t>DRENO BARBACÃ, DN 50 MM, COM MATERIAL DRENANTE. AF_07/2021</t>
  </si>
  <si>
    <t>ATERRO MECANIZADO DE VALA COM RETROESCAVADEIRA (CAPACIDADE DA CAÇAMBA DA RETRO: 0,26 M³ / POTÊNCIA: 88 HP), LARGURA ATÉ 1,5 M, PROFUNDIDADE ATÉ 1,5 M, COM SOLO ARGILO-ARENOSO. AF_08/2023</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</si>
  <si>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</si>
  <si>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</si>
  <si>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</si>
  <si>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</si>
  <si>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Fundação em Sapatas Corridas para Chimarródromo</t>
  </si>
  <si>
    <t>3.5.12</t>
  </si>
  <si>
    <t>3.5.13</t>
  </si>
  <si>
    <t>3.5.14</t>
  </si>
  <si>
    <t>SK Estruturas Metálicas</t>
  </si>
  <si>
    <t>(51)99959-6339</t>
  </si>
  <si>
    <t>37.655.137/0001-94</t>
  </si>
  <si>
    <t>Hangar Engenharia LTDA</t>
  </si>
  <si>
    <t>38.383.850/0001-99</t>
  </si>
  <si>
    <t>(51)98942-8438</t>
  </si>
  <si>
    <t>Média</t>
  </si>
  <si>
    <t>Único:</t>
  </si>
  <si>
    <t>Ranking</t>
  </si>
  <si>
    <t>CURVA ABC</t>
  </si>
  <si>
    <t>Percentual Acumulado (%)</t>
  </si>
  <si>
    <t>Classificação ABC</t>
  </si>
  <si>
    <t>TOTAL GERAL</t>
  </si>
  <si>
    <t>Item no Orçamento</t>
  </si>
  <si>
    <t>Descrição Simplificada</t>
  </si>
  <si>
    <t>CLASSE</t>
  </si>
  <si>
    <t>CORTE</t>
  </si>
  <si>
    <t>PROPORÇÃO DE ITENS</t>
  </si>
  <si>
    <t>PROPORÇÃO DE VALOR</t>
  </si>
  <si>
    <t>A</t>
  </si>
  <si>
    <t>B</t>
  </si>
  <si>
    <t>C</t>
  </si>
  <si>
    <t>Participação Individual (%)</t>
  </si>
  <si>
    <t>CRONOGRAMA FÍSICO - FINANCEIRO R02</t>
  </si>
  <si>
    <t>DISPOSITIVO DPS 20KA-175V OU 275V - FORNECIMENTO E INSTALAÇÃO. AF_07/2025</t>
  </si>
  <si>
    <t>6.3.9</t>
  </si>
  <si>
    <t>6.2.9</t>
  </si>
  <si>
    <t>6.1.9</t>
  </si>
  <si>
    <t>Eletrica D4 - Chimarródromo</t>
  </si>
  <si>
    <t>6.6.15</t>
  </si>
  <si>
    <t>6.6.16</t>
  </si>
  <si>
    <t>6.6.17</t>
  </si>
  <si>
    <t>6.7.14</t>
  </si>
  <si>
    <t>6.7.15</t>
  </si>
  <si>
    <t>6.8.14</t>
  </si>
  <si>
    <t>6.10.14</t>
  </si>
  <si>
    <t>6.10.15</t>
  </si>
  <si>
    <t>6.10.16</t>
  </si>
  <si>
    <t>6.13</t>
  </si>
  <si>
    <t>6.13.1</t>
  </si>
  <si>
    <t>6.13.2</t>
  </si>
  <si>
    <t>6.13.3</t>
  </si>
  <si>
    <t>6.13.4</t>
  </si>
  <si>
    <t>6.13.5</t>
  </si>
  <si>
    <t>6.13.6</t>
  </si>
  <si>
    <t>6.13.7</t>
  </si>
  <si>
    <t>6.13.8</t>
  </si>
  <si>
    <t>6.13.9</t>
  </si>
  <si>
    <t>6.13.10</t>
  </si>
  <si>
    <t>6.13.11</t>
  </si>
  <si>
    <t>6.13.12</t>
  </si>
  <si>
    <t>6.13.13</t>
  </si>
  <si>
    <t>6.13.14</t>
  </si>
  <si>
    <t>6.13.15</t>
  </si>
  <si>
    <t>6.13.16</t>
  </si>
  <si>
    <t>6.13.17</t>
  </si>
  <si>
    <t>6.13.18</t>
  </si>
  <si>
    <t>6.4.13</t>
  </si>
  <si>
    <t>INTERRUPTOR SIMPLES (2 MÓDULOS), 10A/250V, INCLUINDO SUPORTE E PLACA - FORNECIMENTO E INSTALAÇÃO. AF_03/2023</t>
  </si>
  <si>
    <t>MOBILIZAÇÃO E DESMOBILIZAÇÃO DE OBRA</t>
  </si>
  <si>
    <t>2.6</t>
  </si>
  <si>
    <t>Data de Referência</t>
  </si>
  <si>
    <t>GUARDA-CORPO DE AÇO GALVANIZADO DE 1,10M DE ALTURA, MONTANTES TUBULARES DE 1.1/2 ESPAÇADOS DE 1,20M, TRAVESSA SUPERIOR DE 2, GRADIL FORMADO POR BARRAS CHATAS EM FERRO DE 32X4,8MM, FIXADO COM CHUMBADOR MECÂNICO. AF_04/2019_PS</t>
  </si>
  <si>
    <t>PINTURA DE PISO COM TINTA EPÓXI, APLICAÇÃO MANUAL, 2 DEMÃOS, INCLUSO PRIMER EPÓXI. AF_05/2021</t>
  </si>
  <si>
    <t>COMP-30</t>
  </si>
  <si>
    <t>COMP-31</t>
  </si>
  <si>
    <t>MOBILIZAÇÃO E DESMOBILIZAÇÃO DE CONTAINER PARA ESCRITÓRIO</t>
  </si>
  <si>
    <t>TRANSPORTE COM CAMINHÃO CARROCERIA 9T, EM VIA URBANA PAVIMENTADA, ADICIONAL PARA DMT EXCEDENTE A 30 KM (UNIDADE: TXKM). AF_07/2020</t>
  </si>
  <si>
    <t>TRANSPORTE COM CAMINHÃO CARROCERIA 9T, EM VIA URBANA PAVIMENTADA, DMT ATÉ 30KM (UNIDADE: TXKM). AF_07/2020</t>
  </si>
  <si>
    <t>TXKM</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</si>
  <si>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</si>
  <si>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</si>
  <si>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KM</t>
  </si>
  <si>
    <t>C1622</t>
  </si>
  <si>
    <t>C2850</t>
  </si>
  <si>
    <t>C4991</t>
  </si>
  <si>
    <t>C4990</t>
  </si>
  <si>
    <t>Iraí/RS, 24 de março de 2026.</t>
  </si>
  <si>
    <t>PROCESSO:</t>
  </si>
  <si>
    <t>SOLICITANTE:</t>
  </si>
  <si>
    <t>OBRA:</t>
  </si>
  <si>
    <t>ENDEREÇO:</t>
  </si>
  <si>
    <t>ASSUNTO:</t>
  </si>
  <si>
    <t>RESPONSÁVEL TÉCNICO:</t>
  </si>
  <si>
    <t>PREFEITURA MUNICIPAL DE IRAÍ</t>
  </si>
  <si>
    <t>GUILHERME AUGUSTO ZYSKO</t>
  </si>
  <si>
    <t>ORÇAMENTO GERAL DA OBRA</t>
  </si>
  <si>
    <t>25/2301-0001491-8</t>
  </si>
  <si>
    <t>Reforma da Orla do Rio do Mel</t>
  </si>
  <si>
    <t>Av. Gen. Flores da Cunha, Centro, Iraí/RS</t>
  </si>
  <si>
    <t>BDI 1 PADRÃO SERVIÇOS:</t>
  </si>
  <si>
    <t>BDI 2 DIFERENCIADO:</t>
  </si>
  <si>
    <t>DATA BASE:</t>
  </si>
  <si>
    <t>DATA ORÇAMENTO:</t>
  </si>
  <si>
    <t>setembro de 2025</t>
  </si>
  <si>
    <t>PRAZO DA OBRA (MÊS):</t>
  </si>
  <si>
    <t>TOTAL GERAL:</t>
  </si>
  <si>
    <t>ENCARGOS SOCIAIS:</t>
  </si>
  <si>
    <t>SINAPI - HORISTA:</t>
  </si>
  <si>
    <t>SINAPI - MENSALISTA:</t>
  </si>
  <si>
    <t>ESTADO - HORISTA:</t>
  </si>
  <si>
    <t>ESTADO - MENSALISTA:</t>
  </si>
  <si>
    <t>MODALIDADE:</t>
  </si>
  <si>
    <t>Adm direta</t>
  </si>
  <si>
    <t>Desonerado</t>
  </si>
  <si>
    <t>Pr. Unit. Material (R$)</t>
  </si>
  <si>
    <t>Pr. Unit. Mão de Obra (R$)</t>
  </si>
  <si>
    <t>SINAPI - Sistema Nacional de Pesquisa de Custos e Índices da Construção Civil</t>
  </si>
  <si>
    <t>RELATÓRIO DE PORCENTAGEM DE MÃO DE OBRA EM COMPOSIÇÕES - COM DESONERAÇÃO</t>
  </si>
  <si>
    <t>Mês de Referência:</t>
  </si>
  <si>
    <t>09/2025</t>
  </si>
  <si>
    <t>Data de emissão:</t>
  </si>
  <si>
    <t>10/10/2025</t>
  </si>
  <si>
    <t>Grupo</t>
  </si>
  <si>
    <t>Código da
Composição</t>
  </si>
  <si>
    <t>RS</t>
  </si>
  <si>
    <t>Acessibilidade</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</si>
  <si>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</si>
  <si>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</si>
  <si>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</si>
  <si>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</si>
  <si>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</si>
  <si>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</si>
  <si>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</si>
  <si>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</si>
  <si>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</si>
  <si>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</si>
  <si>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</si>
  <si>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</si>
  <si>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</si>
  <si>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</si>
  <si>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</si>
  <si>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</si>
  <si>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</si>
  <si>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</si>
  <si>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</si>
  <si>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</si>
  <si>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</si>
  <si>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</si>
  <si>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</si>
  <si>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</si>
  <si>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</si>
  <si>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</si>
  <si>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</si>
  <si>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</si>
  <si>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</si>
  <si>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</si>
  <si>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</si>
  <si>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</si>
  <si>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</si>
  <si>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</si>
  <si>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</si>
  <si>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</si>
  <si>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</si>
  <si>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</si>
  <si>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</si>
  <si>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</si>
  <si>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</si>
  <si>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</si>
  <si>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</si>
  <si>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</si>
  <si>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</si>
  <si>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</si>
  <si>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</si>
  <si>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</si>
  <si>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</si>
  <si>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</si>
  <si>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</si>
  <si>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</si>
  <si>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</si>
  <si>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</si>
  <si>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</si>
  <si>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</si>
  <si>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</si>
  <si>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</si>
  <si>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</si>
  <si>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</si>
  <si>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</si>
  <si>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</si>
  <si>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</si>
  <si>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</si>
  <si>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</si>
  <si>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</si>
  <si>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</si>
  <si>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</si>
  <si>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</si>
  <si>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</si>
  <si>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</si>
  <si>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</si>
  <si>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</si>
  <si>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</si>
  <si>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</si>
  <si>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</si>
  <si>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</si>
  <si>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</si>
  <si>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</si>
  <si>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</si>
  <si>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</si>
  <si>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</si>
  <si>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</si>
  <si>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CONCRETO (COBOGÓ) DE 7X50X50CM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</si>
  <si>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</si>
  <si>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</si>
  <si>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</si>
  <si>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</si>
  <si>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</si>
  <si>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</si>
  <si>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</si>
  <si>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</si>
  <si>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</si>
  <si>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</si>
  <si>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</si>
  <si>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</si>
  <si>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</si>
  <si>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</si>
  <si>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</si>
  <si>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</si>
  <si>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</si>
  <si>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</si>
  <si>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</si>
  <si>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</si>
  <si>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</si>
  <si>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</si>
  <si>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</si>
  <si>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</si>
  <si>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</si>
  <si>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</si>
  <si>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</si>
  <si>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</si>
  <si>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</si>
  <si>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</si>
  <si>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</si>
  <si>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</si>
  <si>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</si>
  <si>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</si>
  <si>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</si>
  <si>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</si>
  <si>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</si>
  <si>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</si>
  <si>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</si>
  <si>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</si>
  <si>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</si>
  <si>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</si>
  <si>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</si>
  <si>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</si>
  <si>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</si>
  <si>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</si>
  <si>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</si>
  <si>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</si>
  <si>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</si>
  <si>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</si>
  <si>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</si>
  <si>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</si>
  <si>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</si>
  <si>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</si>
  <si>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</si>
  <si>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</si>
  <si>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</si>
  <si>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</si>
  <si>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</si>
  <si>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</si>
  <si>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</si>
  <si>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</si>
  <si>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</si>
  <si>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</si>
  <si>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</si>
  <si>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</si>
  <si>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</si>
  <si>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</si>
  <si>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</si>
  <si>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</si>
  <si>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</si>
  <si>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</si>
  <si>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</si>
  <si>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</si>
  <si>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</si>
  <si>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</si>
  <si>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</si>
  <si>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</si>
  <si>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</si>
  <si>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</si>
  <si>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</si>
  <si>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</si>
  <si>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</si>
  <si>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</si>
  <si>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</si>
  <si>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</si>
  <si>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</si>
  <si>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</si>
  <si>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</si>
  <si>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</si>
  <si>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</si>
  <si>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</si>
  <si>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</si>
  <si>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</si>
  <si>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</si>
  <si>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</si>
  <si>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</si>
  <si>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</si>
  <si>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</si>
  <si>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</si>
  <si>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</si>
  <si>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</si>
  <si>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</si>
  <si>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</si>
  <si>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</si>
  <si>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</si>
  <si>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</si>
  <si>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</si>
  <si>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</si>
  <si>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</si>
  <si>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</si>
  <si>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</si>
  <si>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</si>
  <si>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</si>
  <si>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</si>
  <si>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</si>
  <si>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</si>
  <si>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</si>
  <si>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</si>
  <si>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</si>
  <si>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</si>
  <si>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</si>
  <si>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</si>
  <si>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</si>
  <si>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</si>
  <si>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</si>
  <si>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</si>
  <si>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</si>
  <si>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</si>
  <si>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</si>
  <si>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</si>
  <si>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</si>
  <si>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</si>
  <si>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</si>
  <si>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</si>
  <si>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</si>
  <si>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</si>
  <si>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</si>
  <si>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</si>
  <si>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</si>
  <si>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</si>
  <si>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</si>
  <si>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</si>
  <si>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</si>
  <si>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</si>
  <si>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</si>
  <si>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</si>
  <si>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</si>
  <si>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</si>
  <si>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</si>
  <si>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</si>
  <si>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</si>
  <si>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</si>
  <si>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</si>
  <si>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</si>
  <si>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</si>
  <si>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</si>
  <si>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</si>
  <si>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</si>
  <si>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</si>
  <si>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</si>
  <si>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</si>
  <si>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</si>
  <si>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</si>
  <si>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</si>
  <si>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</si>
  <si>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</si>
  <si>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</si>
  <si>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</si>
  <si>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</si>
  <si>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</si>
  <si>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5,0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</si>
  <si>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</si>
  <si>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</si>
  <si>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</si>
  <si>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</si>
  <si>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</si>
  <si>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</si>
  <si>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</si>
  <si>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</si>
  <si>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</si>
  <si>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</si>
  <si>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</si>
  <si>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</si>
  <si>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</si>
  <si>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</si>
  <si>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</si>
  <si>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</si>
  <si>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</si>
  <si>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</si>
  <si>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</si>
  <si>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</si>
  <si>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</si>
  <si>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</si>
  <si>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</si>
  <si>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</si>
  <si>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</si>
  <si>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</si>
  <si>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</si>
  <si>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</si>
  <si>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</si>
  <si>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</si>
  <si>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</si>
  <si>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</si>
  <si>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</si>
  <si>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</si>
  <si>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</si>
  <si>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</si>
  <si>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</si>
  <si>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</si>
  <si>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</si>
  <si>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</si>
  <si>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</si>
  <si>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</si>
  <si>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</si>
  <si>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</si>
  <si>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</si>
  <si>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</si>
  <si>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</si>
  <si>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</si>
  <si>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</si>
  <si>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EXECUÇÃO DE PAVIMENTO COM APLICAÇÃO DE CONCRETO ASFÁLTICO, CAMADA DE BINDER - EXCLUSIVE CARGA E TRANSPORTE. AF_11/2019</t>
  </si>
  <si>
    <t>EXECUÇÃO DE PAVIMENTO COM APLICAÇÃO DE CONCRETO ASFÁLTICO, CAMADA DE ROLAMENTO - EXCLUSIVE CARGA E TRANSPORTE. AF_11/2019</t>
  </si>
  <si>
    <t>FRESAGEM DE PAVIMENTO ASFÁLTICO (PROFUNDIDADE ATÉ 5,0 CM) - EXCLUSIVE TRANSPORTE. AF_11/2019</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</si>
  <si>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</si>
  <si>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</si>
  <si>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</si>
  <si>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</si>
  <si>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</si>
  <si>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</si>
  <si>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</si>
  <si>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</si>
  <si>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</si>
  <si>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</si>
  <si>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</si>
  <si>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</si>
  <si>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</si>
  <si>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</si>
  <si>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</si>
  <si>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</si>
  <si>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</si>
  <si>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</si>
  <si>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</si>
  <si>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</si>
  <si>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</si>
  <si>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</si>
  <si>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</si>
  <si>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</si>
  <si>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</si>
  <si>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</si>
  <si>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</si>
  <si>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</si>
  <si>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</si>
  <si>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</si>
  <si>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</si>
  <si>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</si>
  <si>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</si>
  <si>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</si>
  <si>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</si>
  <si>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</si>
  <si>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</si>
  <si>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</si>
  <si>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</si>
  <si>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</si>
  <si>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</si>
  <si>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</si>
  <si>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</si>
  <si>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</si>
  <si>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</si>
  <si>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</si>
  <si>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</si>
  <si>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</si>
  <si>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</si>
  <si>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</si>
  <si>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</si>
  <si>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</si>
  <si>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</si>
  <si>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</si>
  <si>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</si>
  <si>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</si>
  <si>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</si>
  <si>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</si>
  <si>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</si>
  <si>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</si>
  <si>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</si>
  <si>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</si>
  <si>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</si>
  <si>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</si>
  <si>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</si>
  <si>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</si>
  <si>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</si>
  <si>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</si>
  <si>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</si>
  <si>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</si>
  <si>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</si>
  <si>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</si>
  <si>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</si>
  <si>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</si>
  <si>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</si>
  <si>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</si>
  <si>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</si>
  <si>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</si>
  <si>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</si>
  <si>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</si>
  <si>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</si>
  <si>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</si>
  <si>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</si>
  <si>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</si>
  <si>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</si>
  <si>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</si>
  <si>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</si>
  <si>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</si>
  <si>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</si>
  <si>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</si>
  <si>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</si>
  <si>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</si>
  <si>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</si>
  <si>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</si>
  <si>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</si>
  <si>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</si>
  <si>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</si>
  <si>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</si>
  <si>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</si>
  <si>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</si>
  <si>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</si>
  <si>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</si>
  <si>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</si>
  <si>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</si>
  <si>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</si>
  <si>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</si>
  <si>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</si>
  <si>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</si>
  <si>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</si>
  <si>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</si>
  <si>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</si>
  <si>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</si>
  <si>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</si>
  <si>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</si>
  <si>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</si>
  <si>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</si>
  <si>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</si>
  <si>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</si>
  <si>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</si>
  <si>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</si>
  <si>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</si>
  <si>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</si>
  <si>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</si>
  <si>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</si>
  <si>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</si>
  <si>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</si>
  <si>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</si>
  <si>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</si>
  <si>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</si>
  <si>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</si>
  <si>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</si>
  <si>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</si>
  <si>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</si>
  <si>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</si>
  <si>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</si>
  <si>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</si>
  <si>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</si>
  <si>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</si>
  <si>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</si>
  <si>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</si>
  <si>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</si>
  <si>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</si>
  <si>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</si>
  <si>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</si>
  <si>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</si>
  <si>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</si>
  <si>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</si>
  <si>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</si>
  <si>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</si>
  <si>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</si>
  <si>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</si>
  <si>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</si>
  <si>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</si>
  <si>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</si>
  <si>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</si>
  <si>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</si>
  <si>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</si>
  <si>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</si>
  <si>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</si>
  <si>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</si>
  <si>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</si>
  <si>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</si>
  <si>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</si>
  <si>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</si>
  <si>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</si>
  <si>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</si>
  <si>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</si>
  <si>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</si>
  <si>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</si>
  <si>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</si>
  <si>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</si>
  <si>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</si>
  <si>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</si>
  <si>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</si>
  <si>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</si>
  <si>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</si>
  <si>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</si>
  <si>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</si>
  <si>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</si>
  <si>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</si>
  <si>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</si>
  <si>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</si>
  <si>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</si>
  <si>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</si>
  <si>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</si>
  <si>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</si>
  <si>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</si>
  <si>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</si>
  <si>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</si>
  <si>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</si>
  <si>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</si>
  <si>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</si>
  <si>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</si>
  <si>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</si>
  <si>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</si>
  <si>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</si>
  <si>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</si>
  <si>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</si>
  <si>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</si>
  <si>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</si>
  <si>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</si>
  <si>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</si>
  <si>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</si>
  <si>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</si>
  <si>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</si>
  <si>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</si>
  <si>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</si>
  <si>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</si>
  <si>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</si>
  <si>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</si>
  <si>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</si>
  <si>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</si>
  <si>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</si>
  <si>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</si>
  <si>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</si>
  <si>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</si>
  <si>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</si>
  <si>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</si>
  <si>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</si>
  <si>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</si>
  <si>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</si>
  <si>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</si>
  <si>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</si>
  <si>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</si>
  <si>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</si>
  <si>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</si>
  <si>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</si>
  <si>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</si>
  <si>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</si>
  <si>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</si>
  <si>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</si>
  <si>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</si>
  <si>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</si>
  <si>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</si>
  <si>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</si>
  <si>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</si>
  <si>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</si>
  <si>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</si>
  <si>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</si>
  <si>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</si>
  <si>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</si>
  <si>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</si>
  <si>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</si>
  <si>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</si>
  <si>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</si>
  <si>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</si>
  <si>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</si>
  <si>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</si>
  <si>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</si>
  <si>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</si>
  <si>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</si>
  <si>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</si>
  <si>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</si>
  <si>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</si>
  <si>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</si>
  <si>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</si>
  <si>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</si>
  <si>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</si>
  <si>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</si>
  <si>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</si>
  <si>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</si>
  <si>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</si>
  <si>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</si>
  <si>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</si>
  <si>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</si>
  <si>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</si>
  <si>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</si>
  <si>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</si>
  <si>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</si>
  <si>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</si>
  <si>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</si>
  <si>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</si>
  <si>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</si>
  <si>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</si>
  <si>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</si>
  <si>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</si>
  <si>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</si>
  <si>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</si>
  <si>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</si>
  <si>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</si>
  <si>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</si>
  <si>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</si>
  <si>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</si>
  <si>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</si>
  <si>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</si>
  <si>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</si>
  <si>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</si>
  <si>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</si>
  <si>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</si>
  <si>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</si>
  <si>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</si>
  <si>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</si>
  <si>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</si>
  <si>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</si>
  <si>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</si>
  <si>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</si>
  <si>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</si>
  <si>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</si>
  <si>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</si>
  <si>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</si>
  <si>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</si>
  <si>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</si>
  <si>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</si>
  <si>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</si>
  <si>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</si>
  <si>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</si>
  <si>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</si>
  <si>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</si>
  <si>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</si>
  <si>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</si>
  <si>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</si>
  <si>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</si>
  <si>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</si>
  <si>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</si>
  <si>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</si>
  <si>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</si>
  <si>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</si>
  <si>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</si>
  <si>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</si>
  <si>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</si>
  <si>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</si>
  <si>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</si>
  <si>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</si>
  <si>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</si>
  <si>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</si>
  <si>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</si>
  <si>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</si>
  <si>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</si>
  <si>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</si>
  <si>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</si>
  <si>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</si>
  <si>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</si>
  <si>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</si>
  <si>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</si>
  <si>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</si>
  <si>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</si>
  <si>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</si>
  <si>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</si>
  <si>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</si>
  <si>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</si>
  <si>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</si>
  <si>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</si>
  <si>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</si>
  <si>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</si>
  <si>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</si>
  <si>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</si>
  <si>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</si>
  <si>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</si>
  <si>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</si>
  <si>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</si>
  <si>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</si>
  <si>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</si>
  <si>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</si>
  <si>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</si>
  <si>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</si>
  <si>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</si>
  <si>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</si>
  <si>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</si>
  <si>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</si>
  <si>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</si>
  <si>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</si>
  <si>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</si>
  <si>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</si>
  <si>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</si>
  <si>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</si>
  <si>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</si>
  <si>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</si>
  <si>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</si>
  <si>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</si>
  <si>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</si>
  <si>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</si>
  <si>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</si>
  <si>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</si>
  <si>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</si>
  <si>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</si>
  <si>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</si>
  <si>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</si>
  <si>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</si>
  <si>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</si>
  <si>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</si>
  <si>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</si>
  <si>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</si>
  <si>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</si>
  <si>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</si>
  <si>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</si>
  <si>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</si>
  <si>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</si>
  <si>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</si>
  <si>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</si>
  <si>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</si>
  <si>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</si>
  <si>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</si>
  <si>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</si>
  <si>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</si>
  <si>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</si>
  <si>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</si>
  <si>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</si>
  <si>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</si>
  <si>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</si>
  <si>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</si>
  <si>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</si>
  <si>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</si>
  <si>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</si>
  <si>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</si>
  <si>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</si>
  <si>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</si>
  <si>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</si>
  <si>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</si>
  <si>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</si>
  <si>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</si>
  <si>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</si>
  <si>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</si>
  <si>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</si>
  <si>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</si>
  <si>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</si>
  <si>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</si>
  <si>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</si>
  <si>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</si>
  <si>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</si>
  <si>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</si>
  <si>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</si>
  <si>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</si>
  <si>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</si>
  <si>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</si>
  <si>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</si>
  <si>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</si>
  <si>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</si>
  <si>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</si>
  <si>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</si>
  <si>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</si>
  <si>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</si>
  <si>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</si>
  <si>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</si>
  <si>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</si>
  <si>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</si>
  <si>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</si>
  <si>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</si>
  <si>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</si>
  <si>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</si>
  <si>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</si>
  <si>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</si>
  <si>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</si>
  <si>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</si>
  <si>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</si>
  <si>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</si>
  <si>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</si>
  <si>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</si>
  <si>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</si>
  <si>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</si>
  <si>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</si>
  <si>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</si>
  <si>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</si>
  <si>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</si>
  <si>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</si>
  <si>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</si>
  <si>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</si>
  <si>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</si>
  <si>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</si>
  <si>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</si>
  <si>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</si>
  <si>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</si>
  <si>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</si>
  <si>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</si>
  <si>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</si>
  <si>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</si>
  <si>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</si>
  <si>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</si>
  <si>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</si>
  <si>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</si>
  <si>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</si>
  <si>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</si>
  <si>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</si>
  <si>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</si>
  <si>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</si>
  <si>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</si>
  <si>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</si>
  <si>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</si>
  <si>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</si>
  <si>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</si>
  <si>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</si>
  <si>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</si>
  <si>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</si>
  <si>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</si>
  <si>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</si>
  <si>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</si>
  <si>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</si>
  <si>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</si>
  <si>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</si>
  <si>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</si>
  <si>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</si>
  <si>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</si>
  <si>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</si>
  <si>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</si>
  <si>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</si>
  <si>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</si>
  <si>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</si>
  <si>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</si>
  <si>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</si>
  <si>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</si>
  <si>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</si>
  <si>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</si>
  <si>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</si>
  <si>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</si>
  <si>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</si>
  <si>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</si>
  <si>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</si>
  <si>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</si>
  <si>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</si>
  <si>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</si>
  <si>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</si>
  <si>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</si>
  <si>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</si>
  <si>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</si>
  <si>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</si>
  <si>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</si>
  <si>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</si>
  <si>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</si>
  <si>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</si>
  <si>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</si>
  <si>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</si>
  <si>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</si>
  <si>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</si>
  <si>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</si>
  <si>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</si>
  <si>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</si>
  <si>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</si>
  <si>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</si>
  <si>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</si>
  <si>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</si>
  <si>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</si>
  <si>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</si>
  <si>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</si>
  <si>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</si>
  <si>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</si>
  <si>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</si>
  <si>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</si>
  <si>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</si>
  <si>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</si>
  <si>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</si>
  <si>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</si>
  <si>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</si>
  <si>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</si>
  <si>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</si>
  <si>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</si>
  <si>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</si>
  <si>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</si>
  <si>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</si>
  <si>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</si>
  <si>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</si>
  <si>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</si>
  <si>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</si>
  <si>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</si>
  <si>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</si>
  <si>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</si>
  <si>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</si>
  <si>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</si>
  <si>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</si>
  <si>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</si>
  <si>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</si>
  <si>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</si>
  <si>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</si>
  <si>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</si>
  <si>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</si>
  <si>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</si>
  <si>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</si>
  <si>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</si>
  <si>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</si>
  <si>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</si>
  <si>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</si>
  <si>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</si>
  <si>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</si>
  <si>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</si>
  <si>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</si>
  <si>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</si>
  <si>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</si>
  <si>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</si>
  <si>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</si>
  <si>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</si>
  <si>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</si>
  <si>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</si>
  <si>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</si>
  <si>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</si>
  <si>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</si>
  <si>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</si>
  <si>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</si>
  <si>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</si>
  <si>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</si>
  <si>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</si>
  <si>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</si>
  <si>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</si>
  <si>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</si>
  <si>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</si>
  <si>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</si>
  <si>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</si>
  <si>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</si>
  <si>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</si>
  <si>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</si>
  <si>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</si>
  <si>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</si>
  <si>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</si>
  <si>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</si>
  <si>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</si>
  <si>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</si>
  <si>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</si>
  <si>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</si>
  <si>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</si>
  <si>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</si>
  <si>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</si>
  <si>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</si>
  <si>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</si>
  <si>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</si>
  <si>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</si>
  <si>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</si>
  <si>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</si>
  <si>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</si>
  <si>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</si>
  <si>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</si>
  <si>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</si>
  <si>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</si>
  <si>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</si>
  <si>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</si>
  <si>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</si>
  <si>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</si>
  <si>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</si>
  <si>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</si>
  <si>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</si>
  <si>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</si>
  <si>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</si>
  <si>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</si>
  <si>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</si>
  <si>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</si>
  <si>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</si>
  <si>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</si>
  <si>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</si>
  <si>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</si>
  <si>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</si>
  <si>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</si>
  <si>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</si>
  <si>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</si>
  <si>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</si>
  <si>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</si>
  <si>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</si>
  <si>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</si>
  <si>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</si>
  <si>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</si>
  <si>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</si>
  <si>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</si>
  <si>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</si>
  <si>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</si>
  <si>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</si>
  <si>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</si>
  <si>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</si>
  <si>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</si>
  <si>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</si>
  <si>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</si>
  <si>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</si>
  <si>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</si>
  <si>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</si>
  <si>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</si>
  <si>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</si>
  <si>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</si>
  <si>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</si>
  <si>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</si>
  <si>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</si>
  <si>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</si>
  <si>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</si>
  <si>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</si>
  <si>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</si>
  <si>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</si>
  <si>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</si>
  <si>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</si>
  <si>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</si>
  <si>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</si>
  <si>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</si>
  <si>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</si>
  <si>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</si>
  <si>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</si>
  <si>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</si>
  <si>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</si>
  <si>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</si>
  <si>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</si>
  <si>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</si>
  <si>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</si>
  <si>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</si>
  <si>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</si>
  <si>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</si>
  <si>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</si>
  <si>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</si>
  <si>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</si>
  <si>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</si>
  <si>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</si>
  <si>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</si>
  <si>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</si>
  <si>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</si>
  <si>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</si>
  <si>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</si>
  <si>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</si>
  <si>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</si>
  <si>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</si>
  <si>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</si>
  <si>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</si>
  <si>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</si>
  <si>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</si>
  <si>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</si>
  <si>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</si>
  <si>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BOMBA CENTRÍFUGA, MONOFÁSICA, 0,5 CV OU 0,49 HP, HM 6 A 20 M, Q 1,2 A 8,3 M3/H (NÃO INCLUI O FORNECIMENTO DA BOMBA).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</si>
  <si>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</si>
  <si>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</si>
  <si>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</si>
  <si>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</si>
  <si>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</si>
  <si>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</si>
  <si>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</si>
  <si>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</si>
  <si>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</si>
  <si>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</si>
  <si>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</si>
  <si>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</si>
  <si>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</si>
  <si>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</si>
  <si>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DE 12,5 A 25 CV, HM 140 M (NÃO INCLUI O FORNECIMENTO DA BOMBA). AF_12/2020</t>
  </si>
  <si>
    <t>MOTO BOMBA SUBMERSÍVEL ATÉ 10 CV, HM 21 M (NÃO INCLUI O FORNECIMENTO DA BOMBA). AF_12/2020</t>
  </si>
  <si>
    <t>MOTO BOMBA SUBMERSÍVEL DE 11 A 25 CV, HM 33 M (NÃO INCLUI O FORNECIMENTO DA BOMBA). AF_12/2020</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</si>
  <si>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</si>
  <si>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</si>
  <si>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</si>
  <si>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</si>
  <si>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</si>
  <si>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</si>
  <si>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</si>
  <si>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</si>
  <si>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</si>
  <si>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</si>
  <si>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</si>
  <si>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</si>
  <si>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</si>
  <si>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</si>
  <si>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</si>
  <si>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</si>
  <si>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</si>
  <si>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</si>
  <si>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</si>
  <si>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</si>
  <si>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</si>
  <si>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</si>
  <si>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</si>
  <si>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</si>
  <si>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</si>
  <si>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</si>
  <si>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</si>
  <si>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</si>
  <si>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</si>
  <si>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</si>
  <si>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</si>
  <si>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</si>
  <si>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</si>
  <si>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</si>
  <si>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</si>
  <si>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</si>
  <si>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</si>
  <si>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</si>
  <si>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</si>
  <si>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</si>
  <si>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</si>
  <si>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</si>
  <si>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</si>
  <si>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PARA INSTALAÇÕES TELEFÔNICAS TIPO R1, EM ALVENARIA COM BLOCOS DE CONCRETO, DIMENSÕES INTERNAS: 0,35X0,60X0,60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</si>
  <si>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</si>
  <si>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</si>
  <si>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</si>
  <si>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</si>
  <si>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</si>
  <si>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</si>
  <si>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</si>
  <si>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</si>
  <si>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</si>
  <si>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</si>
  <si>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</si>
  <si>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</si>
  <si>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</si>
  <si>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</si>
  <si>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</si>
  <si>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</si>
  <si>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</si>
  <si>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</si>
  <si>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</si>
  <si>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</si>
  <si>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</si>
  <si>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</si>
  <si>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</si>
  <si>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</si>
  <si>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</si>
  <si>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</si>
  <si>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</si>
  <si>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</si>
  <si>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</si>
  <si>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</si>
  <si>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</si>
  <si>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</si>
  <si>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</si>
  <si>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</si>
  <si>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</si>
  <si>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</si>
  <si>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</si>
  <si>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</si>
  <si>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</si>
  <si>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</si>
  <si>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</si>
  <si>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</si>
  <si>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</si>
  <si>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</si>
  <si>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</si>
  <si>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</si>
  <si>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</si>
  <si>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</si>
  <si>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</si>
  <si>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</si>
  <si>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</si>
  <si>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</si>
  <si>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</si>
  <si>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</si>
  <si>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</si>
  <si>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</si>
  <si>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</si>
  <si>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</si>
  <si>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</si>
  <si>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</si>
  <si>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</si>
  <si>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</si>
  <si>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</si>
  <si>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</si>
  <si>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</si>
  <si>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</si>
  <si>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</si>
  <si>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</si>
  <si>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</si>
  <si>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</si>
  <si>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</si>
  <si>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</si>
  <si>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</si>
  <si>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</si>
  <si>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</si>
  <si>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</si>
  <si>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</si>
  <si>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</si>
  <si>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</si>
  <si>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</si>
  <si>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</si>
  <si>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</si>
  <si>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</si>
  <si>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</si>
  <si>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</si>
  <si>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</si>
  <si>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</si>
  <si>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</si>
  <si>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</si>
  <si>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</si>
  <si>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</si>
  <si>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</si>
  <si>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Cercas, Protetores e Alambrados</t>
  </si>
  <si>
    <t>ALAMBRADO EM MOURÕES DE CONCRETO, COM TELA DE ARAME GALVANIZADO (INCLUSIVE MURETA EM CONCRETO). 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</si>
  <si>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</si>
  <si>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</si>
  <si>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</si>
  <si>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</si>
  <si>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</si>
  <si>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</si>
  <si>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</si>
  <si>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</si>
  <si>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</si>
  <si>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</si>
  <si>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</si>
  <si>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</si>
  <si>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</si>
  <si>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</si>
  <si>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</si>
  <si>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</si>
  <si>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</si>
  <si>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</si>
  <si>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</si>
  <si>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</si>
  <si>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</si>
  <si>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</si>
  <si>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</si>
  <si>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</si>
  <si>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</si>
  <si>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</si>
  <si>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</si>
  <si>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</si>
  <si>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</si>
  <si>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</si>
  <si>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</si>
  <si>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</si>
  <si>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</si>
  <si>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</si>
  <si>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</si>
  <si>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</si>
  <si>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</si>
  <si>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</si>
  <si>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</si>
  <si>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</si>
  <si>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</si>
  <si>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</si>
  <si>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</si>
  <si>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</si>
  <si>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</si>
  <si>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</si>
  <si>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</si>
  <si>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</si>
  <si>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</si>
  <si>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</si>
  <si>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</si>
  <si>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</si>
  <si>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</si>
  <si>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</si>
  <si>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</si>
  <si>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</si>
  <si>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</si>
  <si>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</si>
  <si>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</si>
  <si>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</si>
  <si>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</si>
  <si>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</si>
  <si>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</si>
  <si>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</si>
  <si>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</si>
  <si>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</si>
  <si>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</si>
  <si>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</si>
  <si>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</si>
  <si>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</si>
  <si>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</si>
  <si>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</si>
  <si>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</si>
  <si>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</si>
  <si>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</si>
  <si>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</si>
  <si>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</si>
  <si>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</si>
  <si>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</si>
  <si>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</si>
  <si>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</si>
  <si>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</si>
  <si>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</si>
  <si>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</si>
  <si>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</si>
  <si>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</si>
  <si>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</si>
  <si>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</si>
  <si>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</si>
  <si>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</si>
  <si>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</si>
  <si>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</si>
  <si>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</si>
  <si>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</si>
  <si>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</si>
  <si>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</si>
  <si>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</si>
  <si>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</si>
  <si>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</si>
  <si>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</si>
  <si>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</si>
  <si>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</si>
  <si>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</si>
  <si>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</si>
  <si>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</si>
  <si>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</si>
  <si>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</si>
  <si>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</si>
  <si>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</si>
  <si>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</si>
  <si>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</si>
  <si>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</si>
  <si>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</si>
  <si>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</si>
  <si>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</si>
  <si>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</si>
  <si>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</si>
  <si>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</si>
  <si>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</si>
  <si>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</si>
  <si>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</si>
  <si>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</si>
  <si>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</si>
  <si>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</si>
  <si>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</si>
  <si>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</si>
  <si>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</si>
  <si>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</si>
  <si>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</si>
  <si>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</si>
  <si>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</si>
  <si>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</si>
  <si>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</si>
  <si>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</si>
  <si>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</si>
  <si>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</si>
  <si>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</si>
  <si>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</si>
  <si>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</si>
  <si>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</si>
  <si>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</si>
  <si>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</si>
  <si>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</si>
  <si>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</si>
  <si>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</si>
  <si>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</si>
  <si>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</si>
  <si>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</si>
  <si>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</si>
  <si>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</si>
  <si>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</si>
  <si>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</si>
  <si>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</si>
  <si>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</si>
  <si>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</si>
  <si>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</si>
  <si>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APARELHO PARA CORTE E SOLDA OXI-ACETILENO SOBRE RODAS, INCLUSIVE CILINDROS E MAÇARICOS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</si>
  <si>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</si>
  <si>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</si>
  <si>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</si>
  <si>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</si>
  <si>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</si>
  <si>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</si>
  <si>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</si>
  <si>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</si>
  <si>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</si>
  <si>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</si>
  <si>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</si>
  <si>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</si>
  <si>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</si>
  <si>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</si>
  <si>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</si>
  <si>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</si>
  <si>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</si>
  <si>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</si>
  <si>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</si>
  <si>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</si>
  <si>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</si>
  <si>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</si>
  <si>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</si>
  <si>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</si>
  <si>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</si>
  <si>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</si>
  <si>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</si>
  <si>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</si>
  <si>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</si>
  <si>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</si>
  <si>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</si>
  <si>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</si>
  <si>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</si>
  <si>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</si>
  <si>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</si>
  <si>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</si>
  <si>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</si>
  <si>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</si>
  <si>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</si>
  <si>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</si>
  <si>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</si>
  <si>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</si>
  <si>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</si>
  <si>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</si>
  <si>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</si>
  <si>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</si>
  <si>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</si>
  <si>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</si>
  <si>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</si>
  <si>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</si>
  <si>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</si>
  <si>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</si>
  <si>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</si>
  <si>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</si>
  <si>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</si>
  <si>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</si>
  <si>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</si>
  <si>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</si>
  <si>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</si>
  <si>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</si>
  <si>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</si>
  <si>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</si>
  <si>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</si>
  <si>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</si>
  <si>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</si>
  <si>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</si>
  <si>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</si>
  <si>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</si>
  <si>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</si>
  <si>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</si>
  <si>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</si>
  <si>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</si>
  <si>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</si>
  <si>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</si>
  <si>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</si>
  <si>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</si>
  <si>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</si>
  <si>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</si>
  <si>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</si>
  <si>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</si>
  <si>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DOSADOR DE AREIA, CAPACIDADE DE 26 LITROS - CHI DIURNO. AF_05/2023</t>
  </si>
  <si>
    <t>DOSADOR DE AREIA, CAPACIDADE DE 26 LITROS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</si>
  <si>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</si>
  <si>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</si>
  <si>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</si>
  <si>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</si>
  <si>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</si>
  <si>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</si>
  <si>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</si>
  <si>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</si>
  <si>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</si>
  <si>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</si>
  <si>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</si>
  <si>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</si>
  <si>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</si>
  <si>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</si>
  <si>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</si>
  <si>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</si>
  <si>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</si>
  <si>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</si>
  <si>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</si>
  <si>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</si>
  <si>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</si>
  <si>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</si>
  <si>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</si>
  <si>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</si>
  <si>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</si>
  <si>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</si>
  <si>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</si>
  <si>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</si>
  <si>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</si>
  <si>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</si>
  <si>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</si>
  <si>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</si>
  <si>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</si>
  <si>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</si>
  <si>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</si>
  <si>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</si>
  <si>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</si>
  <si>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</si>
  <si>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</si>
  <si>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</si>
  <si>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</si>
  <si>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</si>
  <si>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</si>
  <si>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</si>
  <si>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</si>
  <si>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</si>
  <si>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</si>
  <si>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</si>
  <si>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</si>
  <si>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</si>
  <si>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</si>
  <si>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</si>
  <si>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</si>
  <si>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</si>
  <si>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</si>
  <si>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</si>
  <si>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</si>
  <si>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</si>
  <si>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</si>
  <si>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</si>
  <si>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</si>
  <si>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</si>
  <si>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</si>
  <si>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</si>
  <si>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</si>
  <si>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</si>
  <si>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</si>
  <si>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</si>
  <si>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</si>
  <si>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</si>
  <si>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</si>
  <si>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</si>
  <si>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</si>
  <si>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</si>
  <si>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</si>
  <si>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</si>
  <si>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</si>
  <si>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</si>
  <si>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</si>
  <si>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</si>
  <si>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</si>
  <si>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</si>
  <si>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</si>
  <si>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</si>
  <si>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</si>
  <si>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</si>
  <si>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</si>
  <si>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</si>
  <si>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</si>
  <si>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</si>
  <si>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</si>
  <si>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</si>
  <si>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</si>
  <si>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</si>
  <si>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</si>
  <si>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</si>
  <si>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</si>
  <si>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</si>
  <si>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</si>
  <si>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</si>
  <si>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</si>
  <si>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</si>
  <si>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</si>
  <si>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</si>
  <si>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</si>
  <si>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</si>
  <si>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</si>
  <si>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</si>
  <si>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</si>
  <si>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</si>
  <si>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</si>
  <si>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</si>
  <si>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</si>
  <si>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</si>
  <si>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</si>
  <si>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</si>
  <si>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</si>
  <si>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</si>
  <si>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</si>
  <si>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</si>
  <si>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</si>
  <si>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</si>
  <si>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</si>
  <si>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</si>
  <si>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</si>
  <si>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</si>
  <si>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</si>
  <si>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</si>
  <si>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</si>
  <si>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</si>
  <si>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</si>
  <si>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</si>
  <si>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</si>
  <si>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</si>
  <si>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</si>
  <si>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</si>
  <si>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</si>
  <si>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</si>
  <si>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</si>
  <si>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</si>
  <si>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</si>
  <si>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</si>
  <si>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</si>
  <si>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</si>
  <si>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</si>
  <si>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</si>
  <si>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</si>
  <si>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</si>
  <si>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</si>
  <si>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</si>
  <si>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</si>
  <si>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</si>
  <si>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</si>
  <si>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</si>
  <si>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</si>
  <si>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</si>
  <si>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</si>
  <si>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</si>
  <si>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</si>
  <si>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</si>
  <si>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</si>
  <si>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</si>
  <si>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</si>
  <si>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</si>
  <si>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</si>
  <si>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</si>
  <si>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</si>
  <si>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</si>
  <si>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</si>
  <si>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</si>
  <si>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</si>
  <si>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</si>
  <si>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</si>
  <si>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</si>
  <si>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</si>
  <si>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</si>
  <si>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</si>
  <si>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</si>
  <si>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</si>
  <si>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</si>
  <si>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</si>
  <si>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</si>
  <si>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</si>
  <si>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</si>
  <si>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</si>
  <si>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</si>
  <si>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</si>
  <si>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</si>
  <si>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</si>
  <si>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</si>
  <si>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</si>
  <si>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</si>
  <si>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</si>
  <si>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</si>
  <si>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</si>
  <si>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</si>
  <si>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</si>
  <si>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</si>
  <si>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</si>
  <si>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</si>
  <si>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</si>
  <si>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</si>
  <si>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</si>
  <si>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</si>
  <si>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</si>
  <si>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</si>
  <si>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</si>
  <si>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</si>
  <si>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</si>
  <si>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</si>
  <si>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</si>
  <si>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</si>
  <si>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</si>
  <si>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</si>
  <si>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</si>
  <si>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</si>
  <si>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</si>
  <si>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</si>
  <si>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</si>
  <si>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</si>
  <si>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</si>
  <si>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</si>
  <si>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</si>
  <si>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</si>
  <si>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</si>
  <si>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</si>
  <si>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</si>
  <si>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</si>
  <si>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</si>
  <si>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</si>
  <si>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</si>
  <si>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</si>
  <si>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</si>
  <si>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</si>
  <si>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</si>
  <si>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</si>
  <si>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</si>
  <si>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</si>
  <si>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</si>
  <si>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</si>
  <si>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</si>
  <si>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</si>
  <si>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</si>
  <si>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</si>
  <si>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</si>
  <si>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</si>
  <si>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METAIS SANITÁRIOS,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</si>
  <si>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</si>
  <si>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</si>
  <si>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</si>
  <si>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</si>
  <si>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</si>
  <si>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</si>
  <si>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</si>
  <si>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</si>
  <si>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</si>
  <si>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</si>
  <si>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</si>
  <si>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</si>
  <si>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</si>
  <si>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</si>
  <si>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</si>
  <si>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</si>
  <si>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</si>
  <si>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</si>
  <si>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</si>
  <si>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</si>
  <si>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</si>
  <si>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Depreciação, Juros, Impostos e Seguros, Manutenção e Materiais na Operação dos Equipamentos</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</si>
  <si>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</si>
  <si>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</si>
  <si>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</si>
  <si>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</si>
  <si>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</si>
  <si>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</si>
  <si>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</si>
  <si>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</si>
  <si>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</si>
  <si>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</si>
  <si>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</si>
  <si>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</si>
  <si>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</si>
  <si>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</si>
  <si>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</si>
  <si>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</si>
  <si>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</si>
  <si>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</si>
  <si>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</si>
  <si>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</si>
  <si>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</si>
  <si>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</si>
  <si>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</si>
  <si>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</si>
  <si>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</si>
  <si>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</si>
  <si>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</si>
  <si>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</si>
  <si>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</si>
  <si>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</si>
  <si>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</si>
  <si>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</si>
  <si>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</si>
  <si>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</si>
  <si>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</si>
  <si>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</si>
  <si>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</si>
  <si>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</si>
  <si>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</si>
  <si>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</si>
  <si>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</si>
  <si>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</si>
  <si>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</si>
  <si>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</si>
  <si>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</si>
  <si>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</si>
  <si>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</si>
  <si>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</si>
  <si>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</si>
  <si>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</si>
  <si>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</si>
  <si>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</si>
  <si>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</si>
  <si>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</si>
  <si>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</si>
  <si>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</si>
  <si>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</si>
  <si>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</si>
  <si>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</si>
  <si>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</si>
  <si>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</si>
  <si>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</si>
  <si>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</si>
  <si>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</si>
  <si>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</si>
  <si>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</si>
  <si>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</si>
  <si>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</si>
  <si>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</si>
  <si>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</si>
  <si>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</si>
  <si>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</si>
  <si>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</si>
  <si>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</si>
  <si>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</si>
  <si>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</si>
  <si>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</si>
  <si>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</si>
  <si>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</si>
  <si>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</si>
  <si>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</si>
  <si>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</si>
  <si>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</si>
  <si>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</si>
  <si>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</si>
  <si>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</si>
  <si>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</si>
  <si>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</si>
  <si>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</si>
  <si>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</si>
  <si>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</si>
  <si>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</si>
  <si>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</si>
  <si>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</si>
  <si>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</si>
  <si>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</si>
  <si>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</si>
  <si>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</si>
  <si>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</si>
  <si>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</si>
  <si>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</si>
  <si>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</si>
  <si>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</si>
  <si>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</si>
  <si>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</si>
  <si>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</si>
  <si>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</si>
  <si>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</si>
  <si>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</si>
  <si>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</si>
  <si>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</si>
  <si>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</si>
  <si>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</si>
  <si>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</si>
  <si>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</si>
  <si>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</si>
  <si>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</si>
  <si>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</si>
  <si>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</si>
  <si>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</si>
  <si>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</si>
  <si>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</si>
  <si>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</si>
  <si>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</si>
  <si>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</si>
  <si>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</si>
  <si>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</si>
  <si>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</si>
  <si>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</si>
  <si>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</si>
  <si>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</si>
  <si>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</si>
  <si>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</si>
  <si>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</si>
  <si>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</si>
  <si>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</si>
  <si>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</si>
  <si>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</si>
  <si>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</si>
  <si>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</si>
  <si>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</si>
  <si>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</si>
  <si>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</si>
  <si>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</si>
  <si>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</si>
  <si>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</si>
  <si>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</si>
  <si>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</si>
  <si>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</si>
  <si>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</si>
  <si>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</si>
  <si>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</si>
  <si>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</si>
  <si>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</si>
  <si>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</si>
  <si>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</si>
  <si>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</si>
  <si>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</si>
  <si>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</si>
  <si>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</si>
  <si>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</si>
  <si>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</si>
  <si>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</si>
  <si>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</si>
  <si>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</si>
  <si>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</si>
  <si>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</si>
  <si>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</si>
  <si>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</si>
  <si>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</si>
  <si>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</si>
  <si>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</si>
  <si>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</si>
  <si>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</si>
  <si>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</si>
  <si>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</si>
  <si>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</si>
  <si>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</si>
  <si>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</si>
  <si>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</si>
  <si>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</si>
  <si>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</si>
  <si>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</si>
  <si>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</si>
  <si>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</si>
  <si>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</si>
  <si>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</si>
  <si>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</si>
  <si>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</si>
  <si>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</si>
  <si>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</si>
  <si>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</si>
  <si>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DOSADOR DE AREIA, CAPACIDADE DE 26 LITROS - DEPRECIAÇÃO. AF_05/2023</t>
  </si>
  <si>
    <t>DOSADOR DE AREIA, CAPACIDADE DE 26 LITROS - JUROS. AF_05/2023</t>
  </si>
  <si>
    <t>DOSADOR DE AREIA, CAPACIDADE DE 26 LITROS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</si>
  <si>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</si>
  <si>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</si>
  <si>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</si>
  <si>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</si>
  <si>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</si>
  <si>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</si>
  <si>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</si>
  <si>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</si>
  <si>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</si>
  <si>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</si>
  <si>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</si>
  <si>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</si>
  <si>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</si>
  <si>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</si>
  <si>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</si>
  <si>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</si>
  <si>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</si>
  <si>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</si>
  <si>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</si>
  <si>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</si>
  <si>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</si>
  <si>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</si>
  <si>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</si>
  <si>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</si>
  <si>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</si>
  <si>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</si>
  <si>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</si>
  <si>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</si>
  <si>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</si>
  <si>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</si>
  <si>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</si>
  <si>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</si>
  <si>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</si>
  <si>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</si>
  <si>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</si>
  <si>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</si>
  <si>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</si>
  <si>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</si>
  <si>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</si>
  <si>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</si>
  <si>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</si>
  <si>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</si>
  <si>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</si>
  <si>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</si>
  <si>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</si>
  <si>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</si>
  <si>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</si>
  <si>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</si>
  <si>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</si>
  <si>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</si>
  <si>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</si>
  <si>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</si>
  <si>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</si>
  <si>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</si>
  <si>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</si>
  <si>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</si>
  <si>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</si>
  <si>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</si>
  <si>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</si>
  <si>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</si>
  <si>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</si>
  <si>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</si>
  <si>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</si>
  <si>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</si>
  <si>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</si>
  <si>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</si>
  <si>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</si>
  <si>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</si>
  <si>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</si>
  <si>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</si>
  <si>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</si>
  <si>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</si>
  <si>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</si>
  <si>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</si>
  <si>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</si>
  <si>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</si>
  <si>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</si>
  <si>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</si>
  <si>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</si>
  <si>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MATERIAIS NA OPERAÇÃO. AF_01/2024</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</si>
  <si>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</si>
  <si>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</si>
  <si>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</si>
  <si>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</si>
  <si>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</si>
  <si>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</si>
  <si>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</si>
  <si>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</si>
  <si>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</si>
  <si>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</si>
  <si>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</si>
  <si>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</si>
  <si>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</si>
  <si>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SOBRE ESTEIRAS, COM LANÇA TRELIÇADA 40 M, CAPACIDADE MÁXIMA 75 T - MATERIAIS NA OPERAÇÃO.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</si>
  <si>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</si>
  <si>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</si>
  <si>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</si>
  <si>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</si>
  <si>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</si>
  <si>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</si>
  <si>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</si>
  <si>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</si>
  <si>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</si>
  <si>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</si>
  <si>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</si>
  <si>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</si>
  <si>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</si>
  <si>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</si>
  <si>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</si>
  <si>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</si>
  <si>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</si>
  <si>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</si>
  <si>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</si>
  <si>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</si>
  <si>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</si>
  <si>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</si>
  <si>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</si>
  <si>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</si>
  <si>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</si>
  <si>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</si>
  <si>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</si>
  <si>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</si>
  <si>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</si>
  <si>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</si>
  <si>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</si>
  <si>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</si>
  <si>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</si>
  <si>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</si>
  <si>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</si>
  <si>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</si>
  <si>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</si>
  <si>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</si>
  <si>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</si>
  <si>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</si>
  <si>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</si>
  <si>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</si>
  <si>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</si>
  <si>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</si>
  <si>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</si>
  <si>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</si>
  <si>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</si>
  <si>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</si>
  <si>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</si>
  <si>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</si>
  <si>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</si>
  <si>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</si>
  <si>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</si>
  <si>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</si>
  <si>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</si>
  <si>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</si>
  <si>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</si>
  <si>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</si>
  <si>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</si>
  <si>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</si>
  <si>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</si>
  <si>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</si>
  <si>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</si>
  <si>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</si>
  <si>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</si>
  <si>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</si>
  <si>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</si>
  <si>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</si>
  <si>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</si>
  <si>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</si>
  <si>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</si>
  <si>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</si>
  <si>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</si>
  <si>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</si>
  <si>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</si>
  <si>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</si>
  <si>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</si>
  <si>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</si>
  <si>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</si>
  <si>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</si>
  <si>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</si>
  <si>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</si>
  <si>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</si>
  <si>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</si>
  <si>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</si>
  <si>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</si>
  <si>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</si>
  <si>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</si>
  <si>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</si>
  <si>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</si>
  <si>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</si>
  <si>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</si>
  <si>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</si>
  <si>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</si>
  <si>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</si>
  <si>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</si>
  <si>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</si>
  <si>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</si>
  <si>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</si>
  <si>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</si>
  <si>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</si>
  <si>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</si>
  <si>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</si>
  <si>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</si>
  <si>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</si>
  <si>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</si>
  <si>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</si>
  <si>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</si>
  <si>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</si>
  <si>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</si>
  <si>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</si>
  <si>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</si>
  <si>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</si>
  <si>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</si>
  <si>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</si>
  <si>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</si>
  <si>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</si>
  <si>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</si>
  <si>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</si>
  <si>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</si>
  <si>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</si>
  <si>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</si>
  <si>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</si>
  <si>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</si>
  <si>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</si>
  <si>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</si>
  <si>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</si>
  <si>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</si>
  <si>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</si>
  <si>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</si>
  <si>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</si>
  <si>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</si>
  <si>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</si>
  <si>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</si>
  <si>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</si>
  <si>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</si>
  <si>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</si>
  <si>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</si>
  <si>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</si>
  <si>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</si>
  <si>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</si>
  <si>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</si>
  <si>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</si>
  <si>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</si>
  <si>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</si>
  <si>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</si>
  <si>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</si>
  <si>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</si>
  <si>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</si>
  <si>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</si>
  <si>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</si>
  <si>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</si>
  <si>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</si>
  <si>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</si>
  <si>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</si>
  <si>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</si>
  <si>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</si>
  <si>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</si>
  <si>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</si>
  <si>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</si>
  <si>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</si>
  <si>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</si>
  <si>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</si>
  <si>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</si>
  <si>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</si>
  <si>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</si>
  <si>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</si>
  <si>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</si>
  <si>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</si>
  <si>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</si>
  <si>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</si>
  <si>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</si>
  <si>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</si>
  <si>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</si>
  <si>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</si>
  <si>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</si>
  <si>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</si>
  <si>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</si>
  <si>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</si>
  <si>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</si>
  <si>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</si>
  <si>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</si>
  <si>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</si>
  <si>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</si>
  <si>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</si>
  <si>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</si>
  <si>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</si>
  <si>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</si>
  <si>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</si>
  <si>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</si>
  <si>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</si>
  <si>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</si>
  <si>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</si>
  <si>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</si>
  <si>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</si>
  <si>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</si>
  <si>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</si>
  <si>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</si>
  <si>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</si>
  <si>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</si>
  <si>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</si>
  <si>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</si>
  <si>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</si>
  <si>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</si>
  <si>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</si>
  <si>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</si>
  <si>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</si>
  <si>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</si>
  <si>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</si>
  <si>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</si>
  <si>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</si>
  <si>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</si>
  <si>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</si>
  <si>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</si>
  <si>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</si>
  <si>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</si>
  <si>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</si>
  <si>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</si>
  <si>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</si>
  <si>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</si>
  <si>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</si>
  <si>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</si>
  <si>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</si>
  <si>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</si>
  <si>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</si>
  <si>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</si>
  <si>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</si>
  <si>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</si>
  <si>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</si>
  <si>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</si>
  <si>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</si>
  <si>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</si>
  <si>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</si>
  <si>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</si>
  <si>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</si>
  <si>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</si>
  <si>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</si>
  <si>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</si>
  <si>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</si>
  <si>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</si>
  <si>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</si>
  <si>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</si>
  <si>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</si>
  <si>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</si>
  <si>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</si>
  <si>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</si>
  <si>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</si>
  <si>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</si>
  <si>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</si>
  <si>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</si>
  <si>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</si>
  <si>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</si>
  <si>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</si>
  <si>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</si>
  <si>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</si>
  <si>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</si>
  <si>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</si>
  <si>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</si>
  <si>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</si>
  <si>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</si>
  <si>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</si>
  <si>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</si>
  <si>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</si>
  <si>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</si>
  <si>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</si>
  <si>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</si>
  <si>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</si>
  <si>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</si>
  <si>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</si>
  <si>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</si>
  <si>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</si>
  <si>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</si>
  <si>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</si>
  <si>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</si>
  <si>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</si>
  <si>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</si>
  <si>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</si>
  <si>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</si>
  <si>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</si>
  <si>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</si>
  <si>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</si>
  <si>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</si>
  <si>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</si>
  <si>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</si>
  <si>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</si>
  <si>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</si>
  <si>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</si>
  <si>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</si>
  <si>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</si>
  <si>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</si>
  <si>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</si>
  <si>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</si>
  <si>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</si>
  <si>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</si>
  <si>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</si>
  <si>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</si>
  <si>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</si>
  <si>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</si>
  <si>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</si>
  <si>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</si>
  <si>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</si>
  <si>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</si>
  <si>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</si>
  <si>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</si>
  <si>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</si>
  <si>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</si>
  <si>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</si>
  <si>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</si>
  <si>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</si>
  <si>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</si>
  <si>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</si>
  <si>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</si>
  <si>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</si>
  <si>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</si>
  <si>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</si>
  <si>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</si>
  <si>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</si>
  <si>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</si>
  <si>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</si>
  <si>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</si>
  <si>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</si>
  <si>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</si>
  <si>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</si>
  <si>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</si>
  <si>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</si>
  <si>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</si>
  <si>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</si>
  <si>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</si>
  <si>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</si>
  <si>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</si>
  <si>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</si>
  <si>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</si>
  <si>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</si>
  <si>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</si>
  <si>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</si>
  <si>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</si>
  <si>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</si>
  <si>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</si>
  <si>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</si>
  <si>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</si>
  <si>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</si>
  <si>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</si>
  <si>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</si>
  <si>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</si>
  <si>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</si>
  <si>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</si>
  <si>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</si>
  <si>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</si>
  <si>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</si>
  <si>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</si>
  <si>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</si>
  <si>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</si>
  <si>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</si>
  <si>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</si>
  <si>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</si>
  <si>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</si>
  <si>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</si>
  <si>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</si>
  <si>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</si>
  <si>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</si>
  <si>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</si>
  <si>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</si>
  <si>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</si>
  <si>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</si>
  <si>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</si>
  <si>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</si>
  <si>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</si>
  <si>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</si>
  <si>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</si>
  <si>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</si>
  <si>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</si>
  <si>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</si>
  <si>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</si>
  <si>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</si>
  <si>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</si>
  <si>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</si>
  <si>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</si>
  <si>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</si>
  <si>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</si>
  <si>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</si>
  <si>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</si>
  <si>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</si>
  <si>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</si>
  <si>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</si>
  <si>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</si>
  <si>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</si>
  <si>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</si>
  <si>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</si>
  <si>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</si>
  <si>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</si>
  <si>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</si>
  <si>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</si>
  <si>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</si>
  <si>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</si>
  <si>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</si>
  <si>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</si>
  <si>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</si>
  <si>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</si>
  <si>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</si>
  <si>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</si>
  <si>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</si>
  <si>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</si>
  <si>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</si>
  <si>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</si>
  <si>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</si>
  <si>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</si>
  <si>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</si>
  <si>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</si>
  <si>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</si>
  <si>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</si>
  <si>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</si>
  <si>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</si>
  <si>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</si>
  <si>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</si>
  <si>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</si>
  <si>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</si>
  <si>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</si>
  <si>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</si>
  <si>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</si>
  <si>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</si>
  <si>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</si>
  <si>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</si>
  <si>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</si>
  <si>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</si>
  <si>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</si>
  <si>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</si>
  <si>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</si>
  <si>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</si>
  <si>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</si>
  <si>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</si>
  <si>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</si>
  <si>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</si>
  <si>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</si>
  <si>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</si>
  <si>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</si>
  <si>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</si>
  <si>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</si>
  <si>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</si>
  <si>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</si>
  <si>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</si>
  <si>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</si>
  <si>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</si>
  <si>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</si>
  <si>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</si>
  <si>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</si>
  <si>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</si>
  <si>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</si>
  <si>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</si>
  <si>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</si>
  <si>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</si>
  <si>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</si>
  <si>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MECANIZADO.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</si>
  <si>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</si>
  <si>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</si>
  <si>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</si>
  <si>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</si>
  <si>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</si>
  <si>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</si>
  <si>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</si>
  <si>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</si>
  <si>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</si>
  <si>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</si>
  <si>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</si>
  <si>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PINTURA ANTICORROSIVA DE DUTO METÁLICO. AF_03/2024</t>
  </si>
  <si>
    <t>Energia Solar para Edificações</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</si>
  <si>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</si>
  <si>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</si>
  <si>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</si>
  <si>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</si>
  <si>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</si>
  <si>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</si>
  <si>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Equipamentos de Proteção Coletiva</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</si>
  <si>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</si>
  <si>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</si>
  <si>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</si>
  <si>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</si>
  <si>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</si>
  <si>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</si>
  <si>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</si>
  <si>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</si>
  <si>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</si>
  <si>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</si>
  <si>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</si>
  <si>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</si>
  <si>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</si>
  <si>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</si>
  <si>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</si>
  <si>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</si>
  <si>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</si>
  <si>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</si>
  <si>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</si>
  <si>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</si>
  <si>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</si>
  <si>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</si>
  <si>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</si>
  <si>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</si>
  <si>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</si>
  <si>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Escadas</t>
  </si>
  <si>
    <t>ARMAÇÃO DE ESCADA, DE UMA ESTRUTURA CONVENCIONAL DE CONCRETO ARMADO UTILIZANDO AÇO CA-50 DE 10,0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</si>
  <si>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</si>
  <si>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</si>
  <si>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</si>
  <si>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</si>
  <si>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</si>
  <si>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</si>
  <si>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</si>
  <si>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</si>
  <si>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</si>
  <si>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</si>
  <si>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</si>
  <si>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</si>
  <si>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</si>
  <si>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</si>
  <si>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</si>
  <si>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</si>
  <si>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</si>
  <si>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</si>
  <si>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</si>
  <si>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</si>
  <si>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</si>
  <si>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</si>
  <si>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</si>
  <si>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</si>
  <si>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</si>
  <si>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</si>
  <si>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</si>
  <si>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</si>
  <si>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</si>
  <si>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</si>
  <si>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</si>
  <si>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</si>
  <si>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</si>
  <si>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</si>
  <si>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</si>
  <si>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</si>
  <si>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</si>
  <si>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</si>
  <si>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</si>
  <si>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</si>
  <si>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</si>
  <si>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</si>
  <si>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</si>
  <si>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</si>
  <si>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</si>
  <si>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</si>
  <si>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</si>
  <si>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</si>
  <si>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</si>
  <si>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</si>
  <si>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</si>
  <si>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</si>
  <si>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</si>
  <si>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</si>
  <si>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</si>
  <si>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</si>
  <si>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</si>
  <si>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</si>
  <si>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</si>
  <si>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</si>
  <si>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</si>
  <si>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</si>
  <si>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</si>
  <si>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</si>
  <si>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</si>
  <si>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</si>
  <si>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</si>
  <si>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</si>
  <si>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</si>
  <si>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</si>
  <si>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</si>
  <si>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</si>
  <si>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</si>
  <si>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</si>
  <si>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</si>
  <si>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</si>
  <si>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</si>
  <si>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</si>
  <si>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</si>
  <si>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</si>
  <si>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</si>
  <si>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</si>
  <si>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</si>
  <si>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</si>
  <si>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</si>
  <si>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</si>
  <si>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</si>
  <si>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</si>
  <si>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</si>
  <si>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</si>
  <si>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</si>
  <si>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</si>
  <si>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</si>
  <si>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</si>
  <si>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</si>
  <si>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</si>
  <si>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</si>
  <si>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</si>
  <si>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</si>
  <si>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</si>
  <si>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</si>
  <si>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</si>
  <si>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</si>
  <si>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</si>
  <si>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</si>
  <si>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</si>
  <si>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</si>
  <si>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</si>
  <si>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</si>
  <si>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</si>
  <si>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</si>
  <si>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</si>
  <si>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</si>
  <si>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</si>
  <si>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</si>
  <si>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</si>
  <si>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</si>
  <si>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</si>
  <si>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</si>
  <si>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</si>
  <si>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</si>
  <si>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</si>
  <si>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</si>
  <si>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</si>
  <si>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</si>
  <si>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</si>
  <si>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</si>
  <si>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</si>
  <si>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</si>
  <si>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</si>
  <si>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</si>
  <si>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</si>
  <si>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</si>
  <si>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</si>
  <si>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</si>
  <si>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</si>
  <si>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</si>
  <si>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</si>
  <si>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</si>
  <si>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</si>
  <si>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</si>
  <si>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</si>
  <si>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</si>
  <si>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</si>
  <si>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</si>
  <si>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</si>
  <si>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</si>
  <si>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</si>
  <si>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</si>
  <si>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</si>
  <si>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</si>
  <si>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</si>
  <si>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</si>
  <si>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</si>
  <si>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</si>
  <si>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</si>
  <si>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</si>
  <si>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</si>
  <si>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</si>
  <si>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</si>
  <si>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</si>
  <si>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</si>
  <si>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</si>
  <si>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</si>
  <si>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</si>
  <si>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</si>
  <si>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</si>
  <si>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</si>
  <si>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</si>
  <si>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</si>
  <si>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</si>
  <si>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</si>
  <si>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</si>
  <si>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</si>
  <si>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</si>
  <si>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</si>
  <si>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</si>
  <si>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</si>
  <si>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</si>
  <si>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</si>
  <si>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</si>
  <si>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</si>
  <si>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</si>
  <si>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</si>
  <si>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</si>
  <si>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</si>
  <si>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</si>
  <si>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</si>
  <si>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</si>
  <si>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</si>
  <si>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</si>
  <si>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</si>
  <si>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</si>
  <si>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</si>
  <si>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</si>
  <si>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</si>
  <si>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</si>
  <si>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</si>
  <si>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</si>
  <si>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</si>
  <si>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</si>
  <si>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</si>
  <si>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</si>
  <si>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</si>
  <si>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</si>
  <si>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</si>
  <si>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</si>
  <si>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</si>
  <si>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</si>
  <si>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</si>
  <si>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</si>
  <si>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</si>
  <si>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</si>
  <si>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</si>
  <si>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</si>
  <si>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</si>
  <si>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</si>
  <si>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</si>
  <si>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</si>
  <si>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</si>
  <si>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</si>
  <si>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</si>
  <si>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</si>
  <si>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</si>
  <si>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</si>
  <si>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</si>
  <si>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</si>
  <si>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</si>
  <si>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</si>
  <si>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</si>
  <si>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</si>
  <si>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</si>
  <si>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</si>
  <si>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</si>
  <si>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</si>
  <si>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</si>
  <si>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</si>
  <si>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</si>
  <si>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</si>
  <si>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</si>
  <si>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</si>
  <si>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</si>
  <si>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</si>
  <si>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</si>
  <si>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</si>
  <si>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</si>
  <si>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</si>
  <si>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</si>
  <si>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</si>
  <si>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</si>
  <si>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</si>
  <si>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</si>
  <si>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</si>
  <si>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</si>
  <si>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</si>
  <si>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</si>
  <si>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</si>
  <si>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</si>
  <si>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</si>
  <si>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</si>
  <si>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</si>
  <si>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</si>
  <si>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</si>
  <si>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</si>
  <si>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</si>
  <si>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</si>
  <si>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</si>
  <si>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</si>
  <si>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</si>
  <si>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</si>
  <si>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</si>
  <si>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</si>
  <si>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</si>
  <si>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</si>
  <si>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</si>
  <si>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</si>
  <si>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</si>
  <si>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</si>
  <si>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</si>
  <si>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</si>
  <si>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</si>
  <si>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</si>
  <si>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</si>
  <si>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</si>
  <si>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</si>
  <si>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</si>
  <si>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</si>
  <si>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</si>
  <si>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</si>
  <si>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</si>
  <si>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</si>
  <si>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</si>
  <si>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</si>
  <si>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</si>
  <si>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</si>
  <si>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</si>
  <si>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</si>
  <si>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</si>
  <si>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</si>
  <si>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</si>
  <si>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</si>
  <si>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</si>
  <si>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</si>
  <si>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</si>
  <si>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</si>
  <si>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</si>
  <si>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</si>
  <si>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</si>
  <si>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</si>
  <si>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</si>
  <si>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</si>
  <si>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</si>
  <si>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</si>
  <si>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</si>
  <si>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</si>
  <si>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</si>
  <si>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</si>
  <si>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</si>
  <si>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</si>
  <si>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</si>
  <si>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</si>
  <si>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</si>
  <si>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</si>
  <si>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</si>
  <si>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</si>
  <si>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</si>
  <si>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</si>
  <si>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</si>
  <si>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</si>
  <si>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</si>
  <si>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</si>
  <si>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</si>
  <si>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</si>
  <si>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Esquadrias - Janelas</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</si>
  <si>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</si>
  <si>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</si>
  <si>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</si>
  <si>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</si>
  <si>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</si>
  <si>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</si>
  <si>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</si>
  <si>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</si>
  <si>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</si>
  <si>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</si>
  <si>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</si>
  <si>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</si>
  <si>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</si>
  <si>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</si>
  <si>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</si>
  <si>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</si>
  <si>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</si>
  <si>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</si>
  <si>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</si>
  <si>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</si>
  <si>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Esquadrias - Portas</t>
  </si>
  <si>
    <t>ALIZAR DE 5X1,5CM PARA PORTA FIXADO COM PREGOS, PADRÃO MÉDIO - FORNECIMENTO E INSTALAÇÃO. AF_12/2019</t>
  </si>
  <si>
    <t>ALIZAR DE 5X1,5CM PARA PORTA FIXADO COM PREGOS, PADRÃO POPULAR - FORNECIMENTO E INSTALAÇÃO.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</si>
  <si>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</si>
  <si>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</si>
  <si>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</si>
  <si>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</si>
  <si>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</si>
  <si>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</si>
  <si>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</si>
  <si>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</si>
  <si>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</si>
  <si>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</si>
  <si>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</si>
  <si>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</si>
  <si>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</si>
  <si>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</si>
  <si>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</si>
  <si>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</si>
  <si>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</si>
  <si>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</si>
  <si>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</si>
  <si>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</si>
  <si>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</si>
  <si>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</si>
  <si>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</si>
  <si>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</si>
  <si>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</si>
  <si>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</si>
  <si>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</si>
  <si>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</si>
  <si>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</si>
  <si>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</si>
  <si>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</si>
  <si>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</si>
  <si>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</si>
  <si>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</si>
  <si>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</si>
  <si>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</si>
  <si>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</si>
  <si>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</si>
  <si>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</si>
  <si>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</si>
  <si>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</si>
  <si>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</si>
  <si>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</si>
  <si>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</si>
  <si>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</si>
  <si>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</si>
  <si>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</si>
  <si>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</si>
  <si>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</si>
  <si>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</si>
  <si>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</si>
  <si>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</si>
  <si>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</si>
  <si>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</si>
  <si>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</si>
  <si>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</si>
  <si>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</si>
  <si>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</si>
  <si>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</si>
  <si>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</si>
  <si>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</si>
  <si>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</si>
  <si>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</si>
  <si>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</si>
  <si>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</si>
  <si>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</si>
  <si>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</si>
  <si>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</si>
  <si>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</si>
  <si>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</si>
  <si>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</si>
  <si>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</si>
  <si>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</si>
  <si>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</si>
  <si>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</si>
  <si>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</si>
  <si>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</si>
  <si>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</si>
  <si>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</si>
  <si>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</si>
  <si>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</si>
  <si>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</si>
  <si>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</si>
  <si>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</si>
  <si>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</si>
  <si>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</si>
  <si>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</si>
  <si>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</si>
  <si>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</si>
  <si>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</si>
  <si>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</si>
  <si>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</si>
  <si>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</si>
  <si>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</si>
  <si>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</si>
  <si>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</si>
  <si>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</si>
  <si>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</si>
  <si>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</si>
  <si>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</si>
  <si>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</si>
  <si>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</si>
  <si>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</si>
  <si>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</si>
  <si>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</si>
  <si>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</si>
  <si>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</si>
  <si>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</si>
  <si>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</si>
  <si>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</si>
  <si>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</si>
  <si>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</si>
  <si>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</si>
  <si>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</si>
  <si>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</si>
  <si>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</si>
  <si>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</si>
  <si>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</si>
  <si>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</si>
  <si>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</si>
  <si>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</si>
  <si>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</si>
  <si>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</si>
  <si>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</si>
  <si>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</si>
  <si>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</si>
  <si>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</si>
  <si>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</si>
  <si>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</si>
  <si>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</si>
  <si>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</si>
  <si>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</si>
  <si>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</si>
  <si>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</si>
  <si>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</si>
  <si>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</si>
  <si>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</si>
  <si>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em Hélice Contínua</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</si>
  <si>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</si>
  <si>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</si>
  <si>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</si>
  <si>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</si>
  <si>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</si>
  <si>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</si>
  <si>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</si>
  <si>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</si>
  <si>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</si>
  <si>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</si>
  <si>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</si>
  <si>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</si>
  <si>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</si>
  <si>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</si>
  <si>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</si>
  <si>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</si>
  <si>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</si>
  <si>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</si>
  <si>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</si>
  <si>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</si>
  <si>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</si>
  <si>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</si>
  <si>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</si>
  <si>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</si>
  <si>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</si>
  <si>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</si>
  <si>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</si>
  <si>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</si>
  <si>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</si>
  <si>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</si>
  <si>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</si>
  <si>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</si>
  <si>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</si>
  <si>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</si>
  <si>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</si>
  <si>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</si>
  <si>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</si>
  <si>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</si>
  <si>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</si>
  <si>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</si>
  <si>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</si>
  <si>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</si>
  <si>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</si>
  <si>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</si>
  <si>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</si>
  <si>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</si>
  <si>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</si>
  <si>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</si>
  <si>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</si>
  <si>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</si>
  <si>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</si>
  <si>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</si>
  <si>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</si>
  <si>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</si>
  <si>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</si>
  <si>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</si>
  <si>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</si>
  <si>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</si>
  <si>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</si>
  <si>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</si>
  <si>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</si>
  <si>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</si>
  <si>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</si>
  <si>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</si>
  <si>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</si>
  <si>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</si>
  <si>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</si>
  <si>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</si>
  <si>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</si>
  <si>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</si>
  <si>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</si>
  <si>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</si>
  <si>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</si>
  <si>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</si>
  <si>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</si>
  <si>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</si>
  <si>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</si>
  <si>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</si>
  <si>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</si>
  <si>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</si>
  <si>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</si>
  <si>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</si>
  <si>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</si>
  <si>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</si>
  <si>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</si>
  <si>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</si>
  <si>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</si>
  <si>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</si>
  <si>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</si>
  <si>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</si>
  <si>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</si>
  <si>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</si>
  <si>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</si>
  <si>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</si>
  <si>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</si>
  <si>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</si>
  <si>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</si>
  <si>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</si>
  <si>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</si>
  <si>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</si>
  <si>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</si>
  <si>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</si>
  <si>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</si>
  <si>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</si>
  <si>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</si>
  <si>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</si>
  <si>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</si>
  <si>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</si>
  <si>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</si>
  <si>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</si>
  <si>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</si>
  <si>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</si>
  <si>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Estruturas Pré-Fabricadas e Pré-Moldadas</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</si>
  <si>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</si>
  <si>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</si>
  <si>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</si>
  <si>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</si>
  <si>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</si>
  <si>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</si>
  <si>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</si>
  <si>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</si>
  <si>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</si>
  <si>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</si>
  <si>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</si>
  <si>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</si>
  <si>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</si>
  <si>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</si>
  <si>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</si>
  <si>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</si>
  <si>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</si>
  <si>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</si>
  <si>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</si>
  <si>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</si>
  <si>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</si>
  <si>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</si>
  <si>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</si>
  <si>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</si>
  <si>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Estruturas de Madeira</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</si>
  <si>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</si>
  <si>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</si>
  <si>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</si>
  <si>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</si>
  <si>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</si>
  <si>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</si>
  <si>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</si>
  <si>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</si>
  <si>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</si>
  <si>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</si>
  <si>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</si>
  <si>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</si>
  <si>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</si>
  <si>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</si>
  <si>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</si>
  <si>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</si>
  <si>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</si>
  <si>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</si>
  <si>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</si>
  <si>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</si>
  <si>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</si>
  <si>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</si>
  <si>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</si>
  <si>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</si>
  <si>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</si>
  <si>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</si>
  <si>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</si>
  <si>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</si>
  <si>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</si>
  <si>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</si>
  <si>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</si>
  <si>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</si>
  <si>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</si>
  <si>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</si>
  <si>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</si>
  <si>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</si>
  <si>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</si>
  <si>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</si>
  <si>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</si>
  <si>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</si>
  <si>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</si>
  <si>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</si>
  <si>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</si>
  <si>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</si>
  <si>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</si>
  <si>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</si>
  <si>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</si>
  <si>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</si>
  <si>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</si>
  <si>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</si>
  <si>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</si>
  <si>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</si>
  <si>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</si>
  <si>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</si>
  <si>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</si>
  <si>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</si>
  <si>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</si>
  <si>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</si>
  <si>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</si>
  <si>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</si>
  <si>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</si>
  <si>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</si>
  <si>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</si>
  <si>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</si>
  <si>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</si>
  <si>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</si>
  <si>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</si>
  <si>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</si>
  <si>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</si>
  <si>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PERFURAÇÃO DE CORTINA PRÉ-MOLDADA COM MARTELETE ROMPEDOR. AF_11/2023</t>
  </si>
  <si>
    <t>PERFURAÇÃO DE PAREDE DIAFRAGMA COM COROA DIAMANTADA DE DIÂMETRO DE 102 MM. AF_11/2023</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</si>
  <si>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</si>
  <si>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</si>
  <si>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</si>
  <si>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</si>
  <si>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</si>
  <si>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</si>
  <si>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</si>
  <si>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</si>
  <si>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</si>
  <si>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</si>
  <si>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</si>
  <si>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</si>
  <si>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</si>
  <si>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</si>
  <si>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</si>
  <si>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</si>
  <si>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</si>
  <si>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</si>
  <si>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</si>
  <si>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</si>
  <si>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</si>
  <si>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</si>
  <si>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</si>
  <si>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</si>
  <si>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</si>
  <si>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</si>
  <si>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</si>
  <si>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</si>
  <si>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</si>
  <si>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</si>
  <si>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</si>
  <si>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</si>
  <si>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</si>
  <si>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</si>
  <si>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</si>
  <si>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</si>
  <si>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</si>
  <si>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</si>
  <si>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</si>
  <si>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</si>
  <si>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</si>
  <si>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</si>
  <si>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</si>
  <si>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</si>
  <si>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</si>
  <si>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</si>
  <si>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</si>
  <si>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</si>
  <si>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</si>
  <si>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</si>
  <si>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</si>
  <si>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</si>
  <si>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</si>
  <si>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</si>
  <si>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</si>
  <si>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</si>
  <si>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</si>
  <si>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</si>
  <si>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</si>
  <si>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</si>
  <si>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</si>
  <si>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</si>
  <si>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</si>
  <si>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</si>
  <si>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</si>
  <si>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</si>
  <si>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</si>
  <si>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</si>
  <si>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</si>
  <si>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</si>
  <si>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</si>
  <si>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</si>
  <si>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CONCRETAGEM DE BLOCO DE COROAMENTO OU VIGA BALDRAME, FCK 30 MPA, COM USO DE BOMBA - LANÇAMENTO, ADENSAMENTO E ACABAMENTO. AF_01/2024</t>
  </si>
  <si>
    <t>CONCRETAGEM DE SAPATA CORRIDA, FCK 30 MPA, COM USO DE BOMBA - LANÇAMENTO, ADENSAMENTO E ACABAMENTO. AF_01/2024</t>
  </si>
  <si>
    <t>CONCRETAGEM DE SAPATA, FCK 30 MPA, COM USO DE BOMBA - LANÇAMENTO, ADENSAMENTO E ACABAMENTO. AF_01/2024</t>
  </si>
  <si>
    <t>ESCAVAÇÃO MANUAL PARA BLOCO DE COROAMENTO OU SAPATA (SEM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</si>
  <si>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</si>
  <si>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</si>
  <si>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</si>
  <si>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</si>
  <si>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</si>
  <si>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</si>
  <si>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</si>
  <si>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2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</si>
  <si>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</si>
  <si>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</si>
  <si>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</si>
  <si>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</si>
  <si>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</si>
  <si>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</si>
  <si>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</si>
  <si>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</si>
  <si>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2 UTILIZAÇÕES. AF_01/2024</t>
  </si>
  <si>
    <t>FABRICAÇÃO, MONTAGEM E DESMONTAGEM DE FÔRMA PARA VIGA BALDRAME, EM MADEIRA SERRADA, E=25 MM, 4 UTILIZAÇÕES. AF_01/2024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</si>
  <si>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</si>
  <si>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</si>
  <si>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</si>
  <si>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</si>
  <si>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</si>
  <si>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</si>
  <si>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</si>
  <si>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</si>
  <si>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</si>
  <si>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</si>
  <si>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</si>
  <si>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</si>
  <si>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</si>
  <si>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</si>
  <si>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</si>
  <si>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</si>
  <si>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</si>
  <si>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</si>
  <si>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</si>
  <si>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</si>
  <si>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</si>
  <si>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</si>
  <si>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</si>
  <si>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</si>
  <si>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</si>
  <si>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</si>
  <si>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</si>
  <si>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</si>
  <si>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</si>
  <si>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</si>
  <si>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</si>
  <si>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</si>
  <si>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</si>
  <si>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</si>
  <si>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</si>
  <si>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</si>
  <si>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</si>
  <si>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</si>
  <si>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</si>
  <si>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</si>
  <si>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</si>
  <si>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</si>
  <si>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</si>
  <si>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</si>
  <si>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</si>
  <si>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</si>
  <si>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</si>
  <si>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</si>
  <si>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</si>
  <si>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</si>
  <si>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</si>
  <si>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</si>
  <si>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</si>
  <si>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</si>
  <si>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</si>
  <si>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</si>
  <si>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</si>
  <si>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</si>
  <si>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</si>
  <si>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</si>
  <si>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</si>
  <si>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</si>
  <si>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</si>
  <si>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</si>
  <si>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</si>
  <si>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</si>
  <si>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</si>
  <si>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</si>
  <si>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</si>
  <si>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</si>
  <si>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</si>
  <si>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</si>
  <si>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</si>
  <si>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</si>
  <si>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</si>
  <si>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</si>
  <si>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</si>
  <si>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</si>
  <si>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</si>
  <si>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</si>
  <si>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</si>
  <si>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</si>
  <si>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</si>
  <si>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</si>
  <si>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</si>
  <si>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</si>
  <si>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</si>
  <si>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</si>
  <si>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</si>
  <si>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</si>
  <si>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</si>
  <si>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</si>
  <si>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</si>
  <si>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</si>
  <si>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</si>
  <si>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</si>
  <si>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</si>
  <si>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</si>
  <si>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</si>
  <si>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</si>
  <si>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</si>
  <si>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</si>
  <si>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</si>
  <si>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</si>
  <si>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</si>
  <si>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</si>
  <si>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</si>
  <si>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</si>
  <si>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</si>
  <si>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</si>
  <si>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</si>
  <si>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</si>
  <si>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</si>
  <si>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</si>
  <si>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</si>
  <si>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</si>
  <si>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</si>
  <si>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</si>
  <si>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</si>
  <si>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</si>
  <si>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</si>
  <si>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</si>
  <si>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</si>
  <si>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</si>
  <si>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</si>
  <si>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</si>
  <si>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</si>
  <si>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</si>
  <si>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</si>
  <si>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</si>
  <si>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</si>
  <si>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</si>
  <si>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</si>
  <si>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</si>
  <si>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</si>
  <si>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</si>
  <si>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</si>
  <si>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</si>
  <si>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</si>
  <si>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</si>
  <si>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</si>
  <si>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</si>
  <si>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</si>
  <si>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</si>
  <si>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</si>
  <si>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</si>
  <si>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</si>
  <si>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</si>
  <si>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</si>
  <si>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</si>
  <si>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</si>
  <si>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</si>
  <si>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</si>
  <si>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</si>
  <si>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</si>
  <si>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</si>
  <si>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</si>
  <si>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</si>
  <si>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</si>
  <si>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</si>
  <si>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</si>
  <si>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</si>
  <si>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</si>
  <si>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</si>
  <si>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</si>
  <si>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</si>
  <si>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</si>
  <si>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</si>
  <si>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</si>
  <si>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</si>
  <si>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</si>
  <si>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</si>
  <si>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</si>
  <si>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SIMPLES, DIÂMETRO EXTERNO = 1 1/2", EM ALUMÍNIO. AF_04/2019_PS</t>
  </si>
  <si>
    <t>GRADIL EM ALUMÍNIO FIXADO EM VÃOS DE JANELAS, FORMADO POR TUBOS DE 3/4". AF_04/2019</t>
  </si>
  <si>
    <t>GRADIL EM FERRO FIXADO EM VÃOS DE JANELAS, FORMADO POR BARRAS CHATAS DE 25X4,8 MM. AF_04/2019</t>
  </si>
  <si>
    <t>GUARDA-CORPO PANORÂMICO COM PERFIS DE ALUMÍNIO E VIDRO LAMINADO 8 MM, FIXADO COM CHUMBADOR MECÂNICO. AF_04/2019_PS</t>
  </si>
  <si>
    <t>Guias e sarjetas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</si>
  <si>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</si>
  <si>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</si>
  <si>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</si>
  <si>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</si>
  <si>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</si>
  <si>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</si>
  <si>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</si>
  <si>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</si>
  <si>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</si>
  <si>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</si>
  <si>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</si>
  <si>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</si>
  <si>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</si>
  <si>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</si>
  <si>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</si>
  <si>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</si>
  <si>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</si>
  <si>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</si>
  <si>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</si>
  <si>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</si>
  <si>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</si>
  <si>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</si>
  <si>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</si>
  <si>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</si>
  <si>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</si>
  <si>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</si>
  <si>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</si>
  <si>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</si>
  <si>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</si>
  <si>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</si>
  <si>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</si>
  <si>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</si>
  <si>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</si>
  <si>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</si>
  <si>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</si>
  <si>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</si>
  <si>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</si>
  <si>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</si>
  <si>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</si>
  <si>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</si>
  <si>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</si>
  <si>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</si>
  <si>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</si>
  <si>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</si>
  <si>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</si>
  <si>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</si>
  <si>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</si>
  <si>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</si>
  <si>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</si>
  <si>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</si>
  <si>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</si>
  <si>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</si>
  <si>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</si>
  <si>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</si>
  <si>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</si>
  <si>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</si>
  <si>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</si>
  <si>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</si>
  <si>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</si>
  <si>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</si>
  <si>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</si>
  <si>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</si>
  <si>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</si>
  <si>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</si>
  <si>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</si>
  <si>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</si>
  <si>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</si>
  <si>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RODAPÉ COM TELA DE POLIÉSTER.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</si>
  <si>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</si>
  <si>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</si>
  <si>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</si>
  <si>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16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</si>
  <si>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</si>
  <si>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</si>
  <si>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</si>
  <si>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</si>
  <si>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</si>
  <si>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</si>
  <si>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</si>
  <si>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</si>
  <si>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</si>
  <si>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</si>
  <si>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</si>
  <si>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</si>
  <si>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</si>
  <si>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</si>
  <si>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</si>
  <si>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</si>
  <si>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</si>
  <si>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</si>
  <si>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</si>
  <si>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</si>
  <si>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</si>
  <si>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</si>
  <si>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</si>
  <si>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</si>
  <si>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</si>
  <si>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</si>
  <si>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</si>
  <si>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</si>
  <si>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</si>
  <si>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</si>
  <si>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</si>
  <si>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</si>
  <si>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</si>
  <si>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</si>
  <si>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</si>
  <si>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</si>
  <si>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</si>
  <si>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</si>
  <si>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</si>
  <si>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</si>
  <si>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</si>
  <si>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</si>
  <si>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</si>
  <si>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</si>
  <si>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</si>
  <si>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</si>
  <si>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</si>
  <si>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</si>
  <si>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</si>
  <si>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</si>
  <si>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</si>
  <si>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</si>
  <si>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</si>
  <si>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</si>
  <si>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</si>
  <si>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</si>
  <si>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</si>
  <si>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</si>
  <si>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</si>
  <si>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</si>
  <si>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</si>
  <si>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</si>
  <si>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</si>
  <si>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</si>
  <si>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</si>
  <si>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</si>
  <si>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</si>
  <si>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</si>
  <si>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</si>
  <si>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</si>
  <si>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</si>
  <si>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</si>
  <si>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</si>
  <si>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</si>
  <si>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</si>
  <si>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</si>
  <si>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</si>
  <si>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</si>
  <si>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</si>
  <si>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</si>
  <si>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</si>
  <si>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</si>
  <si>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</si>
  <si>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</si>
  <si>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</si>
  <si>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</si>
  <si>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</si>
  <si>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</si>
  <si>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</si>
  <si>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</si>
  <si>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</si>
  <si>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</si>
  <si>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</si>
  <si>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</si>
  <si>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</si>
  <si>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</si>
  <si>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</si>
  <si>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</si>
  <si>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</si>
  <si>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</si>
  <si>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</si>
  <si>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</si>
  <si>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</si>
  <si>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</si>
  <si>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</si>
  <si>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</si>
  <si>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</si>
  <si>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</si>
  <si>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</si>
  <si>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</si>
  <si>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</si>
  <si>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</si>
  <si>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</si>
  <si>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</si>
  <si>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</si>
  <si>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</si>
  <si>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</si>
  <si>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</si>
  <si>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</si>
  <si>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</si>
  <si>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</si>
  <si>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</si>
  <si>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</si>
  <si>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</si>
  <si>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</si>
  <si>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</si>
  <si>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</si>
  <si>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</si>
  <si>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</si>
  <si>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</si>
  <si>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</si>
  <si>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</si>
  <si>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</si>
  <si>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</si>
  <si>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</si>
  <si>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</si>
  <si>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</si>
  <si>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</si>
  <si>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</si>
  <si>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</si>
  <si>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</si>
  <si>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</si>
  <si>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</si>
  <si>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</si>
  <si>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</si>
  <si>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</si>
  <si>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</si>
  <si>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</si>
  <si>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</si>
  <si>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</si>
  <si>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</si>
  <si>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</si>
  <si>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</si>
  <si>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</si>
  <si>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</si>
  <si>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</si>
  <si>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</si>
  <si>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</si>
  <si>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</si>
  <si>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</si>
  <si>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</si>
  <si>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</si>
  <si>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</si>
  <si>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</si>
  <si>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</si>
  <si>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</si>
  <si>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</si>
  <si>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</si>
  <si>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</si>
  <si>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</si>
  <si>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</si>
  <si>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</si>
  <si>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</si>
  <si>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</si>
  <si>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</si>
  <si>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</si>
  <si>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</si>
  <si>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</si>
  <si>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</si>
  <si>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</si>
  <si>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</si>
  <si>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</si>
  <si>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</si>
  <si>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</si>
  <si>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</si>
  <si>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</si>
  <si>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</si>
  <si>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</si>
  <si>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</si>
  <si>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</si>
  <si>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</si>
  <si>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</si>
  <si>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</si>
  <si>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</si>
  <si>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</si>
  <si>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</si>
  <si>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</si>
  <si>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</si>
  <si>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</si>
  <si>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</si>
  <si>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</si>
  <si>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</si>
  <si>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</si>
  <si>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</si>
  <si>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</si>
  <si>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</si>
  <si>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</si>
  <si>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</si>
  <si>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</si>
  <si>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</si>
  <si>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</si>
  <si>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</si>
  <si>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</si>
  <si>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</si>
  <si>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</si>
  <si>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</si>
  <si>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</si>
  <si>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</si>
  <si>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</si>
  <si>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</si>
  <si>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</si>
  <si>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</si>
  <si>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</si>
  <si>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</si>
  <si>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</si>
  <si>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</si>
  <si>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</si>
  <si>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</si>
  <si>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</si>
  <si>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</si>
  <si>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</si>
  <si>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</si>
  <si>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</si>
  <si>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</si>
  <si>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</si>
  <si>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</si>
  <si>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</si>
  <si>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</si>
  <si>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</si>
  <si>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</si>
  <si>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</si>
  <si>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</si>
  <si>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</si>
  <si>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</si>
  <si>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</si>
  <si>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</si>
  <si>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</si>
  <si>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</si>
  <si>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</si>
  <si>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</si>
  <si>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</si>
  <si>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</si>
  <si>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</si>
  <si>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</si>
  <si>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</si>
  <si>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TRIPOLAR DIN 63A - FORNECIMENTO E INSTALAÇÃO. AF_07/2025</t>
  </si>
  <si>
    <t>DISJUNTOR TRIPOLAR TIPO DIN, CORRENTE NOMINAL DE 10A - FORNECIMENTO E INSTALAÇÃO. AF_07/2025</t>
  </si>
  <si>
    <t>DISJUNTOR TRIPOLAR TIPO DIN, CORRENTE NOMINAL DE 20A - FORNECIMENTO E INSTALAÇÃO. AF_07/2025</t>
  </si>
  <si>
    <t>DISJUNTOR TRIPOLAR TIPO DIN, CORRENTE NOMINAL DE 32A - FORNECIMENTO E INSTALAÇÃO. AF_07/2025</t>
  </si>
  <si>
    <t>DISJUNTOR TRIPOLAR TIPO DIN, CORRENTE NOMINAL DE 50A - FORNECIMENTO E INSTALAÇÃO. AF_07/2025</t>
  </si>
  <si>
    <t>DISJUNTOR TRIPOLAR TIPO NEMA, CORRENTE NOMINAL DE 10 ATÉ 50A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</si>
  <si>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</si>
  <si>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</si>
  <si>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</si>
  <si>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</si>
  <si>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</si>
  <si>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</si>
  <si>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</si>
  <si>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</si>
  <si>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</si>
  <si>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</si>
  <si>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</si>
  <si>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</si>
  <si>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</si>
  <si>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</si>
  <si>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</si>
  <si>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</si>
  <si>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</si>
  <si>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</si>
  <si>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</si>
  <si>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</si>
  <si>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</si>
  <si>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</si>
  <si>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</si>
  <si>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</si>
  <si>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</si>
  <si>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</si>
  <si>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</si>
  <si>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</si>
  <si>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</si>
  <si>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</si>
  <si>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</si>
  <si>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</si>
  <si>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</si>
  <si>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</si>
  <si>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</si>
  <si>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</si>
  <si>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</si>
  <si>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</si>
  <si>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</si>
  <si>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</si>
  <si>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</si>
  <si>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</si>
  <si>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</si>
  <si>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</si>
  <si>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</si>
  <si>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</si>
  <si>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</si>
  <si>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</si>
  <si>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</si>
  <si>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</si>
  <si>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</si>
  <si>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</si>
  <si>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</si>
  <si>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</si>
  <si>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</si>
  <si>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</si>
  <si>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</si>
  <si>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</si>
  <si>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</si>
  <si>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</si>
  <si>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</si>
  <si>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</si>
  <si>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</si>
  <si>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</si>
  <si>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</si>
  <si>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</si>
  <si>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</si>
  <si>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</si>
  <si>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</si>
  <si>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</si>
  <si>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</si>
  <si>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</si>
  <si>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</si>
  <si>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</si>
  <si>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</si>
  <si>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</si>
  <si>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</si>
  <si>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</si>
  <si>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</si>
  <si>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</si>
  <si>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</si>
  <si>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</si>
  <si>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</si>
  <si>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</si>
  <si>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</si>
  <si>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</si>
  <si>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</si>
  <si>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</si>
  <si>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</si>
  <si>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</si>
  <si>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</si>
  <si>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</si>
  <si>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</si>
  <si>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</si>
  <si>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</si>
  <si>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</si>
  <si>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</si>
  <si>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</si>
  <si>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</si>
  <si>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</si>
  <si>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</si>
  <si>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</si>
  <si>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</si>
  <si>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</si>
  <si>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</si>
  <si>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</si>
  <si>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</si>
  <si>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</si>
  <si>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</si>
  <si>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</si>
  <si>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</si>
  <si>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</si>
  <si>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</si>
  <si>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</si>
  <si>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</si>
  <si>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</si>
  <si>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</si>
  <si>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</si>
  <si>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</si>
  <si>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</si>
  <si>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</si>
  <si>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</si>
  <si>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</si>
  <si>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</si>
  <si>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</si>
  <si>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</si>
  <si>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</si>
  <si>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</si>
  <si>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</si>
  <si>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</si>
  <si>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</si>
  <si>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</si>
  <si>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</si>
  <si>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</si>
  <si>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</si>
  <si>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</si>
  <si>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</si>
  <si>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</si>
  <si>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</si>
  <si>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</si>
  <si>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</si>
  <si>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</si>
  <si>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</si>
  <si>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</si>
  <si>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</si>
  <si>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</si>
  <si>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</si>
  <si>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</si>
  <si>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</si>
  <si>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</si>
  <si>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</si>
  <si>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</si>
  <si>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</si>
  <si>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</si>
  <si>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</si>
  <si>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</si>
  <si>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</si>
  <si>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</si>
  <si>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</si>
  <si>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</si>
  <si>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</si>
  <si>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</si>
  <si>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</si>
  <si>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</si>
  <si>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</si>
  <si>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</si>
  <si>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</si>
  <si>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</si>
  <si>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</si>
  <si>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</si>
  <si>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</si>
  <si>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</si>
  <si>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</si>
  <si>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</si>
  <si>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</si>
  <si>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</si>
  <si>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</si>
  <si>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</si>
  <si>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</si>
  <si>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</si>
  <si>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</si>
  <si>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</si>
  <si>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</si>
  <si>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</si>
  <si>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</si>
  <si>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</si>
  <si>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</si>
  <si>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</si>
  <si>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</si>
  <si>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</si>
  <si>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</si>
  <si>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</si>
  <si>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</si>
  <si>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</si>
  <si>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</si>
  <si>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</si>
  <si>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</si>
  <si>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</si>
  <si>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</si>
  <si>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</si>
  <si>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</si>
  <si>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</si>
  <si>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</si>
  <si>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</si>
  <si>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</si>
  <si>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</si>
  <si>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</si>
  <si>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</si>
  <si>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</si>
  <si>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</si>
  <si>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</si>
  <si>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</si>
  <si>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</si>
  <si>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</si>
  <si>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</si>
  <si>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</si>
  <si>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</si>
  <si>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</si>
  <si>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</si>
  <si>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</si>
  <si>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</si>
  <si>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</si>
  <si>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</si>
  <si>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</si>
  <si>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</si>
  <si>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</si>
  <si>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</si>
  <si>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</si>
  <si>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</si>
  <si>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</si>
  <si>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</si>
  <si>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</si>
  <si>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</si>
  <si>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</si>
  <si>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</si>
  <si>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</si>
  <si>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</si>
  <si>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</si>
  <si>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</si>
  <si>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</si>
  <si>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</si>
  <si>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</si>
  <si>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</si>
  <si>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</si>
  <si>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</si>
  <si>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</si>
  <si>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</si>
  <si>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</si>
  <si>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</si>
  <si>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</si>
  <si>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</si>
  <si>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</si>
  <si>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</si>
  <si>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</si>
  <si>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</si>
  <si>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</si>
  <si>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</si>
  <si>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</si>
  <si>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</si>
  <si>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</si>
  <si>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</si>
  <si>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</si>
  <si>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</si>
  <si>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</si>
  <si>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</si>
  <si>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</si>
  <si>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</si>
  <si>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</si>
  <si>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</si>
  <si>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</si>
  <si>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</si>
  <si>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</si>
  <si>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</si>
  <si>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</si>
  <si>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</si>
  <si>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</si>
  <si>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</si>
  <si>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</si>
  <si>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</si>
  <si>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</si>
  <si>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</si>
  <si>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</si>
  <si>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</si>
  <si>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</si>
  <si>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</si>
  <si>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</si>
  <si>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</si>
  <si>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</si>
  <si>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</si>
  <si>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</si>
  <si>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</si>
  <si>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</si>
  <si>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</si>
  <si>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</si>
  <si>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</si>
  <si>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</si>
  <si>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</si>
  <si>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</si>
  <si>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</si>
  <si>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</si>
  <si>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</si>
  <si>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</si>
  <si>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</si>
  <si>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</si>
  <si>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</si>
  <si>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</si>
  <si>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</si>
  <si>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</si>
  <si>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</si>
  <si>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</si>
  <si>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</si>
  <si>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</si>
  <si>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</si>
  <si>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</si>
  <si>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</si>
  <si>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</si>
  <si>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</si>
  <si>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</si>
  <si>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</si>
  <si>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</si>
  <si>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</si>
  <si>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</si>
  <si>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</si>
  <si>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</si>
  <si>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</si>
  <si>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</si>
  <si>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</si>
  <si>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</si>
  <si>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</si>
  <si>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</si>
  <si>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</si>
  <si>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</si>
  <si>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</si>
  <si>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</si>
  <si>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</si>
  <si>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</si>
  <si>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</si>
  <si>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</si>
  <si>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</si>
  <si>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</si>
  <si>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</si>
  <si>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</si>
  <si>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</si>
  <si>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</si>
  <si>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</si>
  <si>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</si>
  <si>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</si>
  <si>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</si>
  <si>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</si>
  <si>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</si>
  <si>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</si>
  <si>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</si>
  <si>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</si>
  <si>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</si>
  <si>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</si>
  <si>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</si>
  <si>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</si>
  <si>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</si>
  <si>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</si>
  <si>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</si>
  <si>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</si>
  <si>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</si>
  <si>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</si>
  <si>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</si>
  <si>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</si>
  <si>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</si>
  <si>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</si>
  <si>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</si>
  <si>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</si>
  <si>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</si>
  <si>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</si>
  <si>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</si>
  <si>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</si>
  <si>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</si>
  <si>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</si>
  <si>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</si>
  <si>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</si>
  <si>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</si>
  <si>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</si>
  <si>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MÓVEL, ROSCA FÊMEA, METÁLICA, PARA INSTALAÇÕES EM PEX ÁGUA, DN 16 MM X 3/4", COM ANEL DESLIZANTE.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</si>
  <si>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</si>
  <si>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</si>
  <si>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</si>
  <si>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</si>
  <si>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</si>
  <si>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</si>
  <si>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</si>
  <si>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</si>
  <si>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</si>
  <si>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</si>
  <si>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</si>
  <si>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</si>
  <si>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</si>
  <si>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</si>
  <si>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</si>
  <si>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</si>
  <si>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</si>
  <si>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</si>
  <si>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</si>
  <si>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</si>
  <si>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</si>
  <si>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</si>
  <si>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25MM X 1/2", CONEXÃO POR CRIMPAGEM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</si>
  <si>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</si>
  <si>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</si>
  <si>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</si>
  <si>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</si>
  <si>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</si>
  <si>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</si>
  <si>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</si>
  <si>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</si>
  <si>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</si>
  <si>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</si>
  <si>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</si>
  <si>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</si>
  <si>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</si>
  <si>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</si>
  <si>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</si>
  <si>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</si>
  <si>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</si>
  <si>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</si>
  <si>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</si>
  <si>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</si>
  <si>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</si>
  <si>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</si>
  <si>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</si>
  <si>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</si>
  <si>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</si>
  <si>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</si>
  <si>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</si>
  <si>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</si>
  <si>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</si>
  <si>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</si>
  <si>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</si>
  <si>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</si>
  <si>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</si>
  <si>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</si>
  <si>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</si>
  <si>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</si>
  <si>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</si>
  <si>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</si>
  <si>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</si>
  <si>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</si>
  <si>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</si>
  <si>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</si>
  <si>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</si>
  <si>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</si>
  <si>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</si>
  <si>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</si>
  <si>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</si>
  <si>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</si>
  <si>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</si>
  <si>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</si>
  <si>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</si>
  <si>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</si>
  <si>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</si>
  <si>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</si>
  <si>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</si>
  <si>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</si>
  <si>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</si>
  <si>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</si>
  <si>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</si>
  <si>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</si>
  <si>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</si>
  <si>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</si>
  <si>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</si>
  <si>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</si>
  <si>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</si>
  <si>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</si>
  <si>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</si>
  <si>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</si>
  <si>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</si>
  <si>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</si>
  <si>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</si>
  <si>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</si>
  <si>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</si>
  <si>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</si>
  <si>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</si>
  <si>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</si>
  <si>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</si>
  <si>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</si>
  <si>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</si>
  <si>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</si>
  <si>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</si>
  <si>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</si>
  <si>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</si>
  <si>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</si>
  <si>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</si>
  <si>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</si>
  <si>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</si>
  <si>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</si>
  <si>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</si>
  <si>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</si>
  <si>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</si>
  <si>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</si>
  <si>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</si>
  <si>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</si>
  <si>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</si>
  <si>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</si>
  <si>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</si>
  <si>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</si>
  <si>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</si>
  <si>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</si>
  <si>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</si>
  <si>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</si>
  <si>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</si>
  <si>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</si>
  <si>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</si>
  <si>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</si>
  <si>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</si>
  <si>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</si>
  <si>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</si>
  <si>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</si>
  <si>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</si>
  <si>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</si>
  <si>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</si>
  <si>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</si>
  <si>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</si>
  <si>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</si>
  <si>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</si>
  <si>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</si>
  <si>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</si>
  <si>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</si>
  <si>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</si>
  <si>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</si>
  <si>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</si>
  <si>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</si>
  <si>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</si>
  <si>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</si>
  <si>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</si>
  <si>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</si>
  <si>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</si>
  <si>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</si>
  <si>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</si>
  <si>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</si>
  <si>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</si>
  <si>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</si>
  <si>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</si>
  <si>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</si>
  <si>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</si>
  <si>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</si>
  <si>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</si>
  <si>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</si>
  <si>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</si>
  <si>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</si>
  <si>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</si>
  <si>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</si>
  <si>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</si>
  <si>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</si>
  <si>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</si>
  <si>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</si>
  <si>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</si>
  <si>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</si>
  <si>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</si>
  <si>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</si>
  <si>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</si>
  <si>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</si>
  <si>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</si>
  <si>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</si>
  <si>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</si>
  <si>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</si>
  <si>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</si>
  <si>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</si>
  <si>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</si>
  <si>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</si>
  <si>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</si>
  <si>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</si>
  <si>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</si>
  <si>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</si>
  <si>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</si>
  <si>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</si>
  <si>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</si>
  <si>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</si>
  <si>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</si>
  <si>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</si>
  <si>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</si>
  <si>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</si>
  <si>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</si>
  <si>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</si>
  <si>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</si>
  <si>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</si>
  <si>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</si>
  <si>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</si>
  <si>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</si>
  <si>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</si>
  <si>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</si>
  <si>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</si>
  <si>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</si>
  <si>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</si>
  <si>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</si>
  <si>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</si>
  <si>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</si>
  <si>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</si>
  <si>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</si>
  <si>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</si>
  <si>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</si>
  <si>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</si>
  <si>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</si>
  <si>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</si>
  <si>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</si>
  <si>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</si>
  <si>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</si>
  <si>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</si>
  <si>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</si>
  <si>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</si>
  <si>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</si>
  <si>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</si>
  <si>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</si>
  <si>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</si>
  <si>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</si>
  <si>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</si>
  <si>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</si>
  <si>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</si>
  <si>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</si>
  <si>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</si>
  <si>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</si>
  <si>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</si>
  <si>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</si>
  <si>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</si>
  <si>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</si>
  <si>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</si>
  <si>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</si>
  <si>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</si>
  <si>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</si>
  <si>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</si>
  <si>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</si>
  <si>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</si>
  <si>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</si>
  <si>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</si>
  <si>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</si>
  <si>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</si>
  <si>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</si>
  <si>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</si>
  <si>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</si>
  <si>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</si>
  <si>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</si>
  <si>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</si>
  <si>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</si>
  <si>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</si>
  <si>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</si>
  <si>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</si>
  <si>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</si>
  <si>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</si>
  <si>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</si>
  <si>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</si>
  <si>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</si>
  <si>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</si>
  <si>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</si>
  <si>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</si>
  <si>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</si>
  <si>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</si>
  <si>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</si>
  <si>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</si>
  <si>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</si>
  <si>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</si>
  <si>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</si>
  <si>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</si>
  <si>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</si>
  <si>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</si>
  <si>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</si>
  <si>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</si>
  <si>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</si>
  <si>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</si>
  <si>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</si>
  <si>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</si>
  <si>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</si>
  <si>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</si>
  <si>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</si>
  <si>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</si>
  <si>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</si>
  <si>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</si>
  <si>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</si>
  <si>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</si>
  <si>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</si>
  <si>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</si>
  <si>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</si>
  <si>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</si>
  <si>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</si>
  <si>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</si>
  <si>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</si>
  <si>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</si>
  <si>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</si>
  <si>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</si>
  <si>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</si>
  <si>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</si>
  <si>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</si>
  <si>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</si>
  <si>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</si>
  <si>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</si>
  <si>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</si>
  <si>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</si>
  <si>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</si>
  <si>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</si>
  <si>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</si>
  <si>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</si>
  <si>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</si>
  <si>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</si>
  <si>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</si>
  <si>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</si>
  <si>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</si>
  <si>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</si>
  <si>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</si>
  <si>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</si>
  <si>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</si>
  <si>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</si>
  <si>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</si>
  <si>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</si>
  <si>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</si>
  <si>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</si>
  <si>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</si>
  <si>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</si>
  <si>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</si>
  <si>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</si>
  <si>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</si>
  <si>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</si>
  <si>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</si>
  <si>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</si>
  <si>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</si>
  <si>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</si>
  <si>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</si>
  <si>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</si>
  <si>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</si>
  <si>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</si>
  <si>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</si>
  <si>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</si>
  <si>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</si>
  <si>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</si>
  <si>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</si>
  <si>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</si>
  <si>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</si>
  <si>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</si>
  <si>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</si>
  <si>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</si>
  <si>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</si>
  <si>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</si>
  <si>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</si>
  <si>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</si>
  <si>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</si>
  <si>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</si>
  <si>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</si>
  <si>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</si>
  <si>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</si>
  <si>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</si>
  <si>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</si>
  <si>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</si>
  <si>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</si>
  <si>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</si>
  <si>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</si>
  <si>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</si>
  <si>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</si>
  <si>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</si>
  <si>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</si>
  <si>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</si>
  <si>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</si>
  <si>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</si>
  <si>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</si>
  <si>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</si>
  <si>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</si>
  <si>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</si>
  <si>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</si>
  <si>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</si>
  <si>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</si>
  <si>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</si>
  <si>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</si>
  <si>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</si>
  <si>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</si>
  <si>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</si>
  <si>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</si>
  <si>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</si>
  <si>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</si>
  <si>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</si>
  <si>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</si>
  <si>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</si>
  <si>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</si>
  <si>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</si>
  <si>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</si>
  <si>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</si>
  <si>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</si>
  <si>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</si>
  <si>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</si>
  <si>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</si>
  <si>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</si>
  <si>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</si>
  <si>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</si>
  <si>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</si>
  <si>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</si>
  <si>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</si>
  <si>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</si>
  <si>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</si>
  <si>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</si>
  <si>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</si>
  <si>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</si>
  <si>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</si>
  <si>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</si>
  <si>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</si>
  <si>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</si>
  <si>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</si>
  <si>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</si>
  <si>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</si>
  <si>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</si>
  <si>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</si>
  <si>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</si>
  <si>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</si>
  <si>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</si>
  <si>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</si>
  <si>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</si>
  <si>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</si>
  <si>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</si>
  <si>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</si>
  <si>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</si>
  <si>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</si>
  <si>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</si>
  <si>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</si>
  <si>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</si>
  <si>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</si>
  <si>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</si>
  <si>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</si>
  <si>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</si>
  <si>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</si>
  <si>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</si>
  <si>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</si>
  <si>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</si>
  <si>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</si>
  <si>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</si>
  <si>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</si>
  <si>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</si>
  <si>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</si>
  <si>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</si>
  <si>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</si>
  <si>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</si>
  <si>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</si>
  <si>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</si>
  <si>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</si>
  <si>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</si>
  <si>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</si>
  <si>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</si>
  <si>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</si>
  <si>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</si>
  <si>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</si>
  <si>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</si>
  <si>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</si>
  <si>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</si>
  <si>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</si>
  <si>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</si>
  <si>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</si>
  <si>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</si>
  <si>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</si>
  <si>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</si>
  <si>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</si>
  <si>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</si>
  <si>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</si>
  <si>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</si>
  <si>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</si>
  <si>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</si>
  <si>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</si>
  <si>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</si>
  <si>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</si>
  <si>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</si>
  <si>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</si>
  <si>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</si>
  <si>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</si>
  <si>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</si>
  <si>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</si>
  <si>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</si>
  <si>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</si>
  <si>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</si>
  <si>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</si>
  <si>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</si>
  <si>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</si>
  <si>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</si>
  <si>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</si>
  <si>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</si>
  <si>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</si>
  <si>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</si>
  <si>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</si>
  <si>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</si>
  <si>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</si>
  <si>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</si>
  <si>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</si>
  <si>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</si>
  <si>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</si>
  <si>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</si>
  <si>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</si>
  <si>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</si>
  <si>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</si>
  <si>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</si>
  <si>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</si>
  <si>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</si>
  <si>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</si>
  <si>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</si>
  <si>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</si>
  <si>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</si>
  <si>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</si>
  <si>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</si>
  <si>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</si>
  <si>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</si>
  <si>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</si>
  <si>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</si>
  <si>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</si>
  <si>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</si>
  <si>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</si>
  <si>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</si>
  <si>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</si>
  <si>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</si>
  <si>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</si>
  <si>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</si>
  <si>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</si>
  <si>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</si>
  <si>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</si>
  <si>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</si>
  <si>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</si>
  <si>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</si>
  <si>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</si>
  <si>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</si>
  <si>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</si>
  <si>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</si>
  <si>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</si>
  <si>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</si>
  <si>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</si>
  <si>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</si>
  <si>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</si>
  <si>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</si>
  <si>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</si>
  <si>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</si>
  <si>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</si>
  <si>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</si>
  <si>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</si>
  <si>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</si>
  <si>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</si>
  <si>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</si>
  <si>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</si>
  <si>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</si>
  <si>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</si>
  <si>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</si>
  <si>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</si>
  <si>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</si>
  <si>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</si>
  <si>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</si>
  <si>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</si>
  <si>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</si>
  <si>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</si>
  <si>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</si>
  <si>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</si>
  <si>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</si>
  <si>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</si>
  <si>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</si>
  <si>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</si>
  <si>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</si>
  <si>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</si>
  <si>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</si>
  <si>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</si>
  <si>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</si>
  <si>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</si>
  <si>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</si>
  <si>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</si>
  <si>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</si>
  <si>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</si>
  <si>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</si>
  <si>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</si>
  <si>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</si>
  <si>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</si>
  <si>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</si>
  <si>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</si>
  <si>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</si>
  <si>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</si>
  <si>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</si>
  <si>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</si>
  <si>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</si>
  <si>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</si>
  <si>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</si>
  <si>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</si>
  <si>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</si>
  <si>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</si>
  <si>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</si>
  <si>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</si>
  <si>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</si>
  <si>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</si>
  <si>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</si>
  <si>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</si>
  <si>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</si>
  <si>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</si>
  <si>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</si>
  <si>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</si>
  <si>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</si>
  <si>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</si>
  <si>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</si>
  <si>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</si>
  <si>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</si>
  <si>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</si>
  <si>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</si>
  <si>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</si>
  <si>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</si>
  <si>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</si>
  <si>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</si>
  <si>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</si>
  <si>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</si>
  <si>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</si>
  <si>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</si>
  <si>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</si>
  <si>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</si>
  <si>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</si>
  <si>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</si>
  <si>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</si>
  <si>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</si>
  <si>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</si>
  <si>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</si>
  <si>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</si>
  <si>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</si>
  <si>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</si>
  <si>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</si>
  <si>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</si>
  <si>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</si>
  <si>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</si>
  <si>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</si>
  <si>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</si>
  <si>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</si>
  <si>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</si>
  <si>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</si>
  <si>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</si>
  <si>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</si>
  <si>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</si>
  <si>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</si>
  <si>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</si>
  <si>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</si>
  <si>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</si>
  <si>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</si>
  <si>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</si>
  <si>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</si>
  <si>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</si>
  <si>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</si>
  <si>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</si>
  <si>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</si>
  <si>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</si>
  <si>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</si>
  <si>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</si>
  <si>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</si>
  <si>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</si>
  <si>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</si>
  <si>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</si>
  <si>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</si>
  <si>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</si>
  <si>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</si>
  <si>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</si>
  <si>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</si>
  <si>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</si>
  <si>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</si>
  <si>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</si>
  <si>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</si>
  <si>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</si>
  <si>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</si>
  <si>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</si>
  <si>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</si>
  <si>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</si>
  <si>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</si>
  <si>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</si>
  <si>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</si>
  <si>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</si>
  <si>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</si>
  <si>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</si>
  <si>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</si>
  <si>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</si>
  <si>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</si>
  <si>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</si>
  <si>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</si>
  <si>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</si>
  <si>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</si>
  <si>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</si>
  <si>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</si>
  <si>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</si>
  <si>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</si>
  <si>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</si>
  <si>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</si>
  <si>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</si>
  <si>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</si>
  <si>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</si>
  <si>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</si>
  <si>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</si>
  <si>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</si>
  <si>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</si>
  <si>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</si>
  <si>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</si>
  <si>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</si>
  <si>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</si>
  <si>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</si>
  <si>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</si>
  <si>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</si>
  <si>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</si>
  <si>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</si>
  <si>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</si>
  <si>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</si>
  <si>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</si>
  <si>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</si>
  <si>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</si>
  <si>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</si>
  <si>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FIXA EM VIDRO TEMPERADO 10 MM, SEM ABERTURA. AF_01/2021_PS</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</si>
  <si>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</si>
  <si>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</si>
  <si>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</si>
  <si>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Instalações de Gás e Incêndio em Aço e Ferro Galvanizado</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</si>
  <si>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</si>
  <si>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</si>
  <si>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</si>
  <si>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</si>
  <si>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</si>
  <si>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</si>
  <si>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</si>
  <si>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</si>
  <si>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</si>
  <si>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</si>
  <si>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</si>
  <si>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</si>
  <si>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</si>
  <si>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</si>
  <si>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</si>
  <si>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</si>
  <si>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</si>
  <si>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</si>
  <si>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</si>
  <si>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</si>
  <si>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</si>
  <si>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</si>
  <si>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</si>
  <si>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</si>
  <si>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</si>
  <si>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</si>
  <si>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</si>
  <si>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</si>
  <si>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</si>
  <si>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</si>
  <si>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</si>
  <si>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</si>
  <si>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</si>
  <si>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</si>
  <si>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</si>
  <si>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</si>
  <si>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</si>
  <si>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</si>
  <si>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</si>
  <si>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</si>
  <si>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</si>
  <si>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</si>
  <si>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</si>
  <si>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</si>
  <si>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</si>
  <si>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</si>
  <si>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</si>
  <si>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</si>
  <si>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</si>
  <si>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</si>
  <si>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</si>
  <si>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</si>
  <si>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</si>
  <si>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</si>
  <si>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</si>
  <si>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</si>
  <si>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</si>
  <si>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</si>
  <si>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</si>
  <si>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</si>
  <si>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</si>
  <si>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</si>
  <si>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</si>
  <si>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</si>
  <si>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</si>
  <si>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</si>
  <si>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</si>
  <si>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</si>
  <si>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</si>
  <si>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</si>
  <si>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</si>
  <si>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</si>
  <si>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</si>
  <si>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</si>
  <si>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</si>
  <si>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</si>
  <si>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</si>
  <si>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</si>
  <si>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</si>
  <si>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</si>
  <si>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</si>
  <si>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</si>
  <si>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</si>
  <si>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</si>
  <si>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</si>
  <si>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</si>
  <si>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</si>
  <si>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</si>
  <si>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</si>
  <si>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</si>
  <si>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</si>
  <si>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</si>
  <si>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</si>
  <si>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</si>
  <si>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</si>
  <si>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</si>
  <si>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</si>
  <si>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</si>
  <si>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</si>
  <si>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</si>
  <si>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</si>
  <si>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</si>
  <si>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</si>
  <si>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</si>
  <si>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</si>
  <si>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</si>
  <si>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</si>
  <si>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</si>
  <si>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</si>
  <si>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</si>
  <si>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</si>
  <si>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</si>
  <si>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</si>
  <si>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</si>
  <si>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</si>
  <si>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</si>
  <si>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</si>
  <si>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</si>
  <si>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</si>
  <si>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</si>
  <si>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</si>
  <si>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</si>
  <si>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</si>
  <si>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</si>
  <si>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</si>
  <si>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</si>
  <si>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</si>
  <si>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</si>
  <si>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</si>
  <si>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</si>
  <si>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</si>
  <si>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</si>
  <si>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</si>
  <si>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</si>
  <si>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</si>
  <si>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</si>
  <si>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</si>
  <si>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</si>
  <si>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</si>
  <si>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</si>
  <si>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</si>
  <si>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</si>
  <si>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</si>
  <si>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</si>
  <si>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</si>
  <si>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</si>
  <si>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</si>
  <si>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</si>
  <si>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</si>
  <si>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</si>
  <si>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</si>
  <si>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</si>
  <si>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</si>
  <si>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</si>
  <si>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</si>
  <si>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</si>
  <si>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</si>
  <si>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</si>
  <si>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</si>
  <si>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</si>
  <si>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</si>
  <si>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</si>
  <si>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</si>
  <si>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</si>
  <si>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</si>
  <si>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</si>
  <si>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</si>
  <si>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</si>
  <si>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</si>
  <si>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</si>
  <si>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</si>
  <si>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</si>
  <si>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</si>
  <si>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</si>
  <si>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</si>
  <si>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</si>
  <si>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</si>
  <si>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</si>
  <si>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</si>
  <si>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</si>
  <si>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</si>
  <si>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</si>
  <si>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</si>
  <si>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</si>
  <si>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</si>
  <si>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</si>
  <si>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</si>
  <si>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</si>
  <si>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</si>
  <si>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</si>
  <si>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</si>
  <si>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</si>
  <si>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</si>
  <si>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</si>
  <si>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</si>
  <si>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</si>
  <si>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</si>
  <si>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</si>
  <si>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</si>
  <si>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</si>
  <si>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</si>
  <si>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</si>
  <si>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</si>
  <si>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</si>
  <si>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</si>
  <si>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</si>
  <si>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</si>
  <si>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</si>
  <si>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</si>
  <si>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</si>
  <si>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</si>
  <si>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</si>
  <si>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</si>
  <si>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</si>
  <si>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</si>
  <si>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</si>
  <si>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</si>
  <si>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</si>
  <si>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</si>
  <si>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</si>
  <si>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</si>
  <si>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</si>
  <si>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</si>
  <si>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</si>
  <si>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</si>
  <si>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</si>
  <si>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</si>
  <si>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</si>
  <si>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</si>
  <si>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</si>
  <si>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</si>
  <si>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</si>
  <si>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</si>
  <si>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</si>
  <si>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</si>
  <si>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</si>
  <si>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</si>
  <si>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</si>
  <si>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</si>
  <si>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</si>
  <si>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</si>
  <si>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</si>
  <si>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</si>
  <si>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</si>
  <si>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</si>
  <si>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</si>
  <si>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</si>
  <si>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</si>
  <si>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</si>
  <si>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</si>
  <si>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</si>
  <si>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</si>
  <si>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</si>
  <si>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</si>
  <si>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</si>
  <si>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</si>
  <si>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</si>
  <si>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</si>
  <si>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</si>
  <si>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</si>
  <si>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</si>
  <si>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</si>
  <si>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</si>
  <si>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</si>
  <si>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</si>
  <si>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</si>
  <si>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</si>
  <si>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</si>
  <si>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</si>
  <si>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</si>
  <si>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</si>
  <si>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</si>
  <si>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</si>
  <si>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</si>
  <si>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</si>
  <si>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</si>
  <si>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</si>
  <si>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</si>
  <si>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</si>
  <si>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</si>
  <si>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</si>
  <si>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</si>
  <si>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</si>
  <si>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</si>
  <si>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</si>
  <si>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</si>
  <si>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</si>
  <si>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</si>
  <si>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</si>
  <si>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</si>
  <si>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</si>
  <si>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</si>
  <si>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</si>
  <si>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</si>
  <si>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</si>
  <si>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</si>
  <si>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</si>
  <si>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</si>
  <si>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</si>
  <si>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</si>
  <si>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</si>
  <si>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</si>
  <si>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</si>
  <si>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</si>
  <si>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</si>
  <si>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</si>
  <si>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</si>
  <si>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</si>
  <si>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</si>
  <si>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</si>
  <si>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</si>
  <si>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</si>
  <si>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</si>
  <si>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</si>
  <si>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</si>
  <si>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</si>
  <si>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</si>
  <si>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</si>
  <si>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</si>
  <si>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Instalações de Gás em PEX Multicamadas</t>
  </si>
  <si>
    <t>KIT CAVALETE PARA GÁS - SEM MEDIDOR OU REGULADOR - ENTRADA INDIVIDUAL PRINCIPAL, EM AÇO GALVANIZADO DN 15 E 25 MM (1/2" E 1")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</si>
  <si>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</si>
  <si>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</si>
  <si>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</si>
  <si>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</si>
  <si>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</si>
  <si>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</si>
  <si>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</si>
  <si>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</si>
  <si>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</si>
  <si>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</si>
  <si>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</si>
  <si>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</si>
  <si>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</si>
  <si>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</si>
  <si>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</si>
  <si>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</si>
  <si>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Instalações de ar condicionado</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</si>
  <si>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</si>
  <si>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</si>
  <si>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</si>
  <si>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</si>
  <si>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</si>
  <si>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</si>
  <si>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</si>
  <si>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</si>
  <si>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</si>
  <si>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</si>
  <si>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</si>
  <si>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</si>
  <si>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</si>
  <si>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</si>
  <si>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</si>
  <si>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</si>
  <si>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</si>
  <si>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</si>
  <si>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</si>
  <si>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</si>
  <si>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</si>
  <si>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</si>
  <si>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</si>
  <si>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</si>
  <si>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</si>
  <si>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</si>
  <si>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</si>
  <si>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</si>
  <si>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</si>
  <si>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</si>
  <si>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</si>
  <si>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</si>
  <si>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</si>
  <si>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</si>
  <si>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</si>
  <si>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</si>
  <si>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</si>
  <si>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</si>
  <si>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</si>
  <si>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</si>
  <si>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</si>
  <si>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</si>
  <si>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</si>
  <si>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</si>
  <si>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</si>
  <si>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</si>
  <si>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</si>
  <si>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</si>
  <si>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</si>
  <si>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</si>
  <si>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</si>
  <si>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</si>
  <si>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</si>
  <si>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</si>
  <si>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</si>
  <si>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</si>
  <si>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</si>
  <si>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</si>
  <si>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</si>
  <si>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</si>
  <si>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</si>
  <si>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</si>
  <si>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</si>
  <si>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</si>
  <si>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</si>
  <si>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</si>
  <si>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</si>
  <si>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</si>
  <si>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</si>
  <si>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</si>
  <si>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</si>
  <si>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</si>
  <si>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</si>
  <si>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</si>
  <si>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</si>
  <si>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</si>
  <si>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</si>
  <si>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</si>
  <si>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</si>
  <si>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</si>
  <si>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</si>
  <si>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</si>
  <si>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</si>
  <si>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</si>
  <si>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</si>
  <si>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</si>
  <si>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</si>
  <si>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</si>
  <si>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</si>
  <si>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</si>
  <si>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</si>
  <si>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</si>
  <si>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</si>
  <si>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</si>
  <si>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</si>
  <si>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</si>
  <si>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</si>
  <si>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</si>
  <si>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</si>
  <si>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</si>
  <si>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</si>
  <si>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</si>
  <si>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</si>
  <si>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</si>
  <si>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</si>
  <si>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</si>
  <si>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</si>
  <si>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</si>
  <si>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</si>
  <si>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</si>
  <si>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</si>
  <si>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</si>
  <si>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</si>
  <si>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</si>
  <si>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</si>
  <si>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</si>
  <si>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</si>
  <si>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</si>
  <si>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</si>
  <si>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</si>
  <si>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</si>
  <si>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</si>
  <si>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</si>
  <si>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</si>
  <si>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</si>
  <si>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</si>
  <si>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</si>
  <si>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</si>
  <si>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</si>
  <si>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</si>
  <si>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</si>
  <si>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</si>
  <si>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</si>
  <si>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</si>
  <si>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</si>
  <si>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</si>
  <si>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</si>
  <si>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</si>
  <si>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</si>
  <si>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</si>
  <si>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</si>
  <si>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</si>
  <si>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</si>
  <si>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</si>
  <si>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</si>
  <si>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</si>
  <si>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</si>
  <si>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</si>
  <si>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</si>
  <si>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</si>
  <si>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</si>
  <si>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</si>
  <si>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</si>
  <si>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</si>
  <si>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</si>
  <si>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</si>
  <si>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</si>
  <si>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</si>
  <si>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</si>
  <si>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</si>
  <si>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</si>
  <si>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</si>
  <si>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</si>
  <si>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</si>
  <si>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</si>
  <si>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</si>
  <si>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</si>
  <si>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</si>
  <si>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</si>
  <si>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</si>
  <si>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</si>
  <si>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</si>
  <si>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</si>
  <si>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</si>
  <si>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</si>
  <si>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</si>
  <si>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</si>
  <si>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</si>
  <si>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</si>
  <si>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</si>
  <si>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</si>
  <si>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</si>
  <si>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</si>
  <si>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</si>
  <si>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</si>
  <si>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</si>
  <si>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</si>
  <si>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</si>
  <si>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</si>
  <si>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</si>
  <si>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</si>
  <si>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</si>
  <si>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</si>
  <si>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</si>
  <si>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</si>
  <si>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</si>
  <si>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</si>
  <si>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</si>
  <si>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</si>
  <si>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</si>
  <si>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</si>
  <si>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</si>
  <si>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</si>
  <si>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</si>
  <si>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</si>
  <si>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</si>
  <si>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</si>
  <si>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</si>
  <si>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</si>
  <si>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</si>
  <si>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</si>
  <si>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</si>
  <si>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</si>
  <si>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</si>
  <si>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</si>
  <si>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</si>
  <si>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</si>
  <si>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</si>
  <si>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</si>
  <si>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</si>
  <si>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</si>
  <si>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</si>
  <si>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</si>
  <si>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</si>
  <si>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</si>
  <si>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</si>
  <si>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</si>
  <si>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</si>
  <si>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</si>
  <si>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</si>
  <si>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</si>
  <si>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</si>
  <si>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</si>
  <si>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</si>
  <si>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</si>
  <si>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</si>
  <si>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</si>
  <si>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</si>
  <si>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</si>
  <si>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</si>
  <si>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</si>
  <si>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</si>
  <si>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</si>
  <si>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</si>
  <si>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</si>
  <si>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</si>
  <si>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</si>
  <si>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</si>
  <si>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</si>
  <si>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</si>
  <si>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</si>
  <si>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</si>
  <si>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</si>
  <si>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</si>
  <si>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</si>
  <si>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</si>
  <si>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</si>
  <si>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</si>
  <si>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</si>
  <si>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</si>
  <si>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</si>
  <si>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</si>
  <si>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</si>
  <si>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</si>
  <si>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</si>
  <si>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</si>
  <si>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</si>
  <si>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</si>
  <si>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</si>
  <si>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</si>
  <si>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</si>
  <si>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</si>
  <si>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</si>
  <si>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</si>
  <si>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</si>
  <si>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</si>
  <si>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</si>
  <si>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</si>
  <si>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</si>
  <si>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</si>
  <si>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</si>
  <si>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</si>
  <si>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</si>
  <si>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</si>
  <si>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</si>
  <si>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</si>
  <si>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</si>
  <si>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</si>
  <si>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</si>
  <si>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</si>
  <si>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</si>
  <si>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</si>
  <si>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</si>
  <si>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</si>
  <si>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</si>
  <si>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</si>
  <si>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</si>
  <si>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</si>
  <si>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</si>
  <si>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</si>
  <si>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</si>
  <si>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</si>
  <si>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</si>
  <si>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</si>
  <si>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</si>
  <si>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</si>
  <si>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</si>
  <si>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</si>
  <si>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</si>
  <si>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</si>
  <si>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</si>
  <si>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</si>
  <si>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</si>
  <si>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</si>
  <si>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</si>
  <si>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</si>
  <si>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</si>
  <si>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</si>
  <si>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</si>
  <si>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</si>
  <si>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</si>
  <si>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</si>
  <si>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</si>
  <si>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</si>
  <si>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</si>
  <si>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Lajes Pré-Moldadas</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</si>
  <si>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</si>
  <si>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</si>
  <si>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</si>
  <si>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</si>
  <si>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Lastro</t>
  </si>
  <si>
    <t>LASTRO COM MATERIAL GRANULAR (PEDRA BRITADA N.3), APLICADO EM PISOS OU LAJES SOBRE SOLO, ESPESSURA DE *10 CM*. AF_01/2024</t>
  </si>
  <si>
    <t>LASTRO COM MATERIAL GRANULAR, APLICADO EM BLOCOS DE COROAMENTO, ESPESSURA DE *10 CM*. AF_01/2024</t>
  </si>
  <si>
    <t>LASTRO COM MATERIAL GRANULAR, APLICAÇÃO EM BLOCOS DE COROAMENTO, ESPESSURA DE *5 CM*. AF_01/2024</t>
  </si>
  <si>
    <t>LASTRO DE CONCRETO MAGRO, APLICADO EM BLOCOS DE COROAMENTO OU SAPATAS, ESPESSURA DE 3 CM. AF_01/2024</t>
  </si>
  <si>
    <t>LASTRO DE CONCRETO MAGRO, APLICADO EM PISOS, LAJES SOBRE SOLO OU RADIERS, ESPESSURA DE 3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</si>
  <si>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</si>
  <si>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</si>
  <si>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</si>
  <si>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</si>
  <si>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</si>
  <si>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</si>
  <si>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</si>
  <si>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</si>
  <si>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</si>
  <si>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</si>
  <si>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</si>
  <si>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</si>
  <si>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</si>
  <si>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</si>
  <si>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</si>
  <si>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</si>
  <si>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</si>
  <si>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</si>
  <si>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</si>
  <si>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</si>
  <si>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</si>
  <si>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</si>
  <si>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</si>
  <si>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</si>
  <si>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</si>
  <si>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</si>
  <si>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</si>
  <si>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</si>
  <si>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</si>
  <si>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</si>
  <si>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</si>
  <si>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</si>
  <si>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</si>
  <si>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</si>
  <si>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SERVIÇO INTEGRADO, POLIPROPILENO, PARA TUBOS EM PEAD, 63 MM X 20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</si>
  <si>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</si>
  <si>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</si>
  <si>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</si>
  <si>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</si>
  <si>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</si>
  <si>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</si>
  <si>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</si>
  <si>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</si>
  <si>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</si>
  <si>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</si>
  <si>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</si>
  <si>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</si>
  <si>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</si>
  <si>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</si>
  <si>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</si>
  <si>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</si>
  <si>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</si>
  <si>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</si>
  <si>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</si>
  <si>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</si>
  <si>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</si>
  <si>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</si>
  <si>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</si>
  <si>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</si>
  <si>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</si>
  <si>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</si>
  <si>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</si>
  <si>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</si>
  <si>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</si>
  <si>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Livro SINAPI: Cálculos e Parâmetros</t>
  </si>
  <si>
    <t>AJUDANTE DE ARMADOR COM ENCARGOS COMPLEMENTARES</t>
  </si>
  <si>
    <t>MES</t>
  </si>
  <si>
    <t>AJUDANTE DE CARPINTEIRO COM ENCARGOS COMPLEMENTARES</t>
  </si>
  <si>
    <t>AJUDANTE DE ELETRICISTA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</si>
  <si>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</si>
  <si>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</si>
  <si>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</si>
  <si>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</si>
  <si>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</si>
  <si>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</si>
  <si>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</si>
  <si>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</si>
  <si>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</si>
  <si>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</si>
  <si>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</si>
  <si>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</si>
  <si>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</si>
  <si>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</si>
  <si>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</si>
  <si>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</si>
  <si>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</si>
  <si>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</si>
  <si>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</si>
  <si>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</si>
  <si>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</si>
  <si>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</si>
  <si>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</si>
  <si>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</si>
  <si>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</si>
  <si>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</si>
  <si>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</si>
  <si>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</si>
  <si>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</si>
  <si>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</si>
  <si>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</si>
  <si>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</si>
  <si>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</si>
  <si>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</si>
  <si>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</si>
  <si>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</si>
  <si>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</si>
  <si>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</si>
  <si>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</si>
  <si>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</si>
  <si>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</si>
  <si>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</si>
  <si>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</si>
  <si>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</si>
  <si>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</si>
  <si>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</si>
  <si>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</si>
  <si>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</si>
  <si>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</si>
  <si>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</si>
  <si>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</si>
  <si>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</si>
  <si>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</si>
  <si>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</si>
  <si>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</si>
  <si>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</si>
  <si>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</si>
  <si>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</si>
  <si>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</si>
  <si>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</si>
  <si>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</si>
  <si>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</si>
  <si>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</si>
  <si>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</si>
  <si>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</si>
  <si>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</si>
  <si>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</si>
  <si>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</si>
  <si>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</si>
  <si>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</si>
  <si>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</si>
  <si>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</si>
  <si>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</si>
  <si>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</si>
  <si>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</si>
  <si>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</si>
  <si>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</si>
  <si>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</si>
  <si>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</si>
  <si>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</si>
  <si>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</si>
  <si>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</si>
  <si>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</si>
  <si>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</si>
  <si>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</si>
  <si>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</si>
  <si>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</si>
  <si>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</si>
  <si>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</si>
  <si>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</si>
  <si>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</si>
  <si>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</si>
  <si>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</si>
  <si>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</si>
  <si>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</si>
  <si>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</si>
  <si>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</si>
  <si>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</si>
  <si>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</si>
  <si>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</si>
  <si>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</si>
  <si>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</si>
  <si>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</si>
  <si>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</si>
  <si>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</si>
  <si>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</si>
  <si>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</si>
  <si>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</si>
  <si>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</si>
  <si>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</si>
  <si>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</si>
  <si>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</si>
  <si>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</si>
  <si>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</si>
  <si>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</si>
  <si>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</si>
  <si>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</si>
  <si>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</si>
  <si>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</si>
  <si>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</si>
  <si>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</si>
  <si>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</si>
  <si>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</si>
  <si>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</si>
  <si>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</si>
  <si>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</si>
  <si>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</si>
  <si>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</si>
  <si>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</si>
  <si>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</si>
  <si>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</si>
  <si>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</si>
  <si>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</si>
  <si>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</si>
  <si>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</si>
  <si>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</si>
  <si>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</si>
  <si>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</si>
  <si>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</si>
  <si>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</si>
  <si>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</si>
  <si>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</si>
  <si>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</si>
  <si>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</si>
  <si>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</si>
  <si>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</si>
  <si>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</si>
  <si>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</si>
  <si>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</si>
  <si>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</si>
  <si>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</si>
  <si>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</si>
  <si>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</si>
  <si>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</si>
  <si>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</si>
  <si>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</si>
  <si>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</si>
  <si>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</si>
  <si>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</si>
  <si>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</si>
  <si>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</si>
  <si>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</si>
  <si>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</si>
  <si>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</si>
  <si>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</si>
  <si>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</si>
  <si>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</si>
  <si>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</si>
  <si>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</si>
  <si>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</si>
  <si>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</si>
  <si>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</si>
  <si>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</si>
  <si>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</si>
  <si>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</si>
  <si>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</si>
  <si>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</si>
  <si>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</si>
  <si>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</si>
  <si>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</si>
  <si>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</si>
  <si>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</si>
  <si>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</si>
  <si>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</si>
  <si>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</si>
  <si>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</si>
  <si>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</si>
  <si>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</si>
  <si>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</si>
  <si>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</si>
  <si>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</si>
  <si>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</si>
  <si>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</si>
  <si>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</si>
  <si>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</si>
  <si>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</si>
  <si>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</si>
  <si>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</si>
  <si>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</si>
  <si>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</si>
  <si>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</si>
  <si>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</si>
  <si>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</si>
  <si>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</si>
  <si>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</si>
  <si>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</si>
  <si>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</si>
  <si>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</si>
  <si>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</si>
  <si>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</si>
  <si>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</si>
  <si>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</si>
  <si>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</si>
  <si>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</si>
  <si>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</si>
  <si>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</si>
  <si>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</si>
  <si>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</si>
  <si>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</si>
  <si>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</si>
  <si>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</si>
  <si>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</si>
  <si>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</si>
  <si>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</si>
  <si>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</si>
  <si>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</si>
  <si>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</si>
  <si>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</si>
  <si>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</si>
  <si>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</si>
  <si>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</si>
  <si>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</si>
  <si>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</si>
  <si>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</si>
  <si>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</si>
  <si>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</si>
  <si>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</si>
  <si>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</si>
  <si>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</si>
  <si>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</si>
  <si>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</si>
  <si>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</si>
  <si>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</si>
  <si>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</si>
  <si>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ELETROELETRÔNICOS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</si>
  <si>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</si>
  <si>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</si>
  <si>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</si>
  <si>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</si>
  <si>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</si>
  <si>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</si>
  <si>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</si>
  <si>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</si>
  <si>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</si>
  <si>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</si>
  <si>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</si>
  <si>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</si>
  <si>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</si>
  <si>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</si>
  <si>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</si>
  <si>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</si>
  <si>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</si>
  <si>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</si>
  <si>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</si>
  <si>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</si>
  <si>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</si>
  <si>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</si>
  <si>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</si>
  <si>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</si>
  <si>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</si>
  <si>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</si>
  <si>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</si>
  <si>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</si>
  <si>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</si>
  <si>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</si>
  <si>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</si>
  <si>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</si>
  <si>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</si>
  <si>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</si>
  <si>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</si>
  <si>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</si>
  <si>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</si>
  <si>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</si>
  <si>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</si>
  <si>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</si>
  <si>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</si>
  <si>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</si>
  <si>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</si>
  <si>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</si>
  <si>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</si>
  <si>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</si>
  <si>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</si>
  <si>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</si>
  <si>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</si>
  <si>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</si>
  <si>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</si>
  <si>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TELHADISTA COM ENCARGOS COMPLEMENTARES</t>
  </si>
  <si>
    <t>TELHADOR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</si>
  <si>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</si>
  <si>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</si>
  <si>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</si>
  <si>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</si>
  <si>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</si>
  <si>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</si>
  <si>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</si>
  <si>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</si>
  <si>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</si>
  <si>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</si>
  <si>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</si>
  <si>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</si>
  <si>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</si>
  <si>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</si>
  <si>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</si>
  <si>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</si>
  <si>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Louças e Metais</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</si>
  <si>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</si>
  <si>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</si>
  <si>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</si>
  <si>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INFANTIL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</si>
  <si>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</si>
  <si>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</si>
  <si>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</si>
  <si>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</si>
  <si>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</si>
  <si>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</si>
  <si>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</si>
  <si>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</si>
  <si>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</si>
  <si>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</si>
  <si>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</si>
  <si>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</si>
  <si>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</si>
  <si>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</si>
  <si>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</si>
  <si>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</si>
  <si>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</si>
  <si>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</si>
  <si>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</si>
  <si>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</si>
  <si>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</si>
  <si>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</si>
  <si>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</si>
  <si>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</si>
  <si>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</si>
  <si>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</si>
  <si>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</si>
  <si>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</si>
  <si>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</si>
  <si>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</si>
  <si>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</si>
  <si>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</si>
  <si>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</si>
  <si>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</si>
  <si>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</si>
  <si>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</si>
  <si>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</si>
  <si>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</si>
  <si>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</si>
  <si>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</si>
  <si>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</si>
  <si>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</si>
  <si>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</si>
  <si>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</si>
  <si>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</si>
  <si>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</si>
  <si>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</si>
  <si>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</si>
  <si>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</si>
  <si>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</si>
  <si>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</si>
  <si>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</si>
  <si>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</si>
  <si>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</si>
  <si>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</si>
  <si>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</si>
  <si>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</si>
  <si>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</si>
  <si>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</si>
  <si>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</si>
  <si>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</si>
  <si>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</si>
  <si>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</si>
  <si>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</si>
  <si>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</si>
  <si>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</si>
  <si>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</si>
  <si>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</si>
  <si>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</si>
  <si>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</si>
  <si>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</si>
  <si>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</si>
  <si>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</si>
  <si>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</si>
  <si>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</si>
  <si>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</si>
  <si>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</si>
  <si>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</si>
  <si>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</si>
  <si>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</si>
  <si>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</si>
  <si>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</si>
  <si>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</si>
  <si>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</si>
  <si>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</si>
  <si>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</si>
  <si>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</si>
  <si>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</si>
  <si>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</si>
  <si>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</si>
  <si>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</si>
  <si>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</si>
  <si>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</si>
  <si>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</si>
  <si>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</si>
  <si>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</si>
  <si>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</si>
  <si>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</si>
  <si>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</si>
  <si>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</si>
  <si>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</si>
  <si>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</si>
  <si>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</si>
  <si>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68 W ATÉ 97 W - FORNECIMENTO E INSTALAÇÃO. AF_02/2025_PS</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</si>
  <si>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</si>
  <si>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</si>
  <si>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</si>
  <si>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</si>
  <si>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</si>
  <si>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</si>
  <si>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</si>
  <si>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</si>
  <si>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</si>
  <si>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</si>
  <si>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</si>
  <si>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</si>
  <si>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</si>
  <si>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</si>
  <si>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</si>
  <si>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</si>
  <si>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</si>
  <si>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</si>
  <si>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</si>
  <si>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</si>
  <si>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</si>
  <si>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</si>
  <si>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</si>
  <si>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</si>
  <si>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</si>
  <si>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</si>
  <si>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</si>
  <si>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</si>
  <si>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</si>
  <si>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</si>
  <si>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</si>
  <si>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</si>
  <si>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</si>
  <si>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</si>
  <si>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</si>
  <si>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</si>
  <si>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</si>
  <si>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</si>
  <si>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</si>
  <si>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</si>
  <si>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</si>
  <si>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</si>
  <si>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</si>
  <si>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</si>
  <si>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</si>
  <si>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</si>
  <si>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</si>
  <si>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</si>
  <si>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</si>
  <si>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</si>
  <si>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</si>
  <si>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</si>
  <si>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</si>
  <si>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</si>
  <si>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</si>
  <si>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</si>
  <si>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</si>
  <si>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</si>
  <si>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</si>
  <si>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</si>
  <si>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</si>
  <si>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</si>
  <si>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</si>
  <si>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</si>
  <si>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</si>
  <si>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</si>
  <si>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</si>
  <si>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</si>
  <si>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</si>
  <si>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</si>
  <si>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</si>
  <si>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</si>
  <si>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</si>
  <si>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</si>
  <si>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</si>
  <si>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</si>
  <si>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</si>
  <si>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</si>
  <si>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</si>
  <si>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</si>
  <si>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</si>
  <si>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</si>
  <si>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</si>
  <si>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</si>
  <si>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</si>
  <si>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</si>
  <si>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</si>
  <si>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</si>
  <si>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</si>
  <si>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</si>
  <si>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</si>
  <si>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</si>
  <si>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</si>
  <si>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</si>
  <si>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</si>
  <si>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</si>
  <si>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</si>
  <si>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</si>
  <si>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</si>
  <si>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</si>
  <si>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</si>
  <si>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</si>
  <si>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</si>
  <si>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</si>
  <si>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</si>
  <si>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</si>
  <si>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</si>
  <si>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</si>
  <si>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</si>
  <si>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</si>
  <si>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</si>
  <si>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</si>
  <si>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</si>
  <si>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</si>
  <si>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</si>
  <si>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</si>
  <si>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</si>
  <si>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</si>
  <si>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</si>
  <si>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</si>
  <si>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</si>
  <si>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</si>
  <si>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</si>
  <si>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</si>
  <si>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</si>
  <si>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</si>
  <si>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</si>
  <si>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</si>
  <si>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</si>
  <si>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</si>
  <si>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</si>
  <si>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</si>
  <si>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</si>
  <si>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</si>
  <si>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</si>
  <si>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</si>
  <si>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</si>
  <si>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</si>
  <si>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</si>
  <si>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</si>
  <si>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</si>
  <si>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</si>
  <si>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</si>
  <si>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</si>
  <si>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</si>
  <si>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</si>
  <si>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</si>
  <si>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</si>
  <si>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</si>
  <si>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</si>
  <si>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</si>
  <si>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</si>
  <si>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</si>
  <si>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</si>
  <si>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</si>
  <si>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17,5MM, COM TALISCAS. AF_03/2024</t>
  </si>
  <si>
    <t>Mobiliário Urbano</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</si>
  <si>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</si>
  <si>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</si>
  <si>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</si>
  <si>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</si>
  <si>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</si>
  <si>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</si>
  <si>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</si>
  <si>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</si>
  <si>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</si>
  <si>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</si>
  <si>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</si>
  <si>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</si>
  <si>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</si>
  <si>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</si>
  <si>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</si>
  <si>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</si>
  <si>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</si>
  <si>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</si>
  <si>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</si>
  <si>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</si>
  <si>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</si>
  <si>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</si>
  <si>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</si>
  <si>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</si>
  <si>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</si>
  <si>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</si>
  <si>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</si>
  <si>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</si>
  <si>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</si>
  <si>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</si>
  <si>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PLANTIO DE ARBUSTO OU CERCA VIVA. AF_07/2024</t>
  </si>
  <si>
    <t>PLANTIO DE FORRAÇÃO. AF_07/2024</t>
  </si>
  <si>
    <t>PLANTIO DE GRAMA BATATAIS EM PLACAS. AF_07/2024</t>
  </si>
  <si>
    <t>PLANTIO DE GRAMA EM PAVIMENTO CONCREGRAMA. AF_07/2024</t>
  </si>
  <si>
    <t>PLANTIO DE PALMEIRA COM ALTURA DE MUDA MENOR OU IGUAL A 2,00 M .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</si>
  <si>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</si>
  <si>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</si>
  <si>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</si>
  <si>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</si>
  <si>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</si>
  <si>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</si>
  <si>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</si>
  <si>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</si>
  <si>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</si>
  <si>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</si>
  <si>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</si>
  <si>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</si>
  <si>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</si>
  <si>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</si>
  <si>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</si>
  <si>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</si>
  <si>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</si>
  <si>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</si>
  <si>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</si>
  <si>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</si>
  <si>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</si>
  <si>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</si>
  <si>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</si>
  <si>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</si>
  <si>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</si>
  <si>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</si>
  <si>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</si>
  <si>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</si>
  <si>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</si>
  <si>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</si>
  <si>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</si>
  <si>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</si>
  <si>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</si>
  <si>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</si>
  <si>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</si>
  <si>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</si>
  <si>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</si>
  <si>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</si>
  <si>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</si>
  <si>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</si>
  <si>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</si>
  <si>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</si>
  <si>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</si>
  <si>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</si>
  <si>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</si>
  <si>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</si>
  <si>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</si>
  <si>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</si>
  <si>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</si>
  <si>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</si>
  <si>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</si>
  <si>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</si>
  <si>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</si>
  <si>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</si>
  <si>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</si>
  <si>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</si>
  <si>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</si>
  <si>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</si>
  <si>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</si>
  <si>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</si>
  <si>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</si>
  <si>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</si>
  <si>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</si>
  <si>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em Drywall</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</si>
  <si>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</si>
  <si>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</si>
  <si>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</si>
  <si>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</si>
  <si>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</si>
  <si>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</si>
  <si>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</si>
  <si>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</si>
  <si>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</si>
  <si>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</si>
  <si>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</si>
  <si>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</si>
  <si>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</si>
  <si>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</si>
  <si>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</si>
  <si>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</si>
  <si>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</si>
  <si>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</si>
  <si>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</si>
  <si>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</si>
  <si>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</si>
  <si>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</si>
  <si>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</si>
  <si>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</si>
  <si>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</si>
  <si>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</si>
  <si>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</si>
  <si>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</si>
  <si>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</si>
  <si>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</si>
  <si>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</si>
  <si>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</si>
  <si>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</si>
  <si>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</si>
  <si>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</si>
  <si>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</si>
  <si>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</si>
  <si>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</si>
  <si>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</si>
  <si>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</si>
  <si>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</si>
  <si>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</si>
  <si>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</si>
  <si>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</si>
  <si>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</si>
  <si>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</si>
  <si>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</si>
  <si>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</si>
  <si>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</si>
  <si>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</si>
  <si>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</si>
  <si>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</si>
  <si>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PÓ DE PEDRA. AF_05/2020</t>
  </si>
  <si>
    <t>Pavimento Intertravado</t>
  </si>
  <si>
    <t>EXECUÇÃO DE PASSEIO EM PISO INTERTRAVADO, COM BLOCO 16 FACES DE 22 X 11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</si>
  <si>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</si>
  <si>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</si>
  <si>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</si>
  <si>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</si>
  <si>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</si>
  <si>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</si>
  <si>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</si>
  <si>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</si>
  <si>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</si>
  <si>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</si>
  <si>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</si>
  <si>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</si>
  <si>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</si>
  <si>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</si>
  <si>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</si>
  <si>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</si>
  <si>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</si>
  <si>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</si>
  <si>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</si>
  <si>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</si>
  <si>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</si>
  <si>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</si>
  <si>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</si>
  <si>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</si>
  <si>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</si>
  <si>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</si>
  <si>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</si>
  <si>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</si>
  <si>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</si>
  <si>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</si>
  <si>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</si>
  <si>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</si>
  <si>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</si>
  <si>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</si>
  <si>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</si>
  <si>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</si>
  <si>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</si>
  <si>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</si>
  <si>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</si>
  <si>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</si>
  <si>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</si>
  <si>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</si>
  <si>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22,0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</si>
  <si>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</si>
  <si>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</si>
  <si>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</si>
  <si>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</si>
  <si>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</si>
  <si>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GRANITO OU MÁRMORE, L = 25 CM, ASSENTADO COM ARGAMASSA 1:6 COM ADITIVO. AF_11/2020</t>
  </si>
  <si>
    <t>PEITORIL LINEAR EM GRANITO OU MÁRMORE, L = 15CM, ASSENTADO COM ARGAMASSA 1:6 COM ADITIVO. AF_11/2020</t>
  </si>
  <si>
    <t>Peneiramento e Ensacamento de Areia em Obra</t>
  </si>
  <si>
    <t>ENSACAMENTO DE AREIA. AF_11/2015</t>
  </si>
  <si>
    <t>PENEIRAMENTO DE AREIA COM PENEIRA ELÉTRICA. AF_11/2015</t>
  </si>
  <si>
    <t>PENEIRAMENTO DE AREIA COM PENEIRA MANUAL. AF_11/2015</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</si>
  <si>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</si>
  <si>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</si>
  <si>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</si>
  <si>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</si>
  <si>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</si>
  <si>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</si>
  <si>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</si>
  <si>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</si>
  <si>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</si>
  <si>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</si>
  <si>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</si>
  <si>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</si>
  <si>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</si>
  <si>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</si>
  <si>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</si>
  <si>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</si>
  <si>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</si>
  <si>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</si>
  <si>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</si>
  <si>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</si>
  <si>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</si>
  <si>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</si>
  <si>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</si>
  <si>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</si>
  <si>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</si>
  <si>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</si>
  <si>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</si>
  <si>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</si>
  <si>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</si>
  <si>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</si>
  <si>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</si>
  <si>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UMA DEMÃO, LIXAMENTO MANUAL. AF_04/2023</t>
  </si>
  <si>
    <t>EMASSAMENTO COM MASSA LÁTEX, APLICAÇÃO EM TETO, UMA DEMÃO, LIXAMENTO MANUAL. AF_04/2023</t>
  </si>
  <si>
    <t>FUNDO SELADOR ACRÍLICO, APLICAÇÃO MANUAL EM PAREDE, UMA DEMÃO. AF_04/2023</t>
  </si>
  <si>
    <t>FUNDO SELADOR ACRÍLICO, APLICAÇÃO MANUAL EM TETO, UMA DEMÃO. AF_04/2023</t>
  </si>
  <si>
    <t>PINTURA LÁTEX ACRÍLICA ECONÔMICA, APLICAÇÃO MANUAL EM PAREDES, DUAS DEMÃOS. AF_04/2023</t>
  </si>
  <si>
    <t>PINTURA LÁTEX ACRÍLICA ECONÔMICA, APLICAÇÃO MANUAL EM TETO, DUAS DEMÃOS. AF_04/2023</t>
  </si>
  <si>
    <t>PINTURA LÁTEX ACRÍLICA PREMIUM, APLICAÇÃO MANUAL EM PAREDES, DUAS DEMÃOS. AF_04/2023</t>
  </si>
  <si>
    <t>PINTURA LÁTEX ACRÍLICA PREMIUM,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</si>
  <si>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</si>
  <si>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</si>
  <si>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</si>
  <si>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</si>
  <si>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</si>
  <si>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</si>
  <si>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</si>
  <si>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</si>
  <si>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ALQUÍDICO BRANCO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</si>
  <si>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</si>
  <si>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</si>
  <si>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</si>
  <si>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</si>
  <si>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</si>
  <si>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</si>
  <si>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</si>
  <si>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</si>
  <si>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</si>
  <si>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</si>
  <si>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</si>
  <si>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</si>
  <si>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</si>
  <si>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</si>
  <si>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</si>
  <si>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</si>
  <si>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1 DEMÃO. AF_01/2021</t>
  </si>
  <si>
    <t>PINTURA VERNIZ (INCOLOR) ALQUÍDICO EM MADEIRA, USO INTERNO, 2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</si>
  <si>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</si>
  <si>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</si>
  <si>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</si>
  <si>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</si>
  <si>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</si>
  <si>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</si>
  <si>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</si>
  <si>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</si>
  <si>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</si>
  <si>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</si>
  <si>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</si>
  <si>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</si>
  <si>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</si>
  <si>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</si>
  <si>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</si>
  <si>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</si>
  <si>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</si>
  <si>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</si>
  <si>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</si>
  <si>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</si>
  <si>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</si>
  <si>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</si>
  <si>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</si>
  <si>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</si>
  <si>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</si>
  <si>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</si>
  <si>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</si>
  <si>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</si>
  <si>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</si>
  <si>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</si>
  <si>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</si>
  <si>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</si>
  <si>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</si>
  <si>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</si>
  <si>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</si>
  <si>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</si>
  <si>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</si>
  <si>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</si>
  <si>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</si>
  <si>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</si>
  <si>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</si>
  <si>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Pintura para Pisos e para Sinalização Horizontal e Vertical</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</si>
  <si>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</si>
  <si>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</si>
  <si>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</si>
  <si>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</si>
  <si>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</si>
  <si>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EPÓXI, E = 10 CM, APLICAÇÃO MANUAL. AF_05/2021</t>
  </si>
  <si>
    <t>PINTURA DE FAIXA DE PEDESTRE OU ZEBRADA COM TINTA ACRÍLICA, E = 30 CM, APLICAÇÃO MANUAL. AF_05/2021</t>
  </si>
  <si>
    <t>PINTURA DE FAIXA DE PEDESTRE OU ZEBRADA TINTA RETRORREFLETIVA A BASE DE RESINA ACRÍLICA COM MICROESFERAS DE VIDRO, E = 30 CM, APLICAÇÃO MANUAL.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</si>
  <si>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</si>
  <si>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</si>
  <si>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</si>
  <si>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</si>
  <si>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</si>
  <si>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</si>
  <si>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</si>
  <si>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</si>
  <si>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</si>
  <si>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</si>
  <si>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</si>
  <si>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</si>
  <si>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</si>
  <si>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</si>
  <si>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</si>
  <si>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</si>
  <si>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</si>
  <si>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</si>
  <si>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</si>
  <si>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</si>
  <si>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</si>
  <si>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</si>
  <si>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</si>
  <si>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</si>
  <si>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</si>
  <si>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</si>
  <si>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</si>
  <si>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</si>
  <si>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</si>
  <si>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</si>
  <si>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</si>
  <si>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</si>
  <si>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</si>
  <si>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</si>
  <si>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PODOTÁTIL DE ALERTA OU DIRECIONAL, DE BORRACHA, ASSENTADO SOBRE ARGAMASSA. AF_05/2020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</si>
  <si>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</si>
  <si>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</si>
  <si>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</si>
  <si>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</si>
  <si>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</si>
  <si>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</si>
  <si>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</si>
  <si>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</si>
  <si>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</si>
  <si>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</si>
  <si>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</si>
  <si>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SOLEIRA EM MÁRMORE, LARGURA 15 CM, ESPESSURA 2,0 CM. AF_09/2020</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</si>
  <si>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</si>
  <si>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</si>
  <si>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</si>
  <si>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</si>
  <si>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</si>
  <si>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</si>
  <si>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</si>
  <si>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</si>
  <si>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</si>
  <si>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</si>
  <si>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</si>
  <si>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</si>
  <si>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</si>
  <si>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</si>
  <si>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</si>
  <si>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</si>
  <si>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</si>
  <si>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</si>
  <si>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</si>
  <si>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</si>
  <si>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</si>
  <si>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</si>
  <si>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</si>
  <si>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</si>
  <si>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</si>
  <si>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</si>
  <si>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</si>
  <si>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</si>
  <si>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</si>
  <si>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</si>
  <si>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</si>
  <si>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</si>
  <si>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</si>
  <si>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</si>
  <si>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</si>
  <si>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</si>
  <si>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</si>
  <si>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</si>
  <si>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</si>
  <si>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</si>
  <si>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</si>
  <si>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</si>
  <si>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</si>
  <si>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</si>
  <si>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</si>
  <si>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</si>
  <si>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</si>
  <si>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</si>
  <si>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Poços de Visita e Caixas para Bocas de Lobo</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</si>
  <si>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</si>
  <si>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</si>
  <si>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</si>
  <si>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</si>
  <si>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</si>
  <si>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</si>
  <si>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</si>
  <si>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</si>
  <si>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</si>
  <si>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</si>
  <si>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</si>
  <si>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</si>
  <si>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</si>
  <si>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</si>
  <si>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</si>
  <si>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</si>
  <si>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</si>
  <si>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</si>
  <si>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</si>
  <si>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</si>
  <si>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</si>
  <si>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</si>
  <si>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</si>
  <si>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</si>
  <si>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</si>
  <si>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</si>
  <si>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</si>
  <si>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</si>
  <si>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</si>
  <si>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</si>
  <si>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</si>
  <si>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</si>
  <si>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</si>
  <si>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</si>
  <si>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</si>
  <si>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</si>
  <si>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</si>
  <si>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</si>
  <si>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</si>
  <si>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</si>
  <si>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</si>
  <si>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</si>
  <si>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</si>
  <si>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</si>
  <si>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</si>
  <si>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</si>
  <si>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</si>
  <si>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</si>
  <si>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</si>
  <si>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</si>
  <si>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</si>
  <si>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</si>
  <si>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</si>
  <si>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</si>
  <si>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</si>
  <si>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</si>
  <si>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</si>
  <si>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</si>
  <si>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</si>
  <si>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</si>
  <si>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</si>
  <si>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</si>
  <si>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</si>
  <si>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</si>
  <si>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</si>
  <si>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</si>
  <si>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</si>
  <si>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</si>
  <si>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</si>
  <si>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</si>
  <si>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</si>
  <si>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</si>
  <si>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</si>
  <si>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</si>
  <si>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</si>
  <si>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</si>
  <si>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</si>
  <si>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</si>
  <si>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</si>
  <si>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</si>
  <si>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</si>
  <si>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</si>
  <si>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</si>
  <si>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</si>
  <si>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</si>
  <si>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</si>
  <si>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</si>
  <si>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</si>
  <si>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</si>
  <si>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</si>
  <si>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</si>
  <si>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</si>
  <si>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</si>
  <si>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</si>
  <si>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</si>
  <si>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</si>
  <si>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</si>
  <si>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</si>
  <si>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</si>
  <si>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</si>
  <si>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</si>
  <si>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</si>
  <si>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</si>
  <si>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</si>
  <si>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</si>
  <si>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</si>
  <si>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</si>
  <si>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</si>
  <si>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</si>
  <si>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</si>
  <si>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</si>
  <si>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</si>
  <si>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</si>
  <si>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</si>
  <si>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</si>
  <si>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</si>
  <si>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</si>
  <si>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</si>
  <si>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</si>
  <si>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</si>
  <si>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</si>
  <si>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</si>
  <si>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</si>
  <si>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</si>
  <si>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</si>
  <si>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</si>
  <si>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</si>
  <si>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</si>
  <si>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</si>
  <si>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</si>
  <si>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</si>
  <si>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</si>
  <si>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</si>
  <si>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</si>
  <si>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</si>
  <si>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</si>
  <si>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</si>
  <si>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</si>
  <si>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</si>
  <si>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</si>
  <si>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</si>
  <si>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</si>
  <si>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</si>
  <si>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</si>
  <si>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</si>
  <si>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</si>
  <si>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</si>
  <si>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</si>
  <si>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</si>
  <si>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</si>
  <si>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</si>
  <si>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</si>
  <si>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</si>
  <si>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</si>
  <si>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</si>
  <si>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</si>
  <si>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</si>
  <si>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</si>
  <si>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</si>
  <si>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</si>
  <si>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</si>
  <si>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</si>
  <si>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</si>
  <si>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</si>
  <si>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</si>
  <si>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</si>
  <si>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</si>
  <si>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</si>
  <si>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</si>
  <si>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</si>
  <si>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</si>
  <si>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</si>
  <si>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</si>
  <si>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</si>
  <si>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</si>
  <si>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</si>
  <si>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</si>
  <si>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</si>
  <si>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</si>
  <si>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</si>
  <si>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</si>
  <si>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</si>
  <si>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</si>
  <si>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</si>
  <si>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</si>
  <si>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</si>
  <si>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</si>
  <si>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</si>
  <si>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</si>
  <si>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</si>
  <si>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</si>
  <si>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</si>
  <si>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</si>
  <si>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</si>
  <si>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</si>
  <si>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</si>
  <si>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</si>
  <si>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</si>
  <si>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</si>
  <si>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</si>
  <si>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</si>
  <si>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</si>
  <si>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</si>
  <si>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Quadras e seus Equipamentos</t>
  </si>
  <si>
    <t>Radier, Piso de Concreto e Laje sobre Solo</t>
  </si>
  <si>
    <t>ARMAÇÃO PARA EXECUÇÃO DE RADIER, PISO DE CONCRETO OU LAJE SOBRE SOLO, COM USO DE TELA Q-113.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</si>
  <si>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</si>
  <si>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</si>
  <si>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</si>
  <si>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ARMAÇÃO PARA EXECUÇÃO DE RADIER, PISO DE CONCRETO OU LAJE SOBRE SOLO, COM USO DE TELA Q-92. AF_09/2021</t>
  </si>
  <si>
    <t>ESCAVAÇÃO MANUAL DE VIGA DE BORDA PARA RADIER.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</si>
  <si>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</si>
  <si>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</si>
  <si>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</si>
  <si>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</si>
  <si>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</si>
  <si>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</si>
  <si>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</si>
  <si>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10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</si>
  <si>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</si>
  <si>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</si>
  <si>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FABRICAÇÃO, MONTAGEM E DESMONTAGEM DE FORMA PARA RADIER, PISO DE CONCRETO OU LAJE SOBRE SOLO, EM MADEIRA SERRADA, 4 UTILIZAÇÕES.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</si>
  <si>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</si>
  <si>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</si>
  <si>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</si>
  <si>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</si>
  <si>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</si>
  <si>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</si>
  <si>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</si>
  <si>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</si>
  <si>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</si>
  <si>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</si>
  <si>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</si>
  <si>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</si>
  <si>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</si>
  <si>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</si>
  <si>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</si>
  <si>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</si>
  <si>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</si>
  <si>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</si>
  <si>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</si>
  <si>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</si>
  <si>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</si>
  <si>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</si>
  <si>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</si>
  <si>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</si>
  <si>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</si>
  <si>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</si>
  <si>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</si>
  <si>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</si>
  <si>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</si>
  <si>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</si>
  <si>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</si>
  <si>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</si>
  <si>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</si>
  <si>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</si>
  <si>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</si>
  <si>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</si>
  <si>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</si>
  <si>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</si>
  <si>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</si>
  <si>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</si>
  <si>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</si>
  <si>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</si>
  <si>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</si>
  <si>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</si>
  <si>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</si>
  <si>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</si>
  <si>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</si>
  <si>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</si>
  <si>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</si>
  <si>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</si>
  <si>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</si>
  <si>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</si>
  <si>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</si>
  <si>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</si>
  <si>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</si>
  <si>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</si>
  <si>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</si>
  <si>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</si>
  <si>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</si>
  <si>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</si>
  <si>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</si>
  <si>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</si>
  <si>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</si>
  <si>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</si>
  <si>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</si>
  <si>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</si>
  <si>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</si>
  <si>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</si>
  <si>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</si>
  <si>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</si>
  <si>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</si>
  <si>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</si>
  <si>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</si>
  <si>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</si>
  <si>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</si>
  <si>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</si>
  <si>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</si>
  <si>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</si>
  <si>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</si>
  <si>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</si>
  <si>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</si>
  <si>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</si>
  <si>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</si>
  <si>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</si>
  <si>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</si>
  <si>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</si>
  <si>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</si>
  <si>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</si>
  <si>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</si>
  <si>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</si>
  <si>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</si>
  <si>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</si>
  <si>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</si>
  <si>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</si>
  <si>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</si>
  <si>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</si>
  <si>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</si>
  <si>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</si>
  <si>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</si>
  <si>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</si>
  <si>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</si>
  <si>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</si>
  <si>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</si>
  <si>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</si>
  <si>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</si>
  <si>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</si>
  <si>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</si>
  <si>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</si>
  <si>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</si>
  <si>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</si>
  <si>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</si>
  <si>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</si>
  <si>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</si>
  <si>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</si>
  <si>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</si>
  <si>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</si>
  <si>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</si>
  <si>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</si>
  <si>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</si>
  <si>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</si>
  <si>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</si>
  <si>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</si>
  <si>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</si>
  <si>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</si>
  <si>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</si>
  <si>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</si>
  <si>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</si>
  <si>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</si>
  <si>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</si>
  <si>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</si>
  <si>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</si>
  <si>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</si>
  <si>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</si>
  <si>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</si>
  <si>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</si>
  <si>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</si>
  <si>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</si>
  <si>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</si>
  <si>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</si>
  <si>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</si>
  <si>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</si>
  <si>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</si>
  <si>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</si>
  <si>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</si>
  <si>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</si>
  <si>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</si>
  <si>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</si>
  <si>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</si>
  <si>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</si>
  <si>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</si>
  <si>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</si>
  <si>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</si>
  <si>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</si>
  <si>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</si>
  <si>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</si>
  <si>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</si>
  <si>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</si>
  <si>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</si>
  <si>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</si>
  <si>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</si>
  <si>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</si>
  <si>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</si>
  <si>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</si>
  <si>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</si>
  <si>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</si>
  <si>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</si>
  <si>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</si>
  <si>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</si>
  <si>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</si>
  <si>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</si>
  <si>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</si>
  <si>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</si>
  <si>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</si>
  <si>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</si>
  <si>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</si>
  <si>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</si>
  <si>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</si>
  <si>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</si>
  <si>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</si>
  <si>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</si>
  <si>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</si>
  <si>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</si>
  <si>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</si>
  <si>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</si>
  <si>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</si>
  <si>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</si>
  <si>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</si>
  <si>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</si>
  <si>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</si>
  <si>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</si>
  <si>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</si>
  <si>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</si>
  <si>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</si>
  <si>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</si>
  <si>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</si>
  <si>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</si>
  <si>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</si>
  <si>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</si>
  <si>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</si>
  <si>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</si>
  <si>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</si>
  <si>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</si>
  <si>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</si>
  <si>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</si>
  <si>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</si>
  <si>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</si>
  <si>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</si>
  <si>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</si>
  <si>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</si>
  <si>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</si>
  <si>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</si>
  <si>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</si>
  <si>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</si>
  <si>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</si>
  <si>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</si>
  <si>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</si>
  <si>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</si>
  <si>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</si>
  <si>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</si>
  <si>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</si>
  <si>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</si>
  <si>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</si>
  <si>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</si>
  <si>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</si>
  <si>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</si>
  <si>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</si>
  <si>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</si>
  <si>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</si>
  <si>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</si>
  <si>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</si>
  <si>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</si>
  <si>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</si>
  <si>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</si>
  <si>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</si>
  <si>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</si>
  <si>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</si>
  <si>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</si>
  <si>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</si>
  <si>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</si>
  <si>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</si>
  <si>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</si>
  <si>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</si>
  <si>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</si>
  <si>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</si>
  <si>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</si>
  <si>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</si>
  <si>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</si>
  <si>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</si>
  <si>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</si>
  <si>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</si>
  <si>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</si>
  <si>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</si>
  <si>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</si>
  <si>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</si>
  <si>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</si>
  <si>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</si>
  <si>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</si>
  <si>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</si>
  <si>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</si>
  <si>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</si>
  <si>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</si>
  <si>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</si>
  <si>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</si>
  <si>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</si>
  <si>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</si>
  <si>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</si>
  <si>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</si>
  <si>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</si>
  <si>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</si>
  <si>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</si>
  <si>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</si>
  <si>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</si>
  <si>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</si>
  <si>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</si>
  <si>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</si>
  <si>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</si>
  <si>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</si>
  <si>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</si>
  <si>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</si>
  <si>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</si>
  <si>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</si>
  <si>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</si>
  <si>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</si>
  <si>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</si>
  <si>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</si>
  <si>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</si>
  <si>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</si>
  <si>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</si>
  <si>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</si>
  <si>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</si>
  <si>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</si>
  <si>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</si>
  <si>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</si>
  <si>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</si>
  <si>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</si>
  <si>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</si>
  <si>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</si>
  <si>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</si>
  <si>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</si>
  <si>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</si>
  <si>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</si>
  <si>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</si>
  <si>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</si>
  <si>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</si>
  <si>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</si>
  <si>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</si>
  <si>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</si>
  <si>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</si>
  <si>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</si>
  <si>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</si>
  <si>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</si>
  <si>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</si>
  <si>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</si>
  <si>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</si>
  <si>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</si>
  <si>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</si>
  <si>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</si>
  <si>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</si>
  <si>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</si>
  <si>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</si>
  <si>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</si>
  <si>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</si>
  <si>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</si>
  <si>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</si>
  <si>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</si>
  <si>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</si>
  <si>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</si>
  <si>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</si>
  <si>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</si>
  <si>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</si>
  <si>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</si>
  <si>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</si>
  <si>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</si>
  <si>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</si>
  <si>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</si>
  <si>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</si>
  <si>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</si>
  <si>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</si>
  <si>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</si>
  <si>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</si>
  <si>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</si>
  <si>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</si>
  <si>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</si>
  <si>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</si>
  <si>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</si>
  <si>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</si>
  <si>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</si>
  <si>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</si>
  <si>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</si>
  <si>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</si>
  <si>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</si>
  <si>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</si>
  <si>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</si>
  <si>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</si>
  <si>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Vertical Viária</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</si>
  <si>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</si>
  <si>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</si>
  <si>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</si>
  <si>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</si>
  <si>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</si>
  <si>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</si>
  <si>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</si>
  <si>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</si>
  <si>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</si>
  <si>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</si>
  <si>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</si>
  <si>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</si>
  <si>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</si>
  <si>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</si>
  <si>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CORDOALHA DE COBRE NU 35 MM², NÃO ENTERRADA, COM ISOLADOR - FORNECIMENTO E INSTALAÇÃO. AF_08/2023</t>
  </si>
  <si>
    <t>CORDOALHA DE COBRE NU 50 MM², ENTERRADA - FORNECIMENTO E INSTALAÇÃO. AF_08/2023</t>
  </si>
  <si>
    <t>CORDOALHA DE COBRE NU 50 MM², NÃO ENTERRADA, COM ISOLADOR - FORNECIMENTO E INSTALAÇÃO. AF_08/2023</t>
  </si>
  <si>
    <t>CORDOALHA DE COBRE NU 70 MM², ENTERRADA - FORNECIMENTO E INSTALAÇÃO. AF_08/2023</t>
  </si>
  <si>
    <t>CORDOALHA DE COBRE NU 70 MM², NÃO ENTERRADA, COM ISOLADOR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</si>
  <si>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</si>
  <si>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</si>
  <si>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</si>
  <si>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HASTE DE ATERRAMENTO, DIÂMETRO 3/4", COM 3 METROS - FORNECIMENTO E INSTALAÇÃO. AF_08/2023</t>
  </si>
  <si>
    <t>MASTRO 1 ½", COM 3 METROS, PARA SPDA - FORNECIMENTO E INSTALAÇÃO. AF_08/2023</t>
  </si>
  <si>
    <t>MINI CAPTOR PARA SPDA - FORNECIMENTO E INSTALAÇÃO. AF_08/2023</t>
  </si>
  <si>
    <t>SUPORTE ISOLADOR PARA FIXAÇÃO DA CORDOALHA DE COBRE EM ALVENARIA OU CONCRETO - FORNECIMENTO E INSTALAÇÃO. AF_08/2023</t>
  </si>
  <si>
    <t>Sistemas de Medição</t>
  </si>
  <si>
    <t>HIDRÔMETRO DN 1 1/2", 20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</si>
  <si>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</si>
  <si>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</si>
  <si>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</si>
  <si>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</si>
  <si>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</si>
  <si>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</si>
  <si>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</si>
  <si>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</si>
  <si>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</si>
  <si>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</si>
  <si>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</si>
  <si>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</si>
  <si>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</si>
  <si>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</si>
  <si>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</si>
  <si>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</si>
  <si>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</si>
  <si>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</si>
  <si>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</si>
  <si>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</si>
  <si>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</si>
  <si>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</si>
  <si>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</si>
  <si>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</si>
  <si>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</si>
  <si>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</si>
  <si>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</si>
  <si>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</si>
  <si>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</si>
  <si>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</si>
  <si>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</si>
  <si>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</si>
  <si>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</si>
  <si>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</si>
  <si>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</si>
  <si>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</si>
  <si>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</si>
  <si>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</si>
  <si>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</si>
  <si>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</si>
  <si>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</si>
  <si>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</si>
  <si>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</si>
  <si>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</si>
  <si>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</si>
  <si>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</si>
  <si>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</si>
  <si>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</si>
  <si>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</si>
  <si>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</si>
  <si>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</si>
  <si>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</si>
  <si>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</si>
  <si>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</si>
  <si>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</si>
  <si>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</si>
  <si>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</si>
  <si>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</si>
  <si>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</si>
  <si>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</si>
  <si>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</si>
  <si>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</si>
  <si>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</si>
  <si>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</si>
  <si>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</si>
  <si>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</si>
  <si>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</si>
  <si>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</si>
  <si>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</si>
  <si>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</si>
  <si>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</si>
  <si>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</si>
  <si>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</si>
  <si>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</si>
  <si>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</si>
  <si>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</si>
  <si>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</si>
  <si>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</si>
  <si>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</si>
  <si>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</si>
  <si>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</si>
  <si>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</si>
  <si>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</si>
  <si>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</si>
  <si>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</si>
  <si>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</si>
  <si>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</si>
  <si>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</si>
  <si>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</si>
  <si>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</si>
  <si>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</si>
  <si>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</si>
  <si>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</si>
  <si>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</si>
  <si>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</si>
  <si>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</si>
  <si>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</si>
  <si>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</si>
  <si>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</si>
  <si>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</si>
  <si>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</si>
  <si>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</si>
  <si>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</si>
  <si>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</si>
  <si>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</si>
  <si>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</si>
  <si>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</si>
  <si>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</si>
  <si>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</si>
  <si>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</si>
  <si>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</si>
  <si>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</si>
  <si>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</si>
  <si>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</si>
  <si>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</si>
  <si>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</si>
  <si>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de Materiais dentro do Canteiro de Obras</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</si>
  <si>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</si>
  <si>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</si>
  <si>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</si>
  <si>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</si>
  <si>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</si>
  <si>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</si>
  <si>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</si>
  <si>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</si>
  <si>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</si>
  <si>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</si>
  <si>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</si>
  <si>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</si>
  <si>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</si>
  <si>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</si>
  <si>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</si>
  <si>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</si>
  <si>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</si>
  <si>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</si>
  <si>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</si>
  <si>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</si>
  <si>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</si>
  <si>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</si>
  <si>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</si>
  <si>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</si>
  <si>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</si>
  <si>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</si>
  <si>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</si>
  <si>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</si>
  <si>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</si>
  <si>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</si>
  <si>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</si>
  <si>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</si>
  <si>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</si>
  <si>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</si>
  <si>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</si>
  <si>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</si>
  <si>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</si>
  <si>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</si>
  <si>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</si>
  <si>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</si>
  <si>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</si>
  <si>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</si>
  <si>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</si>
  <si>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</si>
  <si>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</si>
  <si>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</si>
  <si>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</si>
  <si>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</si>
  <si>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</si>
  <si>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</si>
  <si>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</si>
  <si>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</si>
  <si>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</si>
  <si>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</si>
  <si>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</si>
  <si>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</si>
  <si>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</si>
  <si>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</si>
  <si>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</si>
  <si>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</si>
  <si>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</si>
  <si>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</si>
  <si>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</si>
  <si>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</si>
  <si>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</si>
  <si>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</si>
  <si>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</si>
  <si>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</si>
  <si>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</si>
  <si>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</si>
  <si>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</si>
  <si>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</si>
  <si>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</si>
  <si>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</si>
  <si>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</si>
  <si>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</si>
  <si>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</si>
  <si>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</si>
  <si>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</si>
  <si>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</si>
  <si>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</si>
  <si>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</si>
  <si>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</si>
  <si>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</si>
  <si>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</si>
  <si>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</si>
  <si>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</si>
  <si>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</si>
  <si>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</si>
  <si>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</si>
  <si>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</si>
  <si>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</si>
  <si>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</si>
  <si>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</si>
  <si>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</si>
  <si>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</si>
  <si>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</si>
  <si>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</si>
  <si>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</si>
  <si>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</si>
  <si>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Transporte, Carga e Descarga de Materiais</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</si>
  <si>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</si>
  <si>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</si>
  <si>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</si>
  <si>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</si>
  <si>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</si>
  <si>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</si>
  <si>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</si>
  <si>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</si>
  <si>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</si>
  <si>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</si>
  <si>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</si>
  <si>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</si>
  <si>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</si>
  <si>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</si>
  <si>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</si>
  <si>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</si>
  <si>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</si>
  <si>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</si>
  <si>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</si>
  <si>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</si>
  <si>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</si>
  <si>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</si>
  <si>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</si>
  <si>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</si>
  <si>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</si>
  <si>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</si>
  <si>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</si>
  <si>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</si>
  <si>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</si>
  <si>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</si>
  <si>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</si>
  <si>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</si>
  <si>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</si>
  <si>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</si>
  <si>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</si>
  <si>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</si>
  <si>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</si>
  <si>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</si>
  <si>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</si>
  <si>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</si>
  <si>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</si>
  <si>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</si>
  <si>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</si>
  <si>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</si>
  <si>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</si>
  <si>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</si>
  <si>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</si>
  <si>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</si>
  <si>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</si>
  <si>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</si>
  <si>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</si>
  <si>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</si>
  <si>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</si>
  <si>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</si>
  <si>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</si>
  <si>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</si>
  <si>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</si>
  <si>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</si>
  <si>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</si>
  <si>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</si>
  <si>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</si>
  <si>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</si>
  <si>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</si>
  <si>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</si>
  <si>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</si>
  <si>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</si>
  <si>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</si>
  <si>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</si>
  <si>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</si>
  <si>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</si>
  <si>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</si>
  <si>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</si>
  <si>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</si>
  <si>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</si>
  <si>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</si>
  <si>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</si>
  <si>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</si>
  <si>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</si>
  <si>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</si>
  <si>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</si>
  <si>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</si>
  <si>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</si>
  <si>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</si>
  <si>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</si>
  <si>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</si>
  <si>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</si>
  <si>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</si>
  <si>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</si>
  <si>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</si>
  <si>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</si>
  <si>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</si>
  <si>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</si>
  <si>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</si>
  <si>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</si>
  <si>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</si>
  <si>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</si>
  <si>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</si>
  <si>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</si>
  <si>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</si>
  <si>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</si>
  <si>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</si>
  <si>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</si>
  <si>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</si>
  <si>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</si>
  <si>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</si>
  <si>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</si>
  <si>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</si>
  <si>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</si>
  <si>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</si>
  <si>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</si>
  <si>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</si>
  <si>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</si>
  <si>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</si>
  <si>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</si>
  <si>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</si>
  <si>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</si>
  <si>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</si>
  <si>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</si>
  <si>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</si>
  <si>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</si>
  <si>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</si>
  <si>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</si>
  <si>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</si>
  <si>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</si>
  <si>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</si>
  <si>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</si>
  <si>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</si>
  <si>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</si>
  <si>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</si>
  <si>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</si>
  <si>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</si>
  <si>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</si>
  <si>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</si>
  <si>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</si>
  <si>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</si>
  <si>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</si>
  <si>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</si>
  <si>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</si>
  <si>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</si>
  <si>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</si>
  <si>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</si>
  <si>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</si>
  <si>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</si>
  <si>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</si>
  <si>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</si>
  <si>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</si>
  <si>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</si>
  <si>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</si>
  <si>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</si>
  <si>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</si>
  <si>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</si>
  <si>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</si>
  <si>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</si>
  <si>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</si>
  <si>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</si>
  <si>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</si>
  <si>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</si>
  <si>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</si>
  <si>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</si>
  <si>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</si>
  <si>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</si>
  <si>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</si>
  <si>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</si>
  <si>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</si>
  <si>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</si>
  <si>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</si>
  <si>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</si>
  <si>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</si>
  <si>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</si>
  <si>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</si>
  <si>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</si>
  <si>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</si>
  <si>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</si>
  <si>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</si>
  <si>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</si>
  <si>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</si>
  <si>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</si>
  <si>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</si>
  <si>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</si>
  <si>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</si>
  <si>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</si>
  <si>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</si>
  <si>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</si>
  <si>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</si>
  <si>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</si>
  <si>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</si>
  <si>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</si>
  <si>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</si>
  <si>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</si>
  <si>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</si>
  <si>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</si>
  <si>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</si>
  <si>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</si>
  <si>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</si>
  <si>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</si>
  <si>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</si>
  <si>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</si>
  <si>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</si>
  <si>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</si>
  <si>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</si>
  <si>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</si>
  <si>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</si>
  <si>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</si>
  <si>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</si>
  <si>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</si>
  <si>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</si>
  <si>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</si>
  <si>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</si>
  <si>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</si>
  <si>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</si>
  <si>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</si>
  <si>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</si>
  <si>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</si>
  <si>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</si>
  <si>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</si>
  <si>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</si>
  <si>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</si>
  <si>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</si>
  <si>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</si>
  <si>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</si>
  <si>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</si>
  <si>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</si>
  <si>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</si>
  <si>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</si>
  <si>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</si>
  <si>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</si>
  <si>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</si>
  <si>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</si>
  <si>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</si>
  <si>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</si>
  <si>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</si>
  <si>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</si>
  <si>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</si>
  <si>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</si>
  <si>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</si>
  <si>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</si>
  <si>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</si>
  <si>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</si>
  <si>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</si>
  <si>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</si>
  <si>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</si>
  <si>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</si>
  <si>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</si>
  <si>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</si>
  <si>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</si>
  <si>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</si>
  <si>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</si>
  <si>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</si>
  <si>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</si>
  <si>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</si>
  <si>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</si>
  <si>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</si>
  <si>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</si>
  <si>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</si>
  <si>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</si>
  <si>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</si>
  <si>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</si>
  <si>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</si>
  <si>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</si>
  <si>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</si>
  <si>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</si>
  <si>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</si>
  <si>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</si>
  <si>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</si>
  <si>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</si>
  <si>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</si>
  <si>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</si>
  <si>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</si>
  <si>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</si>
  <si>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</si>
  <si>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</si>
  <si>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</si>
  <si>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</si>
  <si>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15 MM (5+5+5), ENCAIXADO EM PERFIL U. AF_01/2021_PS</t>
  </si>
  <si>
    <t>INSTALAÇÃO DE VIDRO LAMINADO, E = 8 MM (4+4), ENCAIXADO EM PERFIL U. AF_01/2021_PS</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</si>
  <si>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</si>
  <si>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</si>
  <si>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</si>
  <si>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</si>
  <si>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</si>
  <si>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</si>
  <si>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</si>
  <si>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</si>
  <si>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</si>
  <si>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</si>
  <si>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</si>
  <si>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</si>
  <si>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</si>
  <si>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</si>
  <si>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</si>
  <si>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</si>
  <si>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</si>
  <si>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</si>
  <si>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</si>
  <si>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</si>
  <si>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</si>
  <si>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</si>
  <si>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</si>
  <si>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</si>
  <si>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</si>
  <si>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</si>
  <si>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</si>
  <si>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</si>
  <si>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</si>
  <si>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</si>
  <si>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</si>
  <si>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</si>
  <si>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</si>
  <si>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</si>
  <si>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</si>
  <si>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</si>
  <si>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</si>
  <si>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</si>
  <si>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</si>
  <si>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</si>
  <si>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</si>
  <si>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</si>
  <si>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</si>
  <si>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</si>
  <si>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</si>
  <si>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</si>
  <si>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</si>
  <si>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</si>
  <si>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</si>
  <si>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</si>
  <si>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</si>
  <si>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</si>
  <si>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</si>
  <si>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</si>
  <si>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</si>
  <si>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</si>
  <si>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</si>
  <si>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</si>
  <si>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</si>
  <si>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</si>
  <si>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</si>
  <si>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</si>
  <si>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</si>
  <si>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</si>
  <si>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</si>
  <si>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</si>
  <si>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</si>
  <si>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</si>
  <si>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</si>
  <si>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</si>
  <si>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</si>
  <si>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</si>
  <si>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</si>
  <si>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</si>
  <si>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</si>
  <si>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</si>
  <si>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</si>
  <si>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</si>
  <si>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</si>
  <si>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</si>
  <si>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</si>
  <si>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</si>
  <si>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</si>
  <si>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</si>
  <si>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</si>
  <si>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</si>
  <si>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</si>
  <si>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</si>
  <si>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</si>
  <si>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</si>
  <si>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</si>
  <si>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</si>
  <si>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</si>
  <si>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</si>
  <si>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</si>
  <si>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</si>
  <si>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</si>
  <si>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</si>
  <si>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</si>
  <si>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</si>
  <si>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</si>
  <si>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</si>
  <si>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</si>
  <si>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</si>
  <si>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</si>
  <si>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</si>
  <si>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</si>
  <si>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</si>
  <si>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</si>
  <si>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</si>
  <si>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</si>
  <si>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</si>
  <si>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</si>
  <si>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</si>
  <si>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MDO</t>
  </si>
  <si>
    <t>MATERIAL</t>
  </si>
  <si>
    <t>LIGAÇÃO PROVISÓRIA DE ÁGUA E SANITÁRIO</t>
  </si>
  <si>
    <t>INSTALAÇÕES PROVISÓRIAS DE LUZ , FORÇA,TELEFONE E LÓGICA</t>
  </si>
  <si>
    <t>DESMOBILIZAÇÃO DE EQUIPAMENTOS EM CAMINHÃO EQUIPADO COM GUINDASTE</t>
  </si>
  <si>
    <t>MOBILIZAÇÃO DE EQUIPAMENTOS EM CAMINHÃO EQUIPADO COM GUINDASTE</t>
  </si>
  <si>
    <t>5.4.4</t>
  </si>
  <si>
    <t>DOCUMENTO AUXILIAR DE COTAÇÕES DE MERCADO R03</t>
  </si>
  <si>
    <t>R:03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</si>
</sst>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164" formatCode="&quot;R$&quot;\ #,##0.00"/>
    <numFmt numFmtId="165" formatCode="0.0000"/>
    <numFmt numFmtId="166" formatCode="_-&quot;R$&quot;* #,##0.00_-;\-&quot;R$&quot;* #,##0.00_-;_-&quot;R$&quot;* &quot;-&quot;??_-;_-@_-"/>
    <numFmt numFmtId="167" formatCode="0.0%"/>
    <numFmt numFmtId="168" formatCode="0.0000%"/>
    <numFmt numFmtId="169" formatCode="[$-F800]dddd\,\ mmmm\ dd\,\ yyyy"/>
    <numFmt numFmtId="170" formatCode="_-&quot;R$&quot;\ * #,##0.0000_-;\-&quot;R$&quot;\ * #,##0.0000_-;_-&quot;R$&quot;\ * &quot;-&quot;??_-;_-@_-"/>
    <numFmt numFmtId="171" formatCode="0.000"/>
  </numFmts>
  <fonts count="41"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8"/>
      <name val="Times New Roman"/>
      <family val="1"/>
    </font>
    <font>
      <sz val="11"/>
      <color rgb="FF000000"/>
      <name val="Times New Roman"/>
      <family val="1"/>
    </font>
    <font>
      <sz val="8"/>
      <name val="Times New Roman"/>
      <family val="1"/>
    </font>
    <font>
      <sz val="11"/>
      <color rgb="FF000000"/>
      <name val="Calibri"/>
      <family val="2"/>
      <scheme val="minor"/>
    </font>
    <font>
      <b/>
      <sz val="11"/>
      <name val="Calibri"/>
      <family val="2"/>
      <scheme val="minor"/>
    </font>
    <font>
      <sz val="11"/>
      <name val="Calibri"/>
      <family val="2"/>
      <scheme val="minor"/>
    </font>
    <font>
      <b/>
      <sz val="11"/>
      <color rgb="FF000000"/>
      <name val="Calibri"/>
      <family val="2"/>
      <scheme val="minor"/>
    </font>
    <font>
      <sz val="10"/>
      <color rgb="FF000000"/>
      <name val="Calibri"/>
      <family val="2"/>
      <scheme val="minor"/>
    </font>
    <font>
      <b/>
      <sz val="10"/>
      <name val="Calibri"/>
      <family val="2"/>
      <scheme val="minor"/>
    </font>
    <font>
      <sz val="10"/>
      <name val="Calibri"/>
      <family val="2"/>
      <scheme val="minor"/>
    </font>
    <font>
      <u/>
      <sz val="10"/>
      <color theme="10"/>
      <name val="Times New Roman"/>
      <family val="1"/>
    </font>
    <font>
      <b/>
      <sz val="11"/>
      <color theme="1"/>
      <name val="Calibri"/>
      <family val="2"/>
      <scheme val="minor"/>
    </font>
    <font>
      <u/>
      <sz val="10"/>
      <color theme="10"/>
      <name val="Calibri"/>
      <family val="2"/>
      <scheme val="minor"/>
    </font>
    <font>
      <u/>
      <sz val="8"/>
      <color theme="10"/>
      <name val="Calibri"/>
      <family val="2"/>
      <scheme val="minor"/>
    </font>
    <font>
      <b/>
      <sz val="10"/>
      <color theme="1" tint="0.249977111117893"/>
      <name val="Calibri"/>
      <family val="2"/>
      <scheme val="minor"/>
    </font>
    <font>
      <b/>
      <sz val="10"/>
      <color rgb="FF404040"/>
      <name val="Calibri"/>
      <family val="2"/>
      <scheme val="minor"/>
    </font>
    <font>
      <b/>
      <sz val="10"/>
      <color rgb="FF000000"/>
      <name val="Calibri"/>
      <family val="2"/>
      <scheme val="minor"/>
    </font>
    <font>
      <b/>
      <sz val="10"/>
      <color rgb="FF000000"/>
      <name val="Times New Roman"/>
      <family val="1"/>
    </font>
    <font>
      <b/>
      <sz val="11"/>
      <color theme="0"/>
      <name val="Calibri"/>
      <family val="2"/>
      <scheme val="minor"/>
    </font>
    <font>
      <b/>
      <sz val="9"/>
      <color indexed="81"/>
      <name val="Segoe UI"/>
      <family val="2"/>
    </font>
    <font>
      <b/>
      <sz val="10"/>
      <color theme="1"/>
      <name val="Arial"/>
      <family val="2"/>
    </font>
    <font>
      <sz val="10"/>
      <color theme="1"/>
      <name val="Arial"/>
      <family val="2"/>
    </font>
    <font>
      <b/>
      <sz val="10"/>
      <color rgb="FFFFFFFF"/>
      <name val="Arial"/>
      <family val="2"/>
    </font>
  </fonts>
  <fills count="16">
    <fill>
      <patternFill patternType="none"/>
    </fill>
    <fill>
      <patternFill patternType="gray125"/>
    </fill>
    <fill>
      <patternFill patternType="solid">
        <fgColor rgb="FFBFBFBF"/>
      </patternFill>
    </fill>
    <fill>
      <patternFill patternType="solid">
        <fgColor rgb="FFCCCCFF"/>
      </patternFill>
    </fill>
    <fill>
      <patternFill patternType="solid">
        <fgColor rgb="FFFFFF99"/>
      </patternFill>
    </fill>
    <fill>
      <patternFill patternType="solid">
        <fgColor rgb="FFD9D9D9"/>
      </patternFill>
    </fill>
    <fill>
      <patternFill patternType="solid">
        <fgColor theme="0" tint="-0.249977111117893"/>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bgColor rgb="FF000000"/>
      </patternFill>
    </fill>
    <fill>
      <patternFill patternType="solid">
        <fgColor theme="9" tint="0.59999389629810485"/>
        <bgColor indexed="64"/>
      </patternFill>
    </fill>
    <fill>
      <patternFill patternType="solid">
        <fgColor theme="6" tint="0.79998168889431442"/>
        <bgColor indexed="64"/>
      </patternFill>
    </fill>
    <fill>
      <patternFill patternType="solid">
        <fgColor rgb="FFFEFFC5"/>
        <bgColor indexed="64"/>
      </patternFill>
    </fill>
    <fill>
      <patternFill patternType="solid">
        <fgColor theme="3" tint="-0.249977111117893"/>
        <bgColor indexed="64"/>
      </patternFill>
    </fill>
    <fill>
      <patternFill patternType="solid">
        <fgColor rgb="FF005CA9"/>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rgb="FF000000"/>
      </bottom>
      <diagonal/>
    </border>
  </borders>
  <cellStyleXfs count="7">
    <xf numFmtId="0" fontId="0" fillId="0" borderId="0"/>
    <xf numFmtId="44" fontId="17" fillId="0" borderId="0" applyFont="0" applyFill="0" applyBorder="0" applyAlignment="0" applyProtection="0"/>
    <xf numFmtId="9" fontId="17" fillId="0" borderId="0" applyFont="0" applyFill="0" applyBorder="0" applyAlignment="0" applyProtection="0"/>
    <xf numFmtId="0" fontId="17" fillId="0" borderId="0"/>
    <xf numFmtId="0" fontId="28" fillId="0" borderId="0" applyNumberFormat="0" applyFill="0" applyBorder="0" applyAlignment="0" applyProtection="0"/>
    <xf numFmtId="166" fontId="8" fillId="0" borderId="0" applyFont="0" applyFill="0" applyBorder="0" applyAlignment="0" applyProtection="0"/>
    <xf numFmtId="0" fontId="2" fillId="0" borderId="0"/>
  </cellStyleXfs>
  <cellXfs count="353">
    <xf numFmtId="0" fontId="0" fillId="0" borderId="0" xfId="0" applyAlignment="1">
      <alignment horizontal="left" vertical="top"/>
    </xf>
    <xf numFmtId="0" fontId="19" fillId="0" borderId="0" xfId="0" applyFont="1" applyAlignment="1">
      <alignment horizontal="left" vertical="top"/>
    </xf>
    <xf numFmtId="0" fontId="21" fillId="0" borderId="0" xfId="0" applyFont="1" applyAlignment="1">
      <alignment horizontal="left" vertical="center" wrapText="1"/>
    </xf>
    <xf numFmtId="0" fontId="21" fillId="0" borderId="0" xfId="0" applyFont="1" applyAlignment="1">
      <alignment horizontal="left" vertical="top"/>
    </xf>
    <xf numFmtId="0" fontId="21" fillId="2" borderId="7" xfId="0" applyFont="1" applyFill="1" applyBorder="1" applyAlignment="1">
      <alignment horizontal="left" wrapText="1"/>
    </xf>
    <xf numFmtId="44" fontId="22" fillId="2" borderId="7" xfId="0" applyNumberFormat="1" applyFont="1" applyFill="1" applyBorder="1" applyAlignment="1">
      <alignment horizontal="right" vertical="top" wrapText="1" indent="1"/>
    </xf>
    <xf numFmtId="44" fontId="21" fillId="0" borderId="0" xfId="0" applyNumberFormat="1" applyFont="1" applyAlignment="1">
      <alignment horizontal="left" vertical="top"/>
    </xf>
    <xf numFmtId="0" fontId="23" fillId="0" borderId="1" xfId="3" applyFont="1" applyBorder="1" applyAlignment="1">
      <alignment horizontal="center" vertical="center" wrapText="1"/>
    </xf>
    <xf numFmtId="0" fontId="22" fillId="6" borderId="2" xfId="3" applyFont="1" applyFill="1" applyBorder="1" applyAlignment="1">
      <alignment horizontal="center" vertical="center" wrapText="1"/>
    </xf>
    <xf numFmtId="0" fontId="22" fillId="6" borderId="1" xfId="3" applyFont="1" applyFill="1" applyBorder="1" applyAlignment="1">
      <alignment horizontal="center" vertical="center" wrapText="1"/>
    </xf>
    <xf numFmtId="0" fontId="22" fillId="6" borderId="7" xfId="3" applyFont="1" applyFill="1" applyBorder="1" applyAlignment="1">
      <alignment horizontal="center" vertical="center" wrapText="1"/>
    </xf>
    <xf numFmtId="0" fontId="23" fillId="0" borderId="7" xfId="3" applyFont="1" applyBorder="1" applyAlignment="1">
      <alignment horizontal="center" vertical="center" wrapText="1"/>
    </xf>
    <xf numFmtId="0" fontId="23" fillId="0" borderId="1" xfId="3" applyFont="1" applyBorder="1" applyAlignment="1">
      <alignment horizontal="left" vertical="center" wrapText="1"/>
    </xf>
    <xf numFmtId="0" fontId="23" fillId="0" borderId="7" xfId="3" applyFont="1" applyBorder="1" applyAlignment="1">
      <alignment horizontal="left" vertical="center" wrapText="1"/>
    </xf>
    <xf numFmtId="1" fontId="24" fillId="6" borderId="1" xfId="3" applyNumberFormat="1" applyFont="1" applyFill="1" applyBorder="1" applyAlignment="1">
      <alignment horizontal="center" vertical="center" wrapText="1" shrinkToFit="1"/>
    </xf>
    <xf numFmtId="1" fontId="21" fillId="4" borderId="1" xfId="3" applyNumberFormat="1" applyFont="1" applyFill="1" applyBorder="1" applyAlignment="1">
      <alignment horizontal="center" vertical="center" wrapText="1" shrinkToFit="1"/>
    </xf>
    <xf numFmtId="0" fontId="16" fillId="0" borderId="0" xfId="0" applyFont="1" applyAlignment="1">
      <alignment vertical="center" wrapText="1"/>
    </xf>
    <xf numFmtId="1" fontId="24" fillId="6" borderId="7" xfId="3" applyNumberFormat="1" applyFont="1" applyFill="1" applyBorder="1" applyAlignment="1">
      <alignment horizontal="center" vertical="center" wrapText="1" shrinkToFit="1"/>
    </xf>
    <xf numFmtId="1" fontId="21" fillId="4" borderId="7" xfId="3" applyNumberFormat="1" applyFont="1" applyFill="1" applyBorder="1" applyAlignment="1">
      <alignment horizontal="center" vertical="center" wrapText="1" shrinkToFit="1"/>
    </xf>
    <xf numFmtId="0" fontId="16" fillId="0" borderId="7" xfId="0" applyFont="1" applyBorder="1" applyAlignment="1">
      <alignment vertical="center" wrapText="1"/>
    </xf>
    <xf numFmtId="0" fontId="21" fillId="0" borderId="0" xfId="3" applyFont="1" applyAlignment="1">
      <alignment horizontal="right" vertical="center" wrapText="1"/>
    </xf>
    <xf numFmtId="0" fontId="23" fillId="3" borderId="2" xfId="3" applyFont="1" applyFill="1" applyBorder="1" applyAlignment="1">
      <alignment horizontal="center" vertical="center" wrapText="1"/>
    </xf>
    <xf numFmtId="0" fontId="23" fillId="3" borderId="7" xfId="3" applyFont="1" applyFill="1" applyBorder="1" applyAlignment="1">
      <alignment horizontal="center" vertical="center" wrapText="1"/>
    </xf>
    <xf numFmtId="0" fontId="22" fillId="6" borderId="5" xfId="3" applyFont="1" applyFill="1" applyBorder="1" applyAlignment="1">
      <alignment horizontal="center" vertical="center" wrapText="1"/>
    </xf>
    <xf numFmtId="1" fontId="24" fillId="6" borderId="10" xfId="3" applyNumberFormat="1" applyFont="1" applyFill="1" applyBorder="1" applyAlignment="1">
      <alignment horizontal="center" vertical="center" wrapText="1" shrinkToFit="1"/>
    </xf>
    <xf numFmtId="0" fontId="22" fillId="6" borderId="10" xfId="3" applyFont="1" applyFill="1" applyBorder="1" applyAlignment="1">
      <alignment horizontal="center" vertical="center" wrapText="1"/>
    </xf>
    <xf numFmtId="0" fontId="21" fillId="7" borderId="7" xfId="0" applyFont="1" applyFill="1" applyBorder="1" applyAlignment="1">
      <alignment horizontal="center" vertical="center"/>
    </xf>
    <xf numFmtId="0" fontId="21" fillId="0" borderId="0" xfId="0" applyFont="1" applyAlignment="1">
      <alignment horizontal="center" vertical="top"/>
    </xf>
    <xf numFmtId="0" fontId="22" fillId="2" borderId="7" xfId="0" applyFont="1" applyFill="1" applyBorder="1" applyAlignment="1">
      <alignment horizontal="center" vertical="top" wrapText="1"/>
    </xf>
    <xf numFmtId="0" fontId="21" fillId="7" borderId="0" xfId="0" applyFont="1" applyFill="1" applyAlignment="1">
      <alignment horizontal="center" vertical="top"/>
    </xf>
    <xf numFmtId="0" fontId="21" fillId="7" borderId="0" xfId="0" applyFont="1" applyFill="1" applyAlignment="1">
      <alignment horizontal="left" vertical="top"/>
    </xf>
    <xf numFmtId="44" fontId="21" fillId="7" borderId="0" xfId="0" applyNumberFormat="1" applyFont="1" applyFill="1" applyAlignment="1">
      <alignment horizontal="left" vertical="top"/>
    </xf>
    <xf numFmtId="44" fontId="22" fillId="7" borderId="0" xfId="1" applyFont="1" applyFill="1" applyBorder="1" applyAlignment="1">
      <alignment horizontal="right" vertical="top" wrapText="1" indent="2"/>
    </xf>
    <xf numFmtId="0" fontId="22" fillId="2" borderId="8" xfId="0" applyFont="1" applyFill="1" applyBorder="1" applyAlignment="1">
      <alignment horizontal="center" vertical="center" wrapText="1"/>
    </xf>
    <xf numFmtId="0" fontId="21" fillId="2" borderId="11" xfId="0" applyFont="1" applyFill="1" applyBorder="1" applyAlignment="1">
      <alignment horizontal="center" vertical="center" wrapText="1"/>
    </xf>
    <xf numFmtId="2" fontId="21" fillId="2" borderId="11" xfId="0" applyNumberFormat="1" applyFont="1" applyFill="1" applyBorder="1" applyAlignment="1">
      <alignment horizontal="center" vertical="center" wrapText="1"/>
    </xf>
    <xf numFmtId="2" fontId="24" fillId="2" borderId="11" xfId="0" applyNumberFormat="1" applyFont="1" applyFill="1" applyBorder="1" applyAlignment="1">
      <alignment horizontal="right" vertical="center" wrapText="1"/>
    </xf>
    <xf numFmtId="44" fontId="21" fillId="2" borderId="7" xfId="0" applyNumberFormat="1" applyFont="1" applyFill="1" applyBorder="1" applyAlignment="1">
      <alignment horizontal="left" wrapText="1"/>
    </xf>
    <xf numFmtId="44" fontId="21" fillId="2" borderId="11" xfId="0" applyNumberFormat="1" applyFont="1" applyFill="1" applyBorder="1" applyAlignment="1">
      <alignment horizontal="center" vertical="center" wrapText="1"/>
    </xf>
    <xf numFmtId="0" fontId="25" fillId="0" borderId="0" xfId="0" applyFont="1" applyAlignment="1">
      <alignment horizontal="left" vertical="top"/>
    </xf>
    <xf numFmtId="0" fontId="17" fillId="0" borderId="0" xfId="0" applyFont="1" applyAlignment="1">
      <alignment horizontal="left" vertical="top"/>
    </xf>
    <xf numFmtId="1" fontId="25" fillId="0" borderId="1" xfId="0" applyNumberFormat="1" applyFont="1" applyBorder="1" applyAlignment="1">
      <alignment horizontal="center" vertical="top" shrinkToFit="1"/>
    </xf>
    <xf numFmtId="44" fontId="27" fillId="0" borderId="1" xfId="1" applyFont="1" applyBorder="1" applyAlignment="1">
      <alignment horizontal="center" vertical="top" wrapText="1"/>
    </xf>
    <xf numFmtId="44" fontId="25" fillId="0" borderId="2" xfId="1" applyFont="1" applyBorder="1" applyAlignment="1">
      <alignment horizontal="center" wrapText="1"/>
    </xf>
    <xf numFmtId="0" fontId="27" fillId="7" borderId="0" xfId="0" applyFont="1" applyFill="1" applyAlignment="1">
      <alignment horizontal="left" vertical="top" wrapText="1"/>
    </xf>
    <xf numFmtId="0" fontId="25" fillId="7" borderId="0" xfId="0" applyFont="1" applyFill="1" applyAlignment="1">
      <alignment horizontal="left" vertical="top"/>
    </xf>
    <xf numFmtId="0" fontId="26" fillId="9" borderId="1" xfId="0" applyFont="1" applyFill="1" applyBorder="1" applyAlignment="1">
      <alignment horizontal="left" vertical="top" wrapText="1" indent="3"/>
    </xf>
    <xf numFmtId="44" fontId="26" fillId="5" borderId="1" xfId="1" applyFont="1" applyFill="1" applyBorder="1" applyAlignment="1">
      <alignment horizontal="center" vertical="top" wrapText="1"/>
    </xf>
    <xf numFmtId="10" fontId="26" fillId="5" borderId="1" xfId="2" applyNumberFormat="1" applyFont="1" applyFill="1" applyBorder="1" applyAlignment="1">
      <alignment horizontal="center" vertical="top" wrapText="1"/>
    </xf>
    <xf numFmtId="0" fontId="21" fillId="7" borderId="0" xfId="0" applyFont="1" applyFill="1" applyAlignment="1">
      <alignment horizontal="center" vertical="center"/>
    </xf>
    <xf numFmtId="0" fontId="23" fillId="0" borderId="7" xfId="0" applyFont="1" applyBorder="1" applyAlignment="1">
      <alignment horizontal="center" vertical="center" wrapText="1"/>
    </xf>
    <xf numFmtId="0" fontId="23" fillId="3" borderId="7" xfId="0" applyFont="1" applyFill="1" applyBorder="1" applyAlignment="1">
      <alignment horizontal="center" vertical="center" wrapText="1"/>
    </xf>
    <xf numFmtId="1" fontId="21" fillId="7" borderId="7" xfId="0" applyNumberFormat="1" applyFont="1" applyFill="1" applyBorder="1" applyAlignment="1">
      <alignment horizontal="center" vertical="center" shrinkToFit="1"/>
    </xf>
    <xf numFmtId="0" fontId="23" fillId="7" borderId="7" xfId="0" applyFont="1" applyFill="1" applyBorder="1" applyAlignment="1">
      <alignment horizontal="center" vertical="center" wrapText="1"/>
    </xf>
    <xf numFmtId="2" fontId="23" fillId="0" borderId="7" xfId="0" applyNumberFormat="1" applyFont="1" applyBorder="1" applyAlignment="1">
      <alignment horizontal="center" vertical="center" wrapText="1"/>
    </xf>
    <xf numFmtId="44" fontId="23" fillId="7" borderId="7" xfId="0" applyNumberFormat="1" applyFont="1" applyFill="1" applyBorder="1" applyAlignment="1">
      <alignment horizontal="center" vertical="center" wrapText="1"/>
    </xf>
    <xf numFmtId="44" fontId="23" fillId="0" borderId="7" xfId="1" applyFont="1" applyBorder="1" applyAlignment="1">
      <alignment horizontal="center" vertical="center" wrapText="1"/>
    </xf>
    <xf numFmtId="2" fontId="23" fillId="7" borderId="7" xfId="0" applyNumberFormat="1" applyFont="1" applyFill="1" applyBorder="1" applyAlignment="1">
      <alignment horizontal="center" vertical="center" wrapText="1"/>
    </xf>
    <xf numFmtId="44" fontId="21" fillId="7" borderId="7" xfId="0" applyNumberFormat="1" applyFont="1" applyFill="1" applyBorder="1" applyAlignment="1">
      <alignment horizontal="center" vertical="center"/>
    </xf>
    <xf numFmtId="0" fontId="22" fillId="2" borderId="7" xfId="0" applyFont="1" applyFill="1" applyBorder="1" applyAlignment="1">
      <alignment horizontal="center" vertical="center" wrapText="1"/>
    </xf>
    <xf numFmtId="0" fontId="21" fillId="2" borderId="7" xfId="0" applyFont="1" applyFill="1" applyBorder="1" applyAlignment="1">
      <alignment horizontal="center" vertical="center" wrapText="1"/>
    </xf>
    <xf numFmtId="2" fontId="21" fillId="2" borderId="7" xfId="0" applyNumberFormat="1" applyFont="1" applyFill="1" applyBorder="1" applyAlignment="1">
      <alignment horizontal="center" vertical="center" wrapText="1"/>
    </xf>
    <xf numFmtId="44" fontId="21" fillId="2" borderId="7" xfId="0" applyNumberFormat="1" applyFont="1" applyFill="1" applyBorder="1" applyAlignment="1">
      <alignment horizontal="center" vertical="center" wrapText="1"/>
    </xf>
    <xf numFmtId="1" fontId="23" fillId="7" borderId="7" xfId="0" applyNumberFormat="1" applyFont="1" applyFill="1" applyBorder="1" applyAlignment="1">
      <alignment horizontal="center" vertical="center" wrapText="1"/>
    </xf>
    <xf numFmtId="0" fontId="15" fillId="0" borderId="7" xfId="0" applyFont="1" applyBorder="1" applyAlignment="1">
      <alignment vertical="center" wrapText="1"/>
    </xf>
    <xf numFmtId="44" fontId="23" fillId="7" borderId="7" xfId="1" applyFont="1" applyFill="1" applyBorder="1" applyAlignment="1">
      <alignment horizontal="center" vertical="center" wrapText="1"/>
    </xf>
    <xf numFmtId="2" fontId="14" fillId="0" borderId="7" xfId="0" applyNumberFormat="1" applyFont="1" applyBorder="1" applyAlignment="1">
      <alignment horizontal="center" vertical="center"/>
    </xf>
    <xf numFmtId="2" fontId="14" fillId="0" borderId="12" xfId="0" applyNumberFormat="1" applyFont="1" applyBorder="1" applyAlignment="1">
      <alignment horizontal="center" vertical="center"/>
    </xf>
    <xf numFmtId="2" fontId="14" fillId="7" borderId="7" xfId="0" applyNumberFormat="1" applyFont="1" applyFill="1" applyBorder="1" applyAlignment="1">
      <alignment horizontal="center" vertical="center"/>
    </xf>
    <xf numFmtId="2" fontId="14" fillId="7" borderId="12" xfId="0" applyNumberFormat="1" applyFont="1" applyFill="1" applyBorder="1" applyAlignment="1">
      <alignment horizontal="center" vertical="center"/>
    </xf>
    <xf numFmtId="0" fontId="14" fillId="0" borderId="7" xfId="0" applyFont="1" applyBorder="1" applyAlignment="1">
      <alignment horizontal="center" vertical="center"/>
    </xf>
    <xf numFmtId="0" fontId="14" fillId="7" borderId="7" xfId="0" applyFont="1" applyFill="1" applyBorder="1" applyAlignment="1">
      <alignment horizontal="center" vertical="center"/>
    </xf>
    <xf numFmtId="0" fontId="24" fillId="8" borderId="7" xfId="0" applyFont="1" applyFill="1" applyBorder="1" applyAlignment="1">
      <alignment horizontal="center" vertical="center" wrapText="1"/>
    </xf>
    <xf numFmtId="2" fontId="21" fillId="2" borderId="7" xfId="0" applyNumberFormat="1" applyFont="1" applyFill="1" applyBorder="1" applyAlignment="1">
      <alignment horizontal="left" wrapText="1"/>
    </xf>
    <xf numFmtId="2" fontId="22" fillId="7" borderId="0" xfId="1" applyNumberFormat="1" applyFont="1" applyFill="1" applyBorder="1" applyAlignment="1">
      <alignment horizontal="right" vertical="top" wrapText="1" indent="2"/>
    </xf>
    <xf numFmtId="2" fontId="21" fillId="7" borderId="0" xfId="0" applyNumberFormat="1" applyFont="1" applyFill="1" applyAlignment="1">
      <alignment horizontal="left" vertical="top"/>
    </xf>
    <xf numFmtId="2" fontId="21" fillId="0" borderId="0" xfId="0" applyNumberFormat="1" applyFont="1" applyAlignment="1">
      <alignment horizontal="left" vertical="top"/>
    </xf>
    <xf numFmtId="0" fontId="21" fillId="7" borderId="0" xfId="0" applyFont="1" applyFill="1" applyAlignment="1">
      <alignment vertical="center"/>
    </xf>
    <xf numFmtId="0" fontId="21" fillId="7" borderId="0" xfId="0" applyFont="1" applyFill="1"/>
    <xf numFmtId="2" fontId="13" fillId="0" borderId="7" xfId="0" applyNumberFormat="1" applyFont="1" applyBorder="1" applyAlignment="1">
      <alignment horizontal="center" vertical="center" wrapText="1"/>
    </xf>
    <xf numFmtId="0" fontId="23" fillId="3" borderId="7" xfId="0" applyFont="1" applyFill="1" applyBorder="1" applyAlignment="1">
      <alignment horizontal="center" vertical="center"/>
    </xf>
    <xf numFmtId="44" fontId="23" fillId="7" borderId="7" xfId="0" applyNumberFormat="1" applyFont="1" applyFill="1" applyBorder="1" applyAlignment="1">
      <alignment horizontal="center" vertical="center"/>
    </xf>
    <xf numFmtId="1" fontId="23" fillId="7" borderId="7" xfId="0" applyNumberFormat="1" applyFont="1" applyFill="1" applyBorder="1" applyAlignment="1">
      <alignment horizontal="center" vertical="center"/>
    </xf>
    <xf numFmtId="44" fontId="23" fillId="7" borderId="7" xfId="1" applyFont="1" applyFill="1" applyBorder="1" applyAlignment="1">
      <alignment horizontal="center" vertical="center"/>
    </xf>
    <xf numFmtId="2" fontId="13" fillId="7" borderId="7" xfId="0" applyNumberFormat="1" applyFont="1" applyFill="1" applyBorder="1" applyAlignment="1">
      <alignment horizontal="center" vertical="center"/>
    </xf>
    <xf numFmtId="0" fontId="27" fillId="0" borderId="2" xfId="0" applyFont="1" applyBorder="1" applyAlignment="1">
      <alignment horizontal="left" vertical="top"/>
    </xf>
    <xf numFmtId="0" fontId="27" fillId="7" borderId="0" xfId="0" applyFont="1" applyFill="1" applyAlignment="1">
      <alignment horizontal="right" vertical="top" wrapText="1"/>
    </xf>
    <xf numFmtId="0" fontId="22" fillId="6" borderId="10" xfId="3" applyFont="1" applyFill="1" applyBorder="1" applyAlignment="1">
      <alignment horizontal="left" vertical="center" wrapText="1"/>
    </xf>
    <xf numFmtId="0" fontId="27" fillId="7" borderId="4" xfId="0" applyFont="1" applyFill="1" applyBorder="1" applyAlignment="1">
      <alignment vertical="top"/>
    </xf>
    <xf numFmtId="0" fontId="27" fillId="7" borderId="4" xfId="0" applyFont="1" applyFill="1" applyBorder="1" applyAlignment="1">
      <alignment vertical="top" wrapText="1"/>
    </xf>
    <xf numFmtId="14" fontId="27" fillId="7" borderId="4" xfId="0" applyNumberFormat="1" applyFont="1" applyFill="1" applyBorder="1" applyAlignment="1">
      <alignment horizontal="left" vertical="top" wrapText="1"/>
    </xf>
    <xf numFmtId="10" fontId="26" fillId="5" borderId="1" xfId="1" applyNumberFormat="1" applyFont="1" applyFill="1" applyBorder="1" applyAlignment="1">
      <alignment horizontal="center" vertical="top" wrapText="1"/>
    </xf>
    <xf numFmtId="10" fontId="26" fillId="7" borderId="1" xfId="2" applyNumberFormat="1" applyFont="1" applyFill="1" applyBorder="1" applyAlignment="1">
      <alignment horizontal="center" vertical="top" wrapText="1"/>
    </xf>
    <xf numFmtId="0" fontId="26" fillId="7" borderId="2" xfId="0" applyFont="1" applyFill="1" applyBorder="1" applyAlignment="1">
      <alignment horizontal="center" vertical="top" wrapText="1"/>
    </xf>
    <xf numFmtId="0" fontId="26" fillId="7" borderId="4" xfId="0" applyFont="1" applyFill="1" applyBorder="1" applyAlignment="1">
      <alignment horizontal="center" vertical="top" wrapText="1"/>
    </xf>
    <xf numFmtId="0" fontId="26" fillId="7" borderId="4" xfId="0" applyFont="1" applyFill="1" applyBorder="1" applyAlignment="1">
      <alignment horizontal="right" vertical="top"/>
    </xf>
    <xf numFmtId="14" fontId="26" fillId="7" borderId="4" xfId="0" applyNumberFormat="1" applyFont="1" applyFill="1" applyBorder="1" applyAlignment="1">
      <alignment horizontal="left" vertical="top"/>
    </xf>
    <xf numFmtId="0" fontId="26" fillId="7" borderId="4" xfId="0" applyFont="1" applyFill="1" applyBorder="1" applyAlignment="1">
      <alignment horizontal="right" vertical="top" wrapText="1"/>
    </xf>
    <xf numFmtId="14" fontId="26" fillId="7" borderId="4" xfId="0" applyNumberFormat="1" applyFont="1" applyFill="1" applyBorder="1" applyAlignment="1">
      <alignment horizontal="left" vertical="top" wrapText="1"/>
    </xf>
    <xf numFmtId="0" fontId="26" fillId="7" borderId="4" xfId="0" applyFont="1" applyFill="1" applyBorder="1" applyAlignment="1">
      <alignment vertical="top" wrapText="1"/>
    </xf>
    <xf numFmtId="10" fontId="26" fillId="7" borderId="4" xfId="2" applyNumberFormat="1" applyFont="1" applyFill="1" applyBorder="1" applyAlignment="1">
      <alignment vertical="top" wrapText="1"/>
    </xf>
    <xf numFmtId="10" fontId="27" fillId="7" borderId="4" xfId="2" applyNumberFormat="1" applyFont="1" applyFill="1" applyBorder="1" applyAlignment="1">
      <alignment vertical="top" wrapText="1"/>
    </xf>
    <xf numFmtId="10" fontId="27" fillId="7" borderId="0" xfId="2" applyNumberFormat="1" applyFont="1" applyFill="1" applyAlignment="1">
      <alignment horizontal="left" vertical="top" wrapText="1"/>
    </xf>
    <xf numFmtId="10" fontId="25" fillId="7" borderId="0" xfId="2" applyNumberFormat="1" applyFont="1" applyFill="1" applyAlignment="1">
      <alignment horizontal="left" vertical="top"/>
    </xf>
    <xf numFmtId="10" fontId="25" fillId="0" borderId="0" xfId="2" applyNumberFormat="1" applyFont="1" applyAlignment="1">
      <alignment horizontal="left" vertical="top"/>
    </xf>
    <xf numFmtId="10" fontId="26" fillId="7" borderId="4" xfId="2" applyNumberFormat="1" applyFont="1" applyFill="1" applyBorder="1" applyAlignment="1">
      <alignment vertical="top"/>
    </xf>
    <xf numFmtId="10" fontId="27" fillId="7" borderId="4" xfId="2" applyNumberFormat="1" applyFont="1" applyFill="1" applyBorder="1" applyAlignment="1">
      <alignment vertical="top"/>
    </xf>
    <xf numFmtId="10" fontId="27" fillId="0" borderId="15" xfId="2" applyNumberFormat="1" applyFont="1" applyBorder="1" applyAlignment="1">
      <alignment horizontal="center" vertical="top" wrapText="1"/>
    </xf>
    <xf numFmtId="0" fontId="26" fillId="9" borderId="7" xfId="0" applyFont="1" applyFill="1" applyBorder="1" applyAlignment="1">
      <alignment horizontal="center" vertical="top" wrapText="1"/>
    </xf>
    <xf numFmtId="10" fontId="17" fillId="0" borderId="0" xfId="0" applyNumberFormat="1" applyFont="1" applyAlignment="1">
      <alignment horizontal="left" vertical="top"/>
    </xf>
    <xf numFmtId="0" fontId="26" fillId="7" borderId="5" xfId="0" applyFont="1" applyFill="1" applyBorder="1" applyAlignment="1">
      <alignment horizontal="center" vertical="top" wrapText="1"/>
    </xf>
    <xf numFmtId="0" fontId="26" fillId="7" borderId="17" xfId="0" applyFont="1" applyFill="1" applyBorder="1" applyAlignment="1">
      <alignment horizontal="center" vertical="top" wrapText="1"/>
    </xf>
    <xf numFmtId="0" fontId="26" fillId="7" borderId="17" xfId="0" applyFont="1" applyFill="1" applyBorder="1" applyAlignment="1">
      <alignment horizontal="right" vertical="top" wrapText="1"/>
    </xf>
    <xf numFmtId="14" fontId="26" fillId="7" borderId="17" xfId="0" applyNumberFormat="1" applyFont="1" applyFill="1" applyBorder="1" applyAlignment="1">
      <alignment horizontal="left" vertical="top" wrapText="1"/>
    </xf>
    <xf numFmtId="14" fontId="27" fillId="7" borderId="17" xfId="0" applyNumberFormat="1" applyFont="1" applyFill="1" applyBorder="1" applyAlignment="1">
      <alignment horizontal="left" vertical="top" wrapText="1"/>
    </xf>
    <xf numFmtId="10" fontId="27" fillId="7" borderId="17" xfId="2" applyNumberFormat="1" applyFont="1" applyFill="1" applyBorder="1" applyAlignment="1">
      <alignment vertical="top" wrapText="1"/>
    </xf>
    <xf numFmtId="44" fontId="0" fillId="0" borderId="0" xfId="0" applyNumberFormat="1" applyAlignment="1">
      <alignment horizontal="left" vertical="top"/>
    </xf>
    <xf numFmtId="2" fontId="26" fillId="7" borderId="0" xfId="1" applyNumberFormat="1" applyFont="1" applyFill="1" applyBorder="1" applyAlignment="1">
      <alignment horizontal="right" vertical="top" wrapText="1" indent="2"/>
    </xf>
    <xf numFmtId="10" fontId="26" fillId="7" borderId="0" xfId="2" applyNumberFormat="1" applyFont="1" applyFill="1" applyBorder="1" applyAlignment="1">
      <alignment horizontal="right" vertical="top" wrapText="1" indent="2"/>
    </xf>
    <xf numFmtId="44" fontId="26" fillId="7" borderId="0" xfId="1" applyFont="1" applyFill="1" applyBorder="1" applyAlignment="1">
      <alignment horizontal="right" vertical="top" wrapText="1" indent="2"/>
    </xf>
    <xf numFmtId="0" fontId="25" fillId="7" borderId="0" xfId="0" applyFont="1" applyFill="1" applyAlignment="1">
      <alignment vertical="center"/>
    </xf>
    <xf numFmtId="2" fontId="25" fillId="7" borderId="0" xfId="0" applyNumberFormat="1" applyFont="1" applyFill="1" applyAlignment="1">
      <alignment horizontal="left" vertical="top"/>
    </xf>
    <xf numFmtId="44" fontId="25" fillId="7" borderId="0" xfId="0" applyNumberFormat="1" applyFont="1" applyFill="1" applyAlignment="1">
      <alignment horizontal="left" vertical="top"/>
    </xf>
    <xf numFmtId="0" fontId="23" fillId="3" borderId="15" xfId="3" applyFont="1" applyFill="1" applyBorder="1" applyAlignment="1">
      <alignment horizontal="center" vertical="center" wrapText="1"/>
    </xf>
    <xf numFmtId="1" fontId="21" fillId="4" borderId="14" xfId="3" applyNumberFormat="1" applyFont="1" applyFill="1" applyBorder="1" applyAlignment="1">
      <alignment horizontal="center" vertical="center" wrapText="1" shrinkToFit="1"/>
    </xf>
    <xf numFmtId="0" fontId="23" fillId="0" borderId="14" xfId="3" applyFont="1" applyBorder="1" applyAlignment="1">
      <alignment horizontal="center" vertical="center" wrapText="1"/>
    </xf>
    <xf numFmtId="0" fontId="22" fillId="6" borderId="7" xfId="3" applyFont="1" applyFill="1" applyBorder="1" applyAlignment="1">
      <alignment horizontal="left" vertical="center" wrapText="1"/>
    </xf>
    <xf numFmtId="1" fontId="21" fillId="4" borderId="2" xfId="3" applyNumberFormat="1" applyFont="1" applyFill="1" applyBorder="1" applyAlignment="1">
      <alignment horizontal="center" vertical="center" wrapText="1" shrinkToFit="1"/>
    </xf>
    <xf numFmtId="0" fontId="23" fillId="0" borderId="3" xfId="3" applyFont="1" applyBorder="1" applyAlignment="1">
      <alignment horizontal="center" vertical="center" wrapText="1"/>
    </xf>
    <xf numFmtId="0" fontId="23" fillId="0" borderId="10" xfId="3" applyFont="1" applyBorder="1" applyAlignment="1">
      <alignment horizontal="left" vertical="center" wrapText="1"/>
    </xf>
    <xf numFmtId="0" fontId="12" fillId="0" borderId="7" xfId="0" applyFont="1" applyBorder="1" applyAlignment="1">
      <alignment vertical="center" wrapText="1"/>
    </xf>
    <xf numFmtId="44" fontId="21" fillId="0" borderId="0" xfId="3" applyNumberFormat="1" applyFont="1" applyAlignment="1">
      <alignment horizontal="right" vertical="center" wrapText="1"/>
    </xf>
    <xf numFmtId="44" fontId="23" fillId="0" borderId="7" xfId="3" applyNumberFormat="1" applyFont="1" applyBorder="1" applyAlignment="1">
      <alignment horizontal="center" vertical="center" wrapText="1"/>
    </xf>
    <xf numFmtId="44" fontId="21" fillId="0" borderId="0" xfId="0" applyNumberFormat="1" applyFont="1" applyAlignment="1">
      <alignment horizontal="left" vertical="center" wrapText="1"/>
    </xf>
    <xf numFmtId="44" fontId="19" fillId="0" borderId="0" xfId="0" applyNumberFormat="1" applyFont="1" applyAlignment="1">
      <alignment horizontal="left" vertical="top"/>
    </xf>
    <xf numFmtId="0" fontId="23" fillId="7" borderId="7" xfId="0" applyFont="1" applyFill="1" applyBorder="1" applyAlignment="1">
      <alignment horizontal="left" vertical="center" wrapText="1"/>
    </xf>
    <xf numFmtId="0" fontId="22" fillId="2" borderId="7" xfId="0" applyFont="1" applyFill="1" applyBorder="1" applyAlignment="1">
      <alignment horizontal="left" vertical="top" wrapText="1"/>
    </xf>
    <xf numFmtId="0" fontId="22" fillId="2" borderId="7" xfId="0" applyFont="1" applyFill="1" applyBorder="1" applyAlignment="1">
      <alignment horizontal="left" vertical="center" wrapText="1"/>
    </xf>
    <xf numFmtId="0" fontId="14" fillId="7" borderId="7" xfId="0" applyFont="1" applyFill="1" applyBorder="1" applyAlignment="1">
      <alignment horizontal="left" vertical="center" wrapText="1"/>
    </xf>
    <xf numFmtId="0" fontId="14" fillId="0" borderId="7" xfId="0" applyFont="1" applyBorder="1" applyAlignment="1">
      <alignment vertical="center" wrapText="1"/>
    </xf>
    <xf numFmtId="0" fontId="12" fillId="7" borderId="7" xfId="0" applyFont="1" applyFill="1" applyBorder="1" applyAlignment="1">
      <alignment horizontal="left" vertical="center" wrapText="1"/>
    </xf>
    <xf numFmtId="0" fontId="14" fillId="7" borderId="7" xfId="0" applyFont="1" applyFill="1" applyBorder="1" applyAlignment="1">
      <alignment vertical="center" wrapText="1"/>
    </xf>
    <xf numFmtId="0" fontId="14" fillId="0" borderId="7" xfId="0" applyFont="1" applyBorder="1" applyAlignment="1">
      <alignment wrapText="1"/>
    </xf>
    <xf numFmtId="0" fontId="22" fillId="2" borderId="11" xfId="0" applyFont="1" applyFill="1" applyBorder="1" applyAlignment="1">
      <alignment horizontal="left" vertical="center" wrapText="1"/>
    </xf>
    <xf numFmtId="0" fontId="21" fillId="7" borderId="0" xfId="0" applyFont="1" applyFill="1" applyAlignment="1">
      <alignment horizontal="left" vertical="top" wrapText="1"/>
    </xf>
    <xf numFmtId="0" fontId="21" fillId="7" borderId="6" xfId="0" applyFont="1" applyFill="1" applyBorder="1" applyAlignment="1">
      <alignment wrapText="1"/>
    </xf>
    <xf numFmtId="0" fontId="21" fillId="7" borderId="0" xfId="0" applyFont="1" applyFill="1" applyAlignment="1">
      <alignment horizontal="center" vertical="center" wrapText="1"/>
    </xf>
    <xf numFmtId="0" fontId="21" fillId="0" borderId="0" xfId="0" applyFont="1" applyAlignment="1">
      <alignment horizontal="left" vertical="top" wrapText="1"/>
    </xf>
    <xf numFmtId="0" fontId="12" fillId="0" borderId="0" xfId="0" applyFont="1" applyAlignment="1">
      <alignment vertical="center" wrapText="1"/>
    </xf>
    <xf numFmtId="0" fontId="21" fillId="8" borderId="19" xfId="0" applyFont="1" applyFill="1" applyBorder="1" applyAlignment="1">
      <alignment horizontal="left" vertical="top"/>
    </xf>
    <xf numFmtId="44" fontId="21" fillId="8" borderId="19" xfId="0" applyNumberFormat="1" applyFont="1" applyFill="1" applyBorder="1" applyAlignment="1">
      <alignment horizontal="left" vertical="top"/>
    </xf>
    <xf numFmtId="0" fontId="22" fillId="8" borderId="0" xfId="0" applyFont="1" applyFill="1" applyAlignment="1">
      <alignment horizontal="center" vertical="center" wrapText="1"/>
    </xf>
    <xf numFmtId="2" fontId="22" fillId="8" borderId="0" xfId="0" applyNumberFormat="1" applyFont="1" applyFill="1" applyAlignment="1">
      <alignment horizontal="center" vertical="center" wrapText="1"/>
    </xf>
    <xf numFmtId="44" fontId="22" fillId="8" borderId="0" xfId="0" applyNumberFormat="1" applyFont="1" applyFill="1" applyAlignment="1">
      <alignment horizontal="center" vertical="center" wrapText="1"/>
    </xf>
    <xf numFmtId="0" fontId="23" fillId="0" borderId="14" xfId="3" applyFont="1" applyBorder="1" applyAlignment="1">
      <alignment horizontal="left" vertical="center" wrapText="1"/>
    </xf>
    <xf numFmtId="0" fontId="22" fillId="6" borderId="7" xfId="0" applyFont="1" applyFill="1" applyBorder="1"/>
    <xf numFmtId="0" fontId="29" fillId="6" borderId="7" xfId="0" applyFont="1" applyFill="1" applyBorder="1" applyAlignment="1">
      <alignment horizontal="center" wrapText="1"/>
    </xf>
    <xf numFmtId="0" fontId="22" fillId="6" borderId="7" xfId="0" applyFont="1" applyFill="1" applyBorder="1" applyAlignment="1">
      <alignment vertical="center"/>
    </xf>
    <xf numFmtId="44" fontId="31" fillId="0" borderId="7" xfId="4" applyNumberFormat="1" applyFont="1" applyBorder="1" applyAlignment="1">
      <alignment horizontal="left" vertical="top" wrapText="1"/>
    </xf>
    <xf numFmtId="44" fontId="30" fillId="0" borderId="7" xfId="4" applyNumberFormat="1" applyFont="1" applyBorder="1" applyAlignment="1">
      <alignment horizontal="left" vertical="top" wrapText="1"/>
    </xf>
    <xf numFmtId="0" fontId="24" fillId="7" borderId="0" xfId="0" applyFont="1" applyFill="1" applyAlignment="1">
      <alignment horizontal="left" vertical="center"/>
    </xf>
    <xf numFmtId="0" fontId="25" fillId="7" borderId="0" xfId="0" applyFont="1" applyFill="1" applyAlignment="1">
      <alignment horizontal="left" vertical="top" wrapText="1"/>
    </xf>
    <xf numFmtId="44" fontId="28" fillId="0" borderId="7" xfId="4" applyNumberFormat="1" applyBorder="1" applyAlignment="1">
      <alignment horizontal="left" vertical="top" wrapText="1"/>
    </xf>
    <xf numFmtId="0" fontId="25" fillId="0" borderId="0" xfId="0" applyFont="1" applyAlignment="1">
      <alignment horizontal="left" vertical="top" wrapText="1"/>
    </xf>
    <xf numFmtId="0" fontId="11" fillId="0" borderId="7" xfId="0" applyFont="1" applyBorder="1" applyAlignment="1">
      <alignment vertical="center" wrapText="1"/>
    </xf>
    <xf numFmtId="0" fontId="10" fillId="7" borderId="7" xfId="0" applyFont="1" applyFill="1" applyBorder="1" applyAlignment="1">
      <alignment horizontal="left" vertical="center" wrapText="1"/>
    </xf>
    <xf numFmtId="44" fontId="21" fillId="0" borderId="0" xfId="0" applyNumberFormat="1" applyFont="1" applyAlignment="1">
      <alignment vertical="center"/>
    </xf>
    <xf numFmtId="0" fontId="10" fillId="0" borderId="7" xfId="0" applyFont="1" applyBorder="1" applyAlignment="1">
      <alignment vertical="center" wrapText="1"/>
    </xf>
    <xf numFmtId="0" fontId="14" fillId="7" borderId="7" xfId="0" applyFont="1" applyFill="1" applyBorder="1" applyAlignment="1">
      <alignment wrapText="1"/>
    </xf>
    <xf numFmtId="0" fontId="19" fillId="7" borderId="0" xfId="0" applyFont="1" applyFill="1" applyAlignment="1">
      <alignment horizontal="left" vertical="top"/>
    </xf>
    <xf numFmtId="0" fontId="10" fillId="7" borderId="7" xfId="0" applyFont="1" applyFill="1" applyBorder="1" applyAlignment="1">
      <alignment horizontal="center" wrapText="1"/>
    </xf>
    <xf numFmtId="164" fontId="24" fillId="6" borderId="7" xfId="1" applyNumberFormat="1" applyFont="1" applyFill="1" applyBorder="1" applyAlignment="1">
      <alignment horizontal="center" wrapText="1"/>
    </xf>
    <xf numFmtId="164" fontId="28" fillId="0" borderId="7" xfId="4" applyNumberFormat="1" applyBorder="1" applyAlignment="1">
      <alignment horizontal="left" vertical="top" wrapText="1"/>
    </xf>
    <xf numFmtId="44" fontId="24" fillId="6" borderId="1" xfId="3" applyNumberFormat="1" applyFont="1" applyFill="1" applyBorder="1" applyAlignment="1">
      <alignment horizontal="center" vertical="center" wrapText="1"/>
    </xf>
    <xf numFmtId="44" fontId="22" fillId="6" borderId="1" xfId="1" applyFont="1" applyFill="1" applyBorder="1" applyAlignment="1">
      <alignment horizontal="center" vertical="center" wrapText="1"/>
    </xf>
    <xf numFmtId="44" fontId="24" fillId="6" borderId="10" xfId="3" applyNumberFormat="1" applyFont="1" applyFill="1" applyBorder="1" applyAlignment="1">
      <alignment horizontal="center" vertical="center" wrapText="1"/>
    </xf>
    <xf numFmtId="44" fontId="22" fillId="6" borderId="10" xfId="1" applyFont="1" applyFill="1" applyBorder="1" applyAlignment="1">
      <alignment horizontal="center" vertical="center" wrapText="1"/>
    </xf>
    <xf numFmtId="44" fontId="23" fillId="7" borderId="7" xfId="3" applyNumberFormat="1" applyFont="1" applyFill="1" applyBorder="1" applyAlignment="1">
      <alignment horizontal="center" vertical="center" wrapText="1"/>
    </xf>
    <xf numFmtId="44" fontId="24" fillId="6" borderId="7" xfId="3" applyNumberFormat="1" applyFont="1" applyFill="1" applyBorder="1" applyAlignment="1">
      <alignment horizontal="center" vertical="center" wrapText="1"/>
    </xf>
    <xf numFmtId="44" fontId="22" fillId="6" borderId="7" xfId="1" applyFont="1" applyFill="1" applyBorder="1" applyAlignment="1">
      <alignment horizontal="center" vertical="center" wrapText="1"/>
    </xf>
    <xf numFmtId="44" fontId="23" fillId="7" borderId="14" xfId="3" applyNumberFormat="1" applyFont="1" applyFill="1" applyBorder="1" applyAlignment="1">
      <alignment horizontal="center" vertical="center" wrapText="1"/>
    </xf>
    <xf numFmtId="44" fontId="23" fillId="7" borderId="1" xfId="3" applyNumberFormat="1" applyFont="1" applyFill="1" applyBorder="1" applyAlignment="1">
      <alignment horizontal="center" vertical="center" wrapText="1"/>
    </xf>
    <xf numFmtId="44" fontId="23" fillId="0" borderId="7" xfId="1" applyFont="1" applyFill="1" applyBorder="1" applyAlignment="1">
      <alignment horizontal="center" vertical="center" wrapText="1"/>
    </xf>
    <xf numFmtId="44" fontId="23" fillId="0" borderId="1" xfId="1" applyFont="1" applyFill="1" applyBorder="1" applyAlignment="1">
      <alignment horizontal="center" vertical="center" wrapText="1"/>
    </xf>
    <xf numFmtId="44" fontId="23" fillId="7" borderId="23" xfId="3" applyNumberFormat="1" applyFont="1" applyFill="1" applyBorder="1" applyAlignment="1">
      <alignment horizontal="center" vertical="center" wrapText="1"/>
    </xf>
    <xf numFmtId="44" fontId="19" fillId="7" borderId="0" xfId="0" applyNumberFormat="1" applyFont="1" applyFill="1" applyAlignment="1">
      <alignment horizontal="left" vertical="top"/>
    </xf>
    <xf numFmtId="0" fontId="10" fillId="7" borderId="7" xfId="0" applyFont="1" applyFill="1" applyBorder="1" applyAlignment="1">
      <alignment vertical="center" wrapText="1"/>
    </xf>
    <xf numFmtId="0" fontId="10" fillId="7" borderId="7" xfId="0" applyFont="1" applyFill="1" applyBorder="1" applyAlignment="1">
      <alignment horizontal="center" vertical="center"/>
    </xf>
    <xf numFmtId="0" fontId="9" fillId="7" borderId="7" xfId="0" applyFont="1" applyFill="1" applyBorder="1" applyAlignment="1">
      <alignment horizontal="left" vertical="center" wrapText="1"/>
    </xf>
    <xf numFmtId="1" fontId="23" fillId="4" borderId="7" xfId="3" applyNumberFormat="1" applyFont="1" applyFill="1" applyBorder="1" applyAlignment="1">
      <alignment horizontal="center" vertical="center" wrapText="1" shrinkToFit="1"/>
    </xf>
    <xf numFmtId="0" fontId="23" fillId="0" borderId="7" xfId="0" applyFont="1" applyBorder="1" applyAlignment="1">
      <alignment vertical="center" wrapText="1"/>
    </xf>
    <xf numFmtId="1" fontId="23" fillId="4" borderId="2" xfId="3" applyNumberFormat="1" applyFont="1" applyFill="1" applyBorder="1" applyAlignment="1">
      <alignment horizontal="center" vertical="center" wrapText="1" shrinkToFit="1"/>
    </xf>
    <xf numFmtId="165" fontId="24" fillId="6" borderId="1" xfId="3" applyNumberFormat="1" applyFont="1" applyFill="1" applyBorder="1" applyAlignment="1">
      <alignment horizontal="center" vertical="center" wrapText="1"/>
    </xf>
    <xf numFmtId="165" fontId="21" fillId="0" borderId="0" xfId="3" applyNumberFormat="1" applyFont="1" applyAlignment="1">
      <alignment horizontal="right" vertical="center" wrapText="1"/>
    </xf>
    <xf numFmtId="165" fontId="24" fillId="6" borderId="10" xfId="3" applyNumberFormat="1" applyFont="1" applyFill="1" applyBorder="1" applyAlignment="1">
      <alignment horizontal="center" vertical="center" wrapText="1"/>
    </xf>
    <xf numFmtId="165" fontId="21" fillId="4" borderId="7" xfId="3" applyNumberFormat="1" applyFont="1" applyFill="1" applyBorder="1" applyAlignment="1">
      <alignment horizontal="center" vertical="center" wrapText="1" shrinkToFit="1"/>
    </xf>
    <xf numFmtId="165" fontId="21" fillId="0" borderId="0" xfId="0" applyNumberFormat="1" applyFont="1" applyAlignment="1">
      <alignment horizontal="left" vertical="center" wrapText="1"/>
    </xf>
    <xf numFmtId="165" fontId="24" fillId="6" borderId="7" xfId="3" applyNumberFormat="1" applyFont="1" applyFill="1" applyBorder="1" applyAlignment="1">
      <alignment horizontal="center" vertical="center" wrapText="1"/>
    </xf>
    <xf numFmtId="165" fontId="21" fillId="4" borderId="14" xfId="3" applyNumberFormat="1" applyFont="1" applyFill="1" applyBorder="1" applyAlignment="1">
      <alignment horizontal="center" vertical="center" wrapText="1" shrinkToFit="1"/>
    </xf>
    <xf numFmtId="165" fontId="21" fillId="4" borderId="1" xfId="3" applyNumberFormat="1" applyFont="1" applyFill="1" applyBorder="1" applyAlignment="1">
      <alignment horizontal="center" vertical="center" wrapText="1" shrinkToFit="1"/>
    </xf>
    <xf numFmtId="165" fontId="19" fillId="7" borderId="0" xfId="0" applyNumberFormat="1" applyFont="1" applyFill="1" applyAlignment="1">
      <alignment horizontal="left" vertical="top"/>
    </xf>
    <xf numFmtId="165" fontId="23" fillId="4" borderId="7" xfId="3" applyNumberFormat="1" applyFont="1" applyFill="1" applyBorder="1" applyAlignment="1">
      <alignment horizontal="center" vertical="center" wrapText="1" shrinkToFit="1"/>
    </xf>
    <xf numFmtId="165" fontId="19" fillId="0" borderId="0" xfId="0" applyNumberFormat="1" applyFont="1" applyAlignment="1">
      <alignment horizontal="left" vertical="top"/>
    </xf>
    <xf numFmtId="0" fontId="8" fillId="0" borderId="7" xfId="0" applyFont="1" applyBorder="1" applyAlignment="1">
      <alignment vertical="center" wrapText="1"/>
    </xf>
    <xf numFmtId="0" fontId="23" fillId="7" borderId="7" xfId="0" applyFont="1" applyFill="1" applyBorder="1" applyAlignment="1">
      <alignment vertical="center" wrapText="1"/>
    </xf>
    <xf numFmtId="0" fontId="8" fillId="7" borderId="7" xfId="0" applyFont="1" applyFill="1" applyBorder="1" applyAlignment="1">
      <alignment horizontal="center" wrapText="1"/>
    </xf>
    <xf numFmtId="0" fontId="7" fillId="7" borderId="7" xfId="0" applyFont="1" applyFill="1" applyBorder="1" applyAlignment="1">
      <alignment horizontal="center" wrapText="1"/>
    </xf>
    <xf numFmtId="0" fontId="6" fillId="0" borderId="7" xfId="0" applyFont="1" applyBorder="1" applyAlignment="1">
      <alignment horizontal="center" wrapText="1"/>
    </xf>
    <xf numFmtId="0" fontId="6" fillId="0" borderId="7" xfId="0" applyFont="1" applyBorder="1" applyAlignment="1">
      <alignment horizontal="center" vertical="center" wrapText="1"/>
    </xf>
    <xf numFmtId="0" fontId="5" fillId="7" borderId="7" xfId="0" applyFont="1" applyFill="1" applyBorder="1" applyAlignment="1">
      <alignment horizontal="center" wrapText="1"/>
    </xf>
    <xf numFmtId="0" fontId="4" fillId="7" borderId="7" xfId="0" applyFont="1" applyFill="1" applyBorder="1" applyAlignment="1">
      <alignment horizontal="center" wrapText="1"/>
    </xf>
    <xf numFmtId="0" fontId="24" fillId="8" borderId="19" xfId="0" applyFont="1" applyFill="1" applyBorder="1" applyAlignment="1">
      <alignment horizontal="left" vertical="top"/>
    </xf>
    <xf numFmtId="0" fontId="24" fillId="8" borderId="18" xfId="0" applyFont="1" applyFill="1" applyBorder="1" applyAlignment="1">
      <alignment horizontal="left" vertical="top"/>
    </xf>
    <xf numFmtId="0" fontId="32" fillId="7" borderId="0" xfId="0" applyFont="1" applyFill="1" applyAlignment="1">
      <alignment horizontal="center" vertical="center"/>
    </xf>
    <xf numFmtId="44" fontId="32" fillId="7" borderId="0" xfId="1" applyFont="1" applyFill="1" applyBorder="1" applyAlignment="1">
      <alignment horizontal="center" vertical="center"/>
    </xf>
    <xf numFmtId="167" fontId="32" fillId="7" borderId="0" xfId="0" applyNumberFormat="1" applyFont="1" applyFill="1" applyAlignment="1">
      <alignment horizontal="center" vertical="center"/>
    </xf>
    <xf numFmtId="0" fontId="21" fillId="7" borderId="0" xfId="0" applyFont="1" applyFill="1" applyAlignment="1">
      <alignment horizontal="center" vertical="top" wrapText="1"/>
    </xf>
    <xf numFmtId="0" fontId="24" fillId="8" borderId="24" xfId="0" applyFont="1" applyFill="1" applyBorder="1" applyAlignment="1">
      <alignment horizontal="center" vertical="center"/>
    </xf>
    <xf numFmtId="0" fontId="24" fillId="8" borderId="25" xfId="0" applyFont="1" applyFill="1" applyBorder="1" applyAlignment="1">
      <alignment horizontal="center" vertical="center" wrapText="1"/>
    </xf>
    <xf numFmtId="0" fontId="22" fillId="8" borderId="0" xfId="0" applyFont="1" applyFill="1" applyAlignment="1">
      <alignment horizontal="left" vertical="center"/>
    </xf>
    <xf numFmtId="0" fontId="22" fillId="8" borderId="20" xfId="0" applyFont="1" applyFill="1" applyBorder="1" applyAlignment="1">
      <alignment horizontal="center" vertical="center" wrapText="1"/>
    </xf>
    <xf numFmtId="0" fontId="22" fillId="8" borderId="26" xfId="0" applyFont="1" applyFill="1" applyBorder="1" applyAlignment="1">
      <alignment horizontal="center" vertical="center" wrapText="1"/>
    </xf>
    <xf numFmtId="0" fontId="25" fillId="0" borderId="7" xfId="0" applyFont="1" applyBorder="1"/>
    <xf numFmtId="44" fontId="25" fillId="0" borderId="7" xfId="1" applyFont="1" applyBorder="1"/>
    <xf numFmtId="167" fontId="33" fillId="10" borderId="0" xfId="2" applyNumberFormat="1" applyFont="1" applyFill="1" applyBorder="1" applyAlignment="1">
      <alignment horizontal="center" vertical="center"/>
    </xf>
    <xf numFmtId="44" fontId="24" fillId="8" borderId="7" xfId="1" applyFont="1" applyFill="1" applyBorder="1" applyAlignment="1">
      <alignment horizontal="center" vertical="center" wrapText="1"/>
    </xf>
    <xf numFmtId="0" fontId="25" fillId="0" borderId="7" xfId="0" applyFont="1" applyBorder="1" applyAlignment="1">
      <alignment horizontal="center"/>
    </xf>
    <xf numFmtId="0" fontId="0" fillId="0" borderId="0" xfId="0" applyAlignment="1">
      <alignment horizontal="center" vertical="top"/>
    </xf>
    <xf numFmtId="2" fontId="21" fillId="8" borderId="19" xfId="0" applyNumberFormat="1" applyFont="1" applyFill="1" applyBorder="1" applyAlignment="1">
      <alignment horizontal="center" vertical="top"/>
    </xf>
    <xf numFmtId="44" fontId="21" fillId="8" borderId="19" xfId="0" applyNumberFormat="1" applyFont="1" applyFill="1" applyBorder="1" applyAlignment="1">
      <alignment horizontal="center" vertical="top"/>
    </xf>
    <xf numFmtId="44" fontId="25" fillId="0" borderId="7" xfId="1" applyFont="1" applyBorder="1" applyAlignment="1">
      <alignment horizontal="center"/>
    </xf>
    <xf numFmtId="0" fontId="25" fillId="7" borderId="0" xfId="0" applyFont="1" applyFill="1" applyAlignment="1">
      <alignment horizontal="center" vertical="top"/>
    </xf>
    <xf numFmtId="0" fontId="21" fillId="7" borderId="0" xfId="0" applyFont="1" applyFill="1" applyAlignment="1">
      <alignment horizontal="center"/>
    </xf>
    <xf numFmtId="2" fontId="25" fillId="0" borderId="7" xfId="0" applyNumberFormat="1" applyFont="1" applyBorder="1" applyAlignment="1">
      <alignment horizontal="center"/>
    </xf>
    <xf numFmtId="44" fontId="22" fillId="7" borderId="0" xfId="1" applyFont="1" applyFill="1" applyBorder="1" applyAlignment="1">
      <alignment horizontal="center" vertical="top" wrapText="1"/>
    </xf>
    <xf numFmtId="0" fontId="24" fillId="8" borderId="23" xfId="0" applyFont="1" applyFill="1" applyBorder="1" applyAlignment="1">
      <alignment horizontal="center" vertical="center" wrapText="1"/>
    </xf>
    <xf numFmtId="0" fontId="22" fillId="8" borderId="23" xfId="0" applyFont="1" applyFill="1" applyBorder="1" applyAlignment="1">
      <alignment horizontal="center" vertical="center" wrapText="1"/>
    </xf>
    <xf numFmtId="0" fontId="22" fillId="8" borderId="21" xfId="0" applyFont="1" applyFill="1" applyBorder="1" applyAlignment="1">
      <alignment horizontal="left" vertical="center"/>
    </xf>
    <xf numFmtId="0" fontId="22" fillId="8" borderId="22" xfId="0" applyFont="1" applyFill="1" applyBorder="1" applyAlignment="1">
      <alignment horizontal="center" vertical="center" wrapText="1"/>
    </xf>
    <xf numFmtId="0" fontId="24" fillId="8" borderId="25" xfId="0" applyFont="1" applyFill="1" applyBorder="1" applyAlignment="1">
      <alignment horizontal="center" vertical="center"/>
    </xf>
    <xf numFmtId="0" fontId="24" fillId="7" borderId="0" xfId="0" applyFont="1" applyFill="1" applyAlignment="1">
      <alignment horizontal="center" vertical="center" wrapText="1"/>
    </xf>
    <xf numFmtId="168" fontId="22" fillId="8" borderId="19" xfId="2" applyNumberFormat="1" applyFont="1" applyFill="1" applyBorder="1" applyAlignment="1">
      <alignment horizontal="center" vertical="center" wrapText="1"/>
    </xf>
    <xf numFmtId="168" fontId="22" fillId="8" borderId="25" xfId="2" applyNumberFormat="1" applyFont="1" applyFill="1" applyBorder="1" applyAlignment="1">
      <alignment horizontal="center" vertical="center" wrapText="1"/>
    </xf>
    <xf numFmtId="168" fontId="24" fillId="8" borderId="23" xfId="2" applyNumberFormat="1" applyFont="1" applyFill="1" applyBorder="1" applyAlignment="1">
      <alignment horizontal="center" vertical="center" wrapText="1"/>
    </xf>
    <xf numFmtId="168" fontId="25" fillId="0" borderId="7" xfId="2" applyNumberFormat="1" applyFont="1" applyBorder="1" applyAlignment="1">
      <alignment horizontal="center"/>
    </xf>
    <xf numFmtId="168" fontId="24" fillId="8" borderId="7" xfId="2" applyNumberFormat="1" applyFont="1" applyFill="1" applyBorder="1" applyAlignment="1">
      <alignment horizontal="center" vertical="center" wrapText="1"/>
    </xf>
    <xf numFmtId="168" fontId="33" fillId="10" borderId="0" xfId="2" applyNumberFormat="1" applyFont="1" applyFill="1" applyBorder="1" applyAlignment="1">
      <alignment horizontal="center" vertical="center"/>
    </xf>
    <xf numFmtId="168" fontId="22" fillId="7" borderId="0" xfId="2" applyNumberFormat="1" applyFont="1" applyFill="1" applyBorder="1" applyAlignment="1">
      <alignment horizontal="center" vertical="top" wrapText="1"/>
    </xf>
    <xf numFmtId="168" fontId="21" fillId="7" borderId="0" xfId="2" applyNumberFormat="1" applyFont="1" applyFill="1" applyAlignment="1">
      <alignment horizontal="center" vertical="top"/>
    </xf>
    <xf numFmtId="168" fontId="0" fillId="0" borderId="0" xfId="2" applyNumberFormat="1" applyFont="1" applyAlignment="1">
      <alignment horizontal="center" vertical="top"/>
    </xf>
    <xf numFmtId="168" fontId="21" fillId="7" borderId="0" xfId="2" applyNumberFormat="1" applyFont="1" applyFill="1" applyAlignment="1">
      <alignment horizontal="center" vertical="center"/>
    </xf>
    <xf numFmtId="168" fontId="22" fillId="8" borderId="0" xfId="2" applyNumberFormat="1" applyFont="1" applyFill="1" applyBorder="1" applyAlignment="1">
      <alignment horizontal="center" vertical="center" wrapText="1"/>
    </xf>
    <xf numFmtId="168" fontId="25" fillId="7" borderId="7" xfId="2" applyNumberFormat="1" applyFont="1" applyFill="1" applyBorder="1" applyAlignment="1">
      <alignment horizontal="center"/>
    </xf>
    <xf numFmtId="168" fontId="25" fillId="7" borderId="0" xfId="2" applyNumberFormat="1" applyFont="1" applyFill="1" applyAlignment="1">
      <alignment horizontal="center" vertical="top"/>
    </xf>
    <xf numFmtId="0" fontId="34" fillId="11" borderId="7" xfId="0" applyFont="1" applyFill="1" applyBorder="1" applyAlignment="1">
      <alignment horizontal="center"/>
    </xf>
    <xf numFmtId="0" fontId="34" fillId="13" borderId="7" xfId="0" applyFont="1" applyFill="1" applyBorder="1" applyAlignment="1">
      <alignment horizontal="center"/>
    </xf>
    <xf numFmtId="0" fontId="34" fillId="12" borderId="7" xfId="0" applyFont="1" applyFill="1" applyBorder="1" applyAlignment="1">
      <alignment horizontal="center"/>
    </xf>
    <xf numFmtId="0" fontId="34" fillId="7" borderId="0" xfId="0" applyFont="1" applyFill="1" applyAlignment="1">
      <alignment horizontal="center" vertical="top"/>
    </xf>
    <xf numFmtId="44" fontId="24" fillId="7" borderId="0" xfId="0" applyNumberFormat="1" applyFont="1" applyFill="1" applyAlignment="1">
      <alignment horizontal="center" vertical="top"/>
    </xf>
    <xf numFmtId="0" fontId="35" fillId="0" borderId="0" xfId="0" applyFont="1" applyAlignment="1">
      <alignment horizontal="center" vertical="top"/>
    </xf>
    <xf numFmtId="168" fontId="22" fillId="8" borderId="19" xfId="2" applyNumberFormat="1" applyFont="1" applyFill="1" applyBorder="1" applyAlignment="1">
      <alignment horizontal="right" vertical="center" wrapText="1"/>
    </xf>
    <xf numFmtId="14" fontId="22" fillId="8" borderId="0" xfId="2" applyNumberFormat="1" applyFont="1" applyFill="1" applyBorder="1" applyAlignment="1">
      <alignment horizontal="right" vertical="center"/>
    </xf>
    <xf numFmtId="44" fontId="24" fillId="7" borderId="0" xfId="1" applyFont="1" applyFill="1" applyBorder="1" applyAlignment="1">
      <alignment horizontal="center" vertical="center" wrapText="1"/>
    </xf>
    <xf numFmtId="168" fontId="24" fillId="7" borderId="0" xfId="2" applyNumberFormat="1" applyFont="1" applyFill="1" applyBorder="1" applyAlignment="1">
      <alignment horizontal="center" vertical="center" wrapText="1"/>
    </xf>
    <xf numFmtId="0" fontId="24" fillId="7" borderId="7" xfId="0" applyFont="1" applyFill="1" applyBorder="1" applyAlignment="1">
      <alignment horizontal="center" vertical="center" wrapText="1"/>
    </xf>
    <xf numFmtId="9" fontId="24" fillId="7" borderId="7" xfId="2" applyFont="1" applyFill="1" applyBorder="1" applyAlignment="1">
      <alignment horizontal="center" vertical="center" wrapText="1"/>
    </xf>
    <xf numFmtId="167" fontId="24" fillId="7" borderId="7" xfId="2" applyNumberFormat="1" applyFont="1" applyFill="1" applyBorder="1" applyAlignment="1">
      <alignment horizontal="center" vertical="center" wrapText="1"/>
    </xf>
    <xf numFmtId="10" fontId="24" fillId="7" borderId="7" xfId="2" applyNumberFormat="1" applyFont="1" applyFill="1" applyBorder="1" applyAlignment="1">
      <alignment horizontal="center" vertical="center" wrapText="1"/>
    </xf>
    <xf numFmtId="0" fontId="21" fillId="7" borderId="6" xfId="0" applyFont="1" applyFill="1" applyBorder="1" applyAlignment="1">
      <alignment vertical="top"/>
    </xf>
    <xf numFmtId="168" fontId="21" fillId="7" borderId="0" xfId="2" applyNumberFormat="1" applyFont="1" applyFill="1" applyBorder="1" applyAlignment="1">
      <alignment horizontal="center" vertical="center"/>
    </xf>
    <xf numFmtId="0" fontId="3" fillId="7" borderId="7" xfId="0" applyFont="1" applyFill="1" applyBorder="1" applyAlignment="1">
      <alignment vertical="center" wrapText="1"/>
    </xf>
    <xf numFmtId="0" fontId="25" fillId="7" borderId="7" xfId="0" applyFont="1" applyFill="1" applyBorder="1"/>
    <xf numFmtId="10" fontId="21" fillId="0" borderId="0" xfId="2" applyNumberFormat="1" applyFont="1" applyAlignment="1">
      <alignment horizontal="left" vertical="top"/>
    </xf>
    <xf numFmtId="17" fontId="21" fillId="7" borderId="7" xfId="0" applyNumberFormat="1" applyFont="1" applyFill="1" applyBorder="1" applyAlignment="1">
      <alignment horizontal="center" vertical="center" shrinkToFit="1"/>
    </xf>
    <xf numFmtId="0" fontId="36" fillId="14" borderId="8" xfId="0" applyFont="1" applyFill="1" applyBorder="1" applyAlignment="1">
      <alignment horizontal="left" vertical="top"/>
    </xf>
    <xf numFmtId="0" fontId="36" fillId="14" borderId="9" xfId="0" applyFont="1" applyFill="1" applyBorder="1" applyAlignment="1">
      <alignment horizontal="left" vertical="top"/>
    </xf>
    <xf numFmtId="0" fontId="36" fillId="14" borderId="7" xfId="0" applyFont="1" applyFill="1" applyBorder="1" applyAlignment="1">
      <alignment horizontal="center" vertical="center"/>
    </xf>
    <xf numFmtId="0" fontId="36" fillId="14" borderId="7" xfId="0" applyFont="1" applyFill="1" applyBorder="1" applyAlignment="1">
      <alignment horizontal="center" vertical="center" wrapText="1"/>
    </xf>
    <xf numFmtId="2" fontId="36" fillId="14" borderId="7" xfId="0" applyNumberFormat="1" applyFont="1" applyFill="1" applyBorder="1" applyAlignment="1">
      <alignment horizontal="center" vertical="center" wrapText="1"/>
    </xf>
    <xf numFmtId="44" fontId="36" fillId="14" borderId="7" xfId="0" applyNumberFormat="1" applyFont="1" applyFill="1" applyBorder="1" applyAlignment="1">
      <alignment horizontal="center" vertical="center" wrapText="1"/>
    </xf>
    <xf numFmtId="0" fontId="21" fillId="7" borderId="8" xfId="0" applyFont="1" applyFill="1" applyBorder="1" applyAlignment="1">
      <alignment horizontal="left" vertical="top"/>
    </xf>
    <xf numFmtId="0" fontId="21" fillId="7" borderId="11" xfId="0" applyFont="1" applyFill="1" applyBorder="1" applyAlignment="1">
      <alignment horizontal="left" vertical="top"/>
    </xf>
    <xf numFmtId="0" fontId="24" fillId="7" borderId="9" xfId="0" applyFont="1" applyFill="1" applyBorder="1" applyAlignment="1">
      <alignment horizontal="left" vertical="top" wrapText="1"/>
    </xf>
    <xf numFmtId="0" fontId="21" fillId="7" borderId="21" xfId="0" applyFont="1" applyFill="1" applyBorder="1" applyAlignment="1">
      <alignment horizontal="left" vertical="top"/>
    </xf>
    <xf numFmtId="0" fontId="22" fillId="7" borderId="0" xfId="0" applyFont="1" applyFill="1" applyAlignment="1">
      <alignment horizontal="center" vertical="center" wrapText="1"/>
    </xf>
    <xf numFmtId="2" fontId="22" fillId="7" borderId="0" xfId="0" applyNumberFormat="1" applyFont="1" applyFill="1" applyAlignment="1">
      <alignment horizontal="center" vertical="center" wrapText="1"/>
    </xf>
    <xf numFmtId="44" fontId="22" fillId="7" borderId="0" xfId="0" applyNumberFormat="1" applyFont="1" applyFill="1" applyAlignment="1">
      <alignment horizontal="center" vertical="center" wrapText="1"/>
    </xf>
    <xf numFmtId="0" fontId="22" fillId="7" borderId="0" xfId="0" applyFont="1" applyFill="1" applyAlignment="1">
      <alignment horizontal="right" vertical="center"/>
    </xf>
    <xf numFmtId="44" fontId="21" fillId="7" borderId="7" xfId="0" applyNumberFormat="1" applyFont="1" applyFill="1" applyBorder="1" applyAlignment="1">
      <alignment horizontal="left" vertical="top"/>
    </xf>
    <xf numFmtId="10" fontId="23" fillId="7" borderId="7" xfId="2" applyNumberFormat="1" applyFont="1" applyFill="1" applyBorder="1" applyAlignment="1">
      <alignment horizontal="left" vertical="center" wrapText="1"/>
    </xf>
    <xf numFmtId="10" fontId="21" fillId="0" borderId="7" xfId="2" applyNumberFormat="1" applyFont="1" applyBorder="1" applyAlignment="1">
      <alignment horizontal="left" vertical="top"/>
    </xf>
    <xf numFmtId="10" fontId="21" fillId="7" borderId="7" xfId="2" applyNumberFormat="1" applyFont="1" applyFill="1" applyBorder="1" applyAlignment="1">
      <alignment horizontal="left" vertical="top"/>
    </xf>
    <xf numFmtId="0" fontId="36" fillId="14" borderId="8" xfId="0" applyFont="1" applyFill="1" applyBorder="1" applyAlignment="1">
      <alignment horizontal="center" vertical="center" wrapText="1"/>
    </xf>
    <xf numFmtId="44" fontId="22" fillId="2" borderId="8" xfId="1" applyFont="1" applyFill="1" applyBorder="1" applyAlignment="1">
      <alignment horizontal="right" vertical="top" wrapText="1"/>
    </xf>
    <xf numFmtId="44" fontId="23" fillId="0" borderId="8" xfId="1" applyFont="1" applyBorder="1" applyAlignment="1">
      <alignment horizontal="center" vertical="center" wrapText="1"/>
    </xf>
    <xf numFmtId="44" fontId="22" fillId="2" borderId="8" xfId="1" applyFont="1" applyFill="1" applyBorder="1" applyAlignment="1">
      <alignment horizontal="center" vertical="center" wrapText="1"/>
    </xf>
    <xf numFmtId="44" fontId="23" fillId="0" borderId="8" xfId="0" applyNumberFormat="1" applyFont="1" applyBorder="1" applyAlignment="1">
      <alignment horizontal="center" vertical="center" wrapText="1"/>
    </xf>
    <xf numFmtId="44" fontId="23" fillId="7" borderId="8" xfId="1" applyFont="1" applyFill="1" applyBorder="1" applyAlignment="1">
      <alignment horizontal="center" vertical="center" wrapText="1"/>
    </xf>
    <xf numFmtId="44" fontId="23" fillId="7" borderId="8" xfId="1" applyFont="1" applyFill="1" applyBorder="1" applyAlignment="1">
      <alignment horizontal="center" vertical="center"/>
    </xf>
    <xf numFmtId="44" fontId="22" fillId="2" borderId="11" xfId="0" applyNumberFormat="1" applyFont="1" applyFill="1" applyBorder="1" applyAlignment="1">
      <alignment horizontal="right" vertical="center" wrapText="1"/>
    </xf>
    <xf numFmtId="0" fontId="38" fillId="0" borderId="0" xfId="6" applyFont="1"/>
    <xf numFmtId="0" fontId="2" fillId="0" borderId="0" xfId="6"/>
    <xf numFmtId="0" fontId="39" fillId="0" borderId="0" xfId="6" applyFont="1"/>
    <xf numFmtId="0" fontId="38" fillId="0" borderId="0" xfId="6" applyFont="1" applyAlignment="1">
      <alignment horizontal="center"/>
    </xf>
    <xf numFmtId="0" fontId="40" fillId="15" borderId="7" xfId="6" applyFont="1" applyFill="1" applyBorder="1" applyAlignment="1">
      <alignment horizontal="centerContinuous" vertical="center" wrapText="1"/>
    </xf>
    <xf numFmtId="0" fontId="39" fillId="0" borderId="0" xfId="6" applyFont="1" applyAlignment="1">
      <alignment horizontal="center"/>
    </xf>
    <xf numFmtId="10" fontId="39" fillId="0" borderId="0" xfId="6" applyNumberFormat="1" applyFont="1" applyAlignment="1">
      <alignment horizontal="center"/>
    </xf>
    <xf numFmtId="0" fontId="1" fillId="7" borderId="7" xfId="0" applyFont="1" applyFill="1" applyBorder="1" applyAlignment="1">
      <alignment horizontal="left" vertical="center" wrapText="1"/>
    </xf>
    <xf numFmtId="44" fontId="22" fillId="2" borderId="8" xfId="1" applyFont="1" applyFill="1" applyBorder="1" applyAlignment="1">
      <alignment horizontal="center" vertical="top" wrapText="1"/>
    </xf>
    <xf numFmtId="170" fontId="21" fillId="0" borderId="0" xfId="0" applyNumberFormat="1" applyFont="1" applyAlignment="1">
      <alignment horizontal="left" vertical="top"/>
    </xf>
    <xf numFmtId="171" fontId="19" fillId="0" borderId="0" xfId="0" applyNumberFormat="1" applyFont="1" applyAlignment="1">
      <alignment horizontal="left" vertical="center"/>
    </xf>
    <xf numFmtId="14" fontId="21" fillId="0" borderId="7" xfId="0" applyNumberFormat="1" applyFont="1" applyBorder="1" applyAlignment="1">
      <alignment horizontal="left" vertical="top"/>
    </xf>
    <xf numFmtId="169" fontId="21" fillId="7" borderId="7" xfId="0" applyNumberFormat="1" applyFont="1" applyFill="1" applyBorder="1" applyAlignment="1">
      <alignment horizontal="left" vertical="top"/>
    </xf>
    <xf numFmtId="1" fontId="21" fillId="7" borderId="7" xfId="0" applyNumberFormat="1" applyFont="1" applyFill="1" applyBorder="1" applyAlignment="1">
      <alignment horizontal="left" vertical="top"/>
    </xf>
    <xf numFmtId="44" fontId="22" fillId="2" borderId="7" xfId="1" applyFont="1" applyFill="1" applyBorder="1" applyAlignment="1">
      <alignment horizontal="center" vertical="top" wrapText="1"/>
    </xf>
    <xf numFmtId="44" fontId="22" fillId="2" borderId="7" xfId="1" applyFont="1" applyFill="1" applyBorder="1" applyAlignment="1">
      <alignment horizontal="center" vertical="center" wrapText="1"/>
    </xf>
    <xf numFmtId="44" fontId="22" fillId="2" borderId="9" xfId="0" applyNumberFormat="1" applyFont="1" applyFill="1" applyBorder="1" applyAlignment="1">
      <alignment horizontal="right" vertical="center" wrapText="1"/>
    </xf>
    <xf numFmtId="0" fontId="25" fillId="7" borderId="6" xfId="0" applyFont="1" applyFill="1" applyBorder="1" applyAlignment="1">
      <alignment horizontal="center" vertical="top"/>
    </xf>
    <xf numFmtId="0" fontId="21" fillId="7" borderId="6" xfId="0" applyFont="1" applyFill="1" applyBorder="1" applyAlignment="1">
      <alignment horizontal="center"/>
    </xf>
    <xf numFmtId="0" fontId="21" fillId="7" borderId="13" xfId="0" applyFont="1" applyFill="1" applyBorder="1" applyAlignment="1">
      <alignment horizontal="center" vertical="center"/>
    </xf>
    <xf numFmtId="0" fontId="22" fillId="6" borderId="27" xfId="3" applyFont="1" applyFill="1" applyBorder="1" applyAlignment="1">
      <alignment horizontal="center" vertical="center" wrapText="1"/>
    </xf>
    <xf numFmtId="0" fontId="26" fillId="9" borderId="2" xfId="0" applyFont="1" applyFill="1" applyBorder="1" applyAlignment="1">
      <alignment horizontal="center" vertical="center" wrapText="1"/>
    </xf>
    <xf numFmtId="0" fontId="26" fillId="9" borderId="4" xfId="0" applyFont="1" applyFill="1" applyBorder="1" applyAlignment="1">
      <alignment horizontal="center" vertical="center" wrapText="1"/>
    </xf>
    <xf numFmtId="0" fontId="26" fillId="9" borderId="5" xfId="0" applyFont="1" applyFill="1" applyBorder="1" applyAlignment="1">
      <alignment horizontal="center" vertical="top" wrapText="1"/>
    </xf>
    <xf numFmtId="0" fontId="26" fillId="9" borderId="16" xfId="0" applyFont="1" applyFill="1" applyBorder="1" applyAlignment="1">
      <alignment horizontal="center" vertical="top" wrapText="1"/>
    </xf>
    <xf numFmtId="0" fontId="26" fillId="9" borderId="2" xfId="0" applyFont="1" applyFill="1" applyBorder="1" applyAlignment="1">
      <alignment horizontal="center" vertical="top" wrapText="1"/>
    </xf>
    <xf numFmtId="0" fontId="26" fillId="9" borderId="3" xfId="0" applyFont="1" applyFill="1" applyBorder="1" applyAlignment="1">
      <alignment horizontal="center" vertical="top" wrapText="1"/>
    </xf>
    <xf numFmtId="0" fontId="26" fillId="7" borderId="2" xfId="0" applyFont="1" applyFill="1" applyBorder="1" applyAlignment="1">
      <alignment horizontal="left" vertical="top"/>
    </xf>
    <xf numFmtId="0" fontId="26" fillId="7" borderId="4" xfId="0" applyFont="1" applyFill="1" applyBorder="1" applyAlignment="1">
      <alignment horizontal="left" vertical="top"/>
    </xf>
    <xf numFmtId="0" fontId="26" fillId="7" borderId="2" xfId="0" applyFont="1" applyFill="1" applyBorder="1" applyAlignment="1">
      <alignment horizontal="left" vertical="top" wrapText="1"/>
    </xf>
    <xf numFmtId="0" fontId="26" fillId="7" borderId="4" xfId="0" applyFont="1" applyFill="1" applyBorder="1" applyAlignment="1">
      <alignment horizontal="left" vertical="top" wrapText="1"/>
    </xf>
    <xf numFmtId="0" fontId="26" fillId="9" borderId="10" xfId="0" applyFont="1" applyFill="1" applyBorder="1" applyAlignment="1">
      <alignment horizontal="center" vertical="center" wrapText="1"/>
    </xf>
    <xf numFmtId="0" fontId="26" fillId="9" borderId="14" xfId="0" applyFont="1" applyFill="1" applyBorder="1" applyAlignment="1">
      <alignment horizontal="center" vertical="center" wrapText="1"/>
    </xf>
    <xf numFmtId="0" fontId="26" fillId="9" borderId="15" xfId="0" applyFont="1" applyFill="1" applyBorder="1" applyAlignment="1">
      <alignment horizontal="center" vertical="center" wrapText="1"/>
    </xf>
    <xf numFmtId="44" fontId="26" fillId="5" borderId="2" xfId="1" applyFont="1" applyFill="1" applyBorder="1" applyAlignment="1">
      <alignment horizontal="center" vertical="top" wrapText="1"/>
    </xf>
    <xf numFmtId="44" fontId="26" fillId="5" borderId="3" xfId="1" applyFont="1" applyFill="1" applyBorder="1" applyAlignment="1">
      <alignment horizontal="center" vertical="top" wrapText="1"/>
    </xf>
    <xf numFmtId="0" fontId="25" fillId="7" borderId="13" xfId="0" applyFont="1" applyFill="1" applyBorder="1" applyAlignment="1">
      <alignment horizontal="center" vertical="center"/>
    </xf>
    <xf numFmtId="0" fontId="25" fillId="7" borderId="0" xfId="0" applyFont="1" applyFill="1" applyAlignment="1">
      <alignment horizontal="center" vertical="center"/>
    </xf>
    <xf numFmtId="0" fontId="27" fillId="7" borderId="0" xfId="0" applyFont="1" applyFill="1" applyAlignment="1">
      <alignment horizontal="right" vertical="top" wrapText="1"/>
    </xf>
    <xf numFmtId="164" fontId="24" fillId="7" borderId="8" xfId="1" applyNumberFormat="1" applyFont="1" applyFill="1" applyBorder="1" applyAlignment="1">
      <alignment horizontal="left" wrapText="1"/>
    </xf>
    <xf numFmtId="164" fontId="24" fillId="7" borderId="11" xfId="1" applyNumberFormat="1" applyFont="1" applyFill="1" applyBorder="1" applyAlignment="1">
      <alignment horizontal="left" wrapText="1"/>
    </xf>
    <xf numFmtId="164" fontId="24" fillId="7" borderId="9" xfId="1" applyNumberFormat="1" applyFont="1" applyFill="1" applyBorder="1" applyAlignment="1">
      <alignment horizontal="left" wrapText="1"/>
    </xf>
    <xf numFmtId="14" fontId="24" fillId="0" borderId="8" xfId="1" applyNumberFormat="1" applyFont="1" applyBorder="1" applyAlignment="1">
      <alignment horizontal="left" wrapText="1"/>
    </xf>
    <xf numFmtId="14" fontId="24" fillId="0" borderId="11" xfId="1" applyNumberFormat="1" applyFont="1" applyBorder="1" applyAlignment="1">
      <alignment horizontal="left" wrapText="1"/>
    </xf>
    <xf numFmtId="14" fontId="24" fillId="0" borderId="9" xfId="1" applyNumberFormat="1" applyFont="1" applyBorder="1" applyAlignment="1">
      <alignment horizontal="left" wrapText="1"/>
    </xf>
    <xf numFmtId="0" fontId="24" fillId="6" borderId="8" xfId="0" applyFont="1" applyFill="1" applyBorder="1" applyAlignment="1">
      <alignment horizontal="left" wrapText="1"/>
    </xf>
    <xf numFmtId="0" fontId="24" fillId="6" borderId="11" xfId="0" applyFont="1" applyFill="1" applyBorder="1" applyAlignment="1">
      <alignment horizontal="left" wrapText="1"/>
    </xf>
    <xf numFmtId="0" fontId="24" fillId="6" borderId="9" xfId="0" applyFont="1" applyFill="1" applyBorder="1" applyAlignment="1">
      <alignment horizontal="left" wrapText="1"/>
    </xf>
    <xf numFmtId="164" fontId="24" fillId="0" borderId="8" xfId="1" applyNumberFormat="1" applyFont="1" applyBorder="1" applyAlignment="1">
      <alignment horizontal="left" wrapText="1"/>
    </xf>
    <xf numFmtId="164" fontId="24" fillId="0" borderId="11" xfId="1" applyNumberFormat="1" applyFont="1" applyBorder="1" applyAlignment="1">
      <alignment horizontal="left" wrapText="1"/>
    </xf>
    <xf numFmtId="164" fontId="24" fillId="0" borderId="9" xfId="1" applyNumberFormat="1" applyFont="1" applyBorder="1" applyAlignment="1">
      <alignment horizontal="left" wrapText="1"/>
    </xf>
    <xf numFmtId="2" fontId="23" fillId="0" borderId="12" xfId="0" applyNumberFormat="1" applyFont="1" applyBorder="1" applyAlignment="1">
      <alignment horizontal="center" vertical="center" wrapText="1"/>
    </xf>
    <xf numFmtId="2" fontId="23" fillId="7" borderId="12" xfId="0" applyNumberFormat="1" applyFont="1" applyFill="1" applyBorder="1" applyAlignment="1">
      <alignment horizontal="center" vertical="center" wrapText="1"/>
    </xf>
  </cellXfs>
  <cellStyles count="7">
    <cellStyle name="Hiperlink" xfId="4" builtinId="8"/>
    <cellStyle name="Moeda" xfId="1" builtinId="4"/>
    <cellStyle name="Moeda 2" xfId="5" xr:uid="{41066E93-001C-4E1B-B57D-19958D1E7162}"/>
    <cellStyle name="Normal" xfId="0" builtinId="0"/>
    <cellStyle name="Normal 2" xfId="3" xr:uid="{59CF7DB2-98F7-4F81-927D-538848DD62B2}"/>
    <cellStyle name="Normal 3" xfId="6" xr:uid="{00071678-086F-4670-9817-678BC491FDEB}"/>
    <cellStyle name="Porcentagem" xfId="2" builtinId="5"/>
  </cellStyles>
  <dxfs count="0"/>
  <tableStyles count="0" defaultTableStyle="TableStyleMedium9" defaultPivotStyle="PivotStyleLight16"/>
  <colors>
    <mruColors>
      <color rgb="FFFE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barChart>
        <c:barDir val="col"/>
        <c:grouping val="clustered"/>
        <c:varyColors val="0"/>
        <c:ser>
          <c:idx val="0"/>
          <c:order val="0"/>
          <c:tx>
            <c:strRef>
              <c:f>'CURVA ABC'!$D$4</c:f>
              <c:strCache>
                <c:ptCount val="1"/>
                <c:pt idx="0">
                  <c:v>Quantidade</c:v>
                </c:pt>
              </c:strCache>
            </c:strRef>
          </c:tx>
          <c:spPr>
            <a:solidFill>
              <a:schemeClr val="accent1"/>
            </a:solidFill>
            <a:ln>
              <a:noFill/>
            </a:ln>
            <a:effectLst/>
          </c:spPr>
          <c:invertIfNegative val="0"/>
          <c:cat>
            <c:multiLvlStrRef>
              <c:f>'CURVA ABC'!$A$5:$C$571</c:f>
              <c:multiLvlStrCache>
                <c:ptCount val="567"/>
                <c:lvl>
                  <c:pt idx="0">
                    <c:v>Estrutura metálica para rua coberta, em aço dobrado e tubos, incluso fixações. Fornecimento e Instalação.</c:v>
                  </c:pt>
                  <c:pt idx="1">
                    <c:v>EXECUÇÃO DE PAVIMENTO EM PISO INTERTRAVADO, COM BLOCO SEXTAVADO DE 25 X 25 CM, ESPESSURA 8 CM. AF_10/2022</c:v>
                  </c:pt>
                  <c:pt idx="2">
                    <c:v>Alambrado 19,30m x 10,86 x 4,05 para quadra poliesportiva, incluso 4 portas de giro, tela e fixações. Fornecimento e Instalação.</c:v>
                  </c:pt>
                  <c:pt idx="3">
                    <c:v>PINTURA DE PISO COM TINTA EPÓXI, APLICAÇÃO MANUAL, 2 DEMÃOS, INCLUSO PRIMER EPÓXI. AF_05/2021. CICLOVIA</c:v>
                  </c:pt>
                  <c:pt idx="4">
                    <c:v>Mirante em Estrutura Metálica, com pilares e estrutura em aço laminado. Inclusive guarda corpo e fixações. Fornecimento e Instalação.</c:v>
                  </c:pt>
                  <c:pt idx="5">
                    <c:v>Estrutura metálica para Concha Acústica (cobertura do palco), em perfis dobrados e tubos, incluindo com telhas metálicas onduladas curvas</c:v>
                  </c:pt>
                  <c:pt idx="6">
                    <c:v>GUARDA-CORPO DE AÇO GALVANIZADO DE 1,10M, MONTANTES TUBULARES DE 1.1/4" ESPAÇADOS DE 1,20M, TRAVESSA SUPERIOR DE 1.1/2", GRADIL FORMADO POR TUBOS HORIZONTAIS DE 1" E VERTICAIS DE 3/4", FIXADO COM CHUMBADOR MECÂNICO. AF_04/2019_PS</c:v>
                  </c:pt>
                  <c:pt idx="7">
                    <c:v>Painel de Homenagem com medidas 8,00m x 3,14m, em chapa de aço A36 12.7mm, corte a laser, com pintura automotiva, inclusive estrutura de fixação. Fornecimento e Instalação.</c:v>
                  </c:pt>
                  <c:pt idx="8">
                    <c:v>Alambrado 19,64m x 10,00 x 3,00 para quadra de vôlei, incluso tela e fixações. Fornecimento e Instalação.</c:v>
                  </c:pt>
                  <c:pt idx="9">
                    <c:v>EXECUÇÃO DE PISO INDUSTRIAL DE CONCRETO ARMADO, FCK = 20 MPA, ESPESSURA DE 20,0 CM. AF_04/2022</c:v>
                  </c:pt>
                  <c:pt idx="10">
                    <c:v>ENGENHEIRO CIVIL DE OBRA JUNIOR COM ENCARGOS COMPLEMENTARES</c:v>
                  </c:pt>
                  <c:pt idx="11">
                    <c:v>PINTURA DE FAIXA DE PEDESTRE OU ZEBRADA COM TINTA EPÓXI, E = 30 CM, APLICAÇÃO MANUAL. AF_05/2021</c:v>
                  </c:pt>
                  <c:pt idx="12">
                    <c:v>RAMPA DE ACESSIBILIDADE PARA ACESSO A EDIFICAÇÕES COM INCLINAÇÃO DE 8,33% EM CONCRETO MOLDADO IN LOCO, COM LARGURA DE 1,20M, FCK 25MPA, NÃO ARMADA, COM JUNTA A CADA 2M COM CORTE À SECO. AF_03/2024. INLCUSIVE GUARDA-CORPO DE AÇO GALVANIZADO DE 1,10M, MONTAN</c:v>
                  </c:pt>
                  <c:pt idx="13">
                    <c:v>ASSENTAMENTO DE GUIA (MEIO-FIO) EM TRECHO RETO, CONFECCIONADA EM CONCRETO PRÉ-FABRICADO, DIMENSÕES 100X15X13X30 CM (COMPRIMENTO X BASE INFERIOR X BASE SUPERIOR X ALTURA). AF_01/2024</c:v>
                  </c:pt>
                  <c:pt idx="14">
                    <c:v>MESTRE DE OBRAS COM ENCARGOS COMPLEMENTARES</c:v>
                  </c:pt>
                  <c:pt idx="15">
                    <c:v>CABO DE COBRE FLEXÍVEL ISOLADO, 10 MM², ANTI-CHAMA 0,6/1,0 KV, PARA CIRCUITOS TERMINAIS - FORNECIMENTO E INSTALAÇÃO. AF_03/2023</c:v>
                  </c:pt>
                  <c:pt idx="16">
                    <c:v>Cobertura Angular em Policarbonato Alveoval Translúcido 18mm. Composto por 3 laminas de 6mm cada. Fornecimento e Instalação.</c:v>
                  </c:pt>
                  <c:pt idx="17">
                    <c:v>CONTAINER ALMOXARIFADO, DE *2,40* X *6,00* M, PADRAO SIMPLES, SEM REVESTIMENTO E SEM DIVISORIAS INTERNOS E SEM SANITARIO, PARA USO EM CANTEIRO DE OBRAS</c:v>
                  </c:pt>
                  <c:pt idx="18">
                    <c:v>Pórtico de Entrada em conjunto de 3 chapas de aço 16mm, cortadas a laser e incluindo pintura automotiva</c:v>
                  </c:pt>
                  <c:pt idx="19">
                    <c:v>CABO DE COBRE FLEXÍVEL ISOLADO, 35 MM², 0,6/1,0 KV, PARA REDE AÉREA DE DISTRIBUIÇÃO DE ENERGIA ELÉTRICA DE BAIXA TENSÃO - FORNECIMENTO E INSTALAÇÃO. AF_07/2020</c:v>
                  </c:pt>
                  <c:pt idx="20">
                    <c:v>POSTE METÁLICO PRETO, 3,00M base flangeada, com nicho em concreto. Com cabos internos e soquete para lâmpada bulbo LED. Fornecimento e Instalação</c:v>
                  </c:pt>
                  <c:pt idx="21">
                    <c:v>POSTE METÁLICO PRETO, 3,00M base flangeada, com nicho em concreto. Com cabos internos e soquete para lâmpada bulbo LED. Fornecimento e Instalação</c:v>
                  </c:pt>
                  <c:pt idx="22">
                    <c:v>EXECUÇÃO DE RADIER, ESPESSURA DE 20 CM, FCK = 30 MPA, COM USO DE FORMAS EM MADEIRA SERRADA. AF_09/2021</c:v>
                  </c:pt>
                  <c:pt idx="23">
                    <c:v>FABRICAÇÃO, MONTAGEM E DESMONTAGEM DE FÔRMA PARA SAPATA CORRIDA, EM MADEIRA SERRADA, E=25 MM, 2 UTILIZAÇÕES. AF_01/2024</c:v>
                  </c:pt>
                  <c:pt idx="24">
                    <c:v>POSTE METÁLICO PRETO, 3,00M base flangeada, com nicho em concreto. Com cabos internos e soquete para lâmpada bulbo LED. Fornecimento e Instalação</c:v>
                  </c:pt>
                  <c:pt idx="25">
                    <c:v>Estrutura em Aluminio Amadeirado 150x50 1.50mm. Decorativa do Chimarródromo. Incluindo ferro de 1/2 para suporte das plantas. Fabricação e Instalação</c:v>
                  </c:pt>
                  <c:pt idx="26">
                    <c:v>PLANTIO DE GRAMA ESMERALDA OU SÃO CARLOS OU CURITIBANA, EM PLACAS. AF_07/2024</c:v>
                  </c:pt>
                  <c:pt idx="27">
                    <c:v>CONCRETAGEM DE SAPATA CORRIDA, FCK 30 MPA, COM USO DE JERICA - LANÇAMENTO, ADENSAMENTO E ACABAMENTO. AF_01/2024</c:v>
                  </c:pt>
                  <c:pt idx="28">
                    <c:v>CABO DE COBRE FLEXÍVEL ISOLADO, 16 MM², ANTI-CHAMA 0,6/1,0 KV, PARA CIRCUITOS TERMINAIS - FORNECIMENTO E INSTALAÇÃO. AF_03/2023</c:v>
                  </c:pt>
                  <c:pt idx="29">
                    <c:v>PISO PODOTÁTIL DE ALERTA OU DIRECIONAL, DE CONCRETO, ASSENTADO SOBRE ARGAMASSA. AF_03/2024</c:v>
                  </c:pt>
                  <c:pt idx="30">
                    <c:v>CONCRETAGEM DE ESCADAS, FCK=25 MPA, COM USO DE BOMBA - LANÇAMENTO, ADENSAMENTO E ACABAMENTO. AF_02/2022_PS</c:v>
                  </c:pt>
                  <c:pt idx="31">
                    <c:v>CONCRETAGEM DE SAPATA, FCK 30 MPA, COM USO DE JERICA - LANÇAMENTO, ADENSAMENTO E ACABAMENTO. AF_01/2024</c:v>
                  </c:pt>
                  <c:pt idx="32">
                    <c:v>CONCRETAGEM DE MURETAS, FCK=25 MPA, COM USO DE BOMBA - LANÇAMENTO, ADENSAMENTO E ACABAMENTO. AF_02/2022_PS</c:v>
                  </c:pt>
                  <c:pt idx="33">
                    <c:v>Guarda Sol Menor em estrutura metálica, tubo central redondo 200m x 6,35mm, tubos superiores 50x50x2. Incluso inclusive bloco de ancoragem 1m x 1m x 1m no piso, e cobertura em policarbonato alveolar 16mm. Fabricação e Instalação.</c:v>
                  </c:pt>
                  <c:pt idx="34">
                    <c:v>CABO DE COBRE FLEXÍVEL ISOLADO, 35 MM², 0,6/1,0 KV, PARA REDE AÉREA DE DISTRIBUIÇÃO DE ENERGIA ELÉTRICA DE BAIXA TENSÃO - FORNECIMENTO E INSTALAÇÃO. AF_07/2020</c:v>
                  </c:pt>
                  <c:pt idx="35">
                    <c:v>FABRICAÇÃO, MONTAGEM E DESMONTAGEM DE FÔRMA PARA ESCADA HIDRÁULICA, EM CHAPA DE MADEIRA COMPENSADA RESINADA, E = 17 MM, 3 UTILIZAÇÕES. AF_08/2022</c:v>
                  </c:pt>
                  <c:pt idx="36">
                    <c:v>ALVENARIA DE VEDAÇÃO DE BLOCOS CERÂMICOS MACIÇOS DE 5X10X20CM (ESPESSURA 10CM) E ARGAMASSA DE ASSENTAMENTO COM PREPARO EM BETONEIRA. AF_05/2020</c:v>
                  </c:pt>
                  <c:pt idx="37">
                    <c:v>CONCRETAGEM DE RADIER, PISO DE CONCRETO OU LAJE SOBRE SOLO, FCK 30 MPA - LANÇAMENTO, ADENSAMENTO E ACABAMENTO. AF_09/2021</c:v>
                  </c:pt>
                  <c:pt idx="38">
                    <c:v>CABO DE COBRE FLEXÍVEL ISOLADO, 25 MM², 0,6/1,0 KV, PARA REDE AÉREA DE DISTRIBUIÇÃO DE ENERGIA ELÉTRICA DE BAIXA TENSÃO - FORNECIMENTO E INSTALAÇÃO. AF_07/2020</c:v>
                  </c:pt>
                  <c:pt idx="39">
                    <c:v>REMOÇÃO DE PISO DE BLOCO INTERTRAVADO OU DE PEDRA PORTUGUESA, DE FORMA MANUAL, COM REAPROVEITAMENTO. AF_09/2023</c:v>
                  </c:pt>
                  <c:pt idx="40">
                    <c:v>LIXEIRA DUPLA, COM CAPACIDADE VOLUMETRICA DE 60L FORNECIMENTO E INSTALAÇÃO</c:v>
                  </c:pt>
                  <c:pt idx="41">
                    <c:v>Canteiros circulares de fixação base D=1,40m H=1,00m. Enterrados 0,60m. Fornecimento e Instalação.</c:v>
                  </c:pt>
                  <c:pt idx="42">
                    <c:v>CONJUNTO DE BANCOS COM ENCOSTO E SEM ENCOSTO PARA AS ÁREAS DE RECUOS</c:v>
                  </c:pt>
                  <c:pt idx="43">
                    <c:v>ASSOALHO DE MADEIRA. AF_09/2020</c:v>
                  </c:pt>
                  <c:pt idx="44">
                    <c:v>ARMAÇÃO DE BLOCO, SAPATA ISOLADA, VIGA BALDRAME E SAPATA CORRIDA UTILIZANDO AÇO CA-50 DE 12,5 MM - MONTAGEM. AF_01/2024</c:v>
                  </c:pt>
                  <c:pt idx="45">
                    <c:v>EMBOÇO OU MASSA ÚNICA EM ARGAMASSA TRAÇO 1:2:8, PREPARO MANUAL, APLICADA MANUALMENTE EM PANOS CEGOS DE FACHADA (SEM PRESENÇA DE VÃOS), ESPESSURA DE 25 MM. AF_09/2022</c:v>
                  </c:pt>
                  <c:pt idx="46">
                    <c:v>ASSOALHO DE MADEIRA. AF_09/2020</c:v>
                  </c:pt>
                  <c:pt idx="47">
                    <c:v>Tacha refletiva em plástico injetado - bidirecional tipo II - fornecimento e colocação</c:v>
                  </c:pt>
                  <c:pt idx="48">
                    <c:v>REASSENTAMENTO DE BLOCOS RETANGULAR PARA PISO INTERTRAVADO, ESPESSURA DE 6 CM, EM CALÇADA, COM REAPROVEITAMENTO DOS BLOCOS RETANGULAR - INCLUSO RETIRADA E COLOCAÇÃO DO MATERIAL. AF_12/2020</c:v>
                  </c:pt>
                  <c:pt idx="49">
                    <c:v>DRENO ESPINHA DE PEIXE (SEÇÃO 0,40 X 0,40 M), COM TUBO DE PVC CORRUGADO RÍGIDO PERFURADO, DN 100 MM, ENCHIMENTO COM BRITA, ENVOLVIDO COM MANTA GEOTÊXTIL, INCLUSIVE CONEXÕES. AF_07/2021</c:v>
                  </c:pt>
                  <c:pt idx="50">
                    <c:v>PINTURA DE PISO COM TINTA EPÓXI, APLICAÇÃO MANUAL, 2 DEMÃOS, INCLUSO PRIMER EPÓXI. AF_05/2021</c:v>
                  </c:pt>
                  <c:pt idx="51">
                    <c:v>Revestimento em ACM Branco ou Amadeirado. 3mm. Fornecimento e instalação.</c:v>
                  </c:pt>
                  <c:pt idx="52">
                    <c:v>CONCRETAGEM DE SAPATA CORRIDA, FCK 30 MPA, COM USO DE JERICA - LANÇAMENTO, ADENSAMENTO E ACABAMENTO. AF_01/2024</c:v>
                  </c:pt>
                  <c:pt idx="53">
                    <c:v>RAMPA DE ACESSIBILIDADE EM CONCRETO MOLDADO IN LOCO, EM CALÇADA PRÉ EXISTENTE COM LARGURA MAIOR OU IGUAL À 3,00 M, FCK 25MPA, COM PISO PODOTÁTIL. AF_03/2024</c:v>
                  </c:pt>
                  <c:pt idx="54">
                    <c:v>PLANTIO DE ÁRVORE ORNAMENTAL COM ALTURA DE MUDA MAIOR QUE 2,00 M E MENOR OU IGUAL A 4,00 M . AF_07/2024</c:v>
                  </c:pt>
                  <c:pt idx="55">
                    <c:v>CONCRETAGEM DE SAPATA CORRIDA, FCK 30 MPA, COM USO DE JERICA - LANÇAMENTO, ADENSAMENTO E ACABAMENTO. AF_01/2024</c:v>
                  </c:pt>
                  <c:pt idx="56">
                    <c:v>LUMINÁRIA DE LED PARA ILUMINAÇÃO PÚBLICA, DE 98 W ATÉ 137 W - FORNECIMENTO E INSTALAÇÃO. AF_02/2025_PS</c:v>
                  </c:pt>
                  <c:pt idx="57">
                    <c:v>Revestimento em ACM Branco ou Amadeirado. 3mm. Fornecimento e instalação.</c:v>
                  </c:pt>
                  <c:pt idx="58">
                    <c:v>EXECUÇÃO DE RADIER, ESPESSURA DE 15 CM, FCK = 30 MPA, COM USO DE FORMAS EM MADEIRA SERRADA. AF_09/2021</c:v>
                  </c:pt>
                  <c:pt idx="59">
                    <c:v>LUMINÁRIA DE LED PARA ILUMINAÇÃO PÚBLICA, DE 98 W ATÉ 137 W - FORNECIMENTO E INSTALAÇÃO. AF_02/2025_PS</c:v>
                  </c:pt>
                  <c:pt idx="60">
                    <c:v>LUMINÁRIA DE LED PARA ILUMINAÇÃO PÚBLICA, DE 98 W ATÉ 137 W - FORNECIMENTO E INSTALAÇÃO. AF_02/2025_PS</c:v>
                  </c:pt>
                  <c:pt idx="61">
                    <c:v>BANCO COM MESINHA COLMÉIA EM METÁLICA E MADEIRA</c:v>
                  </c:pt>
                  <c:pt idx="62">
                    <c:v>LOCACAO DE CONTAINER 2,30 X 6,00 M, ALT. 2,50 M, PARA ESCRITORIO, SEM DIVISORIAS INTERNAS E SEM SANITARIO (NAO INCLUI MOBILIZACAO/DESMOBILIZACAO)</c:v>
                  </c:pt>
                  <c:pt idx="63">
                    <c:v>REMOÇAO DE GUIAS PRÉ-FABRICADAS DE CONCRETO, DE FORMA MECANIZADA, COM REAPROVEITAMENTO. AF_09/2023</c:v>
                  </c:pt>
                  <c:pt idx="64">
                    <c:v>LASTRO COM MATERIAL GRANULAR (AREIA MÉDIA), APLICADO EM PISOS OU LAJES SOBRE SOLO, ESPESSURA DE *10 CM*. AF_01/2024</c:v>
                  </c:pt>
                  <c:pt idx="65">
                    <c:v>ATERRO MANUAL DE VALAS COM SOLO ARGILO-ARENOSO. AF_08/2023</c:v>
                  </c:pt>
                  <c:pt idx="66">
                    <c:v>CALHA EM CHAPA DE AÇO GALVANIZADO NÚMERO 24, DESENVOLVIMENTO DE 100 CM, INCLUSO TRANSPORTE VERTICAL. AF_07/2019</c:v>
                  </c:pt>
                  <c:pt idx="67">
                    <c:v>GUARDA-CORPO DE AÇO GALVANIZADO DE 1,10M DE ALTURA, MONTANTES TUBULARES DE 1.1/2 ESPAÇADOS DE 1,20M, TRAVESSA SUPERIOR DE 2, GRADIL FORMADO POR BARRAS CHATAS EM FERRO DE 32X4,8MM, FIXADO COM CHUMBADOR MECÂNICO. AF_04/2019_PS</c:v>
                  </c:pt>
                  <c:pt idx="68">
                    <c:v>MONTAGEM E DESMONTAGEM DE FÔRMA DE PILARES RETANGULARES E ESTRUTURAS SIMILARES, PÉ-DIREITO SIMPLES, EM MADEIRA SERRADA, 1 UTILIZAÇÃO. AF_09/2020</c:v>
                  </c:pt>
                  <c:pt idx="69">
                    <c:v>ARMAÇÃO DE CORTINA DE CONTENÇÃO EM CONCRETO ARMADO, COM AÇO CA-50 DE 12,5 MM - MONTAGEM. AF_11/2024</c:v>
                  </c:pt>
                  <c:pt idx="70">
                    <c:v>FABRICAÇÃO, MONTAGEM E DESMONTAGEM DE FÔRMA PARA SAPATA, EM MADEIRA SERRADA, E=25 MM, 2 UTILIZAÇÕES. AF_01/2024</c:v>
                  </c:pt>
                  <c:pt idx="71">
                    <c:v>ALVENARIA DE VEDAÇÃO DE BLOCOS CERÂMICOS FURADOS NA HORIZONTAL DE 14X19X29 CM (ESPESSURA 14 CM) E ARGAMASSA DE ASSENTAMENTO COM PREPARO EM BETONEIRA. AF_12/2021</c:v>
                  </c:pt>
                  <c:pt idx="72">
                    <c:v>CAIXA ENTERRADA ELÉTRICA RETANGULAR, EM CONCRETO PRÉ-MOLDADO, FUNDO COM BRITA, DIMENSÕES INTERNAS: 0,3X0,3X0,3 M. AF_12/2020</c:v>
                  </c:pt>
                  <c:pt idx="73">
                    <c:v>APLICAÇÃO MANUAL DE PINTURA COM TINTA TEXTURIZADA ACRÍLICA EM PAREDES EXTERNAS DE CASAS, UMA COR. AF_03/2024</c:v>
                  </c:pt>
                  <c:pt idx="74">
                    <c:v>CAIXA ENTERRADA ELÉTRICA RETANGULAR, EM CONCRETO PRÉ-MOLDADO, FUNDO COM BRITA, DIMENSÕES INTERNAS: 0,3X0,3X0,3 M. AF_12/2020</c:v>
                  </c:pt>
                  <c:pt idx="75">
                    <c:v>GUARDA-CORPO DE AÇO GALVANIZADO DE 1,10M, DUPLO CORRIMÃO, MONTANTES TUBULARES DE 1.1/2" ESPAÇADOS DE 1,20M, TRAVESSA SUPERIOR DE 2", GRADIL DE BARRAS CHATAS DE 32X4,8MM, FIXADO COM ADESIVO ESTRUTURAL EPOXI. AF_04/2019</c:v>
                  </c:pt>
                  <c:pt idx="76">
                    <c:v>CABO DE COBRE FLEXÍVEL ISOLADO, 25 MM², 0,6/1,0 KV, PARA REDE AÉREA DE DISTRIBUIÇÃO DE ENERGIA ELÉTRICA DE BAIXA TENSÃO - FORNECIMENTO E INSTALAÇÃO. AF_07/2020</c:v>
                  </c:pt>
                  <c:pt idx="77">
                    <c:v>MONTAGEM E DESMONTAGEM DE FÔRMA DE VIGA, ESCORAMENTO COM PONTALETE DE MADEIRA, PÉ-DIREITO SIMPLES, EM MADEIRA SERRADA, 1 UTILIZAÇÃO. AF_09/2020</c:v>
                  </c:pt>
                  <c:pt idx="78">
                    <c:v>CONCRETAGEM DE SAPATA, FCK 30 MPA, COM USO DE JERICA - LANÇAMENTO, ADENSAMENTO E ACABAMENTO. AF_01/2024</c:v>
                  </c:pt>
                  <c:pt idx="79">
                    <c:v>PAR DE ESTRUTURAS TUBULARES METALICAS PARA SUPORTE TABELA DE BASQUETE, FABRICADA EM TUBO DE ACO GALVANIZADO, FORMATO EM L, DIAMETRO 6" E AVANCO 2,3 M, FIXACAO POR CHUMBAMENTO COM CONCRETO NO PISO, INCLUSO CONCRETO, EXCETO TABELA, ARO E REDE - FORNECIMENTO </c:v>
                  </c:pt>
                  <c:pt idx="80">
                    <c:v>FABRICAÇÃO DE FÔRMA PARA PILARES E ESTRUTURAS SIMILARES, EM CHAPA DE MADEIRA COMPENSADA RESINADA, E = 17 MM. AF_09/2020</c:v>
                  </c:pt>
                  <c:pt idx="81">
                    <c:v>LASTRO DE CONCRETO MAGRO, APLICADO EM BLOCOS DE COROAMENTO OU SAPATAS. AF_01/2024</c:v>
                  </c:pt>
                  <c:pt idx="82">
                    <c:v>ALVENARIA DE VEDAÇÃO DE BLOCOS CERÂMICOS MACIÇOS DE 5X10X20CM (ESPESSURA 10CM) E ARGAMASSA DE ASSENTAMENTO COM PREPARO EM BETONEIRA. AF_05/2020</c:v>
                  </c:pt>
                  <c:pt idx="83">
                    <c:v>LAJE PRÉ-MOLDADA UNIDIRECIONAL, BIAPOIADA, PARA PISO, ENCHIMENTO EM CERÂMICA, VIGOTA TRELIÇADA, ALTURA TOTAL DA LAJE "LT" = 16 CM (ENCHIMENTO+CAPA) = (12+4). AF_08/2025</c:v>
                  </c:pt>
                  <c:pt idx="84">
                    <c:v>FABRICAÇÃO, MONTAGEM E DESMONTAGEM DE FÔRMA PARA SAPATA CORRIDA, EM MADEIRA SERRADA, E=25 MM, 1 UTILIZAÇÃO. AF_01/2024</c:v>
                  </c:pt>
                  <c:pt idx="85">
                    <c:v>FABRICAÇÃO, MONTAGEM E DESMONTAGEM DE FÔRMA PARA SAPATA CORRIDA, EM MADEIRA SERRADA, E=25 MM, 1 UTILIZAÇÃO. AF_01/2024</c:v>
                  </c:pt>
                  <c:pt idx="86">
                    <c:v>ACABAMENTO POLIDO PARA PISO DE CONCRETO ARMADO OU LAJE SOBRE SOLO DE ALTA RESISTÊNCIA. AF_09/2021</c:v>
                  </c:pt>
                  <c:pt idx="87">
                    <c:v>ALVENARIA DE VEDAÇÃO DE BLOCOS CERÂMICOS MACIÇOS DE 5X10X20CM (ESPESSURA 10CM) E ARGAMASSA DE ASSENTAMENTO COM PREPARO EM BETONEIRA. AF_05/2020</c:v>
                  </c:pt>
                  <c:pt idx="88">
                    <c:v>ATERRO MECANIZADO DE VALA COM RETROESCAVADEIRA (CAPACIDADE DA CAÇAMBA DA RETRO: 0,26 M³ / POTÊNCIA: 88 HP), LARGURA ATÉ 1,5 M, PROFUNDIDADE ATÉ 1,5 M, COM SOLO ARGILO-ARENOSO. AF_08/2023</c:v>
                  </c:pt>
                  <c:pt idx="89">
                    <c:v>ALVENARIA DE VEDAÇÃO DE BLOCOS CERÂMICOS FURADOS NA HORIZONTAL DE 14X19X29 CM (ESPESSURA 14 CM) E ARGAMASSA DE ASSENTAMENTO COM PREPARO EM BETONEIRA. AF_12/2021</c:v>
                  </c:pt>
                  <c:pt idx="90">
                    <c:v>ESCADA EM CONCRETO ARMADO MOLDADO IN LOCO, FCK 25 MPA, COM 1 LANCE E LAJE PLANA, FÔRMA EM CHAPA DE MADEIRA COMPENSADA RESINADA. AF_11/2020</c:v>
                  </c:pt>
                  <c:pt idx="91">
                    <c:v>TOPOGRAFO COM ENCARGOS COMPLEMENTARES</c:v>
                  </c:pt>
                  <c:pt idx="92">
                    <c:v>ELETRODUTO FLEXÍVEL CORRUGADO, PEAD, DN 63 (2"), PARA REDE ENTERRADA DE DISTRIBUIÇÃO DE ENERGIA ELÉTRICA - FORNECIMENTO E INSTALAÇÃO. AF_12/2021</c:v>
                  </c:pt>
                  <c:pt idx="93">
                    <c:v>FILTRO ANAERÓBIO RETANGULAR, EM ALVENARIA COM TIJOLOS CERÂMICOS MACIÇOS, DIMENSÕES INTERNAS: 1,2 X 1,8 X H=1,67 M, VOLUME ÚTIL: 2592 L (PARA 13 CONTRIBUINTES). AF_12/2020</c:v>
                  </c:pt>
                  <c:pt idx="94">
                    <c:v>FILTRO ANAERÓBIO RETANGULAR, EM ALVENARIA COM TIJOLOS CERÂMICOS MACIÇOS, DIMENSÕES INTERNAS: 1,2 X 1,8 X H=1,67 M, VOLUME ÚTIL: 2592 L (PARA 13 CONTRIBUINTES). AF_12/2020</c:v>
                  </c:pt>
                  <c:pt idx="95">
                    <c:v>ARMAÇÃO DE CORTINA DE CONTENÇÃO EM CONCRETO ARMADO, COM AÇO CA-50 DE 10 MM - MONTAGEM. AF_11/2024</c:v>
                  </c:pt>
                  <c:pt idx="96">
                    <c:v>CONCRETAGEM DE SAPATA, FCK 30 MPA, COM USO DE JERICA - LANÇAMENTO, ADENSAMENTO E ACABAMENTO. AF_01/2024</c:v>
                  </c:pt>
                  <c:pt idx="97">
                    <c:v>SUMIDOURO CIRCULAR, EM CONCRETO PRÉ-MOLDADO, DIÂMETRO INTERNO = 2,38 M, ALTURA INTERNA = 3,0 M, ÁREA DE INFILTRAÇÃO: 25 M² (PARA 10 CONTRIBUINTES). AF_12/2020</c:v>
                  </c:pt>
                  <c:pt idx="98">
                    <c:v>SUMIDOURO CIRCULAR, EM CONCRETO PRÉ-MOLDADO, DIÂMETRO INTERNO = 2,38 M, ALTURA INTERNA = 3,0 M, ÁREA DE INFILTRAÇÃO: 25 M² (PARA 10 CONTRIBUINTES). AF_12/2020</c:v>
                  </c:pt>
                  <c:pt idx="99">
                    <c:v>REVESTIMENTO CERÂMICO PARA PAREDES INTERNAS COM PLACAS TIPO ESMALTADA DE DIMENSÕES 60X60 CM APLICADAS NA ALTURA INTEIRA DAS PAREDES. AF_02/2023_PE</c:v>
                  </c:pt>
                  <c:pt idx="100">
                    <c:v>ELETRODUTO FLEXÍVEL CORRUGADO, PEAD, DN 63 (2"), PARA REDE ENTERRADA DE DISTRIBUIÇÃO DE ENERGIA ELÉTRICA - FORNECIMENTO E INSTALAÇÃO. AF_12/2021</c:v>
                  </c:pt>
                  <c:pt idx="101">
                    <c:v>MOBILIZAÇÃO E DESMOBILIZAÇÃO DE OBRA</c:v>
                  </c:pt>
                  <c:pt idx="102">
                    <c:v>FABRICAÇÃO, MONTAGEM E DESMONTAGEM DE FÔRMA PARA VIGA BALDRAME, EM MADEIRA SERRADA, E=25 MM, 1 UTILIZAÇÃO. AF_01/2024</c:v>
                  </c:pt>
                  <c:pt idx="103">
                    <c:v>LASTRO DE CONCRETO MAGRO, APLICADO EM PISOS, LAJES SOBRE SOLO OU RADIERS, ESPESSURA DE 5 CM. AF_01/2024</c:v>
                  </c:pt>
                  <c:pt idx="104">
                    <c:v>REVESTIMENTO CERÂMICO PARA PAREDES INTERNAS COM PLACAS TIPO ESMALTADA DE DIMENSÕES 60X60 CM APLICADAS NA ALTURA INTEIRA DAS PAREDES. AF_02/2023_PE</c:v>
                  </c:pt>
                  <c:pt idx="105">
                    <c:v>ESCAVAÇÃO MANUAL PARA VIGA BALDRAME OU SAPATA CORRIDA (INCLUINDO ESCAVAÇÃO PARA COLOCAÇÃO DE FÔRMAS). AF_01/2024</c:v>
                  </c:pt>
                  <c:pt idx="106">
                    <c:v>PAR DE TRAVES E REDES DE FUTSAL - FORNECIMENTO E INSTALAÇÃO.</c:v>
                  </c:pt>
                  <c:pt idx="107">
                    <c:v>PINTURA DE EIXO VIÁRIO SOBRE ASFALTO COM TINTA RETRORREFLETIVA A BASE DE RESINA ACRÍLICA COM MICROESFERAS DE VIDRO, E = 10 CM, APLICAÇÃO MECÂNICA COM DEMARCADORA AUTOPROPELIDA. AF_05/2021</c:v>
                  </c:pt>
                  <c:pt idx="108">
                    <c:v>CONCRETAGEM DE SAPATA, FCK 30 MPA, COM USO DE JERICA - LANÇAMENTO, ADENSAMENTO E ACABAMENTO. AF_01/2024</c:v>
                  </c:pt>
                  <c:pt idx="109">
                    <c:v>ELETRODUTO FLEXÍVEL CORRUGADO, PEAD, DN 63 (2"), PARA REDE ENTERRADA DE DISTRIBUIÇÃO DE ENERGIA ELÉTRICA - FORNECIMENTO E INSTALAÇÃO. AF_12/2021</c:v>
                  </c:pt>
                  <c:pt idx="110">
                    <c:v>TANQUE SÉPTICO CIRCULAR, EM CONCRETO PRÉ-MOLDADO, DIÂMETRO INTERNO = 1,88 M, ALTURA INTERNA = 2,50 M, VOLUME ÚTIL: 6245,8 L (PARA 32 CONTRIBUINTES). AF_12/2020</c:v>
                  </c:pt>
                  <c:pt idx="111">
                    <c:v>TANQUE SÉPTICO CIRCULAR, EM CONCRETO PRÉ-MOLDADO, DIÂMETRO INTERNO = 1,88 M, ALTURA INTERNA = 2,50 M, VOLUME ÚTIL: 6245,8 L (PARA 32 CONTRIBUINTES). AF_12/2020</c:v>
                  </c:pt>
                  <c:pt idx="112">
                    <c:v>CONCRETAGEM DE BLOCO DE COROAMENTO OU VIGA BALDRAME, FCK 30 MPA, COM USO DE JERICA - LANÇAMENTO, ADENSAMENTO E ACABAMENTO. AF_01/2024</c:v>
                  </c:pt>
                  <c:pt idx="113">
                    <c:v>ESPALHAMENTO DE TERRA VEGETAL PARA O PLANTIO. AF_07/2024</c:v>
                  </c:pt>
                  <c:pt idx="114">
                    <c:v>FABRICAÇÃO, MONTAGEM E DESMONTAGEM DE FÔRMA PARA SAPATA, EM MADEIRA SERRADA, E=25 MM, 2 UTILIZAÇÕES. AF_01/2024</c:v>
                  </c:pt>
                  <c:pt idx="115">
                    <c:v>TUBO, PVC, SOLDÁVEL, DE 32MM, INSTALADO EM RAMAL DE DISTRIBUIÇÃO DE ÁGUA - FORNECIMENTO E INSTALAÇÃO. AF_06/2022</c:v>
                  </c:pt>
                  <c:pt idx="116">
                    <c:v>CAIXA ENTERRADA ELÉTRICA RETANGULAR, EM CONCRETO PRÉ-MOLDADO, FUNDO COM BRITA, DIMENSÕES INTERNAS: 0,3X0,3X0,3 M. AF_12/2020</c:v>
                  </c:pt>
                  <c:pt idx="117">
                    <c:v>ALVENARIA DE VEDAÇÃO DE BLOCOS CERÂMICOS MACIÇOS DE 5X10X20CM (ESPESSURA 10CM) E ARGAMASSA DE ASSENTAMENTO COM PREPARO EM BETONEIRA. AF_05/2020</c:v>
                  </c:pt>
                  <c:pt idx="118">
                    <c:v>EMBOÇO OU MASSA ÚNICA EM ARGAMASSA TRAÇO 1:2:8, PREPARO MECÂNICA COM BETONEIRA 400 L, APLICADA MANUALMENTE EM PANOS DE FACHADA COM PRESENÇA DE VÃOS, ESPESSURA DE 25 MM, ACESSO POR ANDAIME. AF_08/2022</c:v>
                  </c:pt>
                  <c:pt idx="119">
                    <c:v>POSTE DE AÇO CÔNICO CONTÍNUO RETO, ENGASTAMENTO SIMPLES COM 1 M DE SOLO, H=7M - FORNECIMENTO E INSTALAÇÃO. AF_04/2025</c:v>
                  </c:pt>
                  <c:pt idx="120">
                    <c:v>POSTE DE AÇO CÔNICO CONTÍNUO RETO, ENGASTAMENTO SIMPLES COM 1 M DE SOLO, H=7M - FORNECIMENTO E INSTALAÇÃO. AF_04/2025</c:v>
                  </c:pt>
                  <c:pt idx="121">
                    <c:v>POSTE DE AÇO CÔNICO CONTÍNUO RETO, ENGASTAMENTO SIMPLES COM 1 M DE SOLO, H=7M - FORNECIMENTO E INSTALAÇÃO. AF_04/2025</c:v>
                  </c:pt>
                  <c:pt idx="122">
                    <c:v>BALIZADORES DE PISO EM ALUMÍNIO PRETO 25cm - LED 15W  cada 4000K.  FORNECIMENTO E INSTALAÇÃO</c:v>
                  </c:pt>
                  <c:pt idx="123">
                    <c:v>PISO EM GRANITO APLICADO EM CALÇADAS OU PISOS EXTERNOS. AF_05/2020</c:v>
                  </c:pt>
                  <c:pt idx="124">
                    <c:v>MONTAGEM E DESMONTAGEM DE FÔRMA DE PILARES RETANGULARES E ESTRUTURAS SIMILARES, PÉ-DIREITO SIMPLES, EM MADEIRA SERRADA, 1 UTILIZAÇÃO. AF_09/2020</c:v>
                  </c:pt>
                  <c:pt idx="125">
                    <c:v>PAR DE TABELAS DE BASQUETE DE COMPENSADO NAVAL, COM AROS E REDES - FORNECIMENTO E INSTALAÇÃO. AF_03/2022</c:v>
                  </c:pt>
                  <c:pt idx="126">
                    <c:v>ARMAÇÃO DO SISTEMA DE PAREDES DE CONCRETO, EXECUTADA COMO ARMADURA POSITIVA DE LAJES, TELA Q-196. AF_12/2024</c:v>
                  </c:pt>
                  <c:pt idx="127">
                    <c:v>BANCO EM "U" S/ ENCOSTO PADRÃO. FORNECIMENTO E INSTALAÇÃO</c:v>
                  </c:pt>
                  <c:pt idx="128">
                    <c:v>CONCRETAGEM DE BLOCO DE COROAMENTO OU VIGA BALDRAME, FCK 30 MPA, COM USO DE JERICA - LANÇAMENTO, ADENSAMENTO E ACABAMENTO. AF_01/2024</c:v>
                  </c:pt>
                  <c:pt idx="129">
                    <c:v>CAIXA ENTERRADA HIDRÁULICA RETANGULAR EM ALVENARIA COM TIJOLOS CERÂMICOS MACIÇOS, DIMENSÕES INTERNAS: 0,6X0,6X0,6 M PARA REDE DE ESGOTO. AF_12/2020</c:v>
                  </c:pt>
                  <c:pt idx="130">
                    <c:v>Placa de regulamentação em aço D = 0,60 m - película retrorrefletiva tipo I + SI - fornecimento e implantação</c:v>
                  </c:pt>
                  <c:pt idx="131">
                    <c:v>FABRICAÇÃO E INSTALAÇÃO DE TESOURA INTEIRA EM MADEIRA NÃO APARELHADA, VÃO DE 3 M, PARA TELHA ONDULADA DE FIBROCIMENTO, METÁLICA, PLÁSTICA OU TERMOACÚSTICA, INCLUSO IÇAMENTO. AF_07/2019</c:v>
                  </c:pt>
                  <c:pt idx="132">
                    <c:v>TUBO PVC, SÉRIE R, ÁGUA PLUVIAL, DN 150 MM, FORNECIDO E INSTALADO EM RAMAL DE ENCAMINHAMENTO. AF_06/2022</c:v>
                  </c:pt>
                  <c:pt idx="133">
                    <c:v>EMBOÇO, EM ARGAMASSA TRAÇO 1:2:8, PREPARO MANUAL, APLICADO MANUALMENTE EM PAREDES INTERNAS DE AMBIENTES COM ÁREA ENTRE 5M² E 10M², E = 10MM, COM TALISCAS. AF_03/2024</c:v>
                  </c:pt>
                  <c:pt idx="134">
                    <c:v>DRENO BARBACÃ, DN 50 MM, COM MATERIAL DRENANTE. AF_07/2021</c:v>
                  </c:pt>
                  <c:pt idx="135">
                    <c:v>REVESTIMENTO CERÂMICO PARA PISO COM PLACAS TIPO PORCELANATO DE DIMENSÕES 60X60 CM APLICADA EM AMBIENTES DE ÁREA MAIOR QUE 10 M². AF_02/2023_PE</c:v>
                  </c:pt>
                  <c:pt idx="136">
                    <c:v>ALVENARIA DE VEDAÇÃO DE BLOCOS CERÂMICOS MACIÇOS DE 5X10X20CM (ESPESSURA 10CM) E ARGAMASSA DE ASSENTAMENTO COM PREPARO EM BETONEIRA. AF_05/2020</c:v>
                  </c:pt>
                  <c:pt idx="137">
                    <c:v>REASSENTAMENTO DE BLOCOS RETANGULAR PARA PISO INTERTRAVADO, ESPESSURA DE 6 CM, EM CALÇADA, COM REAPROVEITAMENTO DOS BLOCOS RETANGULAR - INCLUSO RETIRADA E COLOCAÇÃO DO MATERIAL. AF_12/2020</c:v>
                  </c:pt>
                  <c:pt idx="138">
                    <c:v>JANELA DE ALUMÍNIO TIPO MAXIM-AR, BATENTE/ REQUADRO 3 A 14 CM, VIDRO INCLUSO, FIXAÇÃO COM PARAFUSO, SEM GUARNIÇÃO/ ALIZAR, DIMENSÕES 60X80 (A X L) CM, SEM ACABAMENTO, VEDAÇÃO COM SILICONE, EXCLUSIVE CONTRAMARCO - FORNECIMENTO E INSTALAÇÃO. AF_11/2024</c:v>
                  </c:pt>
                  <c:pt idx="139">
                    <c:v>KIT DE PORTA-PRONTA DE MADEIRA EM ACABAMENTO MELAMÍNICO BRANCO, FOLHA LEVE OU MÉDIA, E BATENTE METÁLICO, 80X210CM, FIXAÇÃO COM ARGAMASSA - FORNECIMENTO E INSTALAÇÃO. AF_12/2019</c:v>
                  </c:pt>
                  <c:pt idx="140">
                    <c:v>FABRICAÇÃO DE FÔRMA PARA LAJES, EM CHAPA DE MADEIRA COMPENSADA RESINADA, E = 17 MM. AF_09/2020</c:v>
                  </c:pt>
                  <c:pt idx="141">
                    <c:v>FABRICAÇÃO DE FÔRMA PARA VIGAS, EM CHAPA DE MADEIRA COMPENSADA RESINADA, E = 17 MM. AF_09/2020</c:v>
                  </c:pt>
                  <c:pt idx="142">
                    <c:v>MONTAGEM E DESMONTAGEM DE FÔRMA PARA ESTRUTURA CIRCULAR, COM INSTALAÇÃO NA FACE INTERNA E EXTERNA DA EXTRUTURA, SEM AUXÍLIO DE GUINDASTE. AF_07/2024</c:v>
                  </c:pt>
                  <c:pt idx="143">
                    <c:v>FABRICAÇÃO, MONTAGEM E DESMONTAGEM DE FÔRMA PARA SAPATA, EM MADEIRA SERRADA, E=25 MM, 2 UTILIZAÇÕES. AF_01/2024</c:v>
                  </c:pt>
                  <c:pt idx="144">
                    <c:v>CORRIMÃO SIMPLES, DIÂMETRO EXTERNO = 1 1/2", EM AÇO GALVANIZADO. AF_04/2019_PS</c:v>
                  </c:pt>
                  <c:pt idx="145">
                    <c:v>LAVATÓRIO LOUÇA BRANCA COM COLUNA, 45 X 55CM OU EQUIVALENTE, PADRÃO MÉDIO, INCLUSO SIFÃO TIPO GARRAFA, VÁLVULA E ENGATE FLEXÍVEL DE 40CM EM METAL CROMADO, COM TORNEIRA CROMADA DE MESA, PADRÃO MÉDIO - FORNECIMENTO E INSTALAÇÃO. AF_01/2020</c:v>
                  </c:pt>
                  <c:pt idx="146">
                    <c:v>LAVATÓRIO LOUÇA BRANCA COM COLUNA, 45 X 55CM OU EQUIVALENTE, PADRÃO MÉDIO, INCLUSO SIFÃO TIPO GARRAFA, VÁLVULA E ENGATE FLEXÍVEL DE 40CM EM METAL CROMADO, COM TORNEIRA CROMADA DE MESA, PADRÃO MÉDIO - FORNECIMENTO E INSTALAÇÃO. AF_01/2020</c:v>
                  </c:pt>
                  <c:pt idx="147">
                    <c:v>FABRICAÇÃO DE FÔRMA PARA PILARES E ESTRUTURAS SIMILARES, EM CHAPA DE MADEIRA COMPENSADA RESINADA, E = 17 MM. AF_09/2020</c:v>
                  </c:pt>
                  <c:pt idx="148">
                    <c:v>LASTRO COM MATERIAL GRANULAR (PEDRA BRITADA N.2), APLICADO EM PISOS OU LAJES SOBRE SOLO, ESPESSURA DE *10 CM*. AF_01/2024</c:v>
                  </c:pt>
                  <c:pt idx="149">
                    <c:v>ARMAÇÃO DE CORTINA DE CONTENÇÃO EM CONCRETO ARMADO, COM AÇO CA-50 DE 8 MM - MONTAGEM. AF_11/2024</c:v>
                  </c:pt>
                  <c:pt idx="150">
                    <c:v>REMOÇÃO DE BANCO PRÉ-FABRICADO DE CONCRETO COM ENCOSTO, SOBRE PISO DE CONCRETO EXISTENTE</c:v>
                  </c:pt>
                  <c:pt idx="151">
                    <c:v>CONCRETAGEM DE PILARES, FCK = 25 MPA, COM USO DE BALDES - LANÇAMENTO, ADENSAMENTO E ACABAMENTO. AF_02/2022</c:v>
                  </c:pt>
                  <c:pt idx="152">
                    <c:v>MONTAGEM E DESMONTAGEM DE FÔRMA DE VIGA, ESCORAMENTO COM PONTALETE DE MADEIRA, PÉ-DIREITO SIMPLES, EM MADEIRA SERRADA, 1 UTILIZAÇÃO. AF_09/2020</c:v>
                  </c:pt>
                  <c:pt idx="153">
                    <c:v>LAJE PRÉ-MOLDADA UNIDIRECIONAL, BIAPOIADA, PARA PISO, ENCHIMENTO EM CERÂMICA, VIGOTA TRELIÇADA, ALTURA TOTAL DA LAJE "LT" = 16 CM (ENCHIMENTO+CAPA) = (12+4). AF_08/2025</c:v>
                  </c:pt>
                  <c:pt idx="154">
                    <c:v>ARMAÇÃO DE BLOCO, SAPATA ISOLADA, VIGA BALDRAME E SAPATA CORRIDA UTILIZANDO AÇO CA-50 DE 12,5 MM - MONTAGEM. AF_01/2024</c:v>
                  </c:pt>
                  <c:pt idx="155">
                    <c:v>PAR DE POSTES E REDE DE VOLEI - FORNECIMENTO E INSTALAÇÃO</c:v>
                  </c:pt>
                  <c:pt idx="156">
                    <c:v>LASTRO COM MATERIAL GRANULAR (PEDRA BRITADA N.1 E PEDRA BRITADA N.2), APLICADO EM PISOS OU LAJES SOBRE SOLO, ESPESSURA DE *10 CM*. AF_01/2024</c:v>
                  </c:pt>
                  <c:pt idx="157">
                    <c:v>EMASSAMENTO COM MASSA LÁTEX, APLICAÇÃO EM PAREDE, DUAS DEMÃOS, LIXAMENTO MANUAL. AF_04/2023</c:v>
                  </c:pt>
                  <c:pt idx="158">
                    <c:v>ARMAÇÃO DE SAPATA ISOLADA, VIGA BALDRAME E SAPATA CORRIDA UTILIZANDO AÇO CA-50 DE 10 MM - MONTAGEM. AF_01/2024</c:v>
                  </c:pt>
                  <c:pt idx="159">
                    <c:v>ELETRODUTO FLEXÍVEL CORRUGADO, PEAD, DN 63 (2"), PARA REDE ENTERRADA DE DISTRIBUIÇÃO DE ENERGIA ELÉTRICA - FORNECIMENTO E INSTALAÇÃO. AF_12/2021</c:v>
                  </c:pt>
                  <c:pt idx="160">
                    <c:v>ARMAÇÃO DE SAPATA ISOLADA, VIGA BALDRAME E SAPATA CORRIDA UTILIZANDO AÇO CA-50 DE 10 MM - MONTAGEM. AF_01/2024</c:v>
                  </c:pt>
                  <c:pt idx="161">
                    <c:v>CONCRETAGEM DE SAPATA, FCK 30 MPA, COM USO DE JERICA - LANÇAMENTO, ADENSAMENTO E ACABAMENTO. AF_01/2024</c:v>
                  </c:pt>
                  <c:pt idx="162">
                    <c:v>ARMAÇÃO DE BLOCO, SAPATA ISOLADA, VIGA BALDRAME E SAPATA CORRIDA UTILIZANDO AÇO CA-50 DE 12,5 MM - MONTAGEM. AF_01/2024</c:v>
                  </c:pt>
                  <c:pt idx="163">
                    <c:v>TRILHO ELETRIFICADO BRANCO DE 2,00m COM 05 SPOTS DIRECIONÁVEIS CADA. 100W CADA TRILHO. FORNECIMENTO E INSTALAÇÃO</c:v>
                  </c:pt>
                  <c:pt idx="164">
                    <c:v>APLICAÇÃO MANUAL DE PINTURA COM TINTA TEXTURIZADA ACRÍLICA EM PAREDES EXTERNAS DE CASAS, UMA COR. AF_03/2024</c:v>
                  </c:pt>
                  <c:pt idx="165">
                    <c:v>CAIXA ENTERRADA ELÉTRICA RETANGULAR, EM CONCRETO PRÉ-MOLDADO, FUNDO COM BRITA, DIMENSÕES INTERNAS: 0,3X0,3X0,3 M. AF_12/2020</c:v>
                  </c:pt>
                  <c:pt idx="166">
                    <c:v>FABRICAÇÃO, MONTAGEM E DESMONTAGEM DE FÔRMA PARA VIGA BALDRAME, EM MADEIRA SERRADA, E=25 MM, 1 UTILIZAÇÃO. AF_01/2024</c:v>
                  </c:pt>
                  <c:pt idx="167">
                    <c:v>ARMAÇÃO DE BLOCO, SAPATA ISOLADA, VIGA BALDRAME E SAPATA CORRIDA UTILIZANDO AÇO CA-50 DE 12,5 MM - MONTAGEM. AF_01/2024</c:v>
                  </c:pt>
                  <c:pt idx="168">
                    <c:v>ARMAÇÃO DE CORTINA DE CONTENÇÃO EM CONCRETO ARMADO, COM AÇO CA-50 DE 6,3 MM - MONTAGEM. AF_11/2024</c:v>
                  </c:pt>
                  <c:pt idx="169">
                    <c:v>ESCAVAÇÃO MANUAL PARA BLOCO DE COROAMENTO OU SAPATA (INCLUINDO ESCAVAÇÃO PARA COLOCAÇÃO DE FÔRMAS). AF_01/2024</c:v>
                  </c:pt>
                  <c:pt idx="170">
                    <c:v>EXECUÇÃO DE PASSEIO (CALÇADA) OU PISO DE CONCRETO COM CONCRETO MOLDADO IN LOCO, FEITO EM OBRA, ACABAMENTO CONVENCIONAL, ESPESSURA 8 CM, ARMADO. AF_08/2022</c:v>
                  </c:pt>
                  <c:pt idx="171">
                    <c:v>CONCRETAGEM DE VIGAS E LAJES, FCK=25 MPA, PARA QUALQUER TIPO DE LAJE COM BALDES EM EDIFICAÇÃO TÉRREA - LANÇAMENTO, ADENSAMENTO E ACABAMENTO. AF_02/2022</c:v>
                  </c:pt>
                  <c:pt idx="172">
                    <c:v>CAIXA ENTERRADA HIDRÁULICA RETANGULAR EM ALVENARIA COM TIJOLOS CERÂMICOS MACIÇOS, DIMENSÕES INTERNAS: 0,6X0,6X0,6 M PARA REDE DE DRENAGEM. AF_12/2020</c:v>
                  </c:pt>
                  <c:pt idx="173">
                    <c:v>ARMAÇÃO PARA EXECUÇÃO DE RADIER, PISO DE CONCRETO OU LAJE SOBRE SOLO, COM USO DE TELA Q-138. AF_09/2021</c:v>
                  </c:pt>
                  <c:pt idx="174">
                    <c:v>FORNECIMENTO E INSTALAÇÃO DE PLACA DE OBRA COM CHAPA GALVANIZADA E ESTRUTURA DE MADEIRA. AF_03/2022_PS</c:v>
                  </c:pt>
                  <c:pt idx="175">
                    <c:v>LUMINÁRIA REFLETOR LED PARA ILUMINAÇÃO PÚBLICA, 50 W - FORNECIMENTO E INSTALAÇÃO. AF_02/2025</c:v>
                  </c:pt>
                  <c:pt idx="176">
                    <c:v>CABO DE COBRE FLEXÍVEL ISOLADO, 4 MM², ANTI-CHAMA 0,6/1,0 KV, PARA CIRCUITOS TERMINAIS - FORNECIMENTO E INSTALAÇÃO. AF_03/2023</c:v>
                  </c:pt>
                  <c:pt idx="177">
                    <c:v>Letra Caixa 3cm de profundidade, 40cm de altura, em aluminio amareirado claro. Fornecimento e Instalação.</c:v>
                  </c:pt>
                  <c:pt idx="178">
                    <c:v>FABRICAÇÃO, MONTAGEM E DESMONTAGEM DE FÔRMA PARA VIGA BALDRAME, EM MADEIRA SERRADA, E=25 MM, 1 UTILIZAÇÃO. AF_01/2024</c:v>
                  </c:pt>
                  <c:pt idx="179">
                    <c:v>APLICAÇÃO MANUAL DE MASSA ACRÍLICA EM PAREDES EXTERNAS DE CASAS, DUAS DEMÃOS. AF_03/2024</c:v>
                  </c:pt>
                  <c:pt idx="180">
                    <c:v>ENTRADA DE ENERGIA ELÉTRICA, AÉREA, TRIFÁSICA, COM CAIXA DE SOBREPOR, CABO DE 35 MM2 E DISJUNTOR DIN 50A (NÃO INCLUSO O POSTE DE CONCRETO). AF_07/2020_PS</c:v>
                  </c:pt>
                  <c:pt idx="181">
                    <c:v>ESCAVAÇÃO MANUAL PARA BLOCO DE COROAMENTO OU SAPATA (INCLUINDO ESCAVAÇÃO PARA COLOCAÇÃO DE FÔRMAS). AF_01/2024</c:v>
                  </c:pt>
                  <c:pt idx="182">
                    <c:v>ESCAVAÇÃO MANUAL PARA BLOCO DE COROAMENTO OU SAPATA (INCLUINDO ESCAVAÇÃO PARA COLOCAÇÃO DE FÔRMAS). AF_01/2024</c:v>
                  </c:pt>
                  <c:pt idx="183">
                    <c:v>EMBOÇO OU MASSA ÚNICA EM ARGAMASSA TRAÇO 1:2:8, PREPARO MANUAL, APLICADA MANUALMENTE EM PANOS CEGOS DE FACHADA (SEM PRESENÇA DE VÃOS), ESPESSURA DE 25 MM. AF_09/2022</c:v>
                  </c:pt>
                  <c:pt idx="184">
                    <c:v>BANCADA DE MÁRMORE BRANCO POLIDO, DE 0,50 X 0,60 M- FORNECIMENTO E INSTALAÇÃO. AF_01/2020</c:v>
                  </c:pt>
                  <c:pt idx="185">
                    <c:v>BALIZADORES DE PISO EM ALUMÍNIO PRETO 25cm - LED 15W  cada 4000K.  FORNECIMENTO E INSTALAÇÃO</c:v>
                  </c:pt>
                  <c:pt idx="186">
                    <c:v>EMBOÇO OU MASSA ÚNICA EM ARGAMASSA TRAÇO 1:2:8, PREPARO MECÂNICA COM BETONEIRA 400 L, APLICADA MANUALMENTE EM PANOS DE FACHADA COM PRESENÇA DE VÃOS, ESPESSURA DE 25 MM, ACESSO POR ANDAIME. AF_08/2022</c:v>
                  </c:pt>
                  <c:pt idx="187">
                    <c:v>CAIXA ENTERRADA HIDRÁULICA RETANGULAR EM ALVENARIA COM TIJOLOS CERÂMICOS MACIÇOS, DIMENSÕES INTERNAS: 0,4X0,4X0,4 M PARA REDE DE DRENAGEM. AF_12/2020</c:v>
                  </c:pt>
                  <c:pt idx="188">
                    <c:v>SOLEIRA EM GRANITO, LARGURA 15 CM, ESPESSURA 2,0 CM. AF_09/2020</c:v>
                  </c:pt>
                  <c:pt idx="189">
                    <c:v>POSTE DE CONCRETO ARMADO DE SECAO CIRCULAR, EXTENSAO DE 9,00 M, RESISTENCIA DE 300 A 400 DAN, FORNECIMENTO E INSTALAÇÃO</c:v>
                  </c:pt>
                  <c:pt idx="190">
                    <c:v>CONCRETAGEM DE SAPATA, FCK 30 MPA, COM USO DE JERICA - LANÇAMENTO, ADENSAMENTO E ACABAMENTO. AF_01/2024</c:v>
                  </c:pt>
                  <c:pt idx="191">
                    <c:v>EMBOÇO OU MASSA ÚNICA EM ARGAMASSA TRAÇO 1:2:8, PREPARO MANUAL, APLICADA MANUALMENTE EM PANOS CEGOS DE FACHADA (SEM PRESENÇA DE VÃOS), ESPESSURA DE 25 MM. AF_09/2022</c:v>
                  </c:pt>
                  <c:pt idx="192">
                    <c:v>TIJOLO CERAMICO REFRATARIO DE *6,3 X 11,4 X 22,9* CM (L X A X C)</c:v>
                  </c:pt>
                  <c:pt idx="193">
                    <c:v>FABRICAÇÃO, MONTAGEM E DESMONTAGEM DE FÔRMA PARA SAPATA, EM MADEIRA SERRADA, E=25 MM, 2 UTILIZAÇÕES. AF_01/2024</c:v>
                  </c:pt>
                  <c:pt idx="194">
                    <c:v>JANELA DE ALUMÍNIO TIPO MAXIM-AR, BATENTE/ REQUADRO 3 A 14 CM, VIDRO INCLUSO, FIXAÇÃO COM PARAFUSO, SEM GUARNIÇÃO/ ALIZAR, DIMENSÕES 60X80 (A X L) CM, SEM ACABAMENTO, VEDAÇÃO COM SILICONE, EXCLUSIVE CONTRAMARCO - FORNECIMENTO E INSTALAÇÃO. AF_11/2024</c:v>
                  </c:pt>
                  <c:pt idx="195">
                    <c:v>FABRICAÇÃO, MONTAGEM E DESMONTAGEM DE FÔRMA PARA SAPATA, EM MADEIRA SERRADA, E=25 MM, 1 UTILIZAÇÃO. AF_01/2024</c:v>
                  </c:pt>
                  <c:pt idx="196">
                    <c:v>PINTURA DE MEIO-FIO COM TINTA BRANCA A BASE DE CAL (CAIAÇÃO). AF_05/2021</c:v>
                  </c:pt>
                  <c:pt idx="197">
                    <c:v>FABRICAÇÃO, MONTAGEM E DESMONTAGEM DE FÔRMA PARA SAPATA, EM MADEIRA SERRADA, E=25 MM, 1 UTILIZAÇÃO. AF_01/2024</c:v>
                  </c:pt>
                  <c:pt idx="198">
                    <c:v>ARMAÇÃO DE SAPATA ISOLADA, VIGA BALDRAME E SAPATA CORRIDA UTILIZANDO AÇO CA-50 DE 6,3 MM - MONTAGEM. AF_01/2024</c:v>
                  </c:pt>
                  <c:pt idx="199">
                    <c:v>ARMAÇÃO DE SAPATA ISOLADA, VIGA BALDRAME E SAPATA CORRIDA UTILIZANDO AÇO CA-50 DE 6,3 MM - MONTAGEM. AF_01/2024</c:v>
                  </c:pt>
                  <c:pt idx="200">
                    <c:v>CABO DE COBRE FLEXÍVEL ISOLADO, 2,5 MM², ANTI-CHAMA 0,6/1,0 KV, PARA CIRCUITOS TERMINAIS - FORNECIMENTO E INSTALAÇÃO. AF_03/2023</c:v>
                  </c:pt>
                  <c:pt idx="201">
                    <c:v>ARMAÇÃO DE SAPATA ISOLADA, VIGA BALDRAME E SAPATA CORRIDA UTILIZANDO AÇO CA-60 DE 5 MM - MONTAGEM. AF_01/2024</c:v>
                  </c:pt>
                  <c:pt idx="202">
                    <c:v>EXECUÇÃO DE PASSEIO (CALÇADA) OU PISO DE CONCRETO COM CONCRETO MOLDADO IN LOCO, FEITO EM OBRA, ACABAMENTO CONVENCIONAL, ESPESSURA 8 CM, ARMADO. AF_08/2022</c:v>
                  </c:pt>
                  <c:pt idx="203">
                    <c:v>ESCAVAÇÃO MANUAL PARA BLOCO DE COROAMENTO OU SAPATA (INCLUINDO ESCAVAÇÃO PARA COLOCAÇÃO DE FÔRMAS). AF_01/2024</c:v>
                  </c:pt>
                  <c:pt idx="204">
                    <c:v>LASTRO COM MATERIAL GRANULAR, APLICADO EM PISOS OU LAJES SOBRE SOLO, ESPESSURA DE *5 CM*. AF_01/2024</c:v>
                  </c:pt>
                  <c:pt idx="205">
                    <c:v>PINTURA LÁTEX ACRÍLICA STANDARD, APLICAÇÃO MANUAL EM PAREDES, DUAS DEMÃOS. AF_04/2023</c:v>
                  </c:pt>
                  <c:pt idx="206">
                    <c:v>CALHA EM CHAPA DE AÇO GALVANIZADO NÚMERO 24, DESENVOLVIMENTO DE 100 CM, INCLUSO TRANSPORTE VERTICAL. AF_07/2019</c:v>
                  </c:pt>
                  <c:pt idx="207">
                    <c:v>LASTRO DE CONCRETO MAGRO, APLICADO EM BLOCOS DE COROAMENTO OU SAPATAS, ESPESSURA DE 5 CM. AF_01/2024</c:v>
                  </c:pt>
                  <c:pt idx="208">
                    <c:v>LASTRO DE CONCRETO MAGRO, APLICADO EM PISOS, LAJES SOBRE SOLO OU RADIERS, ESPESSURA DE 5 CM. AF_01/2024</c:v>
                  </c:pt>
                  <c:pt idx="209">
                    <c:v>CAIXA ENTERRADA HIDRÁULICA RETANGULAR EM ALVENARIA COM TIJOLOS CERÂMICOS MACIÇOS, DIMENSÕES INTERNAS: 1X1X0,6 M PARA REDE DE DRENAGEM. AF_12/2020</c:v>
                  </c:pt>
                  <c:pt idx="210">
                    <c:v>CONCRETAGEM DE SAPATA, FCK 30 MPA, COM USO DE JERICA - LANÇAMENTO, ADENSAMENTO E ACABAMENTO. AF_01/2024</c:v>
                  </c:pt>
                  <c:pt idx="211">
                    <c:v>ARMAÇÃO DE ESTRUTURAS DIVERSAS DE CONCRETO ARMADO, EXCETO VIGAS, PILARES, LAJES E FUNDAÇÕES, UTILIZANDO AÇO CA-50 DE 12,5 MM - MONTAGEM. AF_06/2022</c:v>
                  </c:pt>
                  <c:pt idx="212">
                    <c:v>KIT DE PORTA-PRONTA DE MADEIRA EM ACABAMENTO MELAMÍNICO BRANCO, FOLHA LEVE OU MÉDIA, E BATENTE METÁLICO, 80X210CM, FIXAÇÃO COM ARGAMASSA - FORNECIMENTO E INSTALAÇÃO. AF_12/2019</c:v>
                  </c:pt>
                  <c:pt idx="213">
                    <c:v>ALVENARIA DE VEDAÇÃO COM ELEMENTO VAZADO DE CERÂMICA (COBOGÓ) DE 7X20X20CM E ARGAMASSA DE ASSENTAMENTO COM PREPARO EM BETONEIRA. AF_05/2020</c:v>
                  </c:pt>
                  <c:pt idx="214">
                    <c:v>ARMAÇÃO DE SAPATA ISOLADA, VIGA BALDRAME E SAPATA CORRIDA UTILIZANDO AÇO CA-50 DE 10 MM - MONTAGEM. AF_01/2024</c:v>
                  </c:pt>
                  <c:pt idx="215">
                    <c:v>LUMINÁRIA DE LED PARA ILUMINAÇÃO PÚBLICA, DE 138 W ATÉ 180 W - FORNECIMENTO E INSTALAÇÃO. AF_02/2025_PS</c:v>
                  </c:pt>
                  <c:pt idx="216">
                    <c:v>APLICAÇÃO MANUAL DE MASSA ACRÍLICA EM PAREDES EXTERNAS DE CASAS, DUAS DEMÃOS. AF_03/2024</c:v>
                  </c:pt>
                  <c:pt idx="217">
                    <c:v>CABO DE COBRE FLEXÍVEL ISOLADO, 2,5 MM², ANTI-CHAMA 0,6/1,0 KV, PARA CIRCUITOS TERMINAIS - FORNECIMENTO E INSTALAÇÃO. AF_03/2023</c:v>
                  </c:pt>
                  <c:pt idx="218">
                    <c:v>NICHO EM ALVENARIA, REBOCADO, PARA EMBUTIR QGBT, E POSICIONAR CAIXA DO RELÉ. LAGURA=120CM, ALTURA 160CM, PROFUNDIDADE=19CM.  FORNECIMENTO E INSTALAÇÃO</c:v>
                  </c:pt>
                  <c:pt idx="219">
                    <c:v>LUMINÁRIA REFLETOR LED PARA ILUMINAÇÃO PÚBLICA, 50 W - FORNECIMENTO E INSTALAÇÃO. AF_02/2025</c:v>
                  </c:pt>
                  <c:pt idx="220">
                    <c:v>LUMINÁRIA REFLETOR LED PARA ILUMINAÇÃO PÚBLICA, 50 W - FORNECIMENTO E INSTALAÇÃO. AF_02/2025</c:v>
                  </c:pt>
                  <c:pt idx="221">
                    <c:v>LUMINÁRIA REFLETOR LED PARA ILUMINAÇÃO PÚBLICA, 50 W - FORNECIMENTO E INSTALAÇÃO. AF_02/2025</c:v>
                  </c:pt>
                  <c:pt idx="222">
                    <c:v>VASO SANITÁRIO SIFONADO COM CAIXA ACOPLADA LOUÇA BRANCA, INCLUSO ENGATE FLEXÍVEL EM PLÁSTICO BRANCO, 1/2 X 40CM - FORNECIMENTO E INSTALAÇÃO. AF_01/2020</c:v>
                  </c:pt>
                  <c:pt idx="223">
                    <c:v>VASO SANITÁRIO SIFONADO COM CAIXA ACOPLADA LOUÇA BRANCA, INCLUSO ENGATE FLEXÍVEL EM PLÁSTICO BRANCO, 1/2 X 40CM - FORNECIMENTO E INSTALAÇÃO. AF_01/2020</c:v>
                  </c:pt>
                  <c:pt idx="224">
                    <c:v>EMBOÇO, EM ARGAMASSA TRAÇO 1:2:8, PREPARO MANUAL, APLICADO MANUALMENTE EM PAREDES INTERNAS DE AMBIENTES COM ÁREA ENTRE 5M² E 10M², E = 10MM, COM TALISCAS. AF_03/2024</c:v>
                  </c:pt>
                  <c:pt idx="225">
                    <c:v>TUBO PVC, SERIE NORMAL, ESGOTO PREDIAL, DN 100 MM, FORNECIDO E INSTALADO EM RAMAL DE DESCARGA OU RAMAL DE ESGOTO SANITÁRIO. AF_08/2022</c:v>
                  </c:pt>
                  <c:pt idx="226">
                    <c:v>CABO DE COBRE FLEXÍVEL ISOLADO, 6 MM², ANTI-CHAMA 0,6/1,0 KV, PARA CIRCUITOS TERMINAIS - FORNECIMENTO E INSTALAÇÃO. AF_03/2023</c:v>
                  </c:pt>
                  <c:pt idx="227">
                    <c:v>APLICAÇÃO MANUAL DE MASSA ACRÍLICA EM PAREDES EXTERNAS DE CASAS, DUAS DEMÃOS. AF_03/2024</c:v>
                  </c:pt>
                  <c:pt idx="228">
                    <c:v>FABRICAÇÃO, MONTAGEM E DESMONTAGEM DE FÔRMA PARA SAPATA, EM MADEIRA SERRADA, E=25 MM, 1 UTILIZAÇÃO. AF_01/2024</c:v>
                  </c:pt>
                  <c:pt idx="229">
                    <c:v>REFLETORES DE PISO EM ALUMÍNIO PRETO - LED 15W, 4000K. FORNECIMENTO E INSTALAÇÃO</c:v>
                  </c:pt>
                  <c:pt idx="230">
                    <c:v>PINTURA VERNIZ (INCOLOR) ALQUÍDICO EM MADEIRA, USO INTERNO E EXTERNO, 3 DEMÃOS. AF_01/2021</c:v>
                  </c:pt>
                  <c:pt idx="231">
                    <c:v>CONCRETAGEM DE BLOCO DE COROAMENTO OU VIGA BALDRAME, FCK 30 MPA, COM USO DE JERICA - LANÇAMENTO, ADENSAMENTO E ACABAMENTO. AF_01/2024</c:v>
                  </c:pt>
                  <c:pt idx="232">
                    <c:v>ARMAÇÃO DE BLOCO, SAPATA ISOLADA, VIGA BALDRAME E SAPATA CORRIDA UTILIZANDO AÇO CA-50 DE 12,5 MM - MONTAGEM. AF_01/2024</c:v>
                  </c:pt>
                  <c:pt idx="233">
                    <c:v>FABRICAÇÃO DE FÔRMA PARA VIGAS, EM CHAPA DE MADEIRA COMPENSADA RESINADA, E = 17 MM. AF_09/2020</c:v>
                  </c:pt>
                  <c:pt idx="234">
                    <c:v>REVESTIMENTO CERÂMICO PARA PISO COM PLACAS TIPO PORCELANATO DE DIMENSÕES 60X60 CM APLICADA EM AMBIENTES DE ÁREA MENOR QUE 5 M². AF_02/2023_PE</c:v>
                  </c:pt>
                  <c:pt idx="235">
                    <c:v>REVESTIMENTO CERÂMICO PARA PISO COM PLACAS TIPO PORCELANATO DE DIMENSÕES 60X60 CM APLICADA EM AMBIENTES DE ÁREA MENOR QUE 5 M². AF_02/2023_PE</c:v>
                  </c:pt>
                  <c:pt idx="236">
                    <c:v>APLICAÇÃO MANUAL DE MASSA ACRÍLICA EM PAREDES EXTERNAS DE CASAS, DUAS DEMÃOS. AF_03/2024</c:v>
                  </c:pt>
                  <c:pt idx="237">
                    <c:v>EMBOÇO OU MASSA ÚNICA EM ARGAMASSA TRAÇO 1:2:8, PREPARO MANUAL, APLICADA MANUALMENTE EM PANOS CEGOS DE FACHADA (SEM PRESENÇA DE VÃOS), ESPESSURA DE 25 MM. AF_09/2022</c:v>
                  </c:pt>
                  <c:pt idx="238">
                    <c:v>CABO DE COBRE FLEXÍVEL ISOLADO, 2,5 MM², ANTI-CHAMA 0,6/1,0 KV, PARA CIRCUITOS TERMINAIS - FORNECIMENTO E INSTALAÇÃO. AF_03/2023</c:v>
                  </c:pt>
                  <c:pt idx="239">
                    <c:v>EMASSAMENTO COM MASSA LÁTEX, APLICAÇÃO EM TETO, DUAS DEMÃOS, LIXAMENTO MANUAL. AF_04/2023</c:v>
                  </c:pt>
                  <c:pt idx="240">
                    <c:v>MASSA ÚNICA, EM ARGAMASSA TRAÇO 1:2:8, PREPARO MECÂNICO, APLICADA MANUALMENTE EM TETO, E = 10MM, COM TALISCAS. AF_03/2024</c:v>
                  </c:pt>
                  <c:pt idx="241">
                    <c:v>ENCHIMENTO DE BRITA PARA DRENO, LANÇAMENTO MANUAL. AF_07/2021</c:v>
                  </c:pt>
                  <c:pt idx="242">
                    <c:v>LUMINÁRIA DE LED PARA ILUMINAÇÃO PÚBLICA, DE 51 W ATÉ 67 W - FORNECIMENTO E INSTALAÇÃO. AF_02/2025_PS</c:v>
                  </c:pt>
                  <c:pt idx="243">
                    <c:v>APLICAÇÃO MANUAL DE PINTURA COM TINTA TEXTURIZADA ACRÍLICA EM PAREDES EXTERNAS DE CASAS, UMA COR. AF_03/2024</c:v>
                  </c:pt>
                  <c:pt idx="244">
                    <c:v>CONCRETAGEM DE VIGAS E LAJES, FCK=25 MPA, PARA QUALQUER TIPO DE LAJE COM BALDES EM EDIFICAÇÃO TÉRREA - LANÇAMENTO, ADENSAMENTO E ACABAMENTO. AF_02/2022</c:v>
                  </c:pt>
                  <c:pt idx="245">
                    <c:v>EMBOÇO OU MASSA ÚNICA EM ARGAMASSA TRAÇO 1:2:8, PREPARO MANUAL, APLICADA MANUALMENTE EM PANOS CEGOS DE FACHADA (SEM PRESENÇA DE VÃOS), ESPESSURA DE 25 MM. AF_09/2022</c:v>
                  </c:pt>
                  <c:pt idx="246">
                    <c:v>ESCAVAÇÃO HORIZONTAL, INCLUINDO CARGA E DESCARGA EM SOLO DE 1A CATEGORIA COM TRATOR DE ESTEIRAS (100HP/LÂMINA: 2,19M3). AF_07/2020</c:v>
                  </c:pt>
                  <c:pt idx="247">
                    <c:v>PINTURA VERNIZ (INCOLOR) ALQUÍDICO EM MADEIRA, USO INTERNO E EXTERNO, 3 DEMÃOS. AF_01/2021</c:v>
                  </c:pt>
                  <c:pt idx="248">
                    <c:v>APLICAÇÃO MANUAL DE PINTURA COM TINTA TEXTURIZADA ACRÍLICA EM PAREDES EXTERNAS DE CASAS, UMA COR. AF_03/2024</c:v>
                  </c:pt>
                  <c:pt idx="249">
                    <c:v>TUBO PVC, SÉRIE R, ÁGUA PLUVIAL, DN 100 MM, FORNECIDO E INSTALADO EM RAMAL DE ENCAMINHAMENTO. AF_06/2022</c:v>
                  </c:pt>
                  <c:pt idx="250">
                    <c:v>REMOÇÃO DE PISO DE MADEIRA (ASSOALHO E BARROTE), DE FORMA MANUAL, SEM REAPROVEITAMENTO. AF_09/2023</c:v>
                  </c:pt>
                  <c:pt idx="251">
                    <c:v>PINTURA LÁTEX ACRÍLICA STANDARD, APLICAÇÃO MANUAL EM PAREDES, DUAS DEMÃOS. AF_04/2023</c:v>
                  </c:pt>
                  <c:pt idx="252">
                    <c:v>EMBOÇO OU MASSA ÚNICA EM ARGAMASSA TRAÇO 1:2:8, PREPARO MANUAL, APLICADA MANUALMENTE EM PANOS CEGOS DE FACHADA (SEM PRESENÇA DE VÃOS), ESPESSURA DE 25 MM. AF_09/2022</c:v>
                  </c:pt>
                  <c:pt idx="253">
                    <c:v>CAIXA ENTERRADA HIDRÁULICA RETANGULAR EM ALVENARIA COM TIJOLOS CERÂMICOS MACIÇOS, DIMENSÕES INTERNAS: 0,6X0,6X0,6 M PARA REDE DE ESGOTO. AF_12/2020</c:v>
                  </c:pt>
                  <c:pt idx="254">
                    <c:v>TELHAMENTO COM TELHA DE AÇO/ALUMÍNIO E = 0,5 MM, COM ATÉ 2 ÁGUAS, INCLUSO IÇAMENTO. AF_07/2019</c:v>
                  </c:pt>
                  <c:pt idx="255">
                    <c:v>ARMAÇÃO DE PILAR OU VIGA DE ESTRUTURA CONVENCIONAL DE CONCRETO ARMADO UTILIZANDO AÇO CA-50 DE 12,5 MM - MONTAGEM. AF_06/2022</c:v>
                  </c:pt>
                  <c:pt idx="256">
                    <c:v>NICHO EM ALVENARIA, REBOCADO, PARA EMBUTIR QGBT, E POSICIONAR CAIXA DO RELÉ. LAGURA=80CM, ALTURA 140CM, PROFUNDIDADE=14CM.  FORNECIMENTO E INSTALAÇÃO</c:v>
                  </c:pt>
                  <c:pt idx="257">
                    <c:v>NICHO EM ALVENARIA, REBOCADO, PARA EMBUTIR QGBT, E POSICIONAR CAIXA DO RELÉ. LAGURA=80CM, ALTURA 140CM, PROFUNDIDADE=14CM.  FORNECIMENTO E INSTALAÇÃO</c:v>
                  </c:pt>
                  <c:pt idx="258">
                    <c:v>NICHO EM ALVENARIA, REBOCADO, PARA EMBUTIR QGBT, E POSICIONAR CAIXA DO RELÉ. LAGURA=80CM, ALTURA 140CM, PROFUNDIDADE=14CM.  FORNECIMENTO E INSTALAÇÃO</c:v>
                  </c:pt>
                  <c:pt idx="259">
                    <c:v>LETRA ACO INOX (AISI 304), CHAPA NUM. 22, RECORTADO, H= 20 CM (SEM RELEVO)</c:v>
                  </c:pt>
                  <c:pt idx="260">
                    <c:v>ARMAÇÃO DE PILAR OU VIGA DE ESTRUTURA CONVENCIONAL DE CONCRETO ARMADO UTILIZANDO AÇO CA-50 DE 10,0 MM - MONTAGEM. AF_06/2022</c:v>
                  </c:pt>
                  <c:pt idx="261">
                    <c:v>ARMAÇÃO DE SAPATA ISOLADA, VIGA BALDRAME E SAPATA CORRIDA UTILIZANDO AÇO CA-50 DE 6,3 MM - MONTAGEM. AF_01/2024</c:v>
                  </c:pt>
                  <c:pt idx="262">
                    <c:v>Cobertura parcial em policarbonato alveolar 16mm. Fornecimento e Instalação.</c:v>
                  </c:pt>
                  <c:pt idx="263">
                    <c:v>CAMADA SEPARADORA PARA EXECUÇÃO DE RADIER, PISO DE CONCRETO OU LAJE SOBRE SOLO, EM LONA PLÁSTICA. AF_09/2021</c:v>
                  </c:pt>
                  <c:pt idx="264">
                    <c:v>BANCO COLMÉIA EM METÁLICA E MADEIRA</c:v>
                  </c:pt>
                  <c:pt idx="265">
                    <c:v>CORRIMÃO DUPLO, DIÂMETRO EXTERNO = 1 1/2", EM AÇO GALVANIZADO. AF_04/2019</c:v>
                  </c:pt>
                  <c:pt idx="266">
                    <c:v>ARMAÇÃO DE SAPATA ISOLADA, VIGA BALDRAME E SAPATA CORRIDA UTILIZANDO AÇO CA-50 DE 10 MM - MONTAGEM. AF_01/2024</c:v>
                  </c:pt>
                  <c:pt idx="267">
                    <c:v>BOMBA CENTRÍFUGA, MONOFÁSICA, 0,5 CV OU 0,49 HP, HM 6 A 20 M, Q 1,2 A 8,3 M3/H - FORNECIMENTO E INSTALAÇÃO. AF_12/2020</c:v>
                  </c:pt>
                  <c:pt idx="268">
                    <c:v>Bico Geiser 50mm 2" Fornecimento e Instalação</c:v>
                  </c:pt>
                  <c:pt idx="269">
                    <c:v>CAMADA SEPARADORA PARA EXECUÇÃO DE RADIER, PISO DE CONCRETO OU LAJE SOBRE SOLO, EM LONA PLÁSTICA. AF_09/2021</c:v>
                  </c:pt>
                  <c:pt idx="270">
                    <c:v>ELETRODUTO FLEXÍVEL CORRUGADO, PEAD, DN 63 (2"), PARA REDE ENTERRADA DE DISTRIBUIÇÃO DE ENERGIA ELÉTRICA - FORNECIMENTO E INSTALAÇÃO. AF_12/2021</c:v>
                  </c:pt>
                  <c:pt idx="271">
                    <c:v>ALVENARIA DE VEDAÇÃO DE BLOCOS CERÂMICOS FURADOS NA HORIZONTAL DE 14X19X29 CM (ESPESSURA 14 CM) E ARGAMASSA DE ASSENTAMENTO COM PREPARO MANUAL. AF_12/2021</c:v>
                  </c:pt>
                  <c:pt idx="272">
                    <c:v>LASTRO DE CONCRETO MAGRO, APLICADO EM BLOCOS DE COROAMENTO OU SAPATAS, ESPESSURA DE 5 CM. AF_01/2024</c:v>
                  </c:pt>
                  <c:pt idx="273">
                    <c:v>GUIA (MEIO-FIO) CONCRETO, MOLDADA IN LOCO EM TRECHO CURVO COM EXTRUSORA, 15 CM BASE X 30 CM ALTURA. AF_01/2024</c:v>
                  </c:pt>
                  <c:pt idx="274">
                    <c:v>APLICAÇÃO MANUAL DE MASSA ACRÍLICA EM PAREDES EXTERNAS DE CASAS, DUAS DEMÃOS. AF_03/2024</c:v>
                  </c:pt>
                  <c:pt idx="275">
                    <c:v>ARMAÇÃO DE BLOCO, SAPATA ISOLADA, VIGA BALDRAME E SAPATA CORRIDA UTILIZANDO AÇO CA-50 DE 16 MM - MONTAGEM. AF_01/2024</c:v>
                  </c:pt>
                  <c:pt idx="276">
                    <c:v>CONCRETAGEM DE PILARES, FCK = 25 MPA, COM USO DE BALDES - LANÇAMENTO, ADENSAMENTO E ACABAMENTO. AF_02/2022</c:v>
                  </c:pt>
                  <c:pt idx="277">
                    <c:v>ESCAVAÇÃO HORIZONTAL, INCLUINDO CARGA E DESCARGA EM SOLO DE 1A CATEGORIA COM TRATOR DE ESTEIRAS (100HP/LÂMINA: 2,19M3). AF_07/2020</c:v>
                  </c:pt>
                  <c:pt idx="278">
                    <c:v>SOLEIRA EM GRANITO, LARGURA 15 CM, ESPESSURA 2,0 CM. AF_09/2020</c:v>
                  </c:pt>
                  <c:pt idx="279">
                    <c:v>ESCAVAÇÃO HORIZONTAL, INCLUINDO CARGA E DESCARGA EM SOLO DE 1A CATEGORIA COM TRATOR DE ESTEIRAS (100HP/LÂMINA: 2,19M3). AF_07/2020</c:v>
                  </c:pt>
                  <c:pt idx="280">
                    <c:v>LASTRO DE CONCRETO MAGRO, APLICADO EM BLOCOS DE COROAMENTO OU SAPATAS, ESPESSURA DE 5 CM. AF_01/2024</c:v>
                  </c:pt>
                  <c:pt idx="281">
                    <c:v>ARMAÇÃO DE PILAR OU VIGA DE ESTRUTURA CONVENCIONAL DE CONCRETO ARMADO UTILIZANDO AÇO CA-60 DE 5,0 MM - MONTAGEM. AF_06/2022</c:v>
                  </c:pt>
                  <c:pt idx="282">
                    <c:v>KIT DE PORTA-PRONTA DE MADEIRA EM ACABAMENTO MELAMÍNICO BRANCO, FOLHA LEVE OU MÉDIA, E BATENTE METÁLICO, 90X210CM, FIXAÇÃO COM ARGAMASSA - FORNECIMENTO E INSTALAÇÃO. AF_12/2019</c:v>
                  </c:pt>
                  <c:pt idx="283">
                    <c:v>KIT DE PORTA-PRONTA DE MADEIRA EM ACABAMENTO MELAMÍNICO BRANCO, FOLHA LEVE OU MÉDIA, E BATENTE METÁLICO, 90X210CM, FIXAÇÃO COM ARGAMASSA - FORNECIMENTO E INSTALAÇÃO. AF_12/2019</c:v>
                  </c:pt>
                  <c:pt idx="284">
                    <c:v>LUMINÁRIA DE LED PARA ILUMINAÇÃO PÚBLICA, DE 33 W ATÉ 50 W - FORNECIMENTO E INSTALAÇÃO. AF_02/2025_PS</c:v>
                  </c:pt>
                  <c:pt idx="285">
                    <c:v>PISO EM GRANITO APLICADO EM CALÇADAS OU PISOS EXTERNOS. AF_05/2020</c:v>
                  </c:pt>
                  <c:pt idx="286">
                    <c:v>ARMAÇÃO DE SAPATA ISOLADA, VIGA BALDRAME E SAPATA CORRIDA UTILIZANDO AÇO CA-50 DE 10 MM - MONTAGEM. AF_01/2024</c:v>
                  </c:pt>
                  <c:pt idx="287">
                    <c:v>CAIXA ENTERRADA ELÉTRICA RETANGULAR, EM CONCRETO PRÉ-MOLDADO, FUNDO COM BRITA, DIMENSÕES INTERNAS: 0,3X0,3X0,3 M. AF_12/2020</c:v>
                  </c:pt>
                  <c:pt idx="288">
                    <c:v>REFLETOR SUBAQUÁTICO 3X9W CADA, LED, 4000K, COM ENCAIXE PARA BICO CHAFARIZ, ILUMINAÇÃO COLORIDA RGB, CONTROLADA POR CONTROLE REMOTO. FORNECIMENTO E INSTALAÇÃO</c:v>
                  </c:pt>
                  <c:pt idx="289">
                    <c:v>REMOÇÃO DE CABOS ELÉTRICOS, COM SEÇÃO MAIOR QUE 2,5 MM² E MENOR QUE 10 MM², DE FORMA MANUAL, SEM REAPROVEITAMENTO. AF_09/2023</c:v>
                  </c:pt>
                  <c:pt idx="290">
                    <c:v>FABRICAÇÃO, MONTAGEM E DESMONTAGEM DE FÔRMA PARA SAPATA, EM MADEIRA SERRADA, E=25 MM, 1 UTILIZAÇÃO. AF_01/2024</c:v>
                  </c:pt>
                  <c:pt idx="291">
                    <c:v>APLICAÇÃO MANUAL DE MASSA ACRÍLICA EM PAREDES EXTERNAS DE CASAS, DUAS DEMÃOS. AF_03/2024</c:v>
                  </c:pt>
                  <c:pt idx="292">
                    <c:v>HIDRÔMETRO DN 1", 10 M³/H - FORNECIMENTO E INSTALAÇÃO. AF_03/2024</c:v>
                  </c:pt>
                  <c:pt idx="293">
                    <c:v>SOLEIRA EM GRANITO, LARGURA 15 CM, ESPESSURA 2,0 CM. AF_09/2020</c:v>
                  </c:pt>
                  <c:pt idx="294">
                    <c:v>PLANTIO DE GRAMA ESMERALDA OU SÃO CARLOS OU CURITIBANA, EM PLACAS. AF_07/2024</c:v>
                  </c:pt>
                  <c:pt idx="295">
                    <c:v>ELETRODUTO FLEXÍVEL CORRUGADO, PEAD, DN 63 (2"), PARA REDE ENTERRADA DE DISTRIBUIÇÃO DE ENERGIA ELÉTRICA - FORNECIMENTO E INSTALAÇÃO. AF_12/2021</c:v>
                  </c:pt>
                  <c:pt idx="296">
                    <c:v>CABO DE COBRE FLEXÍVEL ISOLADO, 4 MM², ANTI-CHAMA 0,6/1,0 KV, PARA CIRCUITOS TERMINAIS - FORNECIMENTO E INSTALAÇÃO. AF_03/2023</c:v>
                  </c:pt>
                  <c:pt idx="297">
                    <c:v>CABO DE COBRE FLEXÍVEL ISOLADO, 4 MM², ANTI-CHAMA 0,6/1,0 KV, PARA CIRCUITOS TERMINAIS - FORNECIMENTO E INSTALAÇÃO. AF_03/2023</c:v>
                  </c:pt>
                  <c:pt idx="298">
                    <c:v>CABO DE COBRE FLEXÍVEL ISOLADO, 4 MM², ANTI-CHAMA 0,6/1,0 KV, PARA CIRCUITOS TERMINAIS - FORNECIMENTO E INSTALAÇÃO. AF_03/2023</c:v>
                  </c:pt>
                  <c:pt idx="299">
                    <c:v>REGISTRO DE GAVETA BRUTO, LATÃO, ROSCÁVEL, 1 1/4", COM ACABAMENTO E CANOPLA CROMADOS - FORNECIMENTO E INSTALAÇÃO. AF_08/2021</c:v>
                  </c:pt>
                  <c:pt idx="300">
                    <c:v>REGISTRO DE GAVETA BRUTO, LATÃO, ROSCÁVEL, 1 1/4", COM ACABAMENTO E CANOPLA CROMADOS - FORNECIMENTO E INSTALAÇÃO. AF_08/2021</c:v>
                  </c:pt>
                  <c:pt idx="301">
                    <c:v>CANALETA DE CONCRETO POLIMÉRICO COM GRELHA, LARGURA DE 13 CM - FORNECIMENTO E INSTALAÇÃO. AF_05/2025</c:v>
                  </c:pt>
                  <c:pt idx="302">
                    <c:v>APLICAÇÃO MANUAL DE PINTURA COM TINTA TEXTURIZADA ACRÍLICA EM PAREDES EXTERNAS DE CASAS, UMA COR. AF_03/2024</c:v>
                  </c:pt>
                  <c:pt idx="303">
                    <c:v>ARMAÇÃO DE PILAR OU VIGA DE ESTRUTURA CONVENCIONAL DE CONCRETO ARMADO UTILIZANDO AÇO CA-50 DE 10,0 MM - MONTAGEM. AF_06/2022</c:v>
                  </c:pt>
                  <c:pt idx="304">
                    <c:v>ARMAÇÃO DE PILAR OU VIGA DE ESTRUTURA CONVENCIONAL DE CONCRETO ARMADO UTILIZANDO AÇO CA-60 DE 5,0 MM - MONTAGEM. AF_06/2022</c:v>
                  </c:pt>
                  <c:pt idx="305">
                    <c:v>ELETRODUTO FLEXÍVEL CORRUGADO, PEAD, DN 63 (2"), PARA REDE ENTERRADA DE DISTRIBUIÇÃO DE ENERGIA ELÉTRICA - FORNECIMENTO E INSTALAÇÃO. AF_12/2021</c:v>
                  </c:pt>
                  <c:pt idx="306">
                    <c:v>ARMAÇÃO DE BLOCO, SAPATA ISOLADA, VIGA BALDRAME E SAPATA CORRIDA UTILIZANDO AÇO CA-50 DE 16 MM - MONTAGEM. AF_01/2024</c:v>
                  </c:pt>
                  <c:pt idx="307">
                    <c:v>SERVENTE COM ENCARGOS COMPLEMENTARES</c:v>
                  </c:pt>
                  <c:pt idx="308">
                    <c:v>TOMADA TRIPLA VERMELHA 10A EMBUTIR IP55 A PROVA D'AGUA TEMPO, FORNECIMENTO E INSTALAÇÃO</c:v>
                  </c:pt>
                  <c:pt idx="309">
                    <c:v>ELETRODUTO FLEXÍVEL CORRUGADO, PVC, DN 25 MM (3/4"), PARA CIRCUITOS TERMINAIS, INSTALADO EM PAREDE - FORNECIMENTO E INSTALAÇÃO. AF_03/2023</c:v>
                  </c:pt>
                  <c:pt idx="310">
                    <c:v>ARMAÇÃO DE PILAR OU VIGA DE ESTRUTURA CONVENCIONAL DE CONCRETO ARMADO UTILIZANDO AÇO CA-50 DE 10,0 MM - MONTAGEM. AF_06/2022</c:v>
                  </c:pt>
                  <c:pt idx="311">
                    <c:v>CHAPISCO APLICADO EM ALVENARIA (COM PRESENÇA DE VÃOS) E ESTRUTURAS DE CONCRETO DE FACHADA, COM COLHER DE PEDREIRO. ARGAMASSA TRAÇO 1:3 COM PREPARO EM BETONEIRA 400L. AF_10/2022</c:v>
                  </c:pt>
                  <c:pt idx="312">
                    <c:v>CHAPISCO APLICADO EM ALVENARIAS E ESTRUTURAS DE CONCRETO INTERNAS, COM COLHER DE PEDREIRO. ARGAMASSA TRAÇO 1:3 COM PREPARO EM BETONEIRA 400L. AF_10/2022</c:v>
                  </c:pt>
                  <c:pt idx="313">
                    <c:v>APLICAÇÃO MANUAL DE PINTURA COM TINTA TEXTURIZADA ACRÍLICA EM PAREDES EXTERNAS DE CASAS, UMA COR. AF_03/2024</c:v>
                  </c:pt>
                  <c:pt idx="314">
                    <c:v>DEMOLIÇÃO PARCIAL DE PAVIMENTO ASFÁLTICO, DE FORMA MECANIZADA, SEM REAPROVEITAMENTO. AF_09/2023</c:v>
                  </c:pt>
                  <c:pt idx="315">
                    <c:v>QUADRO DE DISTRIBUIÇÃO DE ENERGIA EM CHAPA DE AÇO GALVANIZADO, DE EMBUTIR, COM BARRAMENTO TRIFÁSICO, PARA 24 DISJUNTORES DIN 100A - FORNECIMENTO E INSTALAÇÃO. AF_07/2025</c:v>
                  </c:pt>
                  <c:pt idx="316">
                    <c:v>ARMAÇÃO DE LAJE DE ESTRUTURA CONVENCIONAL DE CONCRETO ARMADO UTILIZANDO AÇO CA-50 DE 10,0 MM - MONTAGEM. AF_06/2022</c:v>
                  </c:pt>
                  <c:pt idx="317">
                    <c:v>EMASSAMENTO COM MASSA LÁTEX, APLICAÇÃO EM TETO, DUAS DEMÃOS, LIXAMENTO MANUAL. AF_04/2023</c:v>
                  </c:pt>
                  <c:pt idx="318">
                    <c:v>TUBO PVC, SERIE NORMAL, ESGOTO PREDIAL, DN 100 MM, FORNECIDO E INSTALADO EM RAMAL DE DESCARGA OU RAMAL DE ESGOTO SANITÁRIO. AF_08/2022</c:v>
                  </c:pt>
                  <c:pt idx="319">
                    <c:v>MASSA ÚNICA, EM ARGAMASSA TRAÇO 1:2:8, PREPARO MECÂNICO, APLICADA MANUALMENTE EM TETO, E = 10MM, COM TALISCAS. AF_03/2024</c:v>
                  </c:pt>
                  <c:pt idx="320">
                    <c:v>CABO DE COBRE FLEXÍVEL ISOLADO, 16 MM², ANTI-CHAMA 0,6/1,0 KV, PARA CIRCUITOS TERMINAIS - FORNECIMENTO E INSTALAÇÃO. AF_03/2023</c:v>
                  </c:pt>
                  <c:pt idx="321">
                    <c:v>PINTURA LÁTEX ACRÍLICA STANDARD, APLICAÇÃO MANUAL EM TETO, DUAS DEMÃOS. AF_04/2023</c:v>
                  </c:pt>
                  <c:pt idx="322">
                    <c:v>CAIXA ENTERRADA ELÉTRICA RETANGULAR, EM CONCRETO PRÉ-MOLDADO, FUNDO COM BRITA, DIMENSÕES INTERNAS: 0,3X0,3X0,3 M. AF_12/2020</c:v>
                  </c:pt>
                  <c:pt idx="323">
                    <c:v>LASTRO DE CONCRETO MAGRO, APLICADO EM BLOCOS DE COROAMENTO OU SAPATAS, ESPESSURA DE 5 CM. AF_01/2024</c:v>
                  </c:pt>
                  <c:pt idx="324">
                    <c:v>CABO DE COBRE FLEXÍVEL ISOLADO, 4 MM², ANTI-CHAMA 0,6/1,0 KV, PARA CIRCUITOS TERMINAIS - FORNECIMENTO E INSTALAÇÃO. AF_03/2023</c:v>
                  </c:pt>
                  <c:pt idx="325">
                    <c:v>EMBOÇO OU MASSA ÚNICA EM ARGAMASSA TRAÇO 1:2:8, PREPARO MANUAL, APLICADA MANUALMENTE EM PANOS CEGOS DE FACHADA (SEM PRESENÇA DE VÃOS), ESPESSURA DE 25 MM. AF_09/2022</c:v>
                  </c:pt>
                  <c:pt idx="326">
                    <c:v>CABO DE COBRE FLEXÍVEL ISOLADO, 2,5 MM², ANTI-CHAMA 0,6/1,0 KV, PARA CIRCUITOS TERMINAIS - FORNECIMENTO E INSTALAÇÃO. AF_03/2023</c:v>
                  </c:pt>
                  <c:pt idx="327">
                    <c:v>FECHADURA DE EMBUTIR PARA PORTA DE BANHEIRO, COMPLETA, ACABAMENTO PADRÃO MÉDIO, INCLUSO EXECUÇÃO DE FURO - FORNECIMENTO E INSTALAÇÃO. AF_12/2019</c:v>
                  </c:pt>
                  <c:pt idx="328">
                    <c:v>FECHADURA DE EMBUTIR PARA PORTA DE BANHEIRO, COMPLETA, ACABAMENTO PADRÃO MÉDIO, INCLUSO EXECUÇÃO DE FURO - FORNECIMENTO E INSTALAÇÃO. AF_12/2019</c:v>
                  </c:pt>
                  <c:pt idx="329">
                    <c:v>REFLETORES DE PISO EM ALUMÍNIO PRETO - LED 15W, 4000K. FORNECIMENTO E INSTALAÇÃO</c:v>
                  </c:pt>
                  <c:pt idx="330">
                    <c:v>CABO DE COBRE FLEXÍVEL ISOLADO, 2,5 MM², ANTI-CHAMA 0,6/1,0 KV, PARA CIRCUITOS TERMINAIS - FORNECIMENTO E INSTALAÇÃO. AF_03/2023</c:v>
                  </c:pt>
                  <c:pt idx="331">
                    <c:v>BANCADA DE MÁRMORE SINTÉTICO 120 X 60CM, COM CUBA INTEGRADA, INCLUSO SIFÃO TIPO FLEXÍVEL EM PVC, VÁLVULA EM PLÁSTICO CROMADO TIPO AMERICANA E TORNEIRA CROMADA LONGA, DE PAREDE, PADRÃO POPULAR - FORNECIMENTO E INSTALAÇÃO. AF_01/2020</c:v>
                  </c:pt>
                  <c:pt idx="332">
                    <c:v>TUBO PVC, SERIE NORMAL, ESGOTO PREDIAL, DN 50 MM, FORNECIDO E INSTALADO EM RAMAL DE DESCARGA OU RAMAL DE ESGOTO SANITÁRIO. AF_08/2022</c:v>
                  </c:pt>
                  <c:pt idx="333">
                    <c:v>TUBO PVC, SERIE NORMAL, ESGOTO PREDIAL, DN 50 MM, FORNECIDO E INSTALADO EM RAMAL DE DESCARGA OU RAMAL DE ESGOTO SANITÁRIO. AF_08/2022</c:v>
                  </c:pt>
                  <c:pt idx="334">
                    <c:v>CAMADA SEPARADORA PARA EXECUÇÃO DE RADIER, PISO DE CONCRETO OU LAJE SOBRE SOLO, EM LONA PLÁSTICA. AF_09/2021</c:v>
                  </c:pt>
                  <c:pt idx="335">
                    <c:v>TOMADA TRIPLA VERMELHA 10A EMBUTIR IP55 A PROVA D'AGUA TEMPO, FORNECIMENTO E INSTALAÇÃO</c:v>
                  </c:pt>
                  <c:pt idx="336">
                    <c:v>ELETRODUTO FLEXÍVEL CORRUGADO, PVC, DN 25 MM (3/4"), PARA CIRCUITOS TERMINAIS, INSTALADO EM PAREDE - FORNECIMENTO E INSTALAÇÃO. AF_03/2023</c:v>
                  </c:pt>
                  <c:pt idx="337">
                    <c:v>CABO DE COBRE FLEXÍVEL ISOLADO, 4 MM², ANTI-CHAMA 0,6/1,0 KV, PARA CIRCUITOS TERMINAIS - FORNECIMENTO E INSTALAÇÃO. AF_03/2023</c:v>
                  </c:pt>
                  <c:pt idx="338">
                    <c:v>TUBO, PVC, SOLDÁVEL, DE 32MM, INSTALADO EM RAMAL DE DISTRIBUIÇÃO DE ÁGUA - FORNECIMENTO E INSTALAÇÃO. AF_06/2022</c:v>
                  </c:pt>
                  <c:pt idx="339">
                    <c:v>QUADRO DE DISTRIBUIÇÃO DE ENERGIA EM CHAPA DE AÇO GALVANIZADO, DE EMBUTIR, COM BARRAMENTO TRIFÁSICO, PARA 12 DISJUNTORES DIN 100A - FORNECIMENTO E INSTALAÇÃO. AF_07/2025</c:v>
                  </c:pt>
                  <c:pt idx="340">
                    <c:v>QUADRO DE DISTRIBUIÇÃO DE ENERGIA EM CHAPA DE AÇO GALVANIZADO, DE EMBUTIR, COM BARRAMENTO TRIFÁSICO, PARA 12 DISJUNTORES DIN 100A - FORNECIMENTO E INSTALAÇÃO. AF_07/2025</c:v>
                  </c:pt>
                  <c:pt idx="341">
                    <c:v>QUADRO DE DISTRIBUIÇÃO DE ENERGIA EM CHAPA DE AÇO GALVANIZADO, DE EMBUTIR, COM BARRAMENTO TRIFÁSICO, PARA 12 DISJUNTORES DIN 100A - FORNECIMENTO E INSTALAÇÃO. AF_07/2025</c:v>
                  </c:pt>
                  <c:pt idx="342">
                    <c:v>ARMAÇÃO DE SAPATA ISOLADA, VIGA BALDRAME E SAPATA CORRIDA UTILIZANDO AÇO CA-60 DE 5 MM - MONTAGEM. AF_01/2024</c:v>
                  </c:pt>
                  <c:pt idx="343">
                    <c:v>CAIXA ENTERRADA ELÉTRICA RETANGULAR, EM CONCRETO PRÉ-MOLDADO, FUNDO COM BRITA, DIMENSÕES INTERNAS: 0,3X0,3X0,3 M. AF_12/2020</c:v>
                  </c:pt>
                  <c:pt idx="344">
                    <c:v>CAIXA ENTERRADA ELÉTRICA RETANGULAR, EM CONCRETO PRÉ-MOLDADO, FUNDO COM BRITA, DIMENSÕES INTERNAS: 0,3X0,3X0,3 M. AF_12/2020</c:v>
                  </c:pt>
                  <c:pt idx="345">
                    <c:v>CAIXA ENTERRADA ELÉTRICA RETANGULAR, EM CONCRETO PRÉ-MOLDADO, FUNDO COM BRITA, DIMENSÕES INTERNAS: 0,3X0,3X0,3 M. AF_12/2020</c:v>
                  </c:pt>
                  <c:pt idx="346">
                    <c:v>PEDREIRO COM ENCARGOS COMPLEMENTARES</c:v>
                  </c:pt>
                  <c:pt idx="347">
                    <c:v>TRAMA DE MADEIRA COMPOSTA POR TERÇAS PARA TELHADOS DE ATÉ 2 ÁGUAS PARA TELHA ONDULADA DE FIBROCIMENTO, METÁLICA, PLÁSTICA OU TERMOACÚSTICA, INCLUSO TRANSPORTE VERTICAL. AF_07/2019</c:v>
                  </c:pt>
                  <c:pt idx="348">
                    <c:v>ARMAÇÃO DE PILAR OU VIGA DE ESTRUTURA CONVENCIONAL DE CONCRETO ARMADO UTILIZANDO AÇO CA-60 DE 5,0 MM - MONTAGEM. AF_06/2022</c:v>
                  </c:pt>
                  <c:pt idx="349">
                    <c:v>ARMAÇÃO DE SAPATA ISOLADA, VIGA BALDRAME E SAPATA CORRIDA UTILIZANDO AÇO CA-60 DE 5 MM - MONTAGEM. AF_01/2024</c:v>
                  </c:pt>
                  <c:pt idx="350">
                    <c:v>FECHADURA DE EMBUTIR COM CILINDRO, EXTERNA, COMPLETA, ACABAMENTO PADRÃO MÉDIO, INCLUSO EXECUÇÃO DE FURO - FORNECIMENTO E INSTALAÇÃO. AF_12/2019</c:v>
                  </c:pt>
                  <c:pt idx="351">
                    <c:v>ESCAVAÇÃO MANUAL PARA BLOCO DE COROAMENTO OU SAPATA (INCLUINDO ESCAVAÇÃO PARA COLOCAÇÃO DE FÔRMAS). AF_01/2024</c:v>
                  </c:pt>
                  <c:pt idx="352">
                    <c:v>CHAPISCO APLICADO EM ALVENARIA (SEM PRESENÇA DE VÃOS) E ESTRUTURAS DE CONCRETO DE FACHADA, COM COLHER DE PEDREIRO. ARGAMASSA TRAÇO 1:3 COM PREPARO MANUAL. AF_10/2022</c:v>
                  </c:pt>
                  <c:pt idx="353">
                    <c:v>ARGAMASSA TRAÇO 1:3 (EM VOLUME DE CIMENTO E AREIA MÉDIA ÚMIDA) COM ADIÇÃO DE IMPERMEABILIZANTE, PREPARO MECÂNICO COM BETONEIRA 400 L. AF_08/2019</c:v>
                  </c:pt>
                  <c:pt idx="354">
                    <c:v>ARGAMASSA TRAÇO 1:3 (EM VOLUME DE CIMENTO E AREIA MÉDIA ÚMIDA) COM ADIÇÃO DE IMPERMEABILIZANTE, PREPARO MECÂNICO COM BETONEIRA 400 L. AF_08/2019</c:v>
                  </c:pt>
                  <c:pt idx="355">
                    <c:v>APLICAÇÃO MANUAL DE MASSA ACRÍLICA EM PAREDES EXTERNAS DE CASAS, DUAS DEMÃOS. AF_03/2024</c:v>
                  </c:pt>
                  <c:pt idx="356">
                    <c:v>LASTRO DE CONCRETO MAGRO, APLICADO EM BLOCOS DE COROAMENTO OU SAPATAS, ESPESSURA DE 5 CM. AF_01/2024</c:v>
                  </c:pt>
                  <c:pt idx="357">
                    <c:v>CAMADA SEPARADORA PARA EXECUÇÃO DE RADIER, PISO DE CONCRETO OU LAJE SOBRE SOLO, EM LONA PLÁSTICA. AF_09/2021</c:v>
                  </c:pt>
                  <c:pt idx="358">
                    <c:v>QUADRO DE DISTRIBUIÇÃO DE ENERGIA EM CHAPA DE AÇO GALVANIZADO, DE EMBUTIR, COM BARRAMENTO TRIFÁSICO, PARA 12 DISJUNTORES DIN 100A - FORNECIMENTO E INSTALAÇÃO. AF_07/2025</c:v>
                  </c:pt>
                  <c:pt idx="359">
                    <c:v>QUADRO DE DISTRIBUIÇÃO DE ENERGIA EM CHAPA DE AÇO GALVANIZADO, DE EMBUTIR, COM BARRAMENTO TRIFÁSICO, PARA 12 DISJUNTORES DIN 100A - FORNECIMENTO E INSTALAÇÃO. AF_07/2025</c:v>
                  </c:pt>
                  <c:pt idx="360">
                    <c:v>QUADRO DE DISTRIBUIÇÃO DE ENERGIA EM CHAPA DE AÇO GALVANIZADO, DE EMBUTIR, COM BARRAMENTO TRIFÁSICO, PARA 12 DISJUNTORES DIN 100A - FORNECIMENTO E INSTALAÇÃO. AF_07/2025</c:v>
                  </c:pt>
                  <c:pt idx="361">
                    <c:v>CHAPISCO APLICADO EM ALVENARIA (SEM PRESENÇA DE VÃOS) E ESTRUTURAS DE CONCRETO DE FACHADA, COM COLHER DE PEDREIRO. ARGAMASSA TRAÇO 1:3 COM PREPARO MANUAL. AF_10/2022</c:v>
                  </c:pt>
                  <c:pt idx="362">
                    <c:v>CHAPISCO APLICADO EM ALVENARIA (COM PRESENÇA DE VÃOS) E ESTRUTURAS DE CONCRETO DE FACHADA, COM COLHER DE PEDREIRO. ARGAMASSA TRAÇO 1:3 COM PREPARO EM BETONEIRA 400L. AF_10/2022</c:v>
                  </c:pt>
                  <c:pt idx="363">
                    <c:v>TUBO, PVC, SOLDÁVEL, DE 32MM, INSTALADO EM RAMAL DE DISTRIBUIÇÃO DE ÁGUA - FORNECIMENTO E INSTALAÇÃO. AF_06/2022</c:v>
                  </c:pt>
                  <c:pt idx="364">
                    <c:v>EMASSAMENTO COM MASSA LÁTEX, APLICAÇÃO EM PAREDE, DUAS DEMÃOS, LIXAMENTO MANUAL. AF_04/2023</c:v>
                  </c:pt>
                  <c:pt idx="365">
                    <c:v>TUBO PVC, SÉRIE R, ÁGUA PLUVIAL, DN 100 MM, FORNECIDO E INSTALADO EM RAMAL DE ENCAMINHAMENTO. AF_06/2022</c:v>
                  </c:pt>
                  <c:pt idx="366">
                    <c:v>MOBILIZAÇÃO E DESMOBILIZAÇÃO DE CONTAINER PARA ESCRITÓRIO</c:v>
                  </c:pt>
                  <c:pt idx="367">
                    <c:v>TOMADA TRIPLA VERMELHA 10A EMBUTIR IP55 A PROVA D'AGUA TEMPO, FORNECIMENTO E INSTALAÇÃO</c:v>
                  </c:pt>
                  <c:pt idx="368">
                    <c:v>CABO DE COBRE FLEXÍVEL ISOLADO, 2,5 MM², ANTI-CHAMA 0,6/1,0 KV, PARA CIRCUITOS TERMINAIS - FORNECIMENTO E INSTALAÇÃO. AF_03/2023</c:v>
                  </c:pt>
                  <c:pt idx="369">
                    <c:v>ELETRODUTO FLEXÍVEL CORRUGADO, PVC, DN 25 MM (3/4"), PARA CIRCUITOS TERMINAIS, INSTALADO EM PAREDE - FORNECIMENTO E INSTALAÇÃO. AF_03/2023</c:v>
                  </c:pt>
                  <c:pt idx="370">
                    <c:v>ELETRODUTO FLEXÍVEL CORRUGADO, PEAD, DN 63 (2"), PARA REDE ENTERRADA DE DISTRIBUIÇÃO DE ENERGIA ELÉTRICA - FORNECIMENTO E INSTALAÇÃO. AF_12/2021</c:v>
                  </c:pt>
                  <c:pt idx="371">
                    <c:v>ARMAÇÃO DE BLOCO, SAPATA ISOLADA, VIGA BALDRAME E SAPATA CORRIDA UTILIZANDO AÇO CA-50 DE 12,5 MM - MONTAGEM. AF_01/2024</c:v>
                  </c:pt>
                  <c:pt idx="372">
                    <c:v>ESCAVAÇÃO MANUAL PARA VIGA BALDRAME OU SAPATA CORRIDA (INCLUINDO ESCAVAÇÃO PARA COLOCAÇÃO DE FÔRMAS). AF_01/2024</c:v>
                  </c:pt>
                  <c:pt idx="373">
                    <c:v>APLICAÇÃO MANUAL DE PINTURA COM TINTA TEXTURIZADA ACRÍLICA EM PAREDES EXTERNAS DE CASAS, UMA COR. AF_03/2024</c:v>
                  </c:pt>
                  <c:pt idx="374">
                    <c:v>ELETRODUTO FLEXÍVEL CORRUGADO, PVC, DN 25 MM (3/4"), PARA CIRCUITOS TERMINAIS, INSTALADO EM PAREDE - FORNECIMENTO E INSTALAÇÃO. AF_03/2023</c:v>
                  </c:pt>
                  <c:pt idx="375">
                    <c:v>LUMINÁRIA SPOT DUPLO, PRETO, DE SOBREPOR, MAX 50W CADA LÂMPADA DE LED, INSTALADO NO TOPO DO QUIOSQUE. FORNECIMENTO E INSTALAÇÃO</c:v>
                  </c:pt>
                  <c:pt idx="376">
                    <c:v>LUMINÁRIA SPOT DUPLO, PRETO, DE SOBREPOR, MAX 50W CADA LÂMPADA DE LED, INSTALADO NO TOPO DO QUIOSQUE. FORNECIMENTO E INSTALAÇÃO</c:v>
                  </c:pt>
                  <c:pt idx="377">
                    <c:v>CHAPISCO APLICADO NO TETO OU EM ALVENARIA E ESTRUTURA, COM ROLO PARA TEXTURA ACRÍLICA. ARGAMASSA TRAÇO 1:4 E EMULSÃO POLIMÉRICA (ADESIVO) COM PREPARO EM BETONEIRA 400L. AF_10/2022</c:v>
                  </c:pt>
                  <c:pt idx="378">
                    <c:v>LUMINÁRIA ARANDELA TIPO TARTARUGA, DE SOBREPOR, COM 1 LÂMPADA LED DE 6 W, SEM REATOR - FORNECIMENTO E INSTALAÇÃO. AF_09/2024. EXTERNA NA RAMPA</c:v>
                  </c:pt>
                  <c:pt idx="379">
                    <c:v>ESCAVAÇÃO MANUAL PARA BLOCO DE COROAMENTO OU SAPATA (INCLUINDO ESCAVAÇÃO PARA COLOCAÇÃO DE FÔRMAS). AF_01/2024</c:v>
                  </c:pt>
                  <c:pt idx="380">
                    <c:v>TOMADA MÉDIA DE EMBUTIR (3 MÓDULOS), 2P+T 10 A, SEM SUPORTE E SEM PLACA - FORNECIMENTO E INSTALAÇÃO. AF_03/2023</c:v>
                  </c:pt>
                  <c:pt idx="381">
                    <c:v>CHAPISCO APLICADO EM ALVENARIAS E ESTRUTURAS DE CONCRETO INTERNAS, COM COLHER DE PEDREIRO. ARGAMASSA TRAÇO 1:3 COM PREPARO EM BETONEIRA 400L. AF_10/2022</c:v>
                  </c:pt>
                  <c:pt idx="382">
                    <c:v>DISPOSITIVO DPS 20KA-175V OU 275V - FORNECIMENTO E INSTALAÇÃO. AF_07/2025</c:v>
                  </c:pt>
                  <c:pt idx="383">
                    <c:v>DISPOSITIVO DPS 20KA-175V OU 275V - FORNECIMENTO E INSTALAÇÃO. AF_07/2025</c:v>
                  </c:pt>
                  <c:pt idx="384">
                    <c:v>DISPOSITIVO DPS 20KA-175V OU 275V - FORNECIMENTO E INSTALAÇÃO. AF_07/2025</c:v>
                  </c:pt>
                  <c:pt idx="385">
                    <c:v>DISPOSITIVO DPS 20KA-175V OU 275V - FORNECIMENTO E INSTALAÇÃO. AF_07/2025</c:v>
                  </c:pt>
                  <c:pt idx="386">
                    <c:v>PINTURA LÁTEX ACRÍLICA STANDARD, APLICAÇÃO MANUAL EM TETO, DUAS DEMÃOS. AF_04/2023</c:v>
                  </c:pt>
                  <c:pt idx="387">
                    <c:v>TUBO, PVC, SOLDÁVEL, DE 32MM, INSTALADO EM RAMAL DE DISTRIBUIÇÃO DE ÁGUA - FORNECIMENTO E INSTALAÇÃO. AF_06/2022</c:v>
                  </c:pt>
                  <c:pt idx="388">
                    <c:v>ARMAÇÃO DE PILAR OU VIGA DE ESTRUTURA CONVENCIONAL DE CONCRETO ARMADO UTILIZANDO AÇO CA-60 DE 5,0 MM - MONTAGEM. AF_06/2022</c:v>
                  </c:pt>
                  <c:pt idx="389">
                    <c:v>ARMAÇÃO DE SAPATA ISOLADA, VIGA BALDRAME E SAPATA CORRIDA UTILIZANDO AÇO CA-60 DE 5 MM - MONTAGEM. AF_01/2024</c:v>
                  </c:pt>
                  <c:pt idx="390">
                    <c:v>KIT CAVALETE PARA MEDIÇÃO DE ÁGUA - ENTRADA INDIVIDUALIZADA, EM PVC 32 MM (1"), PARA 1 MEDIDOR - FORNECIMENTO E INSTALAÇÃO (EXCLUSIVE HIDRÔMETRO). AF_03/2024</c:v>
                  </c:pt>
                  <c:pt idx="391">
                    <c:v>INTERRUPTOR SIMPLES (2 MÓDULOS), 10A/250V, INCLUINDO SUPORTE E PLACA - FORNECIMENTO E INSTALAÇÃO. AF_03/2023</c:v>
                  </c:pt>
                  <c:pt idx="392">
                    <c:v>CONTATOR TRIPOLAR I NOMINAL 22A - FORNECIMENTO E INSTALAÇÃO. AF_07/2025</c:v>
                  </c:pt>
                  <c:pt idx="393">
                    <c:v>CONTATOR TRIPOLAR I NOMINAL 22A - FORNECIMENTO E INSTALAÇÃO. AF_07/2025</c:v>
                  </c:pt>
                  <c:pt idx="394">
                    <c:v>CONTATOR TRIPOLAR I NOMINAL 22A - FORNECIMENTO E INSTALAÇÃO. AF_07/2025</c:v>
                  </c:pt>
                  <c:pt idx="395">
                    <c:v>CHAPISCO APLICADO EM ALVENARIA (SEM PRESENÇA DE VÃOS) E ESTRUTURAS DE CONCRETO DE FACHADA, COM COLHER DE PEDREIRO. ARGAMASSA TRAÇO 1:3 COM PREPARO MANUAL. AF_10/2022</c:v>
                  </c:pt>
                  <c:pt idx="396">
                    <c:v>JOELHO 90 GRAUS, PVC, SERIE NORMAL, ESGOTO PREDIAL, DN 100 MM, JUNTA ELÁSTICA, FORNECIDO E INSTALADO EM RAMAL DE DESCARGA OU RAMAL DE ESGOTO SANITÁRIO. AF_08/2022</c:v>
                  </c:pt>
                  <c:pt idx="397">
                    <c:v>JOELHO 90 GRAUS, PVC, SERIE NORMAL, ESGOTO PREDIAL, DN 100 MM, JUNTA ELÁSTICA, FORNECIDO E INSTALADO EM RAMAL DE DESCARGA OU RAMAL DE ESGOTO SANITÁRIO. AF_08/2022</c:v>
                  </c:pt>
                  <c:pt idx="398">
                    <c:v>ESCAVAÇÃO MANUAL PARA BLOCO DE COROAMENTO OU SAPATA (INCLUINDO ESCAVAÇÃO PARA COLOCAÇÃO DE FÔRMAS). AF_01/2024</c:v>
                  </c:pt>
                  <c:pt idx="399">
                    <c:v>COMPACTAÇÃO MECÂNICA DE SOLO PARA EXECUÇÃO DE RADIER, PISO DE CONCRETO OU LAJE SOBRE SOLO, COM COMPACTADOR DE SOLOS A PERCUSSÃO. AF_09/2021</c:v>
                  </c:pt>
                  <c:pt idx="400">
                    <c:v>ESCAVAÇÃO MANUAL PARA VIGA BALDRAME OU SAPATA CORRIDA (INCLUINDO ESCAVAÇÃO PARA COLOCAÇÃO DE FÔRMAS). AF_01/2024</c:v>
                  </c:pt>
                  <c:pt idx="401">
                    <c:v>JUNÇÃO SIMPLES, PVC, SERIE NORMAL, ESGOTO PREDIAL, DN 100 X 100 MM, JUNTA ELÁSTICA, FORNECIDO E INSTALADO EM RAMAL DE DESCARGA OU RAMAL DE ESGOTO SANITÁRIO. AF_08/2022</c:v>
                  </c:pt>
                  <c:pt idx="402">
                    <c:v>JUNÇÃO SIMPLES, PVC, SERIE NORMAL, ESGOTO PREDIAL, DN 100 X 100 MM, JUNTA ELÁSTICA, FORNECIDO E INSTALADO EM RAMAL DE DESCARGA OU RAMAL DE ESGOTO SANITÁRIO. AF_08/2022</c:v>
                  </c:pt>
                  <c:pt idx="403">
                    <c:v>CHAPISCO APLICADO EM ALVENARIA (SEM PRESENÇA DE VÃOS) E ESTRUTURAS DE CONCRETO DE FACHADA, COM COLHER DE PEDREIRO. ARGAMASSA TRAÇO 1:3 COM PREPARO MANUAL. AF_10/2022</c:v>
                  </c:pt>
                  <c:pt idx="404">
                    <c:v>TOMADA INDUSTRIAL DE EMBUTIR 3P+T 30 A, 440 V, COM TRAVA, COM PLACA, FORNECIMENTO E INSTALAÇÃO</c:v>
                  </c:pt>
                  <c:pt idx="405">
                    <c:v>CAIXA SIFONADA, COM GRELHA QUADRADA, PVC, DN 150 X 150 X 50 MM, JUNTA SOLDÁVEL, FORNECIDA E INSTALADA EM RAMAL DE DESCARGA OU EM RAMAL DE ESGOTO SANITÁRIO. AF_08/2022</c:v>
                  </c:pt>
                  <c:pt idx="406">
                    <c:v>CAIXA SIFONADA, COM GRELHA QUADRADA, PVC, DN 150 X 150 X 50 MM, JUNTA SOLDÁVEL, FORNECIDA E INSTALADA EM RAMAL DE DESCARGA OU EM RAMAL DE ESGOTO SANITÁRIO. AF_08/2022</c:v>
                  </c:pt>
                  <c:pt idx="407">
                    <c:v>INSTALAÇÃO DE BICICLETÁRIO MODELO U INVERTIDO, DIMENSÕES 110 CM X 78 CM EM TUBO CIRCULAR DE AÇO Ø 2'' COM PINTURA ELETROSTÁTICA, FIXADO COM CONCRETO, SOBRE SOLO. AF_11/2021</c:v>
                  </c:pt>
                  <c:pt idx="408">
                    <c:v>CHAPISCO APLICADO EM ALVENARIA (SEM PRESENÇA DE VÃOS) E ESTRUTURAS DE CONCRETO DE FACHADA, COM COLHER DE PEDREIRO. ARGAMASSA TRAÇO 1:3 COM PREPARO MANUAL. AF_10/2022</c:v>
                  </c:pt>
                  <c:pt idx="409">
                    <c:v>CONTATOR TRIPOLAR I NOMINAL 12A - FORNECIMENTO E INSTALAÇÃO. AF_07/2025</c:v>
                  </c:pt>
                  <c:pt idx="410">
                    <c:v>CONTATOR TRIPOLAR I NOMINAL 12A - FORNECIMENTO E INSTALAÇÃO. AF_07/2025</c:v>
                  </c:pt>
                  <c:pt idx="411">
                    <c:v>REGISTRO DE GAVETA BRUTO, LATÃO, ROSCÁVEL, 1 1/4", COM ACABAMENTO E CANOPLA CROMADOS - FORNECIMENTO E INSTALAÇÃO. AF_08/2021</c:v>
                  </c:pt>
                  <c:pt idx="412">
                    <c:v>REGISTRO DE GAVETA BRUTO, LATÃO, ROSCÁVEL, 1 1/4", COM ACABAMENTO E CANOPLA CROMADOS - FORNECIMENTO E INSTALAÇÃO. AF_08/2021</c:v>
                  </c:pt>
                  <c:pt idx="413">
                    <c:v>CARGA, MANOBRA E DESCARGA DE PERFIL METÁLICO EM CAMINHÃO CARROCERIA COM GUINDAUTO (MUNCK) 11,7 TM. AF_07/2020</c:v>
                  </c:pt>
                  <c:pt idx="414">
                    <c:v>CONCRETAGEM DE BLOCO DE COROAMENTO OU VIGA BALDRAME, FCK 30 MPA, COM USO DE JERICA - LANÇAMENTO, ADENSAMENTO E ACABAMENTO. AF_01/2024</c:v>
                  </c:pt>
                  <c:pt idx="415">
                    <c:v>LUMINÁRIA TIPO PLAFON CIRCULAR, DE SOBREPOR, COM LED DE 12/13 W - FORNECIMENTO E INSTALAÇÃO. AF_09/2024</c:v>
                  </c:pt>
                  <c:pt idx="416">
                    <c:v>ASSENTAMENTO DE TUBO DE PVC PARA REDE COLETORA DE ESGOTO DE PAREDE MACIÇA, DN 150 MM, JUNTA ELÁSTICA, (NÃO INCLUI FORNECIMENTO). AF_01/2021</c:v>
                  </c:pt>
                  <c:pt idx="417">
                    <c:v>DISJUNTOR TRIPOLAR TIPO NEMA, CORRENTE NOMINAL DE 60 ATÉ 100A - FORNECIMENTO E INSTALAÇÃO. AF_07/2025</c:v>
                  </c:pt>
                  <c:pt idx="418">
                    <c:v>DISJUNTOR TRIPOLAR TIPO DIN, CORRENTE NOMINAL DE 40A - FORNECIMENTO E INSTALAÇÃO. AF_07/2025</c:v>
                  </c:pt>
                  <c:pt idx="419">
                    <c:v>Caixa de comando IP65 para rele fotovoltáico. Caixa De Montagem Pvc 280x180x90cm Ip65 Fornecimento e Instalação</c:v>
                  </c:pt>
                  <c:pt idx="420">
                    <c:v>Caixa de comando IP65 para rele fotovoltáico. Caixa De Montagem Pvc 280x180x90cm Ip65 Fornecimento e Instalação</c:v>
                  </c:pt>
                  <c:pt idx="421">
                    <c:v>Caixa de comando IP65 para rele fotovoltáico. Caixa De Montagem Pvc 280x180x90cm Ip65 Fornecimento e Instalação</c:v>
                  </c:pt>
                  <c:pt idx="422">
                    <c:v>Caixa de comando IP65 para rele fotovoltáico. Caixa De Montagem Pvc 280x180x90cm Ip65 Fornecimento e Instalação</c:v>
                  </c:pt>
                  <c:pt idx="423">
                    <c:v>Caixa de comando IP65 para rele fotovoltáico. Caixa De Montagem Pvc 280x180x90cm Ip65 Fornecimento e Instalação</c:v>
                  </c:pt>
                  <c:pt idx="424">
                    <c:v>Caixa de comando IP65 para rele fotovoltáico. Caixa De Montagem Pvc 280x180x90cm Ip65 Fornecimento e Instalação</c:v>
                  </c:pt>
                  <c:pt idx="425">
                    <c:v>ESCAVAÇÃO HORIZONTAL, INCLUINDO CARGA E DESCARGA EM SOLO DE 1A CATEGORIA COM TRATOR DE ESTEIRAS (100HP/LÂMINA: 2,19M3). AF_07/2020</c:v>
                  </c:pt>
                  <c:pt idx="426">
                    <c:v>ELETRODUTO FLEXÍVEL CORRUGADO, PEAD, DN 63 (2"), PARA REDE ENTERRADA DE DISTRIBUIÇÃO DE ENERGIA ELÉTRICA - FORNECIMENTO E INSTALAÇÃO. AF_12/2021</c:v>
                  </c:pt>
                  <c:pt idx="427">
                    <c:v>ELETRODUTO FLEXÍVEL CORRUGADO, PEAD, DN 63 (2"), PARA REDE ENTERRADA DE DISTRIBUIÇÃO DE ENERGIA ELÉTRICA - FORNECIMENTO E INSTALAÇÃO. AF_12/2021</c:v>
                  </c:pt>
                  <c:pt idx="428">
                    <c:v>ELETRODUTO FLEXÍVEL CORRUGADO, PEAD, DN 63 (2"), PARA REDE ENTERRADA DE DISTRIBUIÇÃO DE ENERGIA ELÉTRICA - FORNECIMENTO E INSTALAÇÃO. AF_12/2021</c:v>
                  </c:pt>
                  <c:pt idx="429">
                    <c:v>TUBO, PVC, SOLDÁVEL, DE 20MM, INSTALADO EM RAMAL OU SUB-RAMAL DE ÁGUA - FORNECIMENTO E INSTALAÇÃO. AF_06/2022</c:v>
                  </c:pt>
                  <c:pt idx="430">
                    <c:v>TUBO, PVC, SOLDÁVEL, DE 20MM, INSTALADO EM RAMAL OU SUB-RAMAL DE ÁGUA - FORNECIMENTO E INSTALAÇÃO. AF_06/2022</c:v>
                  </c:pt>
                  <c:pt idx="431">
                    <c:v>LASTRO DE CONCRETO MAGRO, APLICADO EM BLOCOS DE COROAMENTO OU SAPATAS, ESPESSURA DE 5 CM. AF_01/2024</c:v>
                  </c:pt>
                  <c:pt idx="432">
                    <c:v>INTERRUPTOR SIMPLES (2 MÓDULOS), 10A/250V, INCLUINDO SUPORTE E PLACA - FORNECIMENTO E INSTALAÇÃO. AF_03/2023</c:v>
                  </c:pt>
                  <c:pt idx="433">
                    <c:v>JOELHO 45 GRAUS, PVC, SOLDÁVEL, DN 32MM, INSTALADO EM RAMAL DE DISTRIBUIÇÃO DE ÁGUA - FORNECIMENTO E INSTALAÇÃO. AF_06/2022</c:v>
                  </c:pt>
                  <c:pt idx="434">
                    <c:v>ARMAÇÃO DE SAPATA ISOLADA, VIGA BALDRAME E SAPATA CORRIDA UTILIZANDO AÇO CA-50 DE 10 MM - MONTAGEM. AF_01/2024</c:v>
                  </c:pt>
                  <c:pt idx="435">
                    <c:v>DISJUNTOR TETRAPOLAR TIPO DR, CORRENTE NOMINAL DE 40A - FORNECIMENTO E INSTALAÇÃO. AF_07/2025</c:v>
                  </c:pt>
                  <c:pt idx="436">
                    <c:v>DISJUNTOR TETRAPOLAR TIPO DR, CORRENTE NOMINAL DE 40A - FORNECIMENTO E INSTALAÇÃO. AF_07/2025</c:v>
                  </c:pt>
                  <c:pt idx="437">
                    <c:v>CAIXA ENTERRADA ELÉTRICA RETANGULAR, EM CONCRETO PRÉ-MOLDADO, FUNDO COM BRITA, DIMENSÕES INTERNAS: 0,3X0,3X0,3 M. AF_12/2020</c:v>
                  </c:pt>
                  <c:pt idx="438">
                    <c:v>CAIXA EM CONCRETO PRÉ-MOLDADO PARA ABRIGO DE HIDRÔMETRO COM DN 20 MM - FORNECIMENTO E INSTALAÇÃO. AF_03/2024</c:v>
                  </c:pt>
                  <c:pt idx="439">
                    <c:v>DISPOSITIVO DPS 20KA-175V OU 275V - FORNECIMENTO E INSTALAÇÃO. AF_07/2025</c:v>
                  </c:pt>
                  <c:pt idx="440">
                    <c:v>DISPOSITIVO DPS 20KA-175V OU 275V - FORNECIMENTO E INSTALAÇÃO. AF_07/2025</c:v>
                  </c:pt>
                  <c:pt idx="441">
                    <c:v>DISPOSITIVO DPS 20KA-175V OU 275V - FORNECIMENTO E INSTALAÇÃO. AF_07/2025</c:v>
                  </c:pt>
                  <c:pt idx="442">
                    <c:v>DISPOSITIVO DPS 20KA-175V OU 275V - FORNECIMENTO E INSTALAÇÃO. AF_07/2025</c:v>
                  </c:pt>
                  <c:pt idx="443">
                    <c:v>DISPOSITIVO DPS 20KA-175V OU 275V - FORNECIMENTO E INSTALAÇÃO. AF_07/2025</c:v>
                  </c:pt>
                  <c:pt idx="444">
                    <c:v>DISPOSITIVO DPS 20KA-175V OU 275V - FORNECIMENTO E INSTALAÇÃO. AF_07/2025</c:v>
                  </c:pt>
                  <c:pt idx="445">
                    <c:v>DISPOSITIVO DPS 20KA-175V OU 275V - FORNECIMENTO E INSTALAÇÃO. AF_07/2025</c:v>
                  </c:pt>
                  <c:pt idx="446">
                    <c:v>DISPOSITIVO DPS 20KA-175V OU 275V - FORNECIMENTO E INSTALAÇÃO. AF_07/2025</c:v>
                  </c:pt>
                  <c:pt idx="447">
                    <c:v>DISPOSITIVO DPS 20KA-175V OU 275V - FORNECIMENTO E INSTALAÇÃO. AF_07/2025</c:v>
                  </c:pt>
                  <c:pt idx="448">
                    <c:v>LUMINÁRIA TIPO PLAFON CIRCULAR, DE SOBREPOR, COM LED DE 12/13 W - FORNECIMENTO E INSTALAÇÃO. AF_09/2024</c:v>
                  </c:pt>
                  <c:pt idx="449">
                    <c:v>CHAPISCO APLICADO NO TETO OU EM ALVENARIA E ESTRUTURA, COM ROLO PARA TEXTURA ACRÍLICA. ARGAMASSA TRAÇO 1:4 E EMULSÃO POLIMÉRICA (ADESIVO) COM PREPARO EM BETONEIRA 400L. AF_10/2022</c:v>
                  </c:pt>
                  <c:pt idx="450">
                    <c:v>COMPACTAÇÃO MECÂNICA DE SOLO PARA EXECUÇÃO DE RADIER, PISO DE CONCRETO OU LAJE SOBRE SOLO, COM COMPACTADOR DE SOLOS TIPO PLACA VIBRATÓRIA. AF_09/2021</c:v>
                  </c:pt>
                  <c:pt idx="451">
                    <c:v>CAMADA SEPARADORA PARA EXECUÇÃO DE RADIER, PISO DE CONCRETO OU LAJE SOBRE SOLO, EM LONA PLÁSTICA. AF_09/2021</c:v>
                  </c:pt>
                  <c:pt idx="452">
                    <c:v>DISJUNTOR TRIPOLAR TIPO DIN, CORRENTE NOMINAL DE 16A - FORNECIMENTO E INSTALAÇÃO. AF_07/2025</c:v>
                  </c:pt>
                  <c:pt idx="453">
                    <c:v>ASSENTO SANITÁRIO CONVENCIONAL - FORNECIMENTO E INSTALACAO. AF_01/2020</c:v>
                  </c:pt>
                  <c:pt idx="454">
                    <c:v>ASSENTO SANITÁRIO CONVENCIONAL - FORNECIMENTO E INSTALACAO. AF_01/2020</c:v>
                  </c:pt>
                  <c:pt idx="455">
                    <c:v>RETROESCAVADEIRA SOBRE RODAS COM CARREGADEIRA, TRAÇÃO 4X4, POTÊNCIA LÍQ. 88 HP, CAÇAMBA CARREG. CAP. MÍN. 1 M3, CAÇAMBA RETRO CAP. 0,26 M3, PESO OPERACIONAL MÍN. 6.674 KG, PROFUNDIDADE ESCAVAÇÃO MÁX. 4,37 M - CHP DIURNO. AF_06/2014</c:v>
                  </c:pt>
                  <c:pt idx="456">
                    <c:v>RETROESCAVADEIRA SOBRE RODAS COM CARREGADEIRA, TRAÇÃO 4X4, POTÊNCIA LÍQ. 88 HP, CAÇAMBA CARREG. CAP. MÍN. 1 M3, CAÇAMBA RETRO CAP. 0,26 M3, PESO OPERACIONAL MÍN. 6.674 KG, PROFUNDIDADE ESCAVAÇÃO MÁX. 4,37 M - CHP DIURNO. AF_06/2014</c:v>
                  </c:pt>
                  <c:pt idx="457">
                    <c:v>QUADRO DE DISTRIBUIÇÃO DE ENERGIA EM PVC, DE EMBUTIR, SEM BARRAMENTO, PARA 6 DISJUNTORES - FORNECIMENTO E INSTALAÇÃO. AF_07/2025</c:v>
                  </c:pt>
                  <c:pt idx="458">
                    <c:v>QUADRO DE DISTRIBUIÇÃO DE ENERGIA EM PVC, DE EMBUTIR, SEM BARRAMENTO, PARA 6 DISJUNTORES - FORNECIMENTO E INSTALAÇÃO. AF_07/2025</c:v>
                  </c:pt>
                  <c:pt idx="459">
                    <c:v>QUADRO DE DISTRIBUIÇÃO DE ENERGIA EM PVC, DE EMBUTIR, SEM BARRAMENTO, PARA 6 DISJUNTORES - FORNECIMENTO E INSTALAÇÃO. AF_07/2025</c:v>
                  </c:pt>
                  <c:pt idx="460">
                    <c:v>QUADRO DE DISTRIBUIÇÃO DE ENERGIA EM PVC, DE EMBUTIR, SEM BARRAMENTO, PARA 6 DISJUNTORES - FORNECIMENTO E INSTALAÇÃO. AF_07/2025</c:v>
                  </c:pt>
                  <c:pt idx="461">
                    <c:v>QUADRO DE DISTRIBUIÇÃO DE ENERGIA EM PVC, DE EMBUTIR, SEM BARRAMENTO, PARA 6 DISJUNTORES - FORNECIMENTO E INSTALAÇÃO. AF_07/2025</c:v>
                  </c:pt>
                  <c:pt idx="462">
                    <c:v>QUADRO DE DISTRIBUIÇÃO DE ENERGIA EM PVC, DE EMBUTIR, SEM BARRAMENTO, PARA 6 DISJUNTORES - FORNECIMENTO E INSTALAÇÃO. AF_07/2025</c:v>
                  </c:pt>
                  <c:pt idx="463">
                    <c:v>ESPALHAMENTO DE TERRA VEGETAL PARA O PLANTIO. AF_07/2024</c:v>
                  </c:pt>
                  <c:pt idx="464">
                    <c:v>COMPACTAÇÃO MECÂNICA DE SOLO PARA EXECUÇÃO DE RADIER, PISO DE CONCRETO OU LAJE SOBRE SOLO, COM COMPACTADOR DE SOLOS TIPO PLACA VIBRATÓRIA. AF_09/2021</c:v>
                  </c:pt>
                  <c:pt idx="465">
                    <c:v>ARMAÇÃO DE SAPATA ISOLADA, VIGA BALDRAME E SAPATA CORRIDA UTILIZANDO AÇO CA-50 DE 8 MM - MONTAGEM. AF_01/2024</c:v>
                  </c:pt>
                  <c:pt idx="466">
                    <c:v>REMOÇÃO DE LUMINÁRIAS, DE FORMA MANUAL, SEM REAPROVEITAMENTO. AF_09/2023</c:v>
                  </c:pt>
                  <c:pt idx="467">
                    <c:v>RETROESCAVADEIRA SOBRE RODAS COM CARREGADEIRA, TRAÇÃO 4X4, POTÊNCIA LÍQ. 88 HP, CAÇAMBA CARREG. CAP. MÍN. 1 M3, CAÇAMBA RETRO CAP. 0,26 M3, PESO OPERACIONAL MÍN. 6.674 KG, PROFUNDIDADE ESCAVAÇÃO MÁX. 4,37 M - CHI DIURNO. AF_06/2014</c:v>
                  </c:pt>
                  <c:pt idx="468">
                    <c:v>RETROESCAVADEIRA SOBRE RODAS COM CARREGADEIRA, TRAÇÃO 4X4, POTÊNCIA LÍQ. 88 HP, CAÇAMBA CARREG. CAP. MÍN. 1 M3, CAÇAMBA RETRO CAP. 0,26 M3, PESO OPERACIONAL MÍN. 6.674 KG, PROFUNDIDADE ESCAVAÇÃO MÁX. 4,37 M - CHI DIURNO. AF_06/2014</c:v>
                  </c:pt>
                  <c:pt idx="469">
                    <c:v>ARMAÇÃO DE SAPATA ISOLADA, VIGA BALDRAME E SAPATA CORRIDA UTILIZANDO AÇO CA-60 DE 5 MM - MONTAGEM. AF_01/2024</c:v>
                  </c:pt>
                  <c:pt idx="470">
                    <c:v>HASTE DE ATERRAMENTO, DIÂMETRO 5/8", COM 3 METROS - FORNECIMENTO E INSTALAÇÃO. AF_08/2023</c:v>
                  </c:pt>
                  <c:pt idx="471">
                    <c:v>HASTE DE ATERRAMENTO, DIÂMETRO 5/8", COM 3 METROS - FORNECIMENTO E INSTALAÇÃO. AF_08/2023</c:v>
                  </c:pt>
                  <c:pt idx="472">
                    <c:v>HASTE DE ATERRAMENTO, DIÂMETRO 5/8", COM 3 METROS - FORNECIMENTO E INSTALAÇÃO. AF_08/2023</c:v>
                  </c:pt>
                  <c:pt idx="473">
                    <c:v>HASTE DE ATERRAMENTO, DIÂMETRO 5/8", COM 3 METROS - FORNECIMENTO E INSTALAÇÃO. AF_08/2023</c:v>
                  </c:pt>
                  <c:pt idx="474">
                    <c:v>HASTE DE ATERRAMENTO, DIÂMETRO 5/8", COM 3 METROS - FORNECIMENTO E INSTALAÇÃO. AF_08/2023</c:v>
                  </c:pt>
                  <c:pt idx="475">
                    <c:v>HASTE DE ATERRAMENTO, DIÂMETRO 5/8", COM 3 METROS - FORNECIMENTO E INSTALAÇÃO. AF_08/2023</c:v>
                  </c:pt>
                  <c:pt idx="476">
                    <c:v>HASTE DE ATERRAMENTO, DIÂMETRO 5/8", COM 3 METROS - FORNECIMENTO E INSTALAÇÃO. AF_08/2023</c:v>
                  </c:pt>
                  <c:pt idx="477">
                    <c:v>HASTE DE ATERRAMENTO, DIÂMETRO 5/8", COM 3 METROS - FORNECIMENTO E INSTALAÇÃO. AF_08/2023</c:v>
                  </c:pt>
                  <c:pt idx="478">
                    <c:v>HASTE DE ATERRAMENTO, DIÂMETRO 5/8", COM 3 METROS - FORNECIMENTO E INSTALAÇÃO. AF_08/2023</c:v>
                  </c:pt>
                  <c:pt idx="479">
                    <c:v>HASTE DE ATERRAMENTO, DIÂMETRO 5/8", COM 3 METROS - FORNECIMENTO E INSTALAÇÃO. AF_08/2023</c:v>
                  </c:pt>
                  <c:pt idx="480">
                    <c:v>HASTE DE ATERRAMENTO, DIÂMETRO 5/8", COM 3 METROS - FORNECIMENTO E INSTALAÇÃO. AF_08/2023</c:v>
                  </c:pt>
                  <c:pt idx="481">
                    <c:v>HASTE DE ATERRAMENTO, DIÂMETRO 5/8", COM 3 METROS - FORNECIMENTO E INSTALAÇÃO. AF_08/2023</c:v>
                  </c:pt>
                  <c:pt idx="482">
                    <c:v>ARMAÇÃO DE BLOCO, SAPATA ISOLADA, VIGA BALDRAME E SAPATA CORRIDA UTILIZANDO AÇO CA-50 DE 12,5 MM - MONTAGEM. AF_01/2024</c:v>
                  </c:pt>
                  <c:pt idx="483">
                    <c:v>LUMINÁRIA ARANDELA TIPO TARTARUGA, DE SOBREPOR, COM 1 LÂMPADA LED DE 6 W, SEM REATOR - FORNECIMENTO E INSTALAÇÃO. AF_09/2024. EXTERNA NA RAMPA</c:v>
                  </c:pt>
                  <c:pt idx="484">
                    <c:v>ARMAÇÃO DE LAJE DE ESTRUTURA CONVENCIONAL DE CONCRETO ARMADO UTILIZANDO AÇO CA-60 DE 4,2 MM - MONTAGEM. AF_06/2022</c:v>
                  </c:pt>
                  <c:pt idx="485">
                    <c:v>CHAPISCO APLICADO EM ALVENARIA (SEM PRESENÇA DE VÃOS) E ESTRUTURAS DE CONCRETO DE FACHADA, COM COLHER DE PEDREIRO. ARGAMASSA TRAÇO 1:3 COM PREPARO MANUAL. AF_10/2022</c:v>
                  </c:pt>
                  <c:pt idx="486">
                    <c:v>JOELHO 90 GRAUS, PVC, SERIE NORMAL, ESGOTO PREDIAL, DN 50 MM, JUNTA ELÁSTICA, FORNECIDO E INSTALADO EM RAMAL DE DESCARGA OU RAMAL DE ESGOTO SANITÁRIO. AF_08/2022</c:v>
                  </c:pt>
                  <c:pt idx="487">
                    <c:v>JOELHO 90 GRAUS, PVC, SERIE NORMAL, ESGOTO PREDIAL, DN 50 MM, JUNTA ELÁSTICA, FORNECIDO E INSTALADO EM RAMAL DE DESCARGA OU RAMAL DE ESGOTO SANITÁRIO. AF_08/2022</c:v>
                  </c:pt>
                  <c:pt idx="488">
                    <c:v>JOELHO 45 GRAUS, PVC, SERIE NORMAL, ESGOTO PREDIAL, DN 100 MM, JUNTA ELÁSTICA, FORNECIDO E INSTALADO EM RAMAL DE DESCARGA OU RAMAL DE ESGOTO SANITÁRIO. AF_08/2022</c:v>
                  </c:pt>
                  <c:pt idx="489">
                    <c:v>JOELHO 90 GRAUS, PVC, SOLDÁVEL, DN 32MM, INSTALADO EM RAMAL DE DISTRIBUIÇÃO DE ÁGUA - FORNECIMENTO E INSTALAÇÃO. AF_06/2022</c:v>
                  </c:pt>
                  <c:pt idx="490">
                    <c:v>DISJUNTOR MONOPOLAR TIPO DIN, CORRENTE NOMINAL DE 20A - FORNECIMENTO E INSTALAÇÃO. AF_07/2025</c:v>
                  </c:pt>
                  <c:pt idx="491">
                    <c:v>TÊ COM BUCHA DE LATÃO NA BOLSA CENTRAL, PVC, SOLDÁVEL, DN 20MM X 1/2, INSTALADO EM RAMAL OU SUB-RAMAL DE ÁGUA - FORNECIMENTO E INSTALAÇÃO. AF_06/2022</c:v>
                  </c:pt>
                  <c:pt idx="492">
                    <c:v>TÊ COM BUCHA DE LATÃO NA BOLSA CENTRAL, PVC, SOLDÁVEL, DN 20MM X 1/2, INSTALADO EM RAMAL OU SUB-RAMAL DE ÁGUA - FORNECIMENTO E INSTALAÇÃO. AF_06/2022</c:v>
                  </c:pt>
                  <c:pt idx="493">
                    <c:v>TOMADA INDUSTRIAL DE EMBUTIR 3P+T 30 A, 440 V, COM TRAVA, COM PLACA. FORNECIMENTO E INSTALAÇÃO</c:v>
                  </c:pt>
                  <c:pt idx="494">
                    <c:v>JOELHO 90 GRAUS, PVC, SOLDÁVEL, DN 32MM, INSTALADO EM RAMAL DE DISTRIBUIÇÃO DE ÁGUA - FORNECIMENTO E INSTALAÇÃO. AF_06/2022</c:v>
                  </c:pt>
                  <c:pt idx="495">
                    <c:v>JOELHO 90 GRAUS, PVC, SOLDÁVEL, DN 32MM, INSTALADO EM RAMAL DE DISTRIBUIÇÃO DE ÁGUA - FORNECIMENTO E INSTALAÇÃO. AF_06/2022</c:v>
                  </c:pt>
                  <c:pt idx="496">
                    <c:v>INTERRUPTOR SIMPLES (2 MÓDULOS) COM 1 TOMADA DE EMBUTIR 2P+T 10 A, INCLUINDO SUPORTE E PLACA - FORNECIMENTO E INSTALAÇÃO. AF_03/2023</c:v>
                  </c:pt>
                  <c:pt idx="497">
                    <c:v>LASTRO DE CONCRETO MAGRO, APLICADO EM BLOCOS DE COROAMENTO OU SAPATAS, ESPESSURA DE 5 CM. AF_01/2024</c:v>
                  </c:pt>
                  <c:pt idx="498">
                    <c:v>DISJUNTOR TRIPOLAR TIPO DIN, CORRENTE NOMINAL DE 25A - FORNECIMENTO E INSTALAÇÃO. AF_07/2025</c:v>
                  </c:pt>
                  <c:pt idx="499">
                    <c:v>DISJUNTOR TRIPOLAR TIPO DIN, CORRENTE NOMINAL DE 25A - FORNECIMENTO E INSTALAÇÃO. AF_07/2025</c:v>
                  </c:pt>
                  <c:pt idx="500">
                    <c:v>DISJUNTOR TRIPOLAR TIPO DIN, CORRENTE NOMINAL DE 25A - FORNECIMENTO E INSTALAÇÃO. AF_07/2025</c:v>
                  </c:pt>
                  <c:pt idx="501">
                    <c:v>ADAPTADOR CURTO COM BOLSA E ROSCA PARA REGISTRO, PVC, SOLDÁVEL, DN 32MM X 1, INSTALADO EM RAMAL DE DISTRIBUIÇÃO DE ÁGUA - FORNECIMENTO E INSTALAÇÃO. AF_06/2022</c:v>
                  </c:pt>
                  <c:pt idx="502">
                    <c:v>ADAPTADOR CURTO COM BOLSA E ROSCA PARA REGISTRO, PVC, SOLDÁVEL, DN 32MM X 1, INSTALADO EM RAMAL DE DISTRIBUIÇÃO DE ÁGUA - FORNECIMENTO E INSTALAÇÃO. AF_06/2022</c:v>
                  </c:pt>
                  <c:pt idx="503">
                    <c:v>JOELHO 45 GRAUS, PVC, SERIE NORMAL, ESGOTO PREDIAL, DN 50 MM, JUNTA ELÁSTICA, FORNECIDO E INSTALADO EM RAMAL DE DESCARGA OU RAMAL DE ESGOTO SANITÁRIO. AF_08/2022</c:v>
                  </c:pt>
                  <c:pt idx="504">
                    <c:v>JOELHO 45 GRAUS, PVC, SERIE NORMAL, ESGOTO PREDIAL, DN 50 MM, JUNTA ELÁSTICA, FORNECIDO E INSTALADO EM RAMAL DE DESCARGA OU RAMAL DE ESGOTO SANITÁRIO. AF_08/2022</c:v>
                  </c:pt>
                  <c:pt idx="505">
                    <c:v>ELETRODUTO FLEXÍVEL CORRUGADO, PEAD, DN 63 (2"), PARA REDE ENTERRADA DE DISTRIBUIÇÃO DE ENERGIA ELÉTRICA - FORNECIMENTO E INSTALAÇÃO. AF_12/2021</c:v>
                  </c:pt>
                  <c:pt idx="506">
                    <c:v>TÊ, PVC, SOLDÁVEL, DN 32 MM INSTALADO EM RESERVAÇÃO PREDIAL DE ÁGUA - FORNECIMENTO E INSTALAÇÃO. AF_04/2024</c:v>
                  </c:pt>
                  <c:pt idx="507">
                    <c:v>JOELHO 45 GRAUS, PVC, SERIE NORMAL, ESGOTO PREDIAL, DN 100 MM, JUNTA ELÁSTICA, FORNECIDO E INSTALADO EM RAMAL DE DESCARGA OU RAMAL DE ESGOTO SANITÁRIO. AF_08/2022</c:v>
                  </c:pt>
                  <c:pt idx="508">
                    <c:v>ARMAÇÃO DE SAPATA ISOLADA, VIGA BALDRAME E SAPATA CORRIDA UTILIZANDO AÇO CA-60 DE 5 MM - MONTAGEM. AF_01/2024</c:v>
                  </c:pt>
                  <c:pt idx="509">
                    <c:v>DISJUNTOR BIPOLAR DDR TIPO DIN, CORRENTE NOMINAL DE 20A - FORNECIMENTO E INSTALAÇÃO. AF_07/2025</c:v>
                  </c:pt>
                  <c:pt idx="510">
                    <c:v>DISJUNTOR BIPOLAR DDR TIPO DIN, CORRENTE NOMINAL DE 20A - FORNECIMENTO E INSTALAÇÃO. AF_07/2025</c:v>
                  </c:pt>
                  <c:pt idx="511">
                    <c:v>DISJUNTOR BIPOLAR DDR TIPO DIN, CORRENTE NOMINAL DE 20A - FORNECIMENTO E INSTALAÇÃO. AF_07/2025</c:v>
                  </c:pt>
                  <c:pt idx="512">
                    <c:v>DISJUNTOR BIPOLAR DDR TIPO DIN, CORRENTE NOMINAL DE 20A - FORNECIMENTO E INSTALAÇÃO. AF_07/2025</c:v>
                  </c:pt>
                  <c:pt idx="513">
                    <c:v>DISJUNTOR BIPOLAR DDR TIPO DIN, CORRENTE NOMINAL DE 10A - FORNECIMENTO E INSTALAÇÃO. AF_07/2025</c:v>
                  </c:pt>
                  <c:pt idx="514">
                    <c:v>DISJUNTOR BIPOLAR DDR TIPO DIN, CORRENTE NOMINAL DE 10A - FORNECIMENTO E INSTALAÇÃO. AF_07/2025</c:v>
                  </c:pt>
                  <c:pt idx="515">
                    <c:v>JOELHO 90 GRAUS, PVC, SOLDÁVEL, DN 32MM, INSTALADO EM RAMAL DE DISTRIBUIÇÃO DE ÁGUA - FORNECIMENTO E INSTALAÇÃO. AF_06/2022</c:v>
                  </c:pt>
                  <c:pt idx="516">
                    <c:v>INTERRUPTOR SIMPLES (2 MÓDULOS), 10A/250V, INCLUINDO SUPORTE E PLACA - FORNECIMENTO E INSTALAÇÃO. AF_03/2023</c:v>
                  </c:pt>
                  <c:pt idx="517">
                    <c:v>BUCHA DE REDUÇÃO, LONGA, PVC, SOLDÁVEL, DN 32 X 20 MM, INSTALADO EM RAMAL DE DISTRIBUIÇÃO DE ÁGUA - FORNECIMENTO E INSTALAÇÃO. AF_06/2022</c:v>
                  </c:pt>
                  <c:pt idx="518">
                    <c:v>PEDREIRO COM ENCARGOS COMPLEMENTARES</c:v>
                  </c:pt>
                  <c:pt idx="519">
                    <c:v>PEDREIRO COM ENCARGOS COMPLEMENTARES</c:v>
                  </c:pt>
                  <c:pt idx="520">
                    <c:v>ELETRODUTO FLEXÍVEL CORRUGADO, PEAD, DN 63 (2"), PARA REDE ENTERRADA DE DISTRIBUIÇÃO DE ENERGIA ELÉTRICA - FORNECIMENTO E INSTALAÇÃO. AF_12/2021</c:v>
                  </c:pt>
                  <c:pt idx="521">
                    <c:v>TUBO, PVC, SOLDÁVEL, DE 20MM, INSTALADO EM RAMAL OU SUB-RAMAL DE ÁGUA - FORNECIMENTO E INSTALAÇÃO. AF_06/2022</c:v>
                  </c:pt>
                  <c:pt idx="522">
                    <c:v>ARMAÇÃO DE LAJE DE ESTRUTURA CONVENCIONAL DE CONCRETO ARMADO UTILIZANDO AÇO CA-60 DE 4,2 MM - MONTAGEM. AF_06/2022</c:v>
                  </c:pt>
                  <c:pt idx="523">
                    <c:v>TÊ, PVC, SOLDÁVEL, DN 32 MM INSTALADO EM RESERVAÇÃO PREDIAL DE ÁGUA - FORNECIMENTO E INSTALAÇÃO. AF_04/2024</c:v>
                  </c:pt>
                  <c:pt idx="524">
                    <c:v>TÊ, PVC, SOLDÁVEL, DN 32 MM INSTALADO EM RESERVAÇÃO PREDIAL DE ÁGUA - FORNECIMENTO E INSTALAÇÃO. AF_04/2024</c:v>
                  </c:pt>
                  <c:pt idx="525">
                    <c:v>ADAPTADOR CURTO COM BOLSA E ROSCA PARA REGISTRO, PVC, SOLDÁVEL, DN 20MM X 1/2, INSTALADO EM RAMAL OU SUB-RAMAL DE ÁGUA - FORNECIMENTO E INSTALAÇÃO. AF_06/2022</c:v>
                  </c:pt>
                  <c:pt idx="526">
                    <c:v>ADAPTADOR CURTO COM BOLSA E ROSCA PARA REGISTRO, PVC, SOLDÁVEL, DN 20MM X 1/2, INSTALADO EM RAMAL OU SUB-RAMAL DE ÁGUA - FORNECIMENTO E INSTALAÇÃO. AF_06/2022</c:v>
                  </c:pt>
                  <c:pt idx="527">
                    <c:v>COMPACTAÇÃO MECÂNICA DE SOLO PARA EXECUÇÃO DE RADIER, PISO DE CONCRETO OU LAJE SOBRE SOLO, COM COMPACTADOR DE SOLOS TIPO PLACA VIBRATÓRIA. AF_09/2021</c:v>
                  </c:pt>
                  <c:pt idx="528">
                    <c:v>DISJUNTOR MONOPOLAR TIPO DIN, CORRENTE NOMINAL DE 10A - FORNECIMENTO E INSTALAÇÃO. AF_07/2025</c:v>
                  </c:pt>
                  <c:pt idx="529">
                    <c:v>RELÉ FOTOELÉTRICO PARA COMANDO DE ILUMINAÇÃO EXTERNA 1000 W - FORNECIMENTO E INSTALAÇÃO. AF_02/2025</c:v>
                  </c:pt>
                  <c:pt idx="530">
                    <c:v>RELÉ FOTOELÉTRICO PARA COMANDO DE ILUMINAÇÃO EXTERNA 1000 W - FORNECIMENTO E INSTALAÇÃO. AF_02/2025</c:v>
                  </c:pt>
                  <c:pt idx="531">
                    <c:v>RELÉ FOTOELÉTRICO PARA COMANDO DE ILUMINAÇÃO EXTERNA 1000 W - FORNECIMENTO E INSTALAÇÃO. AF_02/2025</c:v>
                  </c:pt>
                  <c:pt idx="532">
                    <c:v>RELÉ FOTOELÉTRICO PARA COMANDO DE ILUMINAÇÃO EXTERNA 1000 W - FORNECIMENTO E INSTALAÇÃO. AF_02/2025</c:v>
                  </c:pt>
                  <c:pt idx="533">
                    <c:v>RELÉ FOTOELÉTRICO PARA COMANDO DE ILUMINAÇÃO EXTERNA 1000 W - FORNECIMENTO E INSTALAÇÃO. AF_02/2025</c:v>
                  </c:pt>
                  <c:pt idx="534">
                    <c:v>SERVENTE COM ENCARGOS COMPLEMENTARES</c:v>
                  </c:pt>
                  <c:pt idx="535">
                    <c:v>SERVENTE COM ENCARGOS COMPLEMENTARES</c:v>
                  </c:pt>
                  <c:pt idx="536">
                    <c:v>ADAPTADOR CURTO COM BOLSA E ROSCA PARA REGISTRO, PVC, SOLDÁVEL, DN 20MM X 1/2, INSTALADO EM RAMAL OU SUB-RAMAL DE ÁGUA - FORNECIMENTO E INSTALAÇÃO. AF_06/2022</c:v>
                  </c:pt>
                  <c:pt idx="537">
                    <c:v>JOELHO 45 GRAUS, PVC, SOLDÁVEL, DN 32MM, INSTALADO EM RAMAL DE DISTRIBUIÇÃO DE ÁGUA - FORNECIMENTO E INSTALAÇÃO. AF_06/2022</c:v>
                  </c:pt>
                  <c:pt idx="538">
                    <c:v>JOELHO 90 GRAUS, PVC, SOLDÁVEL, DN 20MM, INSTALADO EM RAMAL OU SUB-RAMAL DE ÁGUA - FORNECIMENTO E INSTALAÇÃO. AF_06/2022</c:v>
                  </c:pt>
                  <c:pt idx="539">
                    <c:v>JOELHO 90 GRAUS, PVC, SOLDÁVEL, DN 20MM, INSTALADO EM RAMAL OU SUB-RAMAL DE ÁGUA - FORNECIMENTO E INSTALAÇÃO. AF_06/2022</c:v>
                  </c:pt>
                  <c:pt idx="540">
                    <c:v>DISJUNTOR MONOPOLAR TIPO DIN, CORRENTE NOMINAL DE 10A - FORNECIMENTO E INSTALAÇÃO. AF_07/2025</c:v>
                  </c:pt>
                  <c:pt idx="541">
                    <c:v>DISJUNTOR MONOPOLAR TIPO DIN, CORRENTE NOMINAL DE 40A - FORNECIMENTO E INSTALAÇÃO. AF_07/2025</c:v>
                  </c:pt>
                  <c:pt idx="542">
                    <c:v>TÊ COM BUCHA DE LATÃO NA BOLSA CENTRAL, PVC, SOLDÁVEL, DN 20MM X 1/2, INSTALADO EM RAMAL OU SUB-RAMAL DE ÁGUA - FORNECIMENTO E INSTALAÇÃO. AF_06/2022</c:v>
                  </c:pt>
                  <c:pt idx="543">
                    <c:v>BUCHA DE REDUÇÃO, LONGA, PVC, SOLDÁVEL, DN 32 X 20 MM, INSTALADO EM RAMAL DE DISTRIBUIÇÃO DE ÁGUA - FORNECIMENTO E INSTALAÇÃO. AF_06/2022</c:v>
                  </c:pt>
                  <c:pt idx="544">
                    <c:v>BUCHA DE REDUÇÃO, LONGA, PVC, SOLDÁVEL, DN 32 X 20 MM, INSTALADO EM RAMAL DE DISTRIBUIÇÃO DE ÁGUA - FORNECIMENTO E INSTALAÇÃO. AF_06/2022</c:v>
                  </c:pt>
                  <c:pt idx="545">
                    <c:v>ADAPTADOR CURTO COM BOLSA E ROSCA PARA REGISTRO, PVC, SOLDÁVEL, DN 32MM X 1, INSTALADO EM RAMAL DE DISTRIBUIÇÃO DE ÁGUA - FORNECIMENTO E INSTALAÇÃO. AF_06/2022</c:v>
                  </c:pt>
                  <c:pt idx="546">
                    <c:v>ADAPTADOR CURTO COM BOLSA E ROSCA PARA REGISTRO, PVC, SOLDÁVEL, DN 32MM X 1, INSTALADO EM RAMAL DE DISTRIBUIÇÃO DE ÁGUA - FORNECIMENTO E INSTALAÇÃO. AF_06/2022</c:v>
                  </c:pt>
                  <c:pt idx="547">
                    <c:v>JOELHO 90 GRAUS, PVC, SOLDÁVEL, DN 20MM, INSTALADO EM RAMAL OU SUB-RAMAL DE ÁGUA - FORNECIMENTO E INSTALAÇÃO. AF_06/2022</c:v>
                  </c:pt>
                  <c:pt idx="548">
                    <c:v>TÊ, PVC, SOLDÁVEL, DN 32 MM INSTALADO EM RESERVAÇÃO PREDIAL DE ÁGUA - FORNECIMENTO E INSTALAÇÃO. AF_04/2024</c:v>
                  </c:pt>
                  <c:pt idx="549">
                    <c:v>DISJUNTOR MONOPOLAR TIPO DIN, CORRENTE NOMINAL DE 20A - FORNECIMENTO E INSTALAÇÃO. AF_07/2025</c:v>
                  </c:pt>
                  <c:pt idx="550">
                    <c:v>DISJUNTOR MONOPOLAR TIPO DIN, CORRENTE NOMINAL DE 20A - FORNECIMENTO E INSTALAÇÃO. AF_07/2025</c:v>
                  </c:pt>
                  <c:pt idx="551">
                    <c:v>DISJUNTOR MONOPOLAR TIPO DIN, CORRENTE NOMINAL DE 20A - FORNECIMENTO E INSTALAÇÃO. AF_07/2025</c:v>
                  </c:pt>
                  <c:pt idx="552">
                    <c:v>DISJUNTOR MONOPOLAR TIPO DIN, CORRENTE NOMINAL DE 10A - FORNECIMENTO E INSTALAÇÃO. AF_07/2025</c:v>
                  </c:pt>
                  <c:pt idx="553">
                    <c:v>DISJUNTOR MONOPOLAR TIPO DIN, CORRENTE NOMINAL DE 10A - FORNECIMENTO E INSTALAÇÃO. AF_07/2025</c:v>
                  </c:pt>
                  <c:pt idx="554">
                    <c:v>DISJUNTOR MONOPOLAR TIPO DIN, CORRENTE NOMINAL DE 10A - FORNECIMENTO E INSTALAÇÃO. AF_07/2025</c:v>
                  </c:pt>
                  <c:pt idx="555">
                    <c:v>DISJUNTOR MONOPOLAR TIPO DIN, CORRENTE NOMINAL DE 16A - FORNECIMENTO E INSTALAÇÃO. AF_07/2025</c:v>
                  </c:pt>
                  <c:pt idx="556">
                    <c:v>DISJUNTOR MONOPOLAR TIPO DIN, CORRENTE NOMINAL DE 10A - FORNECIMENTO E INSTALAÇÃO. AF_07/2025</c:v>
                  </c:pt>
                  <c:pt idx="557">
                    <c:v>DISJUNTOR MONOPOLAR TIPO DIN, CORRENTE NOMINAL DE 16A - FORNECIMENTO E INSTALAÇÃO. AF_07/2025</c:v>
                  </c:pt>
                  <c:pt idx="558">
                    <c:v>DISJUNTOR MONOPOLAR TIPO DIN, CORRENTE NOMINAL DE 10A - FORNECIMENTO E INSTALAÇÃO. AF_07/2025</c:v>
                  </c:pt>
                  <c:pt idx="559">
                    <c:v>DISJUNTOR MONOPOLAR TIPO DIN, CORRENTE NOMINAL DE 10A - FORNECIMENTO E INSTALAÇÃO. AF_07/2025</c:v>
                  </c:pt>
                  <c:pt idx="560">
                    <c:v>DISJUNTOR MONOPOLAR TIPO DIN, CORRENTE NOMINAL DE 10A - FORNECIMENTO E INSTALAÇÃO. AF_07/2025</c:v>
                  </c:pt>
                  <c:pt idx="561">
                    <c:v>DISJUNTOR MONOPOLAR TIPO DIN, CORRENTE NOMINAL DE 10A - FORNECIMENTO E INSTALAÇÃO. AF_07/2025</c:v>
                  </c:pt>
                  <c:pt idx="562">
                    <c:v>DISJUNTOR MONOPOLAR TIPO DIN, CORRENTE NOMINAL DE 10A - FORNECIMENTO E INSTALAÇÃO. AF_07/2025</c:v>
                  </c:pt>
                  <c:pt idx="563">
                    <c:v>DISJUNTOR MONOPOLAR TIPO DIN, CORRENTE NOMINAL DE 10A - FORNECIMENTO E INSTALAÇÃO. AF_07/2025</c:v>
                  </c:pt>
                  <c:pt idx="564">
                    <c:v>TUBO, PVC, SOLDÁVEL, DE 20MM, INSTALADO EM RAMAL OU SUB-RAMAL DE ÁGUA - FORNECIMENTO E INSTALAÇÃO. AF_06/2022</c:v>
                  </c:pt>
                  <c:pt idx="565">
                    <c:v>BUCHA DE REDUÇÃO, LONGA, PVC, SOLDÁVEL, DN 32 X 20 MM, INSTALADO EM RAMAL DE DISTRIBUIÇÃO DE ÁGUA - FORNECIMENTO E INSTALAÇÃO. AF_06/2022</c:v>
                  </c:pt>
                  <c:pt idx="566">
                    <c:v>ADAPTADOR CURTO COM BOLSA E ROSCA PARA REGISTRO, PVC, SOLDÁVEL, DN 20MM X 1/2, INSTALADO EM RAMAL OU SUB-RAMAL DE ÁGUA - FORNECIMENTO E INSTALAÇÃO. AF_06/2022</c:v>
                  </c:pt>
                </c:lvl>
                <c:lvl>
                  <c:pt idx="0">
                    <c:v>5.6.1</c:v>
                  </c:pt>
                  <c:pt idx="1">
                    <c:v>8.1.2</c:v>
                  </c:pt>
                  <c:pt idx="2">
                    <c:v>5.4.1</c:v>
                  </c:pt>
                  <c:pt idx="3">
                    <c:v>8.7.1</c:v>
                  </c:pt>
                  <c:pt idx="4">
                    <c:v>5.2.1</c:v>
                  </c:pt>
                  <c:pt idx="5">
                    <c:v>5.7.1</c:v>
                  </c:pt>
                  <c:pt idx="6">
                    <c:v>9.1.1</c:v>
                  </c:pt>
                  <c:pt idx="7">
                    <c:v>5.8.1</c:v>
                  </c:pt>
                  <c:pt idx="8">
                    <c:v>5.3.1</c:v>
                  </c:pt>
                  <c:pt idx="9">
                    <c:v>8.7.9</c:v>
                  </c:pt>
                  <c:pt idx="10">
                    <c:v>2.1</c:v>
                  </c:pt>
                  <c:pt idx="11">
                    <c:v>8.7.3</c:v>
                  </c:pt>
                  <c:pt idx="12">
                    <c:v>3.12.3</c:v>
                  </c:pt>
                  <c:pt idx="13">
                    <c:v>8.5.1</c:v>
                  </c:pt>
                  <c:pt idx="14">
                    <c:v>2.2</c:v>
                  </c:pt>
                  <c:pt idx="15">
                    <c:v>6.13.9</c:v>
                  </c:pt>
                  <c:pt idx="16">
                    <c:v>5.6.2</c:v>
                  </c:pt>
                  <c:pt idx="17">
                    <c:v>4.6.1</c:v>
                  </c:pt>
                  <c:pt idx="18">
                    <c:v>5.1.1</c:v>
                  </c:pt>
                  <c:pt idx="19">
                    <c:v>6.12.14</c:v>
                  </c:pt>
                  <c:pt idx="20">
                    <c:v>6.12.1</c:v>
                  </c:pt>
                  <c:pt idx="21">
                    <c:v>6.11.1</c:v>
                  </c:pt>
                  <c:pt idx="22">
                    <c:v>3.13.5</c:v>
                  </c:pt>
                  <c:pt idx="23">
                    <c:v>3.1.6</c:v>
                  </c:pt>
                  <c:pt idx="24">
                    <c:v>6.10.1</c:v>
                  </c:pt>
                  <c:pt idx="25">
                    <c:v>5.5.2.1</c:v>
                  </c:pt>
                  <c:pt idx="26">
                    <c:v>8.4.1</c:v>
                  </c:pt>
                  <c:pt idx="27">
                    <c:v>3.1.2</c:v>
                  </c:pt>
                  <c:pt idx="28">
                    <c:v>6.10.14</c:v>
                  </c:pt>
                  <c:pt idx="29">
                    <c:v>8.6.1</c:v>
                  </c:pt>
                  <c:pt idx="30">
                    <c:v>4.4.2</c:v>
                  </c:pt>
                  <c:pt idx="31">
                    <c:v>3.8.5</c:v>
                  </c:pt>
                  <c:pt idx="32">
                    <c:v>4.5.6</c:v>
                  </c:pt>
                  <c:pt idx="33">
                    <c:v>5.5.1.1</c:v>
                  </c:pt>
                  <c:pt idx="34">
                    <c:v>6.13.12</c:v>
                  </c:pt>
                  <c:pt idx="35">
                    <c:v>4.4.3</c:v>
                  </c:pt>
                  <c:pt idx="36">
                    <c:v>9.6.2</c:v>
                  </c:pt>
                  <c:pt idx="37">
                    <c:v>3.7.10</c:v>
                  </c:pt>
                  <c:pt idx="38">
                    <c:v>6.11.12</c:v>
                  </c:pt>
                  <c:pt idx="39">
                    <c:v>8.1.1</c:v>
                  </c:pt>
                  <c:pt idx="40">
                    <c:v>9.2.1</c:v>
                  </c:pt>
                  <c:pt idx="41">
                    <c:v>5.5.2.2</c:v>
                  </c:pt>
                  <c:pt idx="42">
                    <c:v>9.4.1</c:v>
                  </c:pt>
                  <c:pt idx="43">
                    <c:v>9.5.2</c:v>
                  </c:pt>
                  <c:pt idx="44">
                    <c:v>3.8.4</c:v>
                  </c:pt>
                  <c:pt idx="45">
                    <c:v>4.4.5</c:v>
                  </c:pt>
                  <c:pt idx="46">
                    <c:v>5.2.2</c:v>
                  </c:pt>
                  <c:pt idx="47">
                    <c:v>8.7.2</c:v>
                  </c:pt>
                  <c:pt idx="48">
                    <c:v>8.2.1</c:v>
                  </c:pt>
                  <c:pt idx="49">
                    <c:v>4.2.1</c:v>
                  </c:pt>
                  <c:pt idx="50">
                    <c:v>3.7.12</c:v>
                  </c:pt>
                  <c:pt idx="51">
                    <c:v>5.7.2</c:v>
                  </c:pt>
                  <c:pt idx="52">
                    <c:v>3.7.4</c:v>
                  </c:pt>
                  <c:pt idx="53">
                    <c:v>8.1.3</c:v>
                  </c:pt>
                  <c:pt idx="54">
                    <c:v>9.3.1</c:v>
                  </c:pt>
                  <c:pt idx="55">
                    <c:v>3.6.4</c:v>
                  </c:pt>
                  <c:pt idx="56">
                    <c:v>6.12.2</c:v>
                  </c:pt>
                  <c:pt idx="57">
                    <c:v>5.6.3</c:v>
                  </c:pt>
                  <c:pt idx="58">
                    <c:v>3.9.5</c:v>
                  </c:pt>
                  <c:pt idx="59">
                    <c:v>6.11.2</c:v>
                  </c:pt>
                  <c:pt idx="60">
                    <c:v>6.10.2</c:v>
                  </c:pt>
                  <c:pt idx="61">
                    <c:v>9.7.2</c:v>
                  </c:pt>
                  <c:pt idx="62">
                    <c:v>2.4</c:v>
                  </c:pt>
                  <c:pt idx="63">
                    <c:v>8.5.4</c:v>
                  </c:pt>
                  <c:pt idx="64">
                    <c:v>4.2.9</c:v>
                  </c:pt>
                  <c:pt idx="65">
                    <c:v>3.12.1</c:v>
                  </c:pt>
                  <c:pt idx="66">
                    <c:v>5.6.5</c:v>
                  </c:pt>
                  <c:pt idx="67">
                    <c:v>4.7.36</c:v>
                  </c:pt>
                  <c:pt idx="68">
                    <c:v>4.7.5</c:v>
                  </c:pt>
                  <c:pt idx="69">
                    <c:v>3.1.12</c:v>
                  </c:pt>
                  <c:pt idx="70">
                    <c:v>3.8.3</c:v>
                  </c:pt>
                  <c:pt idx="71">
                    <c:v>4.7.1</c:v>
                  </c:pt>
                  <c:pt idx="72">
                    <c:v>6.10.3</c:v>
                  </c:pt>
                  <c:pt idx="73">
                    <c:v>4.4.6</c:v>
                  </c:pt>
                  <c:pt idx="74">
                    <c:v>6.12.3</c:v>
                  </c:pt>
                  <c:pt idx="75">
                    <c:v>4.5.1</c:v>
                  </c:pt>
                  <c:pt idx="76">
                    <c:v>6.13.11</c:v>
                  </c:pt>
                  <c:pt idx="77">
                    <c:v>4.7.21</c:v>
                  </c:pt>
                  <c:pt idx="78">
                    <c:v>3.11.6</c:v>
                  </c:pt>
                  <c:pt idx="79">
                    <c:v>5.4.4</c:v>
                  </c:pt>
                  <c:pt idx="80">
                    <c:v>4.7.4</c:v>
                  </c:pt>
                  <c:pt idx="81">
                    <c:v>3.1.3</c:v>
                  </c:pt>
                  <c:pt idx="82">
                    <c:v>3.4.7</c:v>
                  </c:pt>
                  <c:pt idx="83">
                    <c:v>4.7.25</c:v>
                  </c:pt>
                  <c:pt idx="84">
                    <c:v>3.7.1</c:v>
                  </c:pt>
                  <c:pt idx="85">
                    <c:v>3.6.1</c:v>
                  </c:pt>
                  <c:pt idx="86">
                    <c:v>3.7.11</c:v>
                  </c:pt>
                  <c:pt idx="87">
                    <c:v>3.9.6</c:v>
                  </c:pt>
                  <c:pt idx="88">
                    <c:v>3.1.7</c:v>
                  </c:pt>
                  <c:pt idx="89">
                    <c:v>4.6.2</c:v>
                  </c:pt>
                  <c:pt idx="90">
                    <c:v>4.7.39</c:v>
                  </c:pt>
                  <c:pt idx="91">
                    <c:v>2.3</c:v>
                  </c:pt>
                  <c:pt idx="92">
                    <c:v>6.13.2</c:v>
                  </c:pt>
                  <c:pt idx="93">
                    <c:v>7.6.10</c:v>
                  </c:pt>
                  <c:pt idx="94">
                    <c:v>7.7.10</c:v>
                  </c:pt>
                  <c:pt idx="95">
                    <c:v>3.1.11</c:v>
                  </c:pt>
                  <c:pt idx="96">
                    <c:v>3.5.5</c:v>
                  </c:pt>
                  <c:pt idx="97">
                    <c:v>7.6.11</c:v>
                  </c:pt>
                  <c:pt idx="98">
                    <c:v>7.7.11</c:v>
                  </c:pt>
                  <c:pt idx="99">
                    <c:v>4.6.17</c:v>
                  </c:pt>
                  <c:pt idx="100">
                    <c:v>6.10.8</c:v>
                  </c:pt>
                  <c:pt idx="101">
                    <c:v>2.5</c:v>
                  </c:pt>
                  <c:pt idx="102">
                    <c:v>3.11.8</c:v>
                  </c:pt>
                  <c:pt idx="103">
                    <c:v>3.13.4</c:v>
                  </c:pt>
                  <c:pt idx="104">
                    <c:v>4.7.16</c:v>
                  </c:pt>
                  <c:pt idx="105">
                    <c:v>3.1.1</c:v>
                  </c:pt>
                  <c:pt idx="106">
                    <c:v>5.4.2</c:v>
                  </c:pt>
                  <c:pt idx="107">
                    <c:v>8.7.4</c:v>
                  </c:pt>
                  <c:pt idx="108">
                    <c:v>3.8.8</c:v>
                  </c:pt>
                  <c:pt idx="109">
                    <c:v>6.12.8</c:v>
                  </c:pt>
                  <c:pt idx="110">
                    <c:v>7.6.12</c:v>
                  </c:pt>
                  <c:pt idx="111">
                    <c:v>7.7.12</c:v>
                  </c:pt>
                  <c:pt idx="112">
                    <c:v>3.11.11</c:v>
                  </c:pt>
                  <c:pt idx="113">
                    <c:v>8.4.2</c:v>
                  </c:pt>
                  <c:pt idx="114">
                    <c:v>3.11.3</c:v>
                  </c:pt>
                  <c:pt idx="115">
                    <c:v>7.1.4</c:v>
                  </c:pt>
                  <c:pt idx="116">
                    <c:v>6.11.3</c:v>
                  </c:pt>
                  <c:pt idx="117">
                    <c:v>3.5.10</c:v>
                  </c:pt>
                  <c:pt idx="118">
                    <c:v>4.7.9</c:v>
                  </c:pt>
                  <c:pt idx="119">
                    <c:v>6.1.1</c:v>
                  </c:pt>
                  <c:pt idx="120">
                    <c:v>6.2.1</c:v>
                  </c:pt>
                  <c:pt idx="121">
                    <c:v>6.3.1</c:v>
                  </c:pt>
                  <c:pt idx="122">
                    <c:v>6.12.5</c:v>
                  </c:pt>
                  <c:pt idx="123">
                    <c:v>7.3.13</c:v>
                  </c:pt>
                  <c:pt idx="124">
                    <c:v>4.6.6</c:v>
                  </c:pt>
                  <c:pt idx="125">
                    <c:v>5.4.3</c:v>
                  </c:pt>
                  <c:pt idx="126">
                    <c:v>4.4.4</c:v>
                  </c:pt>
                  <c:pt idx="127">
                    <c:v>5.5.1.3</c:v>
                  </c:pt>
                  <c:pt idx="128">
                    <c:v>3.5.9</c:v>
                  </c:pt>
                  <c:pt idx="129">
                    <c:v>7.6.1</c:v>
                  </c:pt>
                  <c:pt idx="130">
                    <c:v>8.7.8</c:v>
                  </c:pt>
                  <c:pt idx="131">
                    <c:v>4.6.30</c:v>
                  </c:pt>
                  <c:pt idx="132">
                    <c:v>4.2.6</c:v>
                  </c:pt>
                  <c:pt idx="133">
                    <c:v>4.7.10</c:v>
                  </c:pt>
                  <c:pt idx="134">
                    <c:v>3.1.5</c:v>
                  </c:pt>
                  <c:pt idx="135">
                    <c:v>4.7.15</c:v>
                  </c:pt>
                  <c:pt idx="136">
                    <c:v>4.1.1</c:v>
                  </c:pt>
                  <c:pt idx="137">
                    <c:v>9.6.1</c:v>
                  </c:pt>
                  <c:pt idx="138">
                    <c:v>4.7.34</c:v>
                  </c:pt>
                  <c:pt idx="139">
                    <c:v>4.7.33</c:v>
                  </c:pt>
                  <c:pt idx="140">
                    <c:v>4.5.3</c:v>
                  </c:pt>
                  <c:pt idx="141">
                    <c:v>4.7.20</c:v>
                  </c:pt>
                  <c:pt idx="142">
                    <c:v>4.5.4</c:v>
                  </c:pt>
                  <c:pt idx="143">
                    <c:v>3.8.6</c:v>
                  </c:pt>
                  <c:pt idx="144">
                    <c:v>4.5.2</c:v>
                  </c:pt>
                  <c:pt idx="145">
                    <c:v>7.4.12</c:v>
                  </c:pt>
                  <c:pt idx="146">
                    <c:v>7.5.11</c:v>
                  </c:pt>
                  <c:pt idx="147">
                    <c:v>4.6.5</c:v>
                  </c:pt>
                  <c:pt idx="148">
                    <c:v>4.2.10</c:v>
                  </c:pt>
                  <c:pt idx="149">
                    <c:v>3.1.10</c:v>
                  </c:pt>
                  <c:pt idx="150">
                    <c:v>1.4</c:v>
                  </c:pt>
                  <c:pt idx="151">
                    <c:v>4.7.6</c:v>
                  </c:pt>
                  <c:pt idx="152">
                    <c:v>4.6.21</c:v>
                  </c:pt>
                  <c:pt idx="153">
                    <c:v>4.6.24</c:v>
                  </c:pt>
                  <c:pt idx="154">
                    <c:v>3.5.4</c:v>
                  </c:pt>
                  <c:pt idx="155">
                    <c:v>5.3.2</c:v>
                  </c:pt>
                  <c:pt idx="156">
                    <c:v>3.7.9</c:v>
                  </c:pt>
                  <c:pt idx="157">
                    <c:v>4.7.12</c:v>
                  </c:pt>
                  <c:pt idx="158">
                    <c:v>3.7.2</c:v>
                  </c:pt>
                  <c:pt idx="159">
                    <c:v>6.11.6</c:v>
                  </c:pt>
                  <c:pt idx="160">
                    <c:v>3.6.2</c:v>
                  </c:pt>
                  <c:pt idx="161">
                    <c:v>3.10.7</c:v>
                  </c:pt>
                  <c:pt idx="162">
                    <c:v>3.8.7</c:v>
                  </c:pt>
                  <c:pt idx="163">
                    <c:v>6.7.1</c:v>
                  </c:pt>
                  <c:pt idx="164">
                    <c:v>9.6.5</c:v>
                  </c:pt>
                  <c:pt idx="165">
                    <c:v>6.13.1</c:v>
                  </c:pt>
                  <c:pt idx="166">
                    <c:v>3.10.9</c:v>
                  </c:pt>
                  <c:pt idx="167">
                    <c:v>3.11.4</c:v>
                  </c:pt>
                  <c:pt idx="168">
                    <c:v>3.1.9</c:v>
                  </c:pt>
                  <c:pt idx="169">
                    <c:v>3.11.1</c:v>
                  </c:pt>
                  <c:pt idx="170">
                    <c:v>8.3.1</c:v>
                  </c:pt>
                  <c:pt idx="171">
                    <c:v>4.7.22</c:v>
                  </c:pt>
                  <c:pt idx="172">
                    <c:v>4.2.3</c:v>
                  </c:pt>
                  <c:pt idx="173">
                    <c:v>4.5.5</c:v>
                  </c:pt>
                  <c:pt idx="174">
                    <c:v>1.1</c:v>
                  </c:pt>
                  <c:pt idx="175">
                    <c:v>6.7.2</c:v>
                  </c:pt>
                  <c:pt idx="176">
                    <c:v>6.13.8</c:v>
                  </c:pt>
                  <c:pt idx="177">
                    <c:v>5.6.4</c:v>
                  </c:pt>
                  <c:pt idx="178">
                    <c:v>3.5.6</c:v>
                  </c:pt>
                  <c:pt idx="179">
                    <c:v>4.7.11</c:v>
                  </c:pt>
                  <c:pt idx="180">
                    <c:v>6.13.14</c:v>
                  </c:pt>
                  <c:pt idx="181">
                    <c:v>3.5.1</c:v>
                  </c:pt>
                  <c:pt idx="182">
                    <c:v>3.8.1</c:v>
                  </c:pt>
                  <c:pt idx="183">
                    <c:v>3.4.9</c:v>
                  </c:pt>
                  <c:pt idx="184">
                    <c:v>5.5.1.2</c:v>
                  </c:pt>
                  <c:pt idx="185">
                    <c:v>6.10.5</c:v>
                  </c:pt>
                  <c:pt idx="186">
                    <c:v>4.6.10</c:v>
                  </c:pt>
                  <c:pt idx="187">
                    <c:v>4.2.2</c:v>
                  </c:pt>
                  <c:pt idx="188">
                    <c:v>7.3.10</c:v>
                  </c:pt>
                  <c:pt idx="189">
                    <c:v>6.13.15</c:v>
                  </c:pt>
                  <c:pt idx="190">
                    <c:v>3.2.5</c:v>
                  </c:pt>
                  <c:pt idx="191">
                    <c:v>3.9.8</c:v>
                  </c:pt>
                  <c:pt idx="192">
                    <c:v>9.6.6</c:v>
                  </c:pt>
                  <c:pt idx="193">
                    <c:v>3.10.3</c:v>
                  </c:pt>
                  <c:pt idx="194">
                    <c:v>4.6.35</c:v>
                  </c:pt>
                  <c:pt idx="195">
                    <c:v>3.5.3</c:v>
                  </c:pt>
                  <c:pt idx="196">
                    <c:v>8.5.2</c:v>
                  </c:pt>
                  <c:pt idx="197">
                    <c:v>3.2.3</c:v>
                  </c:pt>
                  <c:pt idx="198">
                    <c:v>3.7.3</c:v>
                  </c:pt>
                  <c:pt idx="199">
                    <c:v>3.6.3</c:v>
                  </c:pt>
                  <c:pt idx="200">
                    <c:v>6.7.9</c:v>
                  </c:pt>
                  <c:pt idx="201">
                    <c:v>3.1.8</c:v>
                  </c:pt>
                  <c:pt idx="202">
                    <c:v>9.8.1</c:v>
                  </c:pt>
                  <c:pt idx="203">
                    <c:v>3.10.1</c:v>
                  </c:pt>
                  <c:pt idx="204">
                    <c:v>3.7.8</c:v>
                  </c:pt>
                  <c:pt idx="205">
                    <c:v>4.7.13</c:v>
                  </c:pt>
                  <c:pt idx="206">
                    <c:v>5.7.3</c:v>
                  </c:pt>
                  <c:pt idx="207">
                    <c:v>3.8.2</c:v>
                  </c:pt>
                  <c:pt idx="208">
                    <c:v>3.9.4</c:v>
                  </c:pt>
                  <c:pt idx="209">
                    <c:v>4.2.4</c:v>
                  </c:pt>
                  <c:pt idx="210">
                    <c:v>3.3.5</c:v>
                  </c:pt>
                  <c:pt idx="211">
                    <c:v>4.7.2</c:v>
                  </c:pt>
                  <c:pt idx="212">
                    <c:v>4.6.34</c:v>
                  </c:pt>
                  <c:pt idx="213">
                    <c:v>4.6.12</c:v>
                  </c:pt>
                  <c:pt idx="214">
                    <c:v>3.10.4</c:v>
                  </c:pt>
                  <c:pt idx="215">
                    <c:v>6.9.4</c:v>
                  </c:pt>
                  <c:pt idx="216">
                    <c:v>3.4.10</c:v>
                  </c:pt>
                  <c:pt idx="217">
                    <c:v>6.4.12</c:v>
                  </c:pt>
                  <c:pt idx="218">
                    <c:v>6.13.18</c:v>
                  </c:pt>
                  <c:pt idx="219">
                    <c:v>6.1.2</c:v>
                  </c:pt>
                  <c:pt idx="220">
                    <c:v>6.2.2</c:v>
                  </c:pt>
                  <c:pt idx="221">
                    <c:v>6.3.2</c:v>
                  </c:pt>
                  <c:pt idx="222">
                    <c:v>7.4.13</c:v>
                  </c:pt>
                  <c:pt idx="223">
                    <c:v>7.5.12</c:v>
                  </c:pt>
                  <c:pt idx="224">
                    <c:v>4.6.11</c:v>
                  </c:pt>
                  <c:pt idx="225">
                    <c:v>7.6.5</c:v>
                  </c:pt>
                  <c:pt idx="226">
                    <c:v>6.6.15</c:v>
                  </c:pt>
                  <c:pt idx="227">
                    <c:v>3.9.9</c:v>
                  </c:pt>
                  <c:pt idx="228">
                    <c:v>3.3.3</c:v>
                  </c:pt>
                  <c:pt idx="229">
                    <c:v>6.10.4</c:v>
                  </c:pt>
                  <c:pt idx="230">
                    <c:v>9.5.3</c:v>
                  </c:pt>
                  <c:pt idx="231">
                    <c:v>3.10.14</c:v>
                  </c:pt>
                  <c:pt idx="232">
                    <c:v>3.2.4</c:v>
                  </c:pt>
                  <c:pt idx="233">
                    <c:v>4.6.20</c:v>
                  </c:pt>
                  <c:pt idx="234">
                    <c:v>4.6.16</c:v>
                  </c:pt>
                  <c:pt idx="235">
                    <c:v>4.7.14</c:v>
                  </c:pt>
                  <c:pt idx="236">
                    <c:v>4.6.13</c:v>
                  </c:pt>
                  <c:pt idx="237">
                    <c:v>3.5.12</c:v>
                  </c:pt>
                  <c:pt idx="238">
                    <c:v>6.6.14</c:v>
                  </c:pt>
                  <c:pt idx="239">
                    <c:v>4.7.28</c:v>
                  </c:pt>
                  <c:pt idx="240">
                    <c:v>4.7.27</c:v>
                  </c:pt>
                  <c:pt idx="241">
                    <c:v>3.1.4</c:v>
                  </c:pt>
                  <c:pt idx="242">
                    <c:v>6.9.3</c:v>
                  </c:pt>
                  <c:pt idx="243">
                    <c:v>3.4.11</c:v>
                  </c:pt>
                  <c:pt idx="244">
                    <c:v>4.6.22</c:v>
                  </c:pt>
                  <c:pt idx="245">
                    <c:v>9.6.4</c:v>
                  </c:pt>
                  <c:pt idx="246">
                    <c:v>4.2.7</c:v>
                  </c:pt>
                  <c:pt idx="247">
                    <c:v>5.2.3</c:v>
                  </c:pt>
                  <c:pt idx="248">
                    <c:v>3.9.10</c:v>
                  </c:pt>
                  <c:pt idx="249">
                    <c:v>5.6.6</c:v>
                  </c:pt>
                  <c:pt idx="250">
                    <c:v>9.5.1</c:v>
                  </c:pt>
                  <c:pt idx="251">
                    <c:v>4.6.15</c:v>
                  </c:pt>
                  <c:pt idx="252">
                    <c:v>4.3.3</c:v>
                  </c:pt>
                  <c:pt idx="253">
                    <c:v>7.7.1</c:v>
                  </c:pt>
                  <c:pt idx="254">
                    <c:v>4.6.31</c:v>
                  </c:pt>
                  <c:pt idx="255">
                    <c:v>4.7.19</c:v>
                  </c:pt>
                  <c:pt idx="256">
                    <c:v>6.10.7</c:v>
                  </c:pt>
                  <c:pt idx="257">
                    <c:v>6.11.5</c:v>
                  </c:pt>
                  <c:pt idx="258">
                    <c:v>6.12.7</c:v>
                  </c:pt>
                  <c:pt idx="259">
                    <c:v>4.6.38</c:v>
                  </c:pt>
                  <c:pt idx="260">
                    <c:v>4.7.18</c:v>
                  </c:pt>
                  <c:pt idx="261">
                    <c:v>3.5.7</c:v>
                  </c:pt>
                  <c:pt idx="262">
                    <c:v>5.5.2.3</c:v>
                  </c:pt>
                  <c:pt idx="263">
                    <c:v>4.2.8</c:v>
                  </c:pt>
                  <c:pt idx="264">
                    <c:v>9.7.1</c:v>
                  </c:pt>
                  <c:pt idx="265">
                    <c:v>4.7.37</c:v>
                  </c:pt>
                  <c:pt idx="266">
                    <c:v>3.11.9</c:v>
                  </c:pt>
                  <c:pt idx="267">
                    <c:v>7.3.12</c:v>
                  </c:pt>
                  <c:pt idx="268">
                    <c:v>7.3.11</c:v>
                  </c:pt>
                  <c:pt idx="269">
                    <c:v>4.4.1</c:v>
                  </c:pt>
                  <c:pt idx="270">
                    <c:v>6.7.7</c:v>
                  </c:pt>
                  <c:pt idx="271">
                    <c:v>4.3.1</c:v>
                  </c:pt>
                  <c:pt idx="272">
                    <c:v>3.5.2</c:v>
                  </c:pt>
                  <c:pt idx="273">
                    <c:v>8.5.3</c:v>
                  </c:pt>
                  <c:pt idx="274">
                    <c:v>3.5.13</c:v>
                  </c:pt>
                  <c:pt idx="275">
                    <c:v>3.3.4</c:v>
                  </c:pt>
                  <c:pt idx="276">
                    <c:v>4.6.7</c:v>
                  </c:pt>
                  <c:pt idx="277">
                    <c:v>3.13.1</c:v>
                  </c:pt>
                  <c:pt idx="278">
                    <c:v>4.7.35</c:v>
                  </c:pt>
                  <c:pt idx="279">
                    <c:v>3.7.5</c:v>
                  </c:pt>
                  <c:pt idx="280">
                    <c:v>3.11.2</c:v>
                  </c:pt>
                  <c:pt idx="281">
                    <c:v>4.7.3</c:v>
                  </c:pt>
                  <c:pt idx="282">
                    <c:v>4.6.32</c:v>
                  </c:pt>
                  <c:pt idx="283">
                    <c:v>4.7.30</c:v>
                  </c:pt>
                  <c:pt idx="284">
                    <c:v>6.5.2</c:v>
                  </c:pt>
                  <c:pt idx="285">
                    <c:v>4.1.6</c:v>
                  </c:pt>
                  <c:pt idx="286">
                    <c:v>3.10.12</c:v>
                  </c:pt>
                  <c:pt idx="287">
                    <c:v>6.5.5</c:v>
                  </c:pt>
                  <c:pt idx="288">
                    <c:v>6.5.1</c:v>
                  </c:pt>
                  <c:pt idx="289">
                    <c:v>1.3</c:v>
                  </c:pt>
                  <c:pt idx="290">
                    <c:v>3.4.3</c:v>
                  </c:pt>
                  <c:pt idx="291">
                    <c:v>4.3.4</c:v>
                  </c:pt>
                  <c:pt idx="292">
                    <c:v>7.1.3</c:v>
                  </c:pt>
                  <c:pt idx="293">
                    <c:v>4.6.36</c:v>
                  </c:pt>
                  <c:pt idx="294">
                    <c:v>8.7.6</c:v>
                  </c:pt>
                  <c:pt idx="295">
                    <c:v>6.4.7</c:v>
                  </c:pt>
                  <c:pt idx="296">
                    <c:v>6.1.7</c:v>
                  </c:pt>
                  <c:pt idx="297">
                    <c:v>6.2.7</c:v>
                  </c:pt>
                  <c:pt idx="298">
                    <c:v>6.3.7</c:v>
                  </c:pt>
                  <c:pt idx="299">
                    <c:v>7.3.2</c:v>
                  </c:pt>
                  <c:pt idx="300">
                    <c:v>7.4.6</c:v>
                  </c:pt>
                  <c:pt idx="301">
                    <c:v>7.3.9</c:v>
                  </c:pt>
                  <c:pt idx="302">
                    <c:v>3.5.14</c:v>
                  </c:pt>
                  <c:pt idx="303">
                    <c:v>4.6.19</c:v>
                  </c:pt>
                  <c:pt idx="304">
                    <c:v>4.7.17</c:v>
                  </c:pt>
                  <c:pt idx="305">
                    <c:v>6.6.9</c:v>
                  </c:pt>
                  <c:pt idx="306">
                    <c:v>3.5.8</c:v>
                  </c:pt>
                  <c:pt idx="307">
                    <c:v>9.8.4</c:v>
                  </c:pt>
                  <c:pt idx="308">
                    <c:v>6.4.1</c:v>
                  </c:pt>
                  <c:pt idx="309">
                    <c:v>6.7.6</c:v>
                  </c:pt>
                  <c:pt idx="310">
                    <c:v>4.6.3</c:v>
                  </c:pt>
                  <c:pt idx="311">
                    <c:v>4.7.7</c:v>
                  </c:pt>
                  <c:pt idx="312">
                    <c:v>4.7.8</c:v>
                  </c:pt>
                  <c:pt idx="313">
                    <c:v>4.3.5</c:v>
                  </c:pt>
                  <c:pt idx="314">
                    <c:v>8.7.5</c:v>
                  </c:pt>
                  <c:pt idx="315">
                    <c:v>6.13.16</c:v>
                  </c:pt>
                  <c:pt idx="316">
                    <c:v>4.7.24</c:v>
                  </c:pt>
                  <c:pt idx="317">
                    <c:v>4.6.27</c:v>
                  </c:pt>
                  <c:pt idx="318">
                    <c:v>7.7.5</c:v>
                  </c:pt>
                  <c:pt idx="319">
                    <c:v>4.6.26</c:v>
                  </c:pt>
                  <c:pt idx="320">
                    <c:v>6.13.10</c:v>
                  </c:pt>
                  <c:pt idx="321">
                    <c:v>4.7.29</c:v>
                  </c:pt>
                  <c:pt idx="322">
                    <c:v>6.4.8</c:v>
                  </c:pt>
                  <c:pt idx="323">
                    <c:v>3.10.2</c:v>
                  </c:pt>
                  <c:pt idx="324">
                    <c:v>6.9.14</c:v>
                  </c:pt>
                  <c:pt idx="325">
                    <c:v>4.1.3</c:v>
                  </c:pt>
                  <c:pt idx="326">
                    <c:v>6.8.11</c:v>
                  </c:pt>
                  <c:pt idx="327">
                    <c:v>4.6.33</c:v>
                  </c:pt>
                  <c:pt idx="328">
                    <c:v>4.7.31</c:v>
                  </c:pt>
                  <c:pt idx="329">
                    <c:v>6.12.4</c:v>
                  </c:pt>
                  <c:pt idx="330">
                    <c:v>6.9.12</c:v>
                  </c:pt>
                  <c:pt idx="331">
                    <c:v>4.3.7</c:v>
                  </c:pt>
                  <c:pt idx="332">
                    <c:v>7.6.6</c:v>
                  </c:pt>
                  <c:pt idx="333">
                    <c:v>7.7.6</c:v>
                  </c:pt>
                  <c:pt idx="334">
                    <c:v>3.7.7</c:v>
                  </c:pt>
                  <c:pt idx="335">
                    <c:v>6.6.1</c:v>
                  </c:pt>
                  <c:pt idx="336">
                    <c:v>6.8.5</c:v>
                  </c:pt>
                  <c:pt idx="337">
                    <c:v>6.8.12</c:v>
                  </c:pt>
                  <c:pt idx="338">
                    <c:v>7.4.1</c:v>
                  </c:pt>
                  <c:pt idx="339">
                    <c:v>6.6.7</c:v>
                  </c:pt>
                  <c:pt idx="340">
                    <c:v>6.8.4</c:v>
                  </c:pt>
                  <c:pt idx="341">
                    <c:v>6.9.5</c:v>
                  </c:pt>
                  <c:pt idx="342">
                    <c:v>3.11.10</c:v>
                  </c:pt>
                  <c:pt idx="343">
                    <c:v>6.1.5</c:v>
                  </c:pt>
                  <c:pt idx="344">
                    <c:v>6.2.5</c:v>
                  </c:pt>
                  <c:pt idx="345">
                    <c:v>6.3.5</c:v>
                  </c:pt>
                  <c:pt idx="346">
                    <c:v>9.8.3</c:v>
                  </c:pt>
                  <c:pt idx="347">
                    <c:v>4.6.29</c:v>
                  </c:pt>
                  <c:pt idx="348">
                    <c:v>4.6.4</c:v>
                  </c:pt>
                  <c:pt idx="349">
                    <c:v>3.10.10</c:v>
                  </c:pt>
                  <c:pt idx="350">
                    <c:v>4.7.32</c:v>
                  </c:pt>
                  <c:pt idx="351">
                    <c:v>3.2.1</c:v>
                  </c:pt>
                  <c:pt idx="352">
                    <c:v>3.4.8</c:v>
                  </c:pt>
                  <c:pt idx="353">
                    <c:v>7.6.17</c:v>
                  </c:pt>
                  <c:pt idx="354">
                    <c:v>7.7.17</c:v>
                  </c:pt>
                  <c:pt idx="355">
                    <c:v>4.1.4</c:v>
                  </c:pt>
                  <c:pt idx="356">
                    <c:v>3.4.2</c:v>
                  </c:pt>
                  <c:pt idx="357">
                    <c:v>3.13.3</c:v>
                  </c:pt>
                  <c:pt idx="358">
                    <c:v>6.10.6</c:v>
                  </c:pt>
                  <c:pt idx="359">
                    <c:v>6.11.4</c:v>
                  </c:pt>
                  <c:pt idx="360">
                    <c:v>6.12.6</c:v>
                  </c:pt>
                  <c:pt idx="361">
                    <c:v>3.9.7</c:v>
                  </c:pt>
                  <c:pt idx="362">
                    <c:v>4.6.8</c:v>
                  </c:pt>
                  <c:pt idx="363">
                    <c:v>7.3.4</c:v>
                  </c:pt>
                  <c:pt idx="364">
                    <c:v>4.6.14</c:v>
                  </c:pt>
                  <c:pt idx="365">
                    <c:v>5.7.4</c:v>
                  </c:pt>
                  <c:pt idx="366">
                    <c:v>2.6</c:v>
                  </c:pt>
                  <c:pt idx="367">
                    <c:v>6.9.1</c:v>
                  </c:pt>
                  <c:pt idx="368">
                    <c:v>6.5.7</c:v>
                  </c:pt>
                  <c:pt idx="369">
                    <c:v>6.9.6</c:v>
                  </c:pt>
                  <c:pt idx="370">
                    <c:v>6.5.4</c:v>
                  </c:pt>
                  <c:pt idx="371">
                    <c:v>3.10.13</c:v>
                  </c:pt>
                  <c:pt idx="372">
                    <c:v>3.11.7</c:v>
                  </c:pt>
                  <c:pt idx="373">
                    <c:v>4.1.5</c:v>
                  </c:pt>
                  <c:pt idx="374">
                    <c:v>6.6.8</c:v>
                  </c:pt>
                  <c:pt idx="375">
                    <c:v>6.4.3</c:v>
                  </c:pt>
                  <c:pt idx="376">
                    <c:v>6.6.4</c:v>
                  </c:pt>
                  <c:pt idx="377">
                    <c:v>4.7.26</c:v>
                  </c:pt>
                  <c:pt idx="378">
                    <c:v>4.7.38</c:v>
                  </c:pt>
                  <c:pt idx="379">
                    <c:v>3.3.1</c:v>
                  </c:pt>
                  <c:pt idx="380">
                    <c:v>6.8.1</c:v>
                  </c:pt>
                  <c:pt idx="381">
                    <c:v>4.6.9</c:v>
                  </c:pt>
                  <c:pt idx="382">
                    <c:v>6.6.16</c:v>
                  </c:pt>
                  <c:pt idx="383">
                    <c:v>6.8.13</c:v>
                  </c:pt>
                  <c:pt idx="384">
                    <c:v>6.9.13</c:v>
                  </c:pt>
                  <c:pt idx="385">
                    <c:v>6.13.17</c:v>
                  </c:pt>
                  <c:pt idx="386">
                    <c:v>4.6.28</c:v>
                  </c:pt>
                  <c:pt idx="387">
                    <c:v>7.5.1</c:v>
                  </c:pt>
                  <c:pt idx="388">
                    <c:v>4.6.18</c:v>
                  </c:pt>
                  <c:pt idx="389">
                    <c:v>3.11.5</c:v>
                  </c:pt>
                  <c:pt idx="390">
                    <c:v>7.1.1</c:v>
                  </c:pt>
                  <c:pt idx="391">
                    <c:v>6.8.3</c:v>
                  </c:pt>
                  <c:pt idx="392">
                    <c:v>6.10.11</c:v>
                  </c:pt>
                  <c:pt idx="393">
                    <c:v>6.11.9</c:v>
                  </c:pt>
                  <c:pt idx="394">
                    <c:v>6.12.11</c:v>
                  </c:pt>
                  <c:pt idx="395">
                    <c:v>3.5.11</c:v>
                  </c:pt>
                  <c:pt idx="396">
                    <c:v>7.6.3</c:v>
                  </c:pt>
                  <c:pt idx="397">
                    <c:v>7.7.3</c:v>
                  </c:pt>
                  <c:pt idx="398">
                    <c:v>3.4.1</c:v>
                  </c:pt>
                  <c:pt idx="399">
                    <c:v>3.12.2</c:v>
                  </c:pt>
                  <c:pt idx="400">
                    <c:v>3.10.8</c:v>
                  </c:pt>
                  <c:pt idx="401">
                    <c:v>7.6.4</c:v>
                  </c:pt>
                  <c:pt idx="402">
                    <c:v>7.7.4</c:v>
                  </c:pt>
                  <c:pt idx="403">
                    <c:v>9.6.3</c:v>
                  </c:pt>
                  <c:pt idx="404">
                    <c:v>6.6.2</c:v>
                  </c:pt>
                  <c:pt idx="405">
                    <c:v>7.6.9</c:v>
                  </c:pt>
                  <c:pt idx="406">
                    <c:v>7.7.9</c:v>
                  </c:pt>
                  <c:pt idx="407">
                    <c:v>4.6.37</c:v>
                  </c:pt>
                  <c:pt idx="408">
                    <c:v>4.3.2</c:v>
                  </c:pt>
                  <c:pt idx="409">
                    <c:v>6.5.12</c:v>
                  </c:pt>
                  <c:pt idx="410">
                    <c:v>6.7.13</c:v>
                  </c:pt>
                  <c:pt idx="411">
                    <c:v>7.2.2</c:v>
                  </c:pt>
                  <c:pt idx="412">
                    <c:v>7.5.5</c:v>
                  </c:pt>
                  <c:pt idx="413">
                    <c:v>9.8.2</c:v>
                  </c:pt>
                  <c:pt idx="414">
                    <c:v>3.4.6</c:v>
                  </c:pt>
                  <c:pt idx="415">
                    <c:v>6.8.2</c:v>
                  </c:pt>
                  <c:pt idx="416">
                    <c:v>4.2.5</c:v>
                  </c:pt>
                  <c:pt idx="417">
                    <c:v>6.13.3</c:v>
                  </c:pt>
                  <c:pt idx="418">
                    <c:v>6.13.6</c:v>
                  </c:pt>
                  <c:pt idx="419">
                    <c:v>6.5.13</c:v>
                  </c:pt>
                  <c:pt idx="420">
                    <c:v>6.7.3</c:v>
                  </c:pt>
                  <c:pt idx="421">
                    <c:v>6.7.15</c:v>
                  </c:pt>
                  <c:pt idx="422">
                    <c:v>6.10.12</c:v>
                  </c:pt>
                  <c:pt idx="423">
                    <c:v>6.11.10</c:v>
                  </c:pt>
                  <c:pt idx="424">
                    <c:v>6.12.12</c:v>
                  </c:pt>
                  <c:pt idx="425">
                    <c:v>3.9.1</c:v>
                  </c:pt>
                  <c:pt idx="426">
                    <c:v>6.1.4</c:v>
                  </c:pt>
                  <c:pt idx="427">
                    <c:v>6.2.4</c:v>
                  </c:pt>
                  <c:pt idx="428">
                    <c:v>6.3.4</c:v>
                  </c:pt>
                  <c:pt idx="429">
                    <c:v>7.4.8</c:v>
                  </c:pt>
                  <c:pt idx="430">
                    <c:v>7.5.7</c:v>
                  </c:pt>
                  <c:pt idx="431">
                    <c:v>3.2.2</c:v>
                  </c:pt>
                  <c:pt idx="432">
                    <c:v>6.6.5</c:v>
                  </c:pt>
                  <c:pt idx="433">
                    <c:v>7.1.5</c:v>
                  </c:pt>
                  <c:pt idx="434">
                    <c:v>3.4.4</c:v>
                  </c:pt>
                  <c:pt idx="435">
                    <c:v>6.6.10</c:v>
                  </c:pt>
                  <c:pt idx="436">
                    <c:v>6.8.7</c:v>
                  </c:pt>
                  <c:pt idx="437">
                    <c:v>6.7.4</c:v>
                  </c:pt>
                  <c:pt idx="438">
                    <c:v>7.1.2</c:v>
                  </c:pt>
                  <c:pt idx="439">
                    <c:v>6.1.8</c:v>
                  </c:pt>
                  <c:pt idx="440">
                    <c:v>6.2.8</c:v>
                  </c:pt>
                  <c:pt idx="441">
                    <c:v>6.3.8</c:v>
                  </c:pt>
                  <c:pt idx="442">
                    <c:v>6.4.11</c:v>
                  </c:pt>
                  <c:pt idx="443">
                    <c:v>6.5.11</c:v>
                  </c:pt>
                  <c:pt idx="444">
                    <c:v>6.7.14</c:v>
                  </c:pt>
                  <c:pt idx="445">
                    <c:v>6.10.15</c:v>
                  </c:pt>
                  <c:pt idx="446">
                    <c:v>6.11.13</c:v>
                  </c:pt>
                  <c:pt idx="447">
                    <c:v>6.12.15</c:v>
                  </c:pt>
                  <c:pt idx="448">
                    <c:v>6.6.3</c:v>
                  </c:pt>
                  <c:pt idx="449">
                    <c:v>4.6.25</c:v>
                  </c:pt>
                  <c:pt idx="450">
                    <c:v>3.7.6</c:v>
                  </c:pt>
                  <c:pt idx="451">
                    <c:v>3.9.3</c:v>
                  </c:pt>
                  <c:pt idx="452">
                    <c:v>6.6.11</c:v>
                  </c:pt>
                  <c:pt idx="453">
                    <c:v>7.4.14</c:v>
                  </c:pt>
                  <c:pt idx="454">
                    <c:v>7.5.13</c:v>
                  </c:pt>
                  <c:pt idx="455">
                    <c:v>7.6.16</c:v>
                  </c:pt>
                  <c:pt idx="456">
                    <c:v>7.7.16</c:v>
                  </c:pt>
                  <c:pt idx="457">
                    <c:v>6.1.3</c:v>
                  </c:pt>
                  <c:pt idx="458">
                    <c:v>6.2.3</c:v>
                  </c:pt>
                  <c:pt idx="459">
                    <c:v>6.3.3</c:v>
                  </c:pt>
                  <c:pt idx="460">
                    <c:v>6.4.5</c:v>
                  </c:pt>
                  <c:pt idx="461">
                    <c:v>6.5.3</c:v>
                  </c:pt>
                  <c:pt idx="462">
                    <c:v>6.7.5</c:v>
                  </c:pt>
                  <c:pt idx="463">
                    <c:v>8.7.7</c:v>
                  </c:pt>
                  <c:pt idx="464">
                    <c:v>3.13.2</c:v>
                  </c:pt>
                  <c:pt idx="465">
                    <c:v>3.10.11</c:v>
                  </c:pt>
                  <c:pt idx="466">
                    <c:v>1.2</c:v>
                  </c:pt>
                  <c:pt idx="467">
                    <c:v>7.6.15</c:v>
                  </c:pt>
                  <c:pt idx="468">
                    <c:v>7.7.15</c:v>
                  </c:pt>
                  <c:pt idx="469">
                    <c:v>3.10.6</c:v>
                  </c:pt>
                  <c:pt idx="470">
                    <c:v>6.1.9</c:v>
                  </c:pt>
                  <c:pt idx="471">
                    <c:v>6.2.9</c:v>
                  </c:pt>
                  <c:pt idx="472">
                    <c:v>6.3.9</c:v>
                  </c:pt>
                  <c:pt idx="473">
                    <c:v>6.4.13</c:v>
                  </c:pt>
                  <c:pt idx="474">
                    <c:v>6.5.8</c:v>
                  </c:pt>
                  <c:pt idx="475">
                    <c:v>6.6.17</c:v>
                  </c:pt>
                  <c:pt idx="476">
                    <c:v>6.7.10</c:v>
                  </c:pt>
                  <c:pt idx="477">
                    <c:v>6.8.14</c:v>
                  </c:pt>
                  <c:pt idx="478">
                    <c:v>6.10.16</c:v>
                  </c:pt>
                  <c:pt idx="479">
                    <c:v>6.11.14</c:v>
                  </c:pt>
                  <c:pt idx="480">
                    <c:v>6.12.16</c:v>
                  </c:pt>
                  <c:pt idx="481">
                    <c:v>6.13.13</c:v>
                  </c:pt>
                  <c:pt idx="482">
                    <c:v>3.10.5</c:v>
                  </c:pt>
                  <c:pt idx="483">
                    <c:v>6.4.2</c:v>
                  </c:pt>
                  <c:pt idx="484">
                    <c:v>4.6.23</c:v>
                  </c:pt>
                  <c:pt idx="485">
                    <c:v>4.1.2</c:v>
                  </c:pt>
                  <c:pt idx="486">
                    <c:v>7.6.8</c:v>
                  </c:pt>
                  <c:pt idx="487">
                    <c:v>7.7.8</c:v>
                  </c:pt>
                  <c:pt idx="488">
                    <c:v>7.6.2</c:v>
                  </c:pt>
                  <c:pt idx="489">
                    <c:v>7.4.3</c:v>
                  </c:pt>
                  <c:pt idx="490">
                    <c:v>6.13.4</c:v>
                  </c:pt>
                  <c:pt idx="491">
                    <c:v>7.4.9</c:v>
                  </c:pt>
                  <c:pt idx="492">
                    <c:v>7.5.8</c:v>
                  </c:pt>
                  <c:pt idx="493">
                    <c:v>6.9.2</c:v>
                  </c:pt>
                  <c:pt idx="494">
                    <c:v>7.1.6</c:v>
                  </c:pt>
                  <c:pt idx="495">
                    <c:v>7.5.2</c:v>
                  </c:pt>
                  <c:pt idx="496">
                    <c:v>6.6.6</c:v>
                  </c:pt>
                  <c:pt idx="497">
                    <c:v>3.3.2</c:v>
                  </c:pt>
                  <c:pt idx="498">
                    <c:v>6.8.10</c:v>
                  </c:pt>
                  <c:pt idx="499">
                    <c:v>6.9.7</c:v>
                  </c:pt>
                  <c:pt idx="500">
                    <c:v>6.9.11</c:v>
                  </c:pt>
                  <c:pt idx="501">
                    <c:v>7.3.1</c:v>
                  </c:pt>
                  <c:pt idx="502">
                    <c:v>7.4.5</c:v>
                  </c:pt>
                  <c:pt idx="503">
                    <c:v>7.6.7</c:v>
                  </c:pt>
                  <c:pt idx="504">
                    <c:v>7.7.7</c:v>
                  </c:pt>
                  <c:pt idx="505">
                    <c:v>6.4.6</c:v>
                  </c:pt>
                  <c:pt idx="506">
                    <c:v>7.3.7</c:v>
                  </c:pt>
                  <c:pt idx="507">
                    <c:v>7.7.2</c:v>
                  </c:pt>
                  <c:pt idx="508">
                    <c:v>3.4.5</c:v>
                  </c:pt>
                  <c:pt idx="509">
                    <c:v>6.1.6</c:v>
                  </c:pt>
                  <c:pt idx="510">
                    <c:v>6.2.6</c:v>
                  </c:pt>
                  <c:pt idx="511">
                    <c:v>6.3.6</c:v>
                  </c:pt>
                  <c:pt idx="512">
                    <c:v>6.4.9</c:v>
                  </c:pt>
                  <c:pt idx="513">
                    <c:v>6.5.6</c:v>
                  </c:pt>
                  <c:pt idx="514">
                    <c:v>6.7.8</c:v>
                  </c:pt>
                  <c:pt idx="515">
                    <c:v>7.3.6</c:v>
                  </c:pt>
                  <c:pt idx="516">
                    <c:v>6.4.4</c:v>
                  </c:pt>
                  <c:pt idx="517">
                    <c:v>7.3.3</c:v>
                  </c:pt>
                  <c:pt idx="518">
                    <c:v>7.6.14</c:v>
                  </c:pt>
                  <c:pt idx="519">
                    <c:v>7.7.14</c:v>
                  </c:pt>
                  <c:pt idx="520">
                    <c:v>6.8.6</c:v>
                  </c:pt>
                  <c:pt idx="521">
                    <c:v>7.2.4</c:v>
                  </c:pt>
                  <c:pt idx="522">
                    <c:v>4.7.23</c:v>
                  </c:pt>
                  <c:pt idx="523">
                    <c:v>7.1.7</c:v>
                  </c:pt>
                  <c:pt idx="524">
                    <c:v>7.4.4</c:v>
                  </c:pt>
                  <c:pt idx="525">
                    <c:v>7.4.11</c:v>
                  </c:pt>
                  <c:pt idx="526">
                    <c:v>7.5.10</c:v>
                  </c:pt>
                  <c:pt idx="527">
                    <c:v>3.9.2</c:v>
                  </c:pt>
                  <c:pt idx="528">
                    <c:v>6.5.10</c:v>
                  </c:pt>
                  <c:pt idx="529">
                    <c:v>6.5.9</c:v>
                  </c:pt>
                  <c:pt idx="530">
                    <c:v>6.7.11</c:v>
                  </c:pt>
                  <c:pt idx="531">
                    <c:v>6.10.9</c:v>
                  </c:pt>
                  <c:pt idx="532">
                    <c:v>6.11.7</c:v>
                  </c:pt>
                  <c:pt idx="533">
                    <c:v>6.12.9</c:v>
                  </c:pt>
                  <c:pt idx="534">
                    <c:v>7.6.13</c:v>
                  </c:pt>
                  <c:pt idx="535">
                    <c:v>7.7.13</c:v>
                  </c:pt>
                  <c:pt idx="536">
                    <c:v>7.3.8</c:v>
                  </c:pt>
                  <c:pt idx="537">
                    <c:v>7.4.2</c:v>
                  </c:pt>
                  <c:pt idx="538">
                    <c:v>7.4.10</c:v>
                  </c:pt>
                  <c:pt idx="539">
                    <c:v>7.5.9</c:v>
                  </c:pt>
                  <c:pt idx="540">
                    <c:v>6.4.10</c:v>
                  </c:pt>
                  <c:pt idx="541">
                    <c:v>6.6.13</c:v>
                  </c:pt>
                  <c:pt idx="542">
                    <c:v>4.3.6</c:v>
                  </c:pt>
                  <c:pt idx="543">
                    <c:v>7.4.7</c:v>
                  </c:pt>
                  <c:pt idx="544">
                    <c:v>7.5.6</c:v>
                  </c:pt>
                  <c:pt idx="545">
                    <c:v>7.2.1</c:v>
                  </c:pt>
                  <c:pt idx="546">
                    <c:v>7.5.4</c:v>
                  </c:pt>
                  <c:pt idx="547">
                    <c:v>7.2.5</c:v>
                  </c:pt>
                  <c:pt idx="548">
                    <c:v>7.5.3</c:v>
                  </c:pt>
                  <c:pt idx="549">
                    <c:v>6.10.13</c:v>
                  </c:pt>
                  <c:pt idx="550">
                    <c:v>6.11.11</c:v>
                  </c:pt>
                  <c:pt idx="551">
                    <c:v>6.12.13</c:v>
                  </c:pt>
                  <c:pt idx="552">
                    <c:v>6.6.12</c:v>
                  </c:pt>
                  <c:pt idx="553">
                    <c:v>6.7.12</c:v>
                  </c:pt>
                  <c:pt idx="554">
                    <c:v>6.8.8</c:v>
                  </c:pt>
                  <c:pt idx="555">
                    <c:v>6.8.9</c:v>
                  </c:pt>
                  <c:pt idx="556">
                    <c:v>6.9.8</c:v>
                  </c:pt>
                  <c:pt idx="557">
                    <c:v>6.9.9</c:v>
                  </c:pt>
                  <c:pt idx="558">
                    <c:v>6.9.10</c:v>
                  </c:pt>
                  <c:pt idx="559">
                    <c:v>6.10.10</c:v>
                  </c:pt>
                  <c:pt idx="560">
                    <c:v>6.11.8</c:v>
                  </c:pt>
                  <c:pt idx="561">
                    <c:v>6.12.10</c:v>
                  </c:pt>
                  <c:pt idx="562">
                    <c:v>6.13.5</c:v>
                  </c:pt>
                  <c:pt idx="563">
                    <c:v>6.13.7</c:v>
                  </c:pt>
                  <c:pt idx="564">
                    <c:v>7.3.5</c:v>
                  </c:pt>
                  <c:pt idx="565">
                    <c:v>7.2.3</c:v>
                  </c:pt>
                  <c:pt idx="566">
                    <c:v>7.2.6</c:v>
                  </c:pt>
                </c:lvl>
                <c:lvl>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lvl>
              </c:multiLvlStrCache>
            </c:multiLvlStrRef>
          </c:cat>
          <c:val>
            <c:numRef>
              <c:f>'CURVA ABC'!$D$5:$D$571</c:f>
              <c:numCache>
                <c:formatCode>0.00</c:formatCode>
                <c:ptCount val="567"/>
                <c:pt idx="0">
                  <c:v>1</c:v>
                </c:pt>
                <c:pt idx="1">
                  <c:v>3400</c:v>
                </c:pt>
                <c:pt idx="2">
                  <c:v>1</c:v>
                </c:pt>
                <c:pt idx="3">
                  <c:v>1824</c:v>
                </c:pt>
                <c:pt idx="4">
                  <c:v>3</c:v>
                </c:pt>
                <c:pt idx="5">
                  <c:v>1</c:v>
                </c:pt>
                <c:pt idx="6">
                  <c:v>175.9</c:v>
                </c:pt>
                <c:pt idx="7">
                  <c:v>1</c:v>
                </c:pt>
                <c:pt idx="8">
                  <c:v>1</c:v>
                </c:pt>
                <c:pt idx="9">
                  <c:v>408.22</c:v>
                </c:pt>
                <c:pt idx="10">
                  <c:v>720</c:v>
                </c:pt>
                <c:pt idx="11">
                  <c:v>1610.05</c:v>
                </c:pt>
                <c:pt idx="12">
                  <c:v>55.2</c:v>
                </c:pt>
                <c:pt idx="13">
                  <c:v>1370</c:v>
                </c:pt>
                <c:pt idx="14">
                  <c:v>480</c:v>
                </c:pt>
                <c:pt idx="15">
                  <c:v>3089.2</c:v>
                </c:pt>
                <c:pt idx="16">
                  <c:v>247.25400000000002</c:v>
                </c:pt>
                <c:pt idx="17">
                  <c:v>2</c:v>
                </c:pt>
                <c:pt idx="18">
                  <c:v>1</c:v>
                </c:pt>
                <c:pt idx="19">
                  <c:v>1122</c:v>
                </c:pt>
                <c:pt idx="20">
                  <c:v>33</c:v>
                </c:pt>
                <c:pt idx="21">
                  <c:v>32</c:v>
                </c:pt>
                <c:pt idx="22">
                  <c:v>144.4</c:v>
                </c:pt>
                <c:pt idx="23">
                  <c:v>406.98</c:v>
                </c:pt>
                <c:pt idx="24">
                  <c:v>31</c:v>
                </c:pt>
                <c:pt idx="25">
                  <c:v>5</c:v>
                </c:pt>
                <c:pt idx="26">
                  <c:v>1270</c:v>
                </c:pt>
                <c:pt idx="27">
                  <c:v>43.02</c:v>
                </c:pt>
                <c:pt idx="28">
                  <c:v>1263</c:v>
                </c:pt>
                <c:pt idx="29">
                  <c:v>210.56</c:v>
                </c:pt>
                <c:pt idx="30">
                  <c:v>37.479999999999997</c:v>
                </c:pt>
                <c:pt idx="31">
                  <c:v>29.38</c:v>
                </c:pt>
                <c:pt idx="32">
                  <c:v>35.446799999999996</c:v>
                </c:pt>
                <c:pt idx="33">
                  <c:v>3</c:v>
                </c:pt>
                <c:pt idx="34">
                  <c:v>552.4</c:v>
                </c:pt>
                <c:pt idx="35">
                  <c:v>229.5</c:v>
                </c:pt>
                <c:pt idx="36">
                  <c:v>143.07000000000002</c:v>
                </c:pt>
                <c:pt idx="37">
                  <c:v>28.562999999999999</c:v>
                </c:pt>
                <c:pt idx="38">
                  <c:v>734</c:v>
                </c:pt>
                <c:pt idx="39">
                  <c:v>1170.8</c:v>
                </c:pt>
                <c:pt idx="40">
                  <c:v>14</c:v>
                </c:pt>
                <c:pt idx="41">
                  <c:v>5</c:v>
                </c:pt>
                <c:pt idx="42">
                  <c:v>9</c:v>
                </c:pt>
                <c:pt idx="43">
                  <c:v>47.091999999999999</c:v>
                </c:pt>
                <c:pt idx="44">
                  <c:v>1507</c:v>
                </c:pt>
                <c:pt idx="45">
                  <c:v>368.73</c:v>
                </c:pt>
                <c:pt idx="46">
                  <c:v>39.67</c:v>
                </c:pt>
                <c:pt idx="47">
                  <c:v>407</c:v>
                </c:pt>
                <c:pt idx="48">
                  <c:v>395.5</c:v>
                </c:pt>
                <c:pt idx="49">
                  <c:v>107.48</c:v>
                </c:pt>
                <c:pt idx="50">
                  <c:v>190.42</c:v>
                </c:pt>
                <c:pt idx="51">
                  <c:v>104.52269999999999</c:v>
                </c:pt>
                <c:pt idx="52">
                  <c:v>14.428799999999999</c:v>
                </c:pt>
                <c:pt idx="53">
                  <c:v>10</c:v>
                </c:pt>
                <c:pt idx="54">
                  <c:v>90</c:v>
                </c:pt>
                <c:pt idx="55">
                  <c:v>14.155200000000001</c:v>
                </c:pt>
                <c:pt idx="56">
                  <c:v>33</c:v>
                </c:pt>
                <c:pt idx="57">
                  <c:v>94.17</c:v>
                </c:pt>
                <c:pt idx="58">
                  <c:v>48.572799999999994</c:v>
                </c:pt>
                <c:pt idx="59">
                  <c:v>32</c:v>
                </c:pt>
                <c:pt idx="60">
                  <c:v>31</c:v>
                </c:pt>
                <c:pt idx="61">
                  <c:v>2</c:v>
                </c:pt>
                <c:pt idx="62">
                  <c:v>12</c:v>
                </c:pt>
                <c:pt idx="63">
                  <c:v>536.57000000000005</c:v>
                </c:pt>
                <c:pt idx="64">
                  <c:v>58.92</c:v>
                </c:pt>
                <c:pt idx="65">
                  <c:v>119.232</c:v>
                </c:pt>
                <c:pt idx="66">
                  <c:v>50.46</c:v>
                </c:pt>
                <c:pt idx="67">
                  <c:v>20</c:v>
                </c:pt>
                <c:pt idx="68">
                  <c:v>44.16</c:v>
                </c:pt>
                <c:pt idx="69">
                  <c:v>950</c:v>
                </c:pt>
                <c:pt idx="70">
                  <c:v>55.25</c:v>
                </c:pt>
                <c:pt idx="71">
                  <c:v>113.85749999999999</c:v>
                </c:pt>
                <c:pt idx="72">
                  <c:v>63</c:v>
                </c:pt>
                <c:pt idx="73">
                  <c:v>368.73</c:v>
                </c:pt>
                <c:pt idx="74">
                  <c:v>59</c:v>
                </c:pt>
                <c:pt idx="75">
                  <c:v>13.4</c:v>
                </c:pt>
                <c:pt idx="76">
                  <c:v>307.39999999999998</c:v>
                </c:pt>
                <c:pt idx="77">
                  <c:v>28.02</c:v>
                </c:pt>
                <c:pt idx="78">
                  <c:v>8.01</c:v>
                </c:pt>
                <c:pt idx="79">
                  <c:v>1</c:v>
                </c:pt>
                <c:pt idx="80">
                  <c:v>44.16</c:v>
                </c:pt>
                <c:pt idx="81">
                  <c:v>9.0299999999999994</c:v>
                </c:pt>
                <c:pt idx="82">
                  <c:v>54.804000000000002</c:v>
                </c:pt>
                <c:pt idx="83">
                  <c:v>49.55</c:v>
                </c:pt>
                <c:pt idx="84">
                  <c:v>48.096000000000004</c:v>
                </c:pt>
                <c:pt idx="85">
                  <c:v>47.18</c:v>
                </c:pt>
                <c:pt idx="86">
                  <c:v>190.42</c:v>
                </c:pt>
                <c:pt idx="87">
                  <c:v>50.699999999999996</c:v>
                </c:pt>
                <c:pt idx="88">
                  <c:v>91.5</c:v>
                </c:pt>
                <c:pt idx="89">
                  <c:v>82.15</c:v>
                </c:pt>
                <c:pt idx="90">
                  <c:v>1.7223000000000002</c:v>
                </c:pt>
                <c:pt idx="91">
                  <c:v>160</c:v>
                </c:pt>
                <c:pt idx="92">
                  <c:v>405</c:v>
                </c:pt>
                <c:pt idx="93">
                  <c:v>1</c:v>
                </c:pt>
                <c:pt idx="94">
                  <c:v>1</c:v>
                </c:pt>
                <c:pt idx="95">
                  <c:v>490</c:v>
                </c:pt>
                <c:pt idx="96">
                  <c:v>6.3</c:v>
                </c:pt>
                <c:pt idx="97">
                  <c:v>1</c:v>
                </c:pt>
                <c:pt idx="98">
                  <c:v>1</c:v>
                </c:pt>
                <c:pt idx="99">
                  <c:v>59.942999999999998</c:v>
                </c:pt>
                <c:pt idx="100">
                  <c:v>367</c:v>
                </c:pt>
                <c:pt idx="101">
                  <c:v>1</c:v>
                </c:pt>
                <c:pt idx="102">
                  <c:v>42.17</c:v>
                </c:pt>
                <c:pt idx="103">
                  <c:v>144.4</c:v>
                </c:pt>
                <c:pt idx="104">
                  <c:v>57.680999999999997</c:v>
                </c:pt>
                <c:pt idx="105">
                  <c:v>51.39</c:v>
                </c:pt>
                <c:pt idx="106">
                  <c:v>1</c:v>
                </c:pt>
                <c:pt idx="107">
                  <c:v>791.46</c:v>
                </c:pt>
                <c:pt idx="108">
                  <c:v>5.63</c:v>
                </c:pt>
                <c:pt idx="109">
                  <c:v>323</c:v>
                </c:pt>
                <c:pt idx="110">
                  <c:v>1</c:v>
                </c:pt>
                <c:pt idx="111">
                  <c:v>1</c:v>
                </c:pt>
                <c:pt idx="112">
                  <c:v>5.96</c:v>
                </c:pt>
                <c:pt idx="113">
                  <c:v>1270</c:v>
                </c:pt>
                <c:pt idx="114">
                  <c:v>27.84</c:v>
                </c:pt>
                <c:pt idx="115">
                  <c:v>227</c:v>
                </c:pt>
                <c:pt idx="116">
                  <c:v>32</c:v>
                </c:pt>
                <c:pt idx="117">
                  <c:v>31.86</c:v>
                </c:pt>
                <c:pt idx="118">
                  <c:v>82.5</c:v>
                </c:pt>
                <c:pt idx="119">
                  <c:v>2</c:v>
                </c:pt>
                <c:pt idx="120">
                  <c:v>2</c:v>
                </c:pt>
                <c:pt idx="121">
                  <c:v>2</c:v>
                </c:pt>
                <c:pt idx="122">
                  <c:v>18</c:v>
                </c:pt>
                <c:pt idx="123">
                  <c:v>9.4163999999999994</c:v>
                </c:pt>
                <c:pt idx="124">
                  <c:v>19.72</c:v>
                </c:pt>
                <c:pt idx="125">
                  <c:v>1</c:v>
                </c:pt>
                <c:pt idx="126">
                  <c:v>382.5</c:v>
                </c:pt>
                <c:pt idx="127">
                  <c:v>12</c:v>
                </c:pt>
                <c:pt idx="128">
                  <c:v>5.0999999999999996</c:v>
                </c:pt>
                <c:pt idx="129">
                  <c:v>7</c:v>
                </c:pt>
                <c:pt idx="130">
                  <c:v>14</c:v>
                </c:pt>
                <c:pt idx="131">
                  <c:v>4</c:v>
                </c:pt>
                <c:pt idx="132">
                  <c:v>47.04</c:v>
                </c:pt>
                <c:pt idx="133">
                  <c:v>142.54500000000002</c:v>
                </c:pt>
                <c:pt idx="134">
                  <c:v>139</c:v>
                </c:pt>
                <c:pt idx="135">
                  <c:v>31.96</c:v>
                </c:pt>
                <c:pt idx="136">
                  <c:v>27.200000000000003</c:v>
                </c:pt>
                <c:pt idx="137">
                  <c:v>106.05000000000001</c:v>
                </c:pt>
                <c:pt idx="138">
                  <c:v>5</c:v>
                </c:pt>
                <c:pt idx="139">
                  <c:v>4</c:v>
                </c:pt>
                <c:pt idx="140">
                  <c:v>57.06</c:v>
                </c:pt>
                <c:pt idx="141">
                  <c:v>28.02</c:v>
                </c:pt>
                <c:pt idx="142">
                  <c:v>57.06</c:v>
                </c:pt>
                <c:pt idx="143">
                  <c:v>20.56</c:v>
                </c:pt>
                <c:pt idx="144">
                  <c:v>32.160000000000004</c:v>
                </c:pt>
                <c:pt idx="145">
                  <c:v>3</c:v>
                </c:pt>
                <c:pt idx="146">
                  <c:v>3</c:v>
                </c:pt>
                <c:pt idx="147">
                  <c:v>19.72</c:v>
                </c:pt>
                <c:pt idx="148">
                  <c:v>19.64</c:v>
                </c:pt>
                <c:pt idx="149">
                  <c:v>220</c:v>
                </c:pt>
                <c:pt idx="150">
                  <c:v>17</c:v>
                </c:pt>
                <c:pt idx="151">
                  <c:v>3.3119999999999998</c:v>
                </c:pt>
                <c:pt idx="152">
                  <c:v>11.54</c:v>
                </c:pt>
                <c:pt idx="153">
                  <c:v>22.46</c:v>
                </c:pt>
                <c:pt idx="154">
                  <c:v>295.5</c:v>
                </c:pt>
                <c:pt idx="155">
                  <c:v>1</c:v>
                </c:pt>
                <c:pt idx="156">
                  <c:v>19.041999999999998</c:v>
                </c:pt>
                <c:pt idx="157">
                  <c:v>167.36399999999998</c:v>
                </c:pt>
                <c:pt idx="158">
                  <c:v>244.75</c:v>
                </c:pt>
                <c:pt idx="159">
                  <c:v>202</c:v>
                </c:pt>
                <c:pt idx="160">
                  <c:v>241</c:v>
                </c:pt>
                <c:pt idx="161">
                  <c:v>3.28</c:v>
                </c:pt>
                <c:pt idx="162">
                  <c:v>281.5</c:v>
                </c:pt>
                <c:pt idx="163">
                  <c:v>16</c:v>
                </c:pt>
                <c:pt idx="164">
                  <c:v>120.6</c:v>
                </c:pt>
                <c:pt idx="165">
                  <c:v>20</c:v>
                </c:pt>
                <c:pt idx="166">
                  <c:v>22.05</c:v>
                </c:pt>
                <c:pt idx="167">
                  <c:v>263</c:v>
                </c:pt>
                <c:pt idx="168">
                  <c:v>170</c:v>
                </c:pt>
                <c:pt idx="169">
                  <c:v>29.92</c:v>
                </c:pt>
                <c:pt idx="170">
                  <c:v>28.425000000000001</c:v>
                </c:pt>
                <c:pt idx="171">
                  <c:v>2.79</c:v>
                </c:pt>
                <c:pt idx="172">
                  <c:v>5</c:v>
                </c:pt>
                <c:pt idx="173">
                  <c:v>187.65666000000002</c:v>
                </c:pt>
                <c:pt idx="174">
                  <c:v>6</c:v>
                </c:pt>
                <c:pt idx="175">
                  <c:v>10</c:v>
                </c:pt>
                <c:pt idx="176">
                  <c:v>372.6</c:v>
                </c:pt>
                <c:pt idx="177">
                  <c:v>14</c:v>
                </c:pt>
                <c:pt idx="178">
                  <c:v>20.38</c:v>
                </c:pt>
                <c:pt idx="179">
                  <c:v>82.5</c:v>
                </c:pt>
                <c:pt idx="180">
                  <c:v>1</c:v>
                </c:pt>
                <c:pt idx="181">
                  <c:v>25.793475000000004</c:v>
                </c:pt>
                <c:pt idx="182">
                  <c:v>25.71</c:v>
                </c:pt>
                <c:pt idx="183">
                  <c:v>54.8</c:v>
                </c:pt>
                <c:pt idx="184">
                  <c:v>3</c:v>
                </c:pt>
                <c:pt idx="185">
                  <c:v>10</c:v>
                </c:pt>
                <c:pt idx="186">
                  <c:v>45.105999999999995</c:v>
                </c:pt>
                <c:pt idx="187">
                  <c:v>8</c:v>
                </c:pt>
                <c:pt idx="188">
                  <c:v>20.080000000000002</c:v>
                </c:pt>
                <c:pt idx="189">
                  <c:v>1</c:v>
                </c:pt>
                <c:pt idx="190">
                  <c:v>2.3595000000000006</c:v>
                </c:pt>
                <c:pt idx="191">
                  <c:v>50.70000000000001</c:v>
                </c:pt>
                <c:pt idx="192">
                  <c:v>360</c:v>
                </c:pt>
                <c:pt idx="193">
                  <c:v>12.96</c:v>
                </c:pt>
                <c:pt idx="194">
                  <c:v>3</c:v>
                </c:pt>
                <c:pt idx="195">
                  <c:v>8.620000000000001</c:v>
                </c:pt>
                <c:pt idx="196">
                  <c:v>1370</c:v>
                </c:pt>
                <c:pt idx="197">
                  <c:v>8.5800000000000018</c:v>
                </c:pt>
                <c:pt idx="198">
                  <c:v>137.94</c:v>
                </c:pt>
                <c:pt idx="199">
                  <c:v>135</c:v>
                </c:pt>
                <c:pt idx="200">
                  <c:v>417</c:v>
                </c:pt>
                <c:pt idx="201">
                  <c:v>120</c:v>
                </c:pt>
                <c:pt idx="202">
                  <c:v>20</c:v>
                </c:pt>
                <c:pt idx="203">
                  <c:v>19.971000000000004</c:v>
                </c:pt>
                <c:pt idx="204">
                  <c:v>9.520999999999999</c:v>
                </c:pt>
                <c:pt idx="205">
                  <c:v>167.36399999999998</c:v>
                </c:pt>
                <c:pt idx="206">
                  <c:v>9.83</c:v>
                </c:pt>
                <c:pt idx="207">
                  <c:v>45.2</c:v>
                </c:pt>
                <c:pt idx="208">
                  <c:v>48.572799999999994</c:v>
                </c:pt>
                <c:pt idx="209">
                  <c:v>2</c:v>
                </c:pt>
                <c:pt idx="210">
                  <c:v>1.9360000000000004</c:v>
                </c:pt>
                <c:pt idx="211">
                  <c:v>178.4</c:v>
                </c:pt>
                <c:pt idx="212">
                  <c:v>2</c:v>
                </c:pt>
                <c:pt idx="213">
                  <c:v>11.472</c:v>
                </c:pt>
                <c:pt idx="214">
                  <c:v>138</c:v>
                </c:pt>
                <c:pt idx="215">
                  <c:v>4</c:v>
                </c:pt>
                <c:pt idx="216">
                  <c:v>54.8</c:v>
                </c:pt>
                <c:pt idx="217">
                  <c:v>334.8</c:v>
                </c:pt>
                <c:pt idx="218">
                  <c:v>1</c:v>
                </c:pt>
                <c:pt idx="219">
                  <c:v>6</c:v>
                </c:pt>
                <c:pt idx="220">
                  <c:v>6</c:v>
                </c:pt>
                <c:pt idx="221">
                  <c:v>6</c:v>
                </c:pt>
                <c:pt idx="222">
                  <c:v>3</c:v>
                </c:pt>
                <c:pt idx="223">
                  <c:v>3</c:v>
                </c:pt>
                <c:pt idx="224">
                  <c:v>59.942999999999998</c:v>
                </c:pt>
                <c:pt idx="225">
                  <c:v>40.230000000000004</c:v>
                </c:pt>
                <c:pt idx="226">
                  <c:v>154</c:v>
                </c:pt>
                <c:pt idx="227">
                  <c:v>50.70000000000001</c:v>
                </c:pt>
                <c:pt idx="228">
                  <c:v>5.9400000000000013</c:v>
                </c:pt>
                <c:pt idx="229">
                  <c:v>22</c:v>
                </c:pt>
                <c:pt idx="230">
                  <c:v>47.091999999999999</c:v>
                </c:pt>
                <c:pt idx="231">
                  <c:v>1.87</c:v>
                </c:pt>
                <c:pt idx="232">
                  <c:v>135</c:v>
                </c:pt>
                <c:pt idx="233">
                  <c:v>11.54</c:v>
                </c:pt>
                <c:pt idx="234">
                  <c:v>10.620000000000001</c:v>
                </c:pt>
                <c:pt idx="235">
                  <c:v>10.620000000000001</c:v>
                </c:pt>
                <c:pt idx="236">
                  <c:v>45.105999999999995</c:v>
                </c:pt>
                <c:pt idx="237">
                  <c:v>31.86</c:v>
                </c:pt>
                <c:pt idx="238">
                  <c:v>279</c:v>
                </c:pt>
                <c:pt idx="239">
                  <c:v>42.58</c:v>
                </c:pt>
                <c:pt idx="240">
                  <c:v>42.58</c:v>
                </c:pt>
                <c:pt idx="241">
                  <c:v>9.93</c:v>
                </c:pt>
                <c:pt idx="242">
                  <c:v>5</c:v>
                </c:pt>
                <c:pt idx="243">
                  <c:v>54.8</c:v>
                </c:pt>
                <c:pt idx="244">
                  <c:v>1.28</c:v>
                </c:pt>
                <c:pt idx="245">
                  <c:v>29.25</c:v>
                </c:pt>
                <c:pt idx="246">
                  <c:v>78.56</c:v>
                </c:pt>
                <c:pt idx="247">
                  <c:v>39.67</c:v>
                </c:pt>
                <c:pt idx="248">
                  <c:v>50.70000000000001</c:v>
                </c:pt>
                <c:pt idx="249">
                  <c:v>23.1</c:v>
                </c:pt>
                <c:pt idx="250">
                  <c:v>47.091999999999999</c:v>
                </c:pt>
                <c:pt idx="251">
                  <c:v>105.89999999999999</c:v>
                </c:pt>
                <c:pt idx="252">
                  <c:v>27.345000000000006</c:v>
                </c:pt>
                <c:pt idx="253">
                  <c:v>2</c:v>
                </c:pt>
                <c:pt idx="254">
                  <c:v>19.21</c:v>
                </c:pt>
                <c:pt idx="255">
                  <c:v>118.80000000000001</c:v>
                </c:pt>
                <c:pt idx="256">
                  <c:v>1</c:v>
                </c:pt>
                <c:pt idx="257">
                  <c:v>1</c:v>
                </c:pt>
                <c:pt idx="258">
                  <c:v>1</c:v>
                </c:pt>
                <c:pt idx="259">
                  <c:v>10</c:v>
                </c:pt>
                <c:pt idx="260">
                  <c:v>98.3</c:v>
                </c:pt>
                <c:pt idx="261">
                  <c:v>70.77</c:v>
                </c:pt>
                <c:pt idx="262">
                  <c:v>1</c:v>
                </c:pt>
                <c:pt idx="263">
                  <c:v>392.8</c:v>
                </c:pt>
                <c:pt idx="264">
                  <c:v>1</c:v>
                </c:pt>
                <c:pt idx="265">
                  <c:v>5.4799999999999986</c:v>
                </c:pt>
                <c:pt idx="266">
                  <c:v>83.6</c:v>
                </c:pt>
                <c:pt idx="267">
                  <c:v>1</c:v>
                </c:pt>
                <c:pt idx="268">
                  <c:v>5</c:v>
                </c:pt>
                <c:pt idx="269">
                  <c:v>382.5</c:v>
                </c:pt>
                <c:pt idx="270">
                  <c:v>68</c:v>
                </c:pt>
                <c:pt idx="271">
                  <c:v>12.900000000000002</c:v>
                </c:pt>
                <c:pt idx="272">
                  <c:v>25.351499999999998</c:v>
                </c:pt>
                <c:pt idx="273">
                  <c:v>18.829999999999998</c:v>
                </c:pt>
                <c:pt idx="274">
                  <c:v>31.86</c:v>
                </c:pt>
                <c:pt idx="275">
                  <c:v>93.7</c:v>
                </c:pt>
                <c:pt idx="276">
                  <c:v>0.95</c:v>
                </c:pt>
                <c:pt idx="277">
                  <c:v>57.760000000000005</c:v>
                </c:pt>
                <c:pt idx="278">
                  <c:v>8.1</c:v>
                </c:pt>
                <c:pt idx="279">
                  <c:v>57.125999999999998</c:v>
                </c:pt>
                <c:pt idx="280">
                  <c:v>22.28</c:v>
                </c:pt>
                <c:pt idx="281">
                  <c:v>64.8</c:v>
                </c:pt>
                <c:pt idx="282">
                  <c:v>1</c:v>
                </c:pt>
                <c:pt idx="283">
                  <c:v>1</c:v>
                </c:pt>
                <c:pt idx="284">
                  <c:v>5</c:v>
                </c:pt>
                <c:pt idx="285">
                  <c:v>2</c:v>
                </c:pt>
                <c:pt idx="286">
                  <c:v>69</c:v>
                </c:pt>
                <c:pt idx="287">
                  <c:v>6</c:v>
                </c:pt>
                <c:pt idx="288">
                  <c:v>5</c:v>
                </c:pt>
                <c:pt idx="289">
                  <c:v>1548</c:v>
                </c:pt>
                <c:pt idx="290">
                  <c:v>3.43</c:v>
                </c:pt>
                <c:pt idx="291">
                  <c:v>27.345000000000006</c:v>
                </c:pt>
                <c:pt idx="292">
                  <c:v>1</c:v>
                </c:pt>
                <c:pt idx="293">
                  <c:v>7.38</c:v>
                </c:pt>
                <c:pt idx="294">
                  <c:v>28.22</c:v>
                </c:pt>
                <c:pt idx="295">
                  <c:v>52.8</c:v>
                </c:pt>
                <c:pt idx="296">
                  <c:v>111</c:v>
                </c:pt>
                <c:pt idx="297">
                  <c:v>111</c:v>
                </c:pt>
                <c:pt idx="298">
                  <c:v>111</c:v>
                </c:pt>
                <c:pt idx="299">
                  <c:v>4</c:v>
                </c:pt>
                <c:pt idx="300">
                  <c:v>4</c:v>
                </c:pt>
                <c:pt idx="301">
                  <c:v>19.2</c:v>
                </c:pt>
                <c:pt idx="302">
                  <c:v>31.86</c:v>
                </c:pt>
                <c:pt idx="303">
                  <c:v>68</c:v>
                </c:pt>
                <c:pt idx="304">
                  <c:v>52.8</c:v>
                </c:pt>
                <c:pt idx="305">
                  <c:v>47</c:v>
                </c:pt>
                <c:pt idx="306">
                  <c:v>70.14</c:v>
                </c:pt>
                <c:pt idx="307">
                  <c:v>32</c:v>
                </c:pt>
                <c:pt idx="308">
                  <c:v>4</c:v>
                </c:pt>
                <c:pt idx="309">
                  <c:v>66</c:v>
                </c:pt>
                <c:pt idx="310">
                  <c:v>61</c:v>
                </c:pt>
                <c:pt idx="311">
                  <c:v>82.5</c:v>
                </c:pt>
                <c:pt idx="312">
                  <c:v>142.54500000000002</c:v>
                </c:pt>
                <c:pt idx="313">
                  <c:v>27.345000000000006</c:v>
                </c:pt>
                <c:pt idx="314">
                  <c:v>28.22</c:v>
                </c:pt>
                <c:pt idx="315">
                  <c:v>1</c:v>
                </c:pt>
                <c:pt idx="316">
                  <c:v>58.65</c:v>
                </c:pt>
                <c:pt idx="317">
                  <c:v>19.21</c:v>
                </c:pt>
                <c:pt idx="318">
                  <c:v>15.730000000000004</c:v>
                </c:pt>
                <c:pt idx="319">
                  <c:v>19.21</c:v>
                </c:pt>
                <c:pt idx="320">
                  <c:v>23.2</c:v>
                </c:pt>
                <c:pt idx="321">
                  <c:v>42.58</c:v>
                </c:pt>
                <c:pt idx="322">
                  <c:v>4</c:v>
                </c:pt>
                <c:pt idx="323">
                  <c:v>13.750000000000002</c:v>
                </c:pt>
                <c:pt idx="324">
                  <c:v>77</c:v>
                </c:pt>
                <c:pt idx="325">
                  <c:v>12.88</c:v>
                </c:pt>
                <c:pt idx="326">
                  <c:v>111.60000000000001</c:v>
                </c:pt>
                <c:pt idx="327">
                  <c:v>3</c:v>
                </c:pt>
                <c:pt idx="328">
                  <c:v>3</c:v>
                </c:pt>
                <c:pt idx="329">
                  <c:v>8</c:v>
                </c:pt>
                <c:pt idx="330">
                  <c:v>108.6</c:v>
                </c:pt>
                <c:pt idx="331">
                  <c:v>1</c:v>
                </c:pt>
                <c:pt idx="332">
                  <c:v>18.799999999999997</c:v>
                </c:pt>
                <c:pt idx="333">
                  <c:v>18.799999999999997</c:v>
                </c:pt>
                <c:pt idx="334">
                  <c:v>190.42</c:v>
                </c:pt>
                <c:pt idx="335">
                  <c:v>3</c:v>
                </c:pt>
                <c:pt idx="336">
                  <c:v>49.2</c:v>
                </c:pt>
                <c:pt idx="337">
                  <c:v>70</c:v>
                </c:pt>
                <c:pt idx="338">
                  <c:v>24.3</c:v>
                </c:pt>
                <c:pt idx="339">
                  <c:v>1</c:v>
                </c:pt>
                <c:pt idx="340">
                  <c:v>1</c:v>
                </c:pt>
                <c:pt idx="341">
                  <c:v>1</c:v>
                </c:pt>
                <c:pt idx="342">
                  <c:v>27.2</c:v>
                </c:pt>
                <c:pt idx="343">
                  <c:v>3</c:v>
                </c:pt>
                <c:pt idx="344">
                  <c:v>3</c:v>
                </c:pt>
                <c:pt idx="345">
                  <c:v>3</c:v>
                </c:pt>
                <c:pt idx="346">
                  <c:v>16</c:v>
                </c:pt>
                <c:pt idx="347">
                  <c:v>19.21</c:v>
                </c:pt>
                <c:pt idx="348">
                  <c:v>30</c:v>
                </c:pt>
                <c:pt idx="349">
                  <c:v>25</c:v>
                </c:pt>
                <c:pt idx="350">
                  <c:v>2</c:v>
                </c:pt>
                <c:pt idx="351">
                  <c:v>4.32</c:v>
                </c:pt>
                <c:pt idx="352">
                  <c:v>54.8</c:v>
                </c:pt>
                <c:pt idx="353">
                  <c:v>0.5</c:v>
                </c:pt>
                <c:pt idx="354">
                  <c:v>0.5</c:v>
                </c:pt>
                <c:pt idx="355">
                  <c:v>12.88</c:v>
                </c:pt>
                <c:pt idx="356">
                  <c:v>9.7346000000000004</c:v>
                </c:pt>
                <c:pt idx="357">
                  <c:v>144.4</c:v>
                </c:pt>
                <c:pt idx="358">
                  <c:v>1</c:v>
                </c:pt>
                <c:pt idx="359">
                  <c:v>1</c:v>
                </c:pt>
                <c:pt idx="360">
                  <c:v>1</c:v>
                </c:pt>
                <c:pt idx="361">
                  <c:v>50.70000000000001</c:v>
                </c:pt>
                <c:pt idx="362">
                  <c:v>45.105999999999995</c:v>
                </c:pt>
                <c:pt idx="363">
                  <c:v>17.600000000000001</c:v>
                </c:pt>
                <c:pt idx="364">
                  <c:v>19.0535</c:v>
                </c:pt>
                <c:pt idx="365">
                  <c:v>6.8</c:v>
                </c:pt>
                <c:pt idx="366">
                  <c:v>1</c:v>
                </c:pt>
                <c:pt idx="367">
                  <c:v>2</c:v>
                </c:pt>
                <c:pt idx="368">
                  <c:v>68</c:v>
                </c:pt>
                <c:pt idx="369">
                  <c:v>32</c:v>
                </c:pt>
                <c:pt idx="370">
                  <c:v>21</c:v>
                </c:pt>
                <c:pt idx="371">
                  <c:v>29</c:v>
                </c:pt>
                <c:pt idx="372">
                  <c:v>2.98</c:v>
                </c:pt>
                <c:pt idx="373">
                  <c:v>12.88</c:v>
                </c:pt>
                <c:pt idx="374">
                  <c:v>29</c:v>
                </c:pt>
                <c:pt idx="375">
                  <c:v>3</c:v>
                </c:pt>
                <c:pt idx="376">
                  <c:v>3</c:v>
                </c:pt>
                <c:pt idx="377">
                  <c:v>42.58</c:v>
                </c:pt>
                <c:pt idx="378">
                  <c:v>3</c:v>
                </c:pt>
                <c:pt idx="379">
                  <c:v>3.0420000000000007</c:v>
                </c:pt>
                <c:pt idx="380">
                  <c:v>4</c:v>
                </c:pt>
                <c:pt idx="381">
                  <c:v>59.942999999999998</c:v>
                </c:pt>
                <c:pt idx="382">
                  <c:v>4</c:v>
                </c:pt>
                <c:pt idx="383">
                  <c:v>4</c:v>
                </c:pt>
                <c:pt idx="384">
                  <c:v>4</c:v>
                </c:pt>
                <c:pt idx="385">
                  <c:v>4</c:v>
                </c:pt>
                <c:pt idx="386">
                  <c:v>19.21</c:v>
                </c:pt>
                <c:pt idx="387">
                  <c:v>12.4</c:v>
                </c:pt>
                <c:pt idx="388">
                  <c:v>18</c:v>
                </c:pt>
                <c:pt idx="389">
                  <c:v>15</c:v>
                </c:pt>
                <c:pt idx="390">
                  <c:v>1</c:v>
                </c:pt>
                <c:pt idx="391">
                  <c:v>5</c:v>
                </c:pt>
                <c:pt idx="392">
                  <c:v>1</c:v>
                </c:pt>
                <c:pt idx="393">
                  <c:v>1</c:v>
                </c:pt>
                <c:pt idx="394">
                  <c:v>1</c:v>
                </c:pt>
                <c:pt idx="395">
                  <c:v>31.86</c:v>
                </c:pt>
                <c:pt idx="396">
                  <c:v>8</c:v>
                </c:pt>
                <c:pt idx="397">
                  <c:v>8</c:v>
                </c:pt>
                <c:pt idx="398">
                  <c:v>2.4336500000000001</c:v>
                </c:pt>
                <c:pt idx="399">
                  <c:v>66.239999999999995</c:v>
                </c:pt>
                <c:pt idx="400">
                  <c:v>2.12</c:v>
                </c:pt>
                <c:pt idx="401">
                  <c:v>4</c:v>
                </c:pt>
                <c:pt idx="402">
                  <c:v>4</c:v>
                </c:pt>
                <c:pt idx="403">
                  <c:v>29.25</c:v>
                </c:pt>
                <c:pt idx="404">
                  <c:v>2</c:v>
                </c:pt>
                <c:pt idx="405">
                  <c:v>3</c:v>
                </c:pt>
                <c:pt idx="406">
                  <c:v>3</c:v>
                </c:pt>
                <c:pt idx="407">
                  <c:v>2</c:v>
                </c:pt>
                <c:pt idx="408">
                  <c:v>27.345000000000006</c:v>
                </c:pt>
                <c:pt idx="409">
                  <c:v>1</c:v>
                </c:pt>
                <c:pt idx="410">
                  <c:v>1</c:v>
                </c:pt>
                <c:pt idx="411">
                  <c:v>1</c:v>
                </c:pt>
                <c:pt idx="412">
                  <c:v>1</c:v>
                </c:pt>
                <c:pt idx="413">
                  <c:v>7</c:v>
                </c:pt>
                <c:pt idx="414">
                  <c:v>0.24</c:v>
                </c:pt>
                <c:pt idx="415">
                  <c:v>7</c:v>
                </c:pt>
                <c:pt idx="416">
                  <c:v>47.04</c:v>
                </c:pt>
                <c:pt idx="417">
                  <c:v>1</c:v>
                </c:pt>
                <c:pt idx="418">
                  <c:v>2</c:v>
                </c:pt>
                <c:pt idx="419">
                  <c:v>1</c:v>
                </c:pt>
                <c:pt idx="420">
                  <c:v>1</c:v>
                </c:pt>
                <c:pt idx="421">
                  <c:v>1</c:v>
                </c:pt>
                <c:pt idx="422">
                  <c:v>1</c:v>
                </c:pt>
                <c:pt idx="423">
                  <c:v>1</c:v>
                </c:pt>
                <c:pt idx="424">
                  <c:v>1</c:v>
                </c:pt>
                <c:pt idx="425">
                  <c:v>9.7145599999999988</c:v>
                </c:pt>
                <c:pt idx="426">
                  <c:v>10</c:v>
                </c:pt>
                <c:pt idx="427">
                  <c:v>10</c:v>
                </c:pt>
                <c:pt idx="428">
                  <c:v>10</c:v>
                </c:pt>
                <c:pt idx="429">
                  <c:v>7.3</c:v>
                </c:pt>
                <c:pt idx="430">
                  <c:v>7.3</c:v>
                </c:pt>
                <c:pt idx="431">
                  <c:v>3.6300000000000008</c:v>
                </c:pt>
                <c:pt idx="432">
                  <c:v>3</c:v>
                </c:pt>
                <c:pt idx="433">
                  <c:v>10</c:v>
                </c:pt>
                <c:pt idx="434">
                  <c:v>11.4</c:v>
                </c:pt>
                <c:pt idx="435">
                  <c:v>1</c:v>
                </c:pt>
                <c:pt idx="436">
                  <c:v>1</c:v>
                </c:pt>
                <c:pt idx="437">
                  <c:v>1</c:v>
                </c:pt>
                <c:pt idx="438">
                  <c:v>1</c:v>
                </c:pt>
                <c:pt idx="439">
                  <c:v>2</c:v>
                </c:pt>
                <c:pt idx="440">
                  <c:v>2</c:v>
                </c:pt>
                <c:pt idx="441">
                  <c:v>2</c:v>
                </c:pt>
                <c:pt idx="442">
                  <c:v>2</c:v>
                </c:pt>
                <c:pt idx="443">
                  <c:v>2</c:v>
                </c:pt>
                <c:pt idx="444">
                  <c:v>2</c:v>
                </c:pt>
                <c:pt idx="445">
                  <c:v>2</c:v>
                </c:pt>
                <c:pt idx="446">
                  <c:v>2</c:v>
                </c:pt>
                <c:pt idx="447">
                  <c:v>2</c:v>
                </c:pt>
                <c:pt idx="448">
                  <c:v>5</c:v>
                </c:pt>
                <c:pt idx="449">
                  <c:v>19.21</c:v>
                </c:pt>
                <c:pt idx="450">
                  <c:v>190.42</c:v>
                </c:pt>
                <c:pt idx="451">
                  <c:v>48.572799999999994</c:v>
                </c:pt>
                <c:pt idx="452">
                  <c:v>2</c:v>
                </c:pt>
                <c:pt idx="453">
                  <c:v>3</c:v>
                </c:pt>
                <c:pt idx="454">
                  <c:v>3</c:v>
                </c:pt>
                <c:pt idx="455">
                  <c:v>0.73</c:v>
                </c:pt>
                <c:pt idx="456">
                  <c:v>0.73</c:v>
                </c:pt>
                <c:pt idx="457">
                  <c:v>1</c:v>
                </c:pt>
                <c:pt idx="458">
                  <c:v>1</c:v>
                </c:pt>
                <c:pt idx="459">
                  <c:v>1</c:v>
                </c:pt>
                <c:pt idx="460">
                  <c:v>1</c:v>
                </c:pt>
                <c:pt idx="461">
                  <c:v>1</c:v>
                </c:pt>
                <c:pt idx="462">
                  <c:v>1</c:v>
                </c:pt>
                <c:pt idx="463">
                  <c:v>28.22</c:v>
                </c:pt>
                <c:pt idx="464">
                  <c:v>144.4</c:v>
                </c:pt>
                <c:pt idx="465">
                  <c:v>7</c:v>
                </c:pt>
                <c:pt idx="466">
                  <c:v>54</c:v>
                </c:pt>
                <c:pt idx="467">
                  <c:v>1.48</c:v>
                </c:pt>
                <c:pt idx="468">
                  <c:v>1.48</c:v>
                </c:pt>
                <c:pt idx="469">
                  <c:v>6</c:v>
                </c:pt>
                <c:pt idx="470">
                  <c:v>1</c:v>
                </c:pt>
                <c:pt idx="471">
                  <c:v>1</c:v>
                </c:pt>
                <c:pt idx="472">
                  <c:v>1</c:v>
                </c:pt>
                <c:pt idx="473">
                  <c:v>1</c:v>
                </c:pt>
                <c:pt idx="474">
                  <c:v>1</c:v>
                </c:pt>
                <c:pt idx="475">
                  <c:v>1</c:v>
                </c:pt>
                <c:pt idx="476">
                  <c:v>1</c:v>
                </c:pt>
                <c:pt idx="477">
                  <c:v>1</c:v>
                </c:pt>
                <c:pt idx="478">
                  <c:v>1</c:v>
                </c:pt>
                <c:pt idx="479">
                  <c:v>1</c:v>
                </c:pt>
                <c:pt idx="480">
                  <c:v>1</c:v>
                </c:pt>
                <c:pt idx="481">
                  <c:v>1</c:v>
                </c:pt>
                <c:pt idx="482">
                  <c:v>9</c:v>
                </c:pt>
                <c:pt idx="483">
                  <c:v>1</c:v>
                </c:pt>
                <c:pt idx="484">
                  <c:v>6.3360000000000003</c:v>
                </c:pt>
                <c:pt idx="485">
                  <c:v>12.88</c:v>
                </c:pt>
                <c:pt idx="486">
                  <c:v>6</c:v>
                </c:pt>
                <c:pt idx="487">
                  <c:v>6</c:v>
                </c:pt>
                <c:pt idx="488">
                  <c:v>3</c:v>
                </c:pt>
                <c:pt idx="489">
                  <c:v>7</c:v>
                </c:pt>
                <c:pt idx="490">
                  <c:v>7</c:v>
                </c:pt>
                <c:pt idx="491">
                  <c:v>4</c:v>
                </c:pt>
                <c:pt idx="492">
                  <c:v>4</c:v>
                </c:pt>
                <c:pt idx="493">
                  <c:v>1</c:v>
                </c:pt>
                <c:pt idx="494">
                  <c:v>6</c:v>
                </c:pt>
                <c:pt idx="495">
                  <c:v>6</c:v>
                </c:pt>
                <c:pt idx="496">
                  <c:v>1</c:v>
                </c:pt>
                <c:pt idx="497">
                  <c:v>1.7600000000000002</c:v>
                </c:pt>
                <c:pt idx="498">
                  <c:v>1</c:v>
                </c:pt>
                <c:pt idx="499">
                  <c:v>1</c:v>
                </c:pt>
                <c:pt idx="500">
                  <c:v>1</c:v>
                </c:pt>
                <c:pt idx="501">
                  <c:v>8</c:v>
                </c:pt>
                <c:pt idx="502">
                  <c:v>8</c:v>
                </c:pt>
                <c:pt idx="503">
                  <c:v>4</c:v>
                </c:pt>
                <c:pt idx="504">
                  <c:v>4</c:v>
                </c:pt>
                <c:pt idx="505">
                  <c:v>4</c:v>
                </c:pt>
                <c:pt idx="506">
                  <c:v>5</c:v>
                </c:pt>
                <c:pt idx="507">
                  <c:v>2</c:v>
                </c:pt>
                <c:pt idx="508">
                  <c:v>3.3</c:v>
                </c:pt>
                <c:pt idx="509">
                  <c:v>1</c:v>
                </c:pt>
                <c:pt idx="510">
                  <c:v>1</c:v>
                </c:pt>
                <c:pt idx="511">
                  <c:v>1</c:v>
                </c:pt>
                <c:pt idx="512">
                  <c:v>1</c:v>
                </c:pt>
                <c:pt idx="513">
                  <c:v>1</c:v>
                </c:pt>
                <c:pt idx="514">
                  <c:v>1</c:v>
                </c:pt>
                <c:pt idx="515">
                  <c:v>4</c:v>
                </c:pt>
                <c:pt idx="516">
                  <c:v>1</c:v>
                </c:pt>
                <c:pt idx="517">
                  <c:v>5</c:v>
                </c:pt>
                <c:pt idx="518">
                  <c:v>1.75</c:v>
                </c:pt>
                <c:pt idx="519">
                  <c:v>1.75</c:v>
                </c:pt>
                <c:pt idx="520">
                  <c:v>3</c:v>
                </c:pt>
                <c:pt idx="521">
                  <c:v>2</c:v>
                </c:pt>
                <c:pt idx="522">
                  <c:v>2.57</c:v>
                </c:pt>
                <c:pt idx="523">
                  <c:v>3</c:v>
                </c:pt>
                <c:pt idx="524">
                  <c:v>3</c:v>
                </c:pt>
                <c:pt idx="525">
                  <c:v>6</c:v>
                </c:pt>
                <c:pt idx="526">
                  <c:v>6</c:v>
                </c:pt>
                <c:pt idx="527">
                  <c:v>48.572799999999994</c:v>
                </c:pt>
                <c:pt idx="528">
                  <c:v>3</c:v>
                </c:pt>
                <c:pt idx="529">
                  <c:v>1</c:v>
                </c:pt>
                <c:pt idx="530">
                  <c:v>1</c:v>
                </c:pt>
                <c:pt idx="531">
                  <c:v>1</c:v>
                </c:pt>
                <c:pt idx="532">
                  <c:v>1</c:v>
                </c:pt>
                <c:pt idx="533">
                  <c:v>1</c:v>
                </c:pt>
                <c:pt idx="534">
                  <c:v>1.37</c:v>
                </c:pt>
                <c:pt idx="535">
                  <c:v>1.37</c:v>
                </c:pt>
                <c:pt idx="536">
                  <c:v>5</c:v>
                </c:pt>
                <c:pt idx="537">
                  <c:v>2</c:v>
                </c:pt>
                <c:pt idx="538">
                  <c:v>3</c:v>
                </c:pt>
                <c:pt idx="539">
                  <c:v>3</c:v>
                </c:pt>
                <c:pt idx="540">
                  <c:v>2</c:v>
                </c:pt>
                <c:pt idx="541">
                  <c:v>1</c:v>
                </c:pt>
                <c:pt idx="542">
                  <c:v>1</c:v>
                </c:pt>
                <c:pt idx="543">
                  <c:v>2</c:v>
                </c:pt>
                <c:pt idx="544">
                  <c:v>2</c:v>
                </c:pt>
                <c:pt idx="545">
                  <c:v>2</c:v>
                </c:pt>
                <c:pt idx="546">
                  <c:v>2</c:v>
                </c:pt>
                <c:pt idx="547">
                  <c:v>2</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0.5</c:v>
                </c:pt>
                <c:pt idx="565">
                  <c:v>1</c:v>
                </c:pt>
                <c:pt idx="566">
                  <c:v>1</c:v>
                </c:pt>
              </c:numCache>
            </c:numRef>
          </c:val>
          <c:extLst>
            <c:ext xmlns:c16="http://schemas.microsoft.com/office/drawing/2014/chart" uri="{C3380CC4-5D6E-409C-BE32-E72D297353CC}">
              <c16:uniqueId val="{00000000-B681-45B0-A857-D9889512AA69}"/>
            </c:ext>
          </c:extLst>
        </c:ser>
        <c:ser>
          <c:idx val="1"/>
          <c:order val="1"/>
          <c:tx>
            <c:strRef>
              <c:f>'CURVA ABC'!$E$4</c:f>
              <c:strCache>
                <c:ptCount val="1"/>
                <c:pt idx="0">
                  <c:v>Preço Unitário
(com BDI) (R$)</c:v>
                </c:pt>
              </c:strCache>
            </c:strRef>
          </c:tx>
          <c:spPr>
            <a:solidFill>
              <a:schemeClr val="accent2"/>
            </a:solidFill>
            <a:ln>
              <a:noFill/>
            </a:ln>
            <a:effectLst/>
          </c:spPr>
          <c:invertIfNegative val="0"/>
          <c:cat>
            <c:multiLvlStrRef>
              <c:f>'CURVA ABC'!$A$5:$C$571</c:f>
              <c:multiLvlStrCache>
                <c:ptCount val="567"/>
                <c:lvl>
                  <c:pt idx="0">
                    <c:v>Estrutura metálica para rua coberta, em aço dobrado e tubos, incluso fixações. Fornecimento e Instalação.</c:v>
                  </c:pt>
                  <c:pt idx="1">
                    <c:v>EXECUÇÃO DE PAVIMENTO EM PISO INTERTRAVADO, COM BLOCO SEXTAVADO DE 25 X 25 CM, ESPESSURA 8 CM. AF_10/2022</c:v>
                  </c:pt>
                  <c:pt idx="2">
                    <c:v>Alambrado 19,30m x 10,86 x 4,05 para quadra poliesportiva, incluso 4 portas de giro, tela e fixações. Fornecimento e Instalação.</c:v>
                  </c:pt>
                  <c:pt idx="3">
                    <c:v>PINTURA DE PISO COM TINTA EPÓXI, APLICAÇÃO MANUAL, 2 DEMÃOS, INCLUSO PRIMER EPÓXI. AF_05/2021. CICLOVIA</c:v>
                  </c:pt>
                  <c:pt idx="4">
                    <c:v>Mirante em Estrutura Metálica, com pilares e estrutura em aço laminado. Inclusive guarda corpo e fixações. Fornecimento e Instalação.</c:v>
                  </c:pt>
                  <c:pt idx="5">
                    <c:v>Estrutura metálica para Concha Acústica (cobertura do palco), em perfis dobrados e tubos, incluindo com telhas metálicas onduladas curvas</c:v>
                  </c:pt>
                  <c:pt idx="6">
                    <c:v>GUARDA-CORPO DE AÇO GALVANIZADO DE 1,10M, MONTANTES TUBULARES DE 1.1/4" ESPAÇADOS DE 1,20M, TRAVESSA SUPERIOR DE 1.1/2", GRADIL FORMADO POR TUBOS HORIZONTAIS DE 1" E VERTICAIS DE 3/4", FIXADO COM CHUMBADOR MECÂNICO. AF_04/2019_PS</c:v>
                  </c:pt>
                  <c:pt idx="7">
                    <c:v>Painel de Homenagem com medidas 8,00m x 3,14m, em chapa de aço A36 12.7mm, corte a laser, com pintura automotiva, inclusive estrutura de fixação. Fornecimento e Instalação.</c:v>
                  </c:pt>
                  <c:pt idx="8">
                    <c:v>Alambrado 19,64m x 10,00 x 3,00 para quadra de vôlei, incluso tela e fixações. Fornecimento e Instalação.</c:v>
                  </c:pt>
                  <c:pt idx="9">
                    <c:v>EXECUÇÃO DE PISO INDUSTRIAL DE CONCRETO ARMADO, FCK = 20 MPA, ESPESSURA DE 20,0 CM. AF_04/2022</c:v>
                  </c:pt>
                  <c:pt idx="10">
                    <c:v>ENGENHEIRO CIVIL DE OBRA JUNIOR COM ENCARGOS COMPLEMENTARES</c:v>
                  </c:pt>
                  <c:pt idx="11">
                    <c:v>PINTURA DE FAIXA DE PEDESTRE OU ZEBRADA COM TINTA EPÓXI, E = 30 CM, APLICAÇÃO MANUAL. AF_05/2021</c:v>
                  </c:pt>
                  <c:pt idx="12">
                    <c:v>RAMPA DE ACESSIBILIDADE PARA ACESSO A EDIFICAÇÕES COM INCLINAÇÃO DE 8,33% EM CONCRETO MOLDADO IN LOCO, COM LARGURA DE 1,20M, FCK 25MPA, NÃO ARMADA, COM JUNTA A CADA 2M COM CORTE À SECO. AF_03/2024. INLCUSIVE GUARDA-CORPO DE AÇO GALVANIZADO DE 1,10M, MONTAN</c:v>
                  </c:pt>
                  <c:pt idx="13">
                    <c:v>ASSENTAMENTO DE GUIA (MEIO-FIO) EM TRECHO RETO, CONFECCIONADA EM CONCRETO PRÉ-FABRICADO, DIMENSÕES 100X15X13X30 CM (COMPRIMENTO X BASE INFERIOR X BASE SUPERIOR X ALTURA). AF_01/2024</c:v>
                  </c:pt>
                  <c:pt idx="14">
                    <c:v>MESTRE DE OBRAS COM ENCARGOS COMPLEMENTARES</c:v>
                  </c:pt>
                  <c:pt idx="15">
                    <c:v>CABO DE COBRE FLEXÍVEL ISOLADO, 10 MM², ANTI-CHAMA 0,6/1,0 KV, PARA CIRCUITOS TERMINAIS - FORNECIMENTO E INSTALAÇÃO. AF_03/2023</c:v>
                  </c:pt>
                  <c:pt idx="16">
                    <c:v>Cobertura Angular em Policarbonato Alveoval Translúcido 18mm. Composto por 3 laminas de 6mm cada. Fornecimento e Instalação.</c:v>
                  </c:pt>
                  <c:pt idx="17">
                    <c:v>CONTAINER ALMOXARIFADO, DE *2,40* X *6,00* M, PADRAO SIMPLES, SEM REVESTIMENTO E SEM DIVISORIAS INTERNOS E SEM SANITARIO, PARA USO EM CANTEIRO DE OBRAS</c:v>
                  </c:pt>
                  <c:pt idx="18">
                    <c:v>Pórtico de Entrada em conjunto de 3 chapas de aço 16mm, cortadas a laser e incluindo pintura automotiva</c:v>
                  </c:pt>
                  <c:pt idx="19">
                    <c:v>CABO DE COBRE FLEXÍVEL ISOLADO, 35 MM², 0,6/1,0 KV, PARA REDE AÉREA DE DISTRIBUIÇÃO DE ENERGIA ELÉTRICA DE BAIXA TENSÃO - FORNECIMENTO E INSTALAÇÃO. AF_07/2020</c:v>
                  </c:pt>
                  <c:pt idx="20">
                    <c:v>POSTE METÁLICO PRETO, 3,00M base flangeada, com nicho em concreto. Com cabos internos e soquete para lâmpada bulbo LED. Fornecimento e Instalação</c:v>
                  </c:pt>
                  <c:pt idx="21">
                    <c:v>POSTE METÁLICO PRETO, 3,00M base flangeada, com nicho em concreto. Com cabos internos e soquete para lâmpada bulbo LED. Fornecimento e Instalação</c:v>
                  </c:pt>
                  <c:pt idx="22">
                    <c:v>EXECUÇÃO DE RADIER, ESPESSURA DE 20 CM, FCK = 30 MPA, COM USO DE FORMAS EM MADEIRA SERRADA. AF_09/2021</c:v>
                  </c:pt>
                  <c:pt idx="23">
                    <c:v>FABRICAÇÃO, MONTAGEM E DESMONTAGEM DE FÔRMA PARA SAPATA CORRIDA, EM MADEIRA SERRADA, E=25 MM, 2 UTILIZAÇÕES. AF_01/2024</c:v>
                  </c:pt>
                  <c:pt idx="24">
                    <c:v>POSTE METÁLICO PRETO, 3,00M base flangeada, com nicho em concreto. Com cabos internos e soquete para lâmpada bulbo LED. Fornecimento e Instalação</c:v>
                  </c:pt>
                  <c:pt idx="25">
                    <c:v>Estrutura em Aluminio Amadeirado 150x50 1.50mm. Decorativa do Chimarródromo. Incluindo ferro de 1/2 para suporte das plantas. Fabricação e Instalação</c:v>
                  </c:pt>
                  <c:pt idx="26">
                    <c:v>PLANTIO DE GRAMA ESMERALDA OU SÃO CARLOS OU CURITIBANA, EM PLACAS. AF_07/2024</c:v>
                  </c:pt>
                  <c:pt idx="27">
                    <c:v>CONCRETAGEM DE SAPATA CORRIDA, FCK 30 MPA, COM USO DE JERICA - LANÇAMENTO, ADENSAMENTO E ACABAMENTO. AF_01/2024</c:v>
                  </c:pt>
                  <c:pt idx="28">
                    <c:v>CABO DE COBRE FLEXÍVEL ISOLADO, 16 MM², ANTI-CHAMA 0,6/1,0 KV, PARA CIRCUITOS TERMINAIS - FORNECIMENTO E INSTALAÇÃO. AF_03/2023</c:v>
                  </c:pt>
                  <c:pt idx="29">
                    <c:v>PISO PODOTÁTIL DE ALERTA OU DIRECIONAL, DE CONCRETO, ASSENTADO SOBRE ARGAMASSA. AF_03/2024</c:v>
                  </c:pt>
                  <c:pt idx="30">
                    <c:v>CONCRETAGEM DE ESCADAS, FCK=25 MPA, COM USO DE BOMBA - LANÇAMENTO, ADENSAMENTO E ACABAMENTO. AF_02/2022_PS</c:v>
                  </c:pt>
                  <c:pt idx="31">
                    <c:v>CONCRETAGEM DE SAPATA, FCK 30 MPA, COM USO DE JERICA - LANÇAMENTO, ADENSAMENTO E ACABAMENTO. AF_01/2024</c:v>
                  </c:pt>
                  <c:pt idx="32">
                    <c:v>CONCRETAGEM DE MURETAS, FCK=25 MPA, COM USO DE BOMBA - LANÇAMENTO, ADENSAMENTO E ACABAMENTO. AF_02/2022_PS</c:v>
                  </c:pt>
                  <c:pt idx="33">
                    <c:v>Guarda Sol Menor em estrutura metálica, tubo central redondo 200m x 6,35mm, tubos superiores 50x50x2. Incluso inclusive bloco de ancoragem 1m x 1m x 1m no piso, e cobertura em policarbonato alveolar 16mm. Fabricação e Instalação.</c:v>
                  </c:pt>
                  <c:pt idx="34">
                    <c:v>CABO DE COBRE FLEXÍVEL ISOLADO, 35 MM², 0,6/1,0 KV, PARA REDE AÉREA DE DISTRIBUIÇÃO DE ENERGIA ELÉTRICA DE BAIXA TENSÃO - FORNECIMENTO E INSTALAÇÃO. AF_07/2020</c:v>
                  </c:pt>
                  <c:pt idx="35">
                    <c:v>FABRICAÇÃO, MONTAGEM E DESMONTAGEM DE FÔRMA PARA ESCADA HIDRÁULICA, EM CHAPA DE MADEIRA COMPENSADA RESINADA, E = 17 MM, 3 UTILIZAÇÕES. AF_08/2022</c:v>
                  </c:pt>
                  <c:pt idx="36">
                    <c:v>ALVENARIA DE VEDAÇÃO DE BLOCOS CERÂMICOS MACIÇOS DE 5X10X20CM (ESPESSURA 10CM) E ARGAMASSA DE ASSENTAMENTO COM PREPARO EM BETONEIRA. AF_05/2020</c:v>
                  </c:pt>
                  <c:pt idx="37">
                    <c:v>CONCRETAGEM DE RADIER, PISO DE CONCRETO OU LAJE SOBRE SOLO, FCK 30 MPA - LANÇAMENTO, ADENSAMENTO E ACABAMENTO. AF_09/2021</c:v>
                  </c:pt>
                  <c:pt idx="38">
                    <c:v>CABO DE COBRE FLEXÍVEL ISOLADO, 25 MM², 0,6/1,0 KV, PARA REDE AÉREA DE DISTRIBUIÇÃO DE ENERGIA ELÉTRICA DE BAIXA TENSÃO - FORNECIMENTO E INSTALAÇÃO. AF_07/2020</c:v>
                  </c:pt>
                  <c:pt idx="39">
                    <c:v>REMOÇÃO DE PISO DE BLOCO INTERTRAVADO OU DE PEDRA PORTUGUESA, DE FORMA MANUAL, COM REAPROVEITAMENTO. AF_09/2023</c:v>
                  </c:pt>
                  <c:pt idx="40">
                    <c:v>LIXEIRA DUPLA, COM CAPACIDADE VOLUMETRICA DE 60L FORNECIMENTO E INSTALAÇÃO</c:v>
                  </c:pt>
                  <c:pt idx="41">
                    <c:v>Canteiros circulares de fixação base D=1,40m H=1,00m. Enterrados 0,60m. Fornecimento e Instalação.</c:v>
                  </c:pt>
                  <c:pt idx="42">
                    <c:v>CONJUNTO DE BANCOS COM ENCOSTO E SEM ENCOSTO PARA AS ÁREAS DE RECUOS</c:v>
                  </c:pt>
                  <c:pt idx="43">
                    <c:v>ASSOALHO DE MADEIRA. AF_09/2020</c:v>
                  </c:pt>
                  <c:pt idx="44">
                    <c:v>ARMAÇÃO DE BLOCO, SAPATA ISOLADA, VIGA BALDRAME E SAPATA CORRIDA UTILIZANDO AÇO CA-50 DE 12,5 MM - MONTAGEM. AF_01/2024</c:v>
                  </c:pt>
                  <c:pt idx="45">
                    <c:v>EMBOÇO OU MASSA ÚNICA EM ARGAMASSA TRAÇO 1:2:8, PREPARO MANUAL, APLICADA MANUALMENTE EM PANOS CEGOS DE FACHADA (SEM PRESENÇA DE VÃOS), ESPESSURA DE 25 MM. AF_09/2022</c:v>
                  </c:pt>
                  <c:pt idx="46">
                    <c:v>ASSOALHO DE MADEIRA. AF_09/2020</c:v>
                  </c:pt>
                  <c:pt idx="47">
                    <c:v>Tacha refletiva em plástico injetado - bidirecional tipo II - fornecimento e colocação</c:v>
                  </c:pt>
                  <c:pt idx="48">
                    <c:v>REASSENTAMENTO DE BLOCOS RETANGULAR PARA PISO INTERTRAVADO, ESPESSURA DE 6 CM, EM CALÇADA, COM REAPROVEITAMENTO DOS BLOCOS RETANGULAR - INCLUSO RETIRADA E COLOCAÇÃO DO MATERIAL. AF_12/2020</c:v>
                  </c:pt>
                  <c:pt idx="49">
                    <c:v>DRENO ESPINHA DE PEIXE (SEÇÃO 0,40 X 0,40 M), COM TUBO DE PVC CORRUGADO RÍGIDO PERFURADO, DN 100 MM, ENCHIMENTO COM BRITA, ENVOLVIDO COM MANTA GEOTÊXTIL, INCLUSIVE CONEXÕES. AF_07/2021</c:v>
                  </c:pt>
                  <c:pt idx="50">
                    <c:v>PINTURA DE PISO COM TINTA EPÓXI, APLICAÇÃO MANUAL, 2 DEMÃOS, INCLUSO PRIMER EPÓXI. AF_05/2021</c:v>
                  </c:pt>
                  <c:pt idx="51">
                    <c:v>Revestimento em ACM Branco ou Amadeirado. 3mm. Fornecimento e instalação.</c:v>
                  </c:pt>
                  <c:pt idx="52">
                    <c:v>CONCRETAGEM DE SAPATA CORRIDA, FCK 30 MPA, COM USO DE JERICA - LANÇAMENTO, ADENSAMENTO E ACABAMENTO. AF_01/2024</c:v>
                  </c:pt>
                  <c:pt idx="53">
                    <c:v>RAMPA DE ACESSIBILIDADE EM CONCRETO MOLDADO IN LOCO, EM CALÇADA PRÉ EXISTENTE COM LARGURA MAIOR OU IGUAL À 3,00 M, FCK 25MPA, COM PISO PODOTÁTIL. AF_03/2024</c:v>
                  </c:pt>
                  <c:pt idx="54">
                    <c:v>PLANTIO DE ÁRVORE ORNAMENTAL COM ALTURA DE MUDA MAIOR QUE 2,00 M E MENOR OU IGUAL A 4,00 M . AF_07/2024</c:v>
                  </c:pt>
                  <c:pt idx="55">
                    <c:v>CONCRETAGEM DE SAPATA CORRIDA, FCK 30 MPA, COM USO DE JERICA - LANÇAMENTO, ADENSAMENTO E ACABAMENTO. AF_01/2024</c:v>
                  </c:pt>
                  <c:pt idx="56">
                    <c:v>LUMINÁRIA DE LED PARA ILUMINAÇÃO PÚBLICA, DE 98 W ATÉ 137 W - FORNECIMENTO E INSTALAÇÃO. AF_02/2025_PS</c:v>
                  </c:pt>
                  <c:pt idx="57">
                    <c:v>Revestimento em ACM Branco ou Amadeirado. 3mm. Fornecimento e instalação.</c:v>
                  </c:pt>
                  <c:pt idx="58">
                    <c:v>EXECUÇÃO DE RADIER, ESPESSURA DE 15 CM, FCK = 30 MPA, COM USO DE FORMAS EM MADEIRA SERRADA. AF_09/2021</c:v>
                  </c:pt>
                  <c:pt idx="59">
                    <c:v>LUMINÁRIA DE LED PARA ILUMINAÇÃO PÚBLICA, DE 98 W ATÉ 137 W - FORNECIMENTO E INSTALAÇÃO. AF_02/2025_PS</c:v>
                  </c:pt>
                  <c:pt idx="60">
                    <c:v>LUMINÁRIA DE LED PARA ILUMINAÇÃO PÚBLICA, DE 98 W ATÉ 137 W - FORNECIMENTO E INSTALAÇÃO. AF_02/2025_PS</c:v>
                  </c:pt>
                  <c:pt idx="61">
                    <c:v>BANCO COM MESINHA COLMÉIA EM METÁLICA E MADEIRA</c:v>
                  </c:pt>
                  <c:pt idx="62">
                    <c:v>LOCACAO DE CONTAINER 2,30 X 6,00 M, ALT. 2,50 M, PARA ESCRITORIO, SEM DIVISORIAS INTERNAS E SEM SANITARIO (NAO INCLUI MOBILIZACAO/DESMOBILIZACAO)</c:v>
                  </c:pt>
                  <c:pt idx="63">
                    <c:v>REMOÇAO DE GUIAS PRÉ-FABRICADAS DE CONCRETO, DE FORMA MECANIZADA, COM REAPROVEITAMENTO. AF_09/2023</c:v>
                  </c:pt>
                  <c:pt idx="64">
                    <c:v>LASTRO COM MATERIAL GRANULAR (AREIA MÉDIA), APLICADO EM PISOS OU LAJES SOBRE SOLO, ESPESSURA DE *10 CM*. AF_01/2024</c:v>
                  </c:pt>
                  <c:pt idx="65">
                    <c:v>ATERRO MANUAL DE VALAS COM SOLO ARGILO-ARENOSO. AF_08/2023</c:v>
                  </c:pt>
                  <c:pt idx="66">
                    <c:v>CALHA EM CHAPA DE AÇO GALVANIZADO NÚMERO 24, DESENVOLVIMENTO DE 100 CM, INCLUSO TRANSPORTE VERTICAL. AF_07/2019</c:v>
                  </c:pt>
                  <c:pt idx="67">
                    <c:v>GUARDA-CORPO DE AÇO GALVANIZADO DE 1,10M DE ALTURA, MONTANTES TUBULARES DE 1.1/2 ESPAÇADOS DE 1,20M, TRAVESSA SUPERIOR DE 2, GRADIL FORMADO POR BARRAS CHATAS EM FERRO DE 32X4,8MM, FIXADO COM CHUMBADOR MECÂNICO. AF_04/2019_PS</c:v>
                  </c:pt>
                  <c:pt idx="68">
                    <c:v>MONTAGEM E DESMONTAGEM DE FÔRMA DE PILARES RETANGULARES E ESTRUTURAS SIMILARES, PÉ-DIREITO SIMPLES, EM MADEIRA SERRADA, 1 UTILIZAÇÃO. AF_09/2020</c:v>
                  </c:pt>
                  <c:pt idx="69">
                    <c:v>ARMAÇÃO DE CORTINA DE CONTENÇÃO EM CONCRETO ARMADO, COM AÇO CA-50 DE 12,5 MM - MONTAGEM. AF_11/2024</c:v>
                  </c:pt>
                  <c:pt idx="70">
                    <c:v>FABRICAÇÃO, MONTAGEM E DESMONTAGEM DE FÔRMA PARA SAPATA, EM MADEIRA SERRADA, E=25 MM, 2 UTILIZAÇÕES. AF_01/2024</c:v>
                  </c:pt>
                  <c:pt idx="71">
                    <c:v>ALVENARIA DE VEDAÇÃO DE BLOCOS CERÂMICOS FURADOS NA HORIZONTAL DE 14X19X29 CM (ESPESSURA 14 CM) E ARGAMASSA DE ASSENTAMENTO COM PREPARO EM BETONEIRA. AF_12/2021</c:v>
                  </c:pt>
                  <c:pt idx="72">
                    <c:v>CAIXA ENTERRADA ELÉTRICA RETANGULAR, EM CONCRETO PRÉ-MOLDADO, FUNDO COM BRITA, DIMENSÕES INTERNAS: 0,3X0,3X0,3 M. AF_12/2020</c:v>
                  </c:pt>
                  <c:pt idx="73">
                    <c:v>APLICAÇÃO MANUAL DE PINTURA COM TINTA TEXTURIZADA ACRÍLICA EM PAREDES EXTERNAS DE CASAS, UMA COR. AF_03/2024</c:v>
                  </c:pt>
                  <c:pt idx="74">
                    <c:v>CAIXA ENTERRADA ELÉTRICA RETANGULAR, EM CONCRETO PRÉ-MOLDADO, FUNDO COM BRITA, DIMENSÕES INTERNAS: 0,3X0,3X0,3 M. AF_12/2020</c:v>
                  </c:pt>
                  <c:pt idx="75">
                    <c:v>GUARDA-CORPO DE AÇO GALVANIZADO DE 1,10M, DUPLO CORRIMÃO, MONTANTES TUBULARES DE 1.1/2" ESPAÇADOS DE 1,20M, TRAVESSA SUPERIOR DE 2", GRADIL DE BARRAS CHATAS DE 32X4,8MM, FIXADO COM ADESIVO ESTRUTURAL EPOXI. AF_04/2019</c:v>
                  </c:pt>
                  <c:pt idx="76">
                    <c:v>CABO DE COBRE FLEXÍVEL ISOLADO, 25 MM², 0,6/1,0 KV, PARA REDE AÉREA DE DISTRIBUIÇÃO DE ENERGIA ELÉTRICA DE BAIXA TENSÃO - FORNECIMENTO E INSTALAÇÃO. AF_07/2020</c:v>
                  </c:pt>
                  <c:pt idx="77">
                    <c:v>MONTAGEM E DESMONTAGEM DE FÔRMA DE VIGA, ESCORAMENTO COM PONTALETE DE MADEIRA, PÉ-DIREITO SIMPLES, EM MADEIRA SERRADA, 1 UTILIZAÇÃO. AF_09/2020</c:v>
                  </c:pt>
                  <c:pt idx="78">
                    <c:v>CONCRETAGEM DE SAPATA, FCK 30 MPA, COM USO DE JERICA - LANÇAMENTO, ADENSAMENTO E ACABAMENTO. AF_01/2024</c:v>
                  </c:pt>
                  <c:pt idx="79">
                    <c:v>PAR DE ESTRUTURAS TUBULARES METALICAS PARA SUPORTE TABELA DE BASQUETE, FABRICADA EM TUBO DE ACO GALVANIZADO, FORMATO EM L, DIAMETRO 6" E AVANCO 2,3 M, FIXACAO POR CHUMBAMENTO COM CONCRETO NO PISO, INCLUSO CONCRETO, EXCETO TABELA, ARO E REDE - FORNECIMENTO </c:v>
                  </c:pt>
                  <c:pt idx="80">
                    <c:v>FABRICAÇÃO DE FÔRMA PARA PILARES E ESTRUTURAS SIMILARES, EM CHAPA DE MADEIRA COMPENSADA RESINADA, E = 17 MM. AF_09/2020</c:v>
                  </c:pt>
                  <c:pt idx="81">
                    <c:v>LASTRO DE CONCRETO MAGRO, APLICADO EM BLOCOS DE COROAMENTO OU SAPATAS. AF_01/2024</c:v>
                  </c:pt>
                  <c:pt idx="82">
                    <c:v>ALVENARIA DE VEDAÇÃO DE BLOCOS CERÂMICOS MACIÇOS DE 5X10X20CM (ESPESSURA 10CM) E ARGAMASSA DE ASSENTAMENTO COM PREPARO EM BETONEIRA. AF_05/2020</c:v>
                  </c:pt>
                  <c:pt idx="83">
                    <c:v>LAJE PRÉ-MOLDADA UNIDIRECIONAL, BIAPOIADA, PARA PISO, ENCHIMENTO EM CERÂMICA, VIGOTA TRELIÇADA, ALTURA TOTAL DA LAJE "LT" = 16 CM (ENCHIMENTO+CAPA) = (12+4). AF_08/2025</c:v>
                  </c:pt>
                  <c:pt idx="84">
                    <c:v>FABRICAÇÃO, MONTAGEM E DESMONTAGEM DE FÔRMA PARA SAPATA CORRIDA, EM MADEIRA SERRADA, E=25 MM, 1 UTILIZAÇÃO. AF_01/2024</c:v>
                  </c:pt>
                  <c:pt idx="85">
                    <c:v>FABRICAÇÃO, MONTAGEM E DESMONTAGEM DE FÔRMA PARA SAPATA CORRIDA, EM MADEIRA SERRADA, E=25 MM, 1 UTILIZAÇÃO. AF_01/2024</c:v>
                  </c:pt>
                  <c:pt idx="86">
                    <c:v>ACABAMENTO POLIDO PARA PISO DE CONCRETO ARMADO OU LAJE SOBRE SOLO DE ALTA RESISTÊNCIA. AF_09/2021</c:v>
                  </c:pt>
                  <c:pt idx="87">
                    <c:v>ALVENARIA DE VEDAÇÃO DE BLOCOS CERÂMICOS MACIÇOS DE 5X10X20CM (ESPESSURA 10CM) E ARGAMASSA DE ASSENTAMENTO COM PREPARO EM BETONEIRA. AF_05/2020</c:v>
                  </c:pt>
                  <c:pt idx="88">
                    <c:v>ATERRO MECANIZADO DE VALA COM RETROESCAVADEIRA (CAPACIDADE DA CAÇAMBA DA RETRO: 0,26 M³ / POTÊNCIA: 88 HP), LARGURA ATÉ 1,5 M, PROFUNDIDADE ATÉ 1,5 M, COM SOLO ARGILO-ARENOSO. AF_08/2023</c:v>
                  </c:pt>
                  <c:pt idx="89">
                    <c:v>ALVENARIA DE VEDAÇÃO DE BLOCOS CERÂMICOS FURADOS NA HORIZONTAL DE 14X19X29 CM (ESPESSURA 14 CM) E ARGAMASSA DE ASSENTAMENTO COM PREPARO EM BETONEIRA. AF_12/2021</c:v>
                  </c:pt>
                  <c:pt idx="90">
                    <c:v>ESCADA EM CONCRETO ARMADO MOLDADO IN LOCO, FCK 25 MPA, COM 1 LANCE E LAJE PLANA, FÔRMA EM CHAPA DE MADEIRA COMPENSADA RESINADA. AF_11/2020</c:v>
                  </c:pt>
                  <c:pt idx="91">
                    <c:v>TOPOGRAFO COM ENCARGOS COMPLEMENTARES</c:v>
                  </c:pt>
                  <c:pt idx="92">
                    <c:v>ELETRODUTO FLEXÍVEL CORRUGADO, PEAD, DN 63 (2"), PARA REDE ENTERRADA DE DISTRIBUIÇÃO DE ENERGIA ELÉTRICA - FORNECIMENTO E INSTALAÇÃO. AF_12/2021</c:v>
                  </c:pt>
                  <c:pt idx="93">
                    <c:v>FILTRO ANAERÓBIO RETANGULAR, EM ALVENARIA COM TIJOLOS CERÂMICOS MACIÇOS, DIMENSÕES INTERNAS: 1,2 X 1,8 X H=1,67 M, VOLUME ÚTIL: 2592 L (PARA 13 CONTRIBUINTES). AF_12/2020</c:v>
                  </c:pt>
                  <c:pt idx="94">
                    <c:v>FILTRO ANAERÓBIO RETANGULAR, EM ALVENARIA COM TIJOLOS CERÂMICOS MACIÇOS, DIMENSÕES INTERNAS: 1,2 X 1,8 X H=1,67 M, VOLUME ÚTIL: 2592 L (PARA 13 CONTRIBUINTES). AF_12/2020</c:v>
                  </c:pt>
                  <c:pt idx="95">
                    <c:v>ARMAÇÃO DE CORTINA DE CONTENÇÃO EM CONCRETO ARMADO, COM AÇO CA-50 DE 10 MM - MONTAGEM. AF_11/2024</c:v>
                  </c:pt>
                  <c:pt idx="96">
                    <c:v>CONCRETAGEM DE SAPATA, FCK 30 MPA, COM USO DE JERICA - LANÇAMENTO, ADENSAMENTO E ACABAMENTO. AF_01/2024</c:v>
                  </c:pt>
                  <c:pt idx="97">
                    <c:v>SUMIDOURO CIRCULAR, EM CONCRETO PRÉ-MOLDADO, DIÂMETRO INTERNO = 2,38 M, ALTURA INTERNA = 3,0 M, ÁREA DE INFILTRAÇÃO: 25 M² (PARA 10 CONTRIBUINTES). AF_12/2020</c:v>
                  </c:pt>
                  <c:pt idx="98">
                    <c:v>SUMIDOURO CIRCULAR, EM CONCRETO PRÉ-MOLDADO, DIÂMETRO INTERNO = 2,38 M, ALTURA INTERNA = 3,0 M, ÁREA DE INFILTRAÇÃO: 25 M² (PARA 10 CONTRIBUINTES). AF_12/2020</c:v>
                  </c:pt>
                  <c:pt idx="99">
                    <c:v>REVESTIMENTO CERÂMICO PARA PAREDES INTERNAS COM PLACAS TIPO ESMALTADA DE DIMENSÕES 60X60 CM APLICADAS NA ALTURA INTEIRA DAS PAREDES. AF_02/2023_PE</c:v>
                  </c:pt>
                  <c:pt idx="100">
                    <c:v>ELETRODUTO FLEXÍVEL CORRUGADO, PEAD, DN 63 (2"), PARA REDE ENTERRADA DE DISTRIBUIÇÃO DE ENERGIA ELÉTRICA - FORNECIMENTO E INSTALAÇÃO. AF_12/2021</c:v>
                  </c:pt>
                  <c:pt idx="101">
                    <c:v>MOBILIZAÇÃO E DESMOBILIZAÇÃO DE OBRA</c:v>
                  </c:pt>
                  <c:pt idx="102">
                    <c:v>FABRICAÇÃO, MONTAGEM E DESMONTAGEM DE FÔRMA PARA VIGA BALDRAME, EM MADEIRA SERRADA, E=25 MM, 1 UTILIZAÇÃO. AF_01/2024</c:v>
                  </c:pt>
                  <c:pt idx="103">
                    <c:v>LASTRO DE CONCRETO MAGRO, APLICADO EM PISOS, LAJES SOBRE SOLO OU RADIERS, ESPESSURA DE 5 CM. AF_01/2024</c:v>
                  </c:pt>
                  <c:pt idx="104">
                    <c:v>REVESTIMENTO CERÂMICO PARA PAREDES INTERNAS COM PLACAS TIPO ESMALTADA DE DIMENSÕES 60X60 CM APLICADAS NA ALTURA INTEIRA DAS PAREDES. AF_02/2023_PE</c:v>
                  </c:pt>
                  <c:pt idx="105">
                    <c:v>ESCAVAÇÃO MANUAL PARA VIGA BALDRAME OU SAPATA CORRIDA (INCLUINDO ESCAVAÇÃO PARA COLOCAÇÃO DE FÔRMAS). AF_01/2024</c:v>
                  </c:pt>
                  <c:pt idx="106">
                    <c:v>PAR DE TRAVES E REDES DE FUTSAL - FORNECIMENTO E INSTALAÇÃO.</c:v>
                  </c:pt>
                  <c:pt idx="107">
                    <c:v>PINTURA DE EIXO VIÁRIO SOBRE ASFALTO COM TINTA RETRORREFLETIVA A BASE DE RESINA ACRÍLICA COM MICROESFERAS DE VIDRO, E = 10 CM, APLICAÇÃO MECÂNICA COM DEMARCADORA AUTOPROPELIDA. AF_05/2021</c:v>
                  </c:pt>
                  <c:pt idx="108">
                    <c:v>CONCRETAGEM DE SAPATA, FCK 30 MPA, COM USO DE JERICA - LANÇAMENTO, ADENSAMENTO E ACABAMENTO. AF_01/2024</c:v>
                  </c:pt>
                  <c:pt idx="109">
                    <c:v>ELETRODUTO FLEXÍVEL CORRUGADO, PEAD, DN 63 (2"), PARA REDE ENTERRADA DE DISTRIBUIÇÃO DE ENERGIA ELÉTRICA - FORNECIMENTO E INSTALAÇÃO. AF_12/2021</c:v>
                  </c:pt>
                  <c:pt idx="110">
                    <c:v>TANQUE SÉPTICO CIRCULAR, EM CONCRETO PRÉ-MOLDADO, DIÂMETRO INTERNO = 1,88 M, ALTURA INTERNA = 2,50 M, VOLUME ÚTIL: 6245,8 L (PARA 32 CONTRIBUINTES). AF_12/2020</c:v>
                  </c:pt>
                  <c:pt idx="111">
                    <c:v>TANQUE SÉPTICO CIRCULAR, EM CONCRETO PRÉ-MOLDADO, DIÂMETRO INTERNO = 1,88 M, ALTURA INTERNA = 2,50 M, VOLUME ÚTIL: 6245,8 L (PARA 32 CONTRIBUINTES). AF_12/2020</c:v>
                  </c:pt>
                  <c:pt idx="112">
                    <c:v>CONCRETAGEM DE BLOCO DE COROAMENTO OU VIGA BALDRAME, FCK 30 MPA, COM USO DE JERICA - LANÇAMENTO, ADENSAMENTO E ACABAMENTO. AF_01/2024</c:v>
                  </c:pt>
                  <c:pt idx="113">
                    <c:v>ESPALHAMENTO DE TERRA VEGETAL PARA O PLANTIO. AF_07/2024</c:v>
                  </c:pt>
                  <c:pt idx="114">
                    <c:v>FABRICAÇÃO, MONTAGEM E DESMONTAGEM DE FÔRMA PARA SAPATA, EM MADEIRA SERRADA, E=25 MM, 2 UTILIZAÇÕES. AF_01/2024</c:v>
                  </c:pt>
                  <c:pt idx="115">
                    <c:v>TUBO, PVC, SOLDÁVEL, DE 32MM, INSTALADO EM RAMAL DE DISTRIBUIÇÃO DE ÁGUA - FORNECIMENTO E INSTALAÇÃO. AF_06/2022</c:v>
                  </c:pt>
                  <c:pt idx="116">
                    <c:v>CAIXA ENTERRADA ELÉTRICA RETANGULAR, EM CONCRETO PRÉ-MOLDADO, FUNDO COM BRITA, DIMENSÕES INTERNAS: 0,3X0,3X0,3 M. AF_12/2020</c:v>
                  </c:pt>
                  <c:pt idx="117">
                    <c:v>ALVENARIA DE VEDAÇÃO DE BLOCOS CERÂMICOS MACIÇOS DE 5X10X20CM (ESPESSURA 10CM) E ARGAMASSA DE ASSENTAMENTO COM PREPARO EM BETONEIRA. AF_05/2020</c:v>
                  </c:pt>
                  <c:pt idx="118">
                    <c:v>EMBOÇO OU MASSA ÚNICA EM ARGAMASSA TRAÇO 1:2:8, PREPARO MECÂNICA COM BETONEIRA 400 L, APLICADA MANUALMENTE EM PANOS DE FACHADA COM PRESENÇA DE VÃOS, ESPESSURA DE 25 MM, ACESSO POR ANDAIME. AF_08/2022</c:v>
                  </c:pt>
                  <c:pt idx="119">
                    <c:v>POSTE DE AÇO CÔNICO CONTÍNUO RETO, ENGASTAMENTO SIMPLES COM 1 M DE SOLO, H=7M - FORNECIMENTO E INSTALAÇÃO. AF_04/2025</c:v>
                  </c:pt>
                  <c:pt idx="120">
                    <c:v>POSTE DE AÇO CÔNICO CONTÍNUO RETO, ENGASTAMENTO SIMPLES COM 1 M DE SOLO, H=7M - FORNECIMENTO E INSTALAÇÃO. AF_04/2025</c:v>
                  </c:pt>
                  <c:pt idx="121">
                    <c:v>POSTE DE AÇO CÔNICO CONTÍNUO RETO, ENGASTAMENTO SIMPLES COM 1 M DE SOLO, H=7M - FORNECIMENTO E INSTALAÇÃO. AF_04/2025</c:v>
                  </c:pt>
                  <c:pt idx="122">
                    <c:v>BALIZADORES DE PISO EM ALUMÍNIO PRETO 25cm - LED 15W  cada 4000K.  FORNECIMENTO E INSTALAÇÃO</c:v>
                  </c:pt>
                  <c:pt idx="123">
                    <c:v>PISO EM GRANITO APLICADO EM CALÇADAS OU PISOS EXTERNOS. AF_05/2020</c:v>
                  </c:pt>
                  <c:pt idx="124">
                    <c:v>MONTAGEM E DESMONTAGEM DE FÔRMA DE PILARES RETANGULARES E ESTRUTURAS SIMILARES, PÉ-DIREITO SIMPLES, EM MADEIRA SERRADA, 1 UTILIZAÇÃO. AF_09/2020</c:v>
                  </c:pt>
                  <c:pt idx="125">
                    <c:v>PAR DE TABELAS DE BASQUETE DE COMPENSADO NAVAL, COM AROS E REDES - FORNECIMENTO E INSTALAÇÃO. AF_03/2022</c:v>
                  </c:pt>
                  <c:pt idx="126">
                    <c:v>ARMAÇÃO DO SISTEMA DE PAREDES DE CONCRETO, EXECUTADA COMO ARMADURA POSITIVA DE LAJES, TELA Q-196. AF_12/2024</c:v>
                  </c:pt>
                  <c:pt idx="127">
                    <c:v>BANCO EM "U" S/ ENCOSTO PADRÃO. FORNECIMENTO E INSTALAÇÃO</c:v>
                  </c:pt>
                  <c:pt idx="128">
                    <c:v>CONCRETAGEM DE BLOCO DE COROAMENTO OU VIGA BALDRAME, FCK 30 MPA, COM USO DE JERICA - LANÇAMENTO, ADENSAMENTO E ACABAMENTO. AF_01/2024</c:v>
                  </c:pt>
                  <c:pt idx="129">
                    <c:v>CAIXA ENTERRADA HIDRÁULICA RETANGULAR EM ALVENARIA COM TIJOLOS CERÂMICOS MACIÇOS, DIMENSÕES INTERNAS: 0,6X0,6X0,6 M PARA REDE DE ESGOTO. AF_12/2020</c:v>
                  </c:pt>
                  <c:pt idx="130">
                    <c:v>Placa de regulamentação em aço D = 0,60 m - película retrorrefletiva tipo I + SI - fornecimento e implantação</c:v>
                  </c:pt>
                  <c:pt idx="131">
                    <c:v>FABRICAÇÃO E INSTALAÇÃO DE TESOURA INTEIRA EM MADEIRA NÃO APARELHADA, VÃO DE 3 M, PARA TELHA ONDULADA DE FIBROCIMENTO, METÁLICA, PLÁSTICA OU TERMOACÚSTICA, INCLUSO IÇAMENTO. AF_07/2019</c:v>
                  </c:pt>
                  <c:pt idx="132">
                    <c:v>TUBO PVC, SÉRIE R, ÁGUA PLUVIAL, DN 150 MM, FORNECIDO E INSTALADO EM RAMAL DE ENCAMINHAMENTO. AF_06/2022</c:v>
                  </c:pt>
                  <c:pt idx="133">
                    <c:v>EMBOÇO, EM ARGAMASSA TRAÇO 1:2:8, PREPARO MANUAL, APLICADO MANUALMENTE EM PAREDES INTERNAS DE AMBIENTES COM ÁREA ENTRE 5M² E 10M², E = 10MM, COM TALISCAS. AF_03/2024</c:v>
                  </c:pt>
                  <c:pt idx="134">
                    <c:v>DRENO BARBACÃ, DN 50 MM, COM MATERIAL DRENANTE. AF_07/2021</c:v>
                  </c:pt>
                  <c:pt idx="135">
                    <c:v>REVESTIMENTO CERÂMICO PARA PISO COM PLACAS TIPO PORCELANATO DE DIMENSÕES 60X60 CM APLICADA EM AMBIENTES DE ÁREA MAIOR QUE 10 M². AF_02/2023_PE</c:v>
                  </c:pt>
                  <c:pt idx="136">
                    <c:v>ALVENARIA DE VEDAÇÃO DE BLOCOS CERÂMICOS MACIÇOS DE 5X10X20CM (ESPESSURA 10CM) E ARGAMASSA DE ASSENTAMENTO COM PREPARO EM BETONEIRA. AF_05/2020</c:v>
                  </c:pt>
                  <c:pt idx="137">
                    <c:v>REASSENTAMENTO DE BLOCOS RETANGULAR PARA PISO INTERTRAVADO, ESPESSURA DE 6 CM, EM CALÇADA, COM REAPROVEITAMENTO DOS BLOCOS RETANGULAR - INCLUSO RETIRADA E COLOCAÇÃO DO MATERIAL. AF_12/2020</c:v>
                  </c:pt>
                  <c:pt idx="138">
                    <c:v>JANELA DE ALUMÍNIO TIPO MAXIM-AR, BATENTE/ REQUADRO 3 A 14 CM, VIDRO INCLUSO, FIXAÇÃO COM PARAFUSO, SEM GUARNIÇÃO/ ALIZAR, DIMENSÕES 60X80 (A X L) CM, SEM ACABAMENTO, VEDAÇÃO COM SILICONE, EXCLUSIVE CONTRAMARCO - FORNECIMENTO E INSTALAÇÃO. AF_11/2024</c:v>
                  </c:pt>
                  <c:pt idx="139">
                    <c:v>KIT DE PORTA-PRONTA DE MADEIRA EM ACABAMENTO MELAMÍNICO BRANCO, FOLHA LEVE OU MÉDIA, E BATENTE METÁLICO, 80X210CM, FIXAÇÃO COM ARGAMASSA - FORNECIMENTO E INSTALAÇÃO. AF_12/2019</c:v>
                  </c:pt>
                  <c:pt idx="140">
                    <c:v>FABRICAÇÃO DE FÔRMA PARA LAJES, EM CHAPA DE MADEIRA COMPENSADA RESINADA, E = 17 MM. AF_09/2020</c:v>
                  </c:pt>
                  <c:pt idx="141">
                    <c:v>FABRICAÇÃO DE FÔRMA PARA VIGAS, EM CHAPA DE MADEIRA COMPENSADA RESINADA, E = 17 MM. AF_09/2020</c:v>
                  </c:pt>
                  <c:pt idx="142">
                    <c:v>MONTAGEM E DESMONTAGEM DE FÔRMA PARA ESTRUTURA CIRCULAR, COM INSTALAÇÃO NA FACE INTERNA E EXTERNA DA EXTRUTURA, SEM AUXÍLIO DE GUINDASTE. AF_07/2024</c:v>
                  </c:pt>
                  <c:pt idx="143">
                    <c:v>FABRICAÇÃO, MONTAGEM E DESMONTAGEM DE FÔRMA PARA SAPATA, EM MADEIRA SERRADA, E=25 MM, 2 UTILIZAÇÕES. AF_01/2024</c:v>
                  </c:pt>
                  <c:pt idx="144">
                    <c:v>CORRIMÃO SIMPLES, DIÂMETRO EXTERNO = 1 1/2", EM AÇO GALVANIZADO. AF_04/2019_PS</c:v>
                  </c:pt>
                  <c:pt idx="145">
                    <c:v>LAVATÓRIO LOUÇA BRANCA COM COLUNA, 45 X 55CM OU EQUIVALENTE, PADRÃO MÉDIO, INCLUSO SIFÃO TIPO GARRAFA, VÁLVULA E ENGATE FLEXÍVEL DE 40CM EM METAL CROMADO, COM TORNEIRA CROMADA DE MESA, PADRÃO MÉDIO - FORNECIMENTO E INSTALAÇÃO. AF_01/2020</c:v>
                  </c:pt>
                  <c:pt idx="146">
                    <c:v>LAVATÓRIO LOUÇA BRANCA COM COLUNA, 45 X 55CM OU EQUIVALENTE, PADRÃO MÉDIO, INCLUSO SIFÃO TIPO GARRAFA, VÁLVULA E ENGATE FLEXÍVEL DE 40CM EM METAL CROMADO, COM TORNEIRA CROMADA DE MESA, PADRÃO MÉDIO - FORNECIMENTO E INSTALAÇÃO. AF_01/2020</c:v>
                  </c:pt>
                  <c:pt idx="147">
                    <c:v>FABRICAÇÃO DE FÔRMA PARA PILARES E ESTRUTURAS SIMILARES, EM CHAPA DE MADEIRA COMPENSADA RESINADA, E = 17 MM. AF_09/2020</c:v>
                  </c:pt>
                  <c:pt idx="148">
                    <c:v>LASTRO COM MATERIAL GRANULAR (PEDRA BRITADA N.2), APLICADO EM PISOS OU LAJES SOBRE SOLO, ESPESSURA DE *10 CM*. AF_01/2024</c:v>
                  </c:pt>
                  <c:pt idx="149">
                    <c:v>ARMAÇÃO DE CORTINA DE CONTENÇÃO EM CONCRETO ARMADO, COM AÇO CA-50 DE 8 MM - MONTAGEM. AF_11/2024</c:v>
                  </c:pt>
                  <c:pt idx="150">
                    <c:v>REMOÇÃO DE BANCO PRÉ-FABRICADO DE CONCRETO COM ENCOSTO, SOBRE PISO DE CONCRETO EXISTENTE</c:v>
                  </c:pt>
                  <c:pt idx="151">
                    <c:v>CONCRETAGEM DE PILARES, FCK = 25 MPA, COM USO DE BALDES - LANÇAMENTO, ADENSAMENTO E ACABAMENTO. AF_02/2022</c:v>
                  </c:pt>
                  <c:pt idx="152">
                    <c:v>MONTAGEM E DESMONTAGEM DE FÔRMA DE VIGA, ESCORAMENTO COM PONTALETE DE MADEIRA, PÉ-DIREITO SIMPLES, EM MADEIRA SERRADA, 1 UTILIZAÇÃO. AF_09/2020</c:v>
                  </c:pt>
                  <c:pt idx="153">
                    <c:v>LAJE PRÉ-MOLDADA UNIDIRECIONAL, BIAPOIADA, PARA PISO, ENCHIMENTO EM CERÂMICA, VIGOTA TRELIÇADA, ALTURA TOTAL DA LAJE "LT" = 16 CM (ENCHIMENTO+CAPA) = (12+4). AF_08/2025</c:v>
                  </c:pt>
                  <c:pt idx="154">
                    <c:v>ARMAÇÃO DE BLOCO, SAPATA ISOLADA, VIGA BALDRAME E SAPATA CORRIDA UTILIZANDO AÇO CA-50 DE 12,5 MM - MONTAGEM. AF_01/2024</c:v>
                  </c:pt>
                  <c:pt idx="155">
                    <c:v>PAR DE POSTES E REDE DE VOLEI - FORNECIMENTO E INSTALAÇÃO</c:v>
                  </c:pt>
                  <c:pt idx="156">
                    <c:v>LASTRO COM MATERIAL GRANULAR (PEDRA BRITADA N.1 E PEDRA BRITADA N.2), APLICADO EM PISOS OU LAJES SOBRE SOLO, ESPESSURA DE *10 CM*. AF_01/2024</c:v>
                  </c:pt>
                  <c:pt idx="157">
                    <c:v>EMASSAMENTO COM MASSA LÁTEX, APLICAÇÃO EM PAREDE, DUAS DEMÃOS, LIXAMENTO MANUAL. AF_04/2023</c:v>
                  </c:pt>
                  <c:pt idx="158">
                    <c:v>ARMAÇÃO DE SAPATA ISOLADA, VIGA BALDRAME E SAPATA CORRIDA UTILIZANDO AÇO CA-50 DE 10 MM - MONTAGEM. AF_01/2024</c:v>
                  </c:pt>
                  <c:pt idx="159">
                    <c:v>ELETRODUTO FLEXÍVEL CORRUGADO, PEAD, DN 63 (2"), PARA REDE ENTERRADA DE DISTRIBUIÇÃO DE ENERGIA ELÉTRICA - FORNECIMENTO E INSTALAÇÃO. AF_12/2021</c:v>
                  </c:pt>
                  <c:pt idx="160">
                    <c:v>ARMAÇÃO DE SAPATA ISOLADA, VIGA BALDRAME E SAPATA CORRIDA UTILIZANDO AÇO CA-50 DE 10 MM - MONTAGEM. AF_01/2024</c:v>
                  </c:pt>
                  <c:pt idx="161">
                    <c:v>CONCRETAGEM DE SAPATA, FCK 30 MPA, COM USO DE JERICA - LANÇAMENTO, ADENSAMENTO E ACABAMENTO. AF_01/2024</c:v>
                  </c:pt>
                  <c:pt idx="162">
                    <c:v>ARMAÇÃO DE BLOCO, SAPATA ISOLADA, VIGA BALDRAME E SAPATA CORRIDA UTILIZANDO AÇO CA-50 DE 12,5 MM - MONTAGEM. AF_01/2024</c:v>
                  </c:pt>
                  <c:pt idx="163">
                    <c:v>TRILHO ELETRIFICADO BRANCO DE 2,00m COM 05 SPOTS DIRECIONÁVEIS CADA. 100W CADA TRILHO. FORNECIMENTO E INSTALAÇÃO</c:v>
                  </c:pt>
                  <c:pt idx="164">
                    <c:v>APLICAÇÃO MANUAL DE PINTURA COM TINTA TEXTURIZADA ACRÍLICA EM PAREDES EXTERNAS DE CASAS, UMA COR. AF_03/2024</c:v>
                  </c:pt>
                  <c:pt idx="165">
                    <c:v>CAIXA ENTERRADA ELÉTRICA RETANGULAR, EM CONCRETO PRÉ-MOLDADO, FUNDO COM BRITA, DIMENSÕES INTERNAS: 0,3X0,3X0,3 M. AF_12/2020</c:v>
                  </c:pt>
                  <c:pt idx="166">
                    <c:v>FABRICAÇÃO, MONTAGEM E DESMONTAGEM DE FÔRMA PARA VIGA BALDRAME, EM MADEIRA SERRADA, E=25 MM, 1 UTILIZAÇÃO. AF_01/2024</c:v>
                  </c:pt>
                  <c:pt idx="167">
                    <c:v>ARMAÇÃO DE BLOCO, SAPATA ISOLADA, VIGA BALDRAME E SAPATA CORRIDA UTILIZANDO AÇO CA-50 DE 12,5 MM - MONTAGEM. AF_01/2024</c:v>
                  </c:pt>
                  <c:pt idx="168">
                    <c:v>ARMAÇÃO DE CORTINA DE CONTENÇÃO EM CONCRETO ARMADO, COM AÇO CA-50 DE 6,3 MM - MONTAGEM. AF_11/2024</c:v>
                  </c:pt>
                  <c:pt idx="169">
                    <c:v>ESCAVAÇÃO MANUAL PARA BLOCO DE COROAMENTO OU SAPATA (INCLUINDO ESCAVAÇÃO PARA COLOCAÇÃO DE FÔRMAS). AF_01/2024</c:v>
                  </c:pt>
                  <c:pt idx="170">
                    <c:v>EXECUÇÃO DE PASSEIO (CALÇADA) OU PISO DE CONCRETO COM CONCRETO MOLDADO IN LOCO, FEITO EM OBRA, ACABAMENTO CONVENCIONAL, ESPESSURA 8 CM, ARMADO. AF_08/2022</c:v>
                  </c:pt>
                  <c:pt idx="171">
                    <c:v>CONCRETAGEM DE VIGAS E LAJES, FCK=25 MPA, PARA QUALQUER TIPO DE LAJE COM BALDES EM EDIFICAÇÃO TÉRREA - LANÇAMENTO, ADENSAMENTO E ACABAMENTO. AF_02/2022</c:v>
                  </c:pt>
                  <c:pt idx="172">
                    <c:v>CAIXA ENTERRADA HIDRÁULICA RETANGULAR EM ALVENARIA COM TIJOLOS CERÂMICOS MACIÇOS, DIMENSÕES INTERNAS: 0,6X0,6X0,6 M PARA REDE DE DRENAGEM. AF_12/2020</c:v>
                  </c:pt>
                  <c:pt idx="173">
                    <c:v>ARMAÇÃO PARA EXECUÇÃO DE RADIER, PISO DE CONCRETO OU LAJE SOBRE SOLO, COM USO DE TELA Q-138. AF_09/2021</c:v>
                  </c:pt>
                  <c:pt idx="174">
                    <c:v>FORNECIMENTO E INSTALAÇÃO DE PLACA DE OBRA COM CHAPA GALVANIZADA E ESTRUTURA DE MADEIRA. AF_03/2022_PS</c:v>
                  </c:pt>
                  <c:pt idx="175">
                    <c:v>LUMINÁRIA REFLETOR LED PARA ILUMINAÇÃO PÚBLICA, 50 W - FORNECIMENTO E INSTALAÇÃO. AF_02/2025</c:v>
                  </c:pt>
                  <c:pt idx="176">
                    <c:v>CABO DE COBRE FLEXÍVEL ISOLADO, 4 MM², ANTI-CHAMA 0,6/1,0 KV, PARA CIRCUITOS TERMINAIS - FORNECIMENTO E INSTALAÇÃO. AF_03/2023</c:v>
                  </c:pt>
                  <c:pt idx="177">
                    <c:v>Letra Caixa 3cm de profundidade, 40cm de altura, em aluminio amareirado claro. Fornecimento e Instalação.</c:v>
                  </c:pt>
                  <c:pt idx="178">
                    <c:v>FABRICAÇÃO, MONTAGEM E DESMONTAGEM DE FÔRMA PARA VIGA BALDRAME, EM MADEIRA SERRADA, E=25 MM, 1 UTILIZAÇÃO. AF_01/2024</c:v>
                  </c:pt>
                  <c:pt idx="179">
                    <c:v>APLICAÇÃO MANUAL DE MASSA ACRÍLICA EM PAREDES EXTERNAS DE CASAS, DUAS DEMÃOS. AF_03/2024</c:v>
                  </c:pt>
                  <c:pt idx="180">
                    <c:v>ENTRADA DE ENERGIA ELÉTRICA, AÉREA, TRIFÁSICA, COM CAIXA DE SOBREPOR, CABO DE 35 MM2 E DISJUNTOR DIN 50A (NÃO INCLUSO O POSTE DE CONCRETO). AF_07/2020_PS</c:v>
                  </c:pt>
                  <c:pt idx="181">
                    <c:v>ESCAVAÇÃO MANUAL PARA BLOCO DE COROAMENTO OU SAPATA (INCLUINDO ESCAVAÇÃO PARA COLOCAÇÃO DE FÔRMAS). AF_01/2024</c:v>
                  </c:pt>
                  <c:pt idx="182">
                    <c:v>ESCAVAÇÃO MANUAL PARA BLOCO DE COROAMENTO OU SAPATA (INCLUINDO ESCAVAÇÃO PARA COLOCAÇÃO DE FÔRMAS). AF_01/2024</c:v>
                  </c:pt>
                  <c:pt idx="183">
                    <c:v>EMBOÇO OU MASSA ÚNICA EM ARGAMASSA TRAÇO 1:2:8, PREPARO MANUAL, APLICADA MANUALMENTE EM PANOS CEGOS DE FACHADA (SEM PRESENÇA DE VÃOS), ESPESSURA DE 25 MM. AF_09/2022</c:v>
                  </c:pt>
                  <c:pt idx="184">
                    <c:v>BANCADA DE MÁRMORE BRANCO POLIDO, DE 0,50 X 0,60 M- FORNECIMENTO E INSTALAÇÃO. AF_01/2020</c:v>
                  </c:pt>
                  <c:pt idx="185">
                    <c:v>BALIZADORES DE PISO EM ALUMÍNIO PRETO 25cm - LED 15W  cada 4000K.  FORNECIMENTO E INSTALAÇÃO</c:v>
                  </c:pt>
                  <c:pt idx="186">
                    <c:v>EMBOÇO OU MASSA ÚNICA EM ARGAMASSA TRAÇO 1:2:8, PREPARO MECÂNICA COM BETONEIRA 400 L, APLICADA MANUALMENTE EM PANOS DE FACHADA COM PRESENÇA DE VÃOS, ESPESSURA DE 25 MM, ACESSO POR ANDAIME. AF_08/2022</c:v>
                  </c:pt>
                  <c:pt idx="187">
                    <c:v>CAIXA ENTERRADA HIDRÁULICA RETANGULAR EM ALVENARIA COM TIJOLOS CERÂMICOS MACIÇOS, DIMENSÕES INTERNAS: 0,4X0,4X0,4 M PARA REDE DE DRENAGEM. AF_12/2020</c:v>
                  </c:pt>
                  <c:pt idx="188">
                    <c:v>SOLEIRA EM GRANITO, LARGURA 15 CM, ESPESSURA 2,0 CM. AF_09/2020</c:v>
                  </c:pt>
                  <c:pt idx="189">
                    <c:v>POSTE DE CONCRETO ARMADO DE SECAO CIRCULAR, EXTENSAO DE 9,00 M, RESISTENCIA DE 300 A 400 DAN, FORNECIMENTO E INSTALAÇÃO</c:v>
                  </c:pt>
                  <c:pt idx="190">
                    <c:v>CONCRETAGEM DE SAPATA, FCK 30 MPA, COM USO DE JERICA - LANÇAMENTO, ADENSAMENTO E ACABAMENTO. AF_01/2024</c:v>
                  </c:pt>
                  <c:pt idx="191">
                    <c:v>EMBOÇO OU MASSA ÚNICA EM ARGAMASSA TRAÇO 1:2:8, PREPARO MANUAL, APLICADA MANUALMENTE EM PANOS CEGOS DE FACHADA (SEM PRESENÇA DE VÃOS), ESPESSURA DE 25 MM. AF_09/2022</c:v>
                  </c:pt>
                  <c:pt idx="192">
                    <c:v>TIJOLO CERAMICO REFRATARIO DE *6,3 X 11,4 X 22,9* CM (L X A X C)</c:v>
                  </c:pt>
                  <c:pt idx="193">
                    <c:v>FABRICAÇÃO, MONTAGEM E DESMONTAGEM DE FÔRMA PARA SAPATA, EM MADEIRA SERRADA, E=25 MM, 2 UTILIZAÇÕES. AF_01/2024</c:v>
                  </c:pt>
                  <c:pt idx="194">
                    <c:v>JANELA DE ALUMÍNIO TIPO MAXIM-AR, BATENTE/ REQUADRO 3 A 14 CM, VIDRO INCLUSO, FIXAÇÃO COM PARAFUSO, SEM GUARNIÇÃO/ ALIZAR, DIMENSÕES 60X80 (A X L) CM, SEM ACABAMENTO, VEDAÇÃO COM SILICONE, EXCLUSIVE CONTRAMARCO - FORNECIMENTO E INSTALAÇÃO. AF_11/2024</c:v>
                  </c:pt>
                  <c:pt idx="195">
                    <c:v>FABRICAÇÃO, MONTAGEM E DESMONTAGEM DE FÔRMA PARA SAPATA, EM MADEIRA SERRADA, E=25 MM, 1 UTILIZAÇÃO. AF_01/2024</c:v>
                  </c:pt>
                  <c:pt idx="196">
                    <c:v>PINTURA DE MEIO-FIO COM TINTA BRANCA A BASE DE CAL (CAIAÇÃO). AF_05/2021</c:v>
                  </c:pt>
                  <c:pt idx="197">
                    <c:v>FABRICAÇÃO, MONTAGEM E DESMONTAGEM DE FÔRMA PARA SAPATA, EM MADEIRA SERRADA, E=25 MM, 1 UTILIZAÇÃO. AF_01/2024</c:v>
                  </c:pt>
                  <c:pt idx="198">
                    <c:v>ARMAÇÃO DE SAPATA ISOLADA, VIGA BALDRAME E SAPATA CORRIDA UTILIZANDO AÇO CA-50 DE 6,3 MM - MONTAGEM. AF_01/2024</c:v>
                  </c:pt>
                  <c:pt idx="199">
                    <c:v>ARMAÇÃO DE SAPATA ISOLADA, VIGA BALDRAME E SAPATA CORRIDA UTILIZANDO AÇO CA-50 DE 6,3 MM - MONTAGEM. AF_01/2024</c:v>
                  </c:pt>
                  <c:pt idx="200">
                    <c:v>CABO DE COBRE FLEXÍVEL ISOLADO, 2,5 MM², ANTI-CHAMA 0,6/1,0 KV, PARA CIRCUITOS TERMINAIS - FORNECIMENTO E INSTALAÇÃO. AF_03/2023</c:v>
                  </c:pt>
                  <c:pt idx="201">
                    <c:v>ARMAÇÃO DE SAPATA ISOLADA, VIGA BALDRAME E SAPATA CORRIDA UTILIZANDO AÇO CA-60 DE 5 MM - MONTAGEM. AF_01/2024</c:v>
                  </c:pt>
                  <c:pt idx="202">
                    <c:v>EXECUÇÃO DE PASSEIO (CALÇADA) OU PISO DE CONCRETO COM CONCRETO MOLDADO IN LOCO, FEITO EM OBRA, ACABAMENTO CONVENCIONAL, ESPESSURA 8 CM, ARMADO. AF_08/2022</c:v>
                  </c:pt>
                  <c:pt idx="203">
                    <c:v>ESCAVAÇÃO MANUAL PARA BLOCO DE COROAMENTO OU SAPATA (INCLUINDO ESCAVAÇÃO PARA COLOCAÇÃO DE FÔRMAS). AF_01/2024</c:v>
                  </c:pt>
                  <c:pt idx="204">
                    <c:v>LASTRO COM MATERIAL GRANULAR, APLICADO EM PISOS OU LAJES SOBRE SOLO, ESPESSURA DE *5 CM*. AF_01/2024</c:v>
                  </c:pt>
                  <c:pt idx="205">
                    <c:v>PINTURA LÁTEX ACRÍLICA STANDARD, APLICAÇÃO MANUAL EM PAREDES, DUAS DEMÃOS. AF_04/2023</c:v>
                  </c:pt>
                  <c:pt idx="206">
                    <c:v>CALHA EM CHAPA DE AÇO GALVANIZADO NÚMERO 24, DESENVOLVIMENTO DE 100 CM, INCLUSO TRANSPORTE VERTICAL. AF_07/2019</c:v>
                  </c:pt>
                  <c:pt idx="207">
                    <c:v>LASTRO DE CONCRETO MAGRO, APLICADO EM BLOCOS DE COROAMENTO OU SAPATAS, ESPESSURA DE 5 CM. AF_01/2024</c:v>
                  </c:pt>
                  <c:pt idx="208">
                    <c:v>LASTRO DE CONCRETO MAGRO, APLICADO EM PISOS, LAJES SOBRE SOLO OU RADIERS, ESPESSURA DE 5 CM. AF_01/2024</c:v>
                  </c:pt>
                  <c:pt idx="209">
                    <c:v>CAIXA ENTERRADA HIDRÁULICA RETANGULAR EM ALVENARIA COM TIJOLOS CERÂMICOS MACIÇOS, DIMENSÕES INTERNAS: 1X1X0,6 M PARA REDE DE DRENAGEM. AF_12/2020</c:v>
                  </c:pt>
                  <c:pt idx="210">
                    <c:v>CONCRETAGEM DE SAPATA, FCK 30 MPA, COM USO DE JERICA - LANÇAMENTO, ADENSAMENTO E ACABAMENTO. AF_01/2024</c:v>
                  </c:pt>
                  <c:pt idx="211">
                    <c:v>ARMAÇÃO DE ESTRUTURAS DIVERSAS DE CONCRETO ARMADO, EXCETO VIGAS, PILARES, LAJES E FUNDAÇÕES, UTILIZANDO AÇO CA-50 DE 12,5 MM - MONTAGEM. AF_06/2022</c:v>
                  </c:pt>
                  <c:pt idx="212">
                    <c:v>KIT DE PORTA-PRONTA DE MADEIRA EM ACABAMENTO MELAMÍNICO BRANCO, FOLHA LEVE OU MÉDIA, E BATENTE METÁLICO, 80X210CM, FIXAÇÃO COM ARGAMASSA - FORNECIMENTO E INSTALAÇÃO. AF_12/2019</c:v>
                  </c:pt>
                  <c:pt idx="213">
                    <c:v>ALVENARIA DE VEDAÇÃO COM ELEMENTO VAZADO DE CERÂMICA (COBOGÓ) DE 7X20X20CM E ARGAMASSA DE ASSENTAMENTO COM PREPARO EM BETONEIRA. AF_05/2020</c:v>
                  </c:pt>
                  <c:pt idx="214">
                    <c:v>ARMAÇÃO DE SAPATA ISOLADA, VIGA BALDRAME E SAPATA CORRIDA UTILIZANDO AÇO CA-50 DE 10 MM - MONTAGEM. AF_01/2024</c:v>
                  </c:pt>
                  <c:pt idx="215">
                    <c:v>LUMINÁRIA DE LED PARA ILUMINAÇÃO PÚBLICA, DE 138 W ATÉ 180 W - FORNECIMENTO E INSTALAÇÃO. AF_02/2025_PS</c:v>
                  </c:pt>
                  <c:pt idx="216">
                    <c:v>APLICAÇÃO MANUAL DE MASSA ACRÍLICA EM PAREDES EXTERNAS DE CASAS, DUAS DEMÃOS. AF_03/2024</c:v>
                  </c:pt>
                  <c:pt idx="217">
                    <c:v>CABO DE COBRE FLEXÍVEL ISOLADO, 2,5 MM², ANTI-CHAMA 0,6/1,0 KV, PARA CIRCUITOS TERMINAIS - FORNECIMENTO E INSTALAÇÃO. AF_03/2023</c:v>
                  </c:pt>
                  <c:pt idx="218">
                    <c:v>NICHO EM ALVENARIA, REBOCADO, PARA EMBUTIR QGBT, E POSICIONAR CAIXA DO RELÉ. LAGURA=120CM, ALTURA 160CM, PROFUNDIDADE=19CM.  FORNECIMENTO E INSTALAÇÃO</c:v>
                  </c:pt>
                  <c:pt idx="219">
                    <c:v>LUMINÁRIA REFLETOR LED PARA ILUMINAÇÃO PÚBLICA, 50 W - FORNECIMENTO E INSTALAÇÃO. AF_02/2025</c:v>
                  </c:pt>
                  <c:pt idx="220">
                    <c:v>LUMINÁRIA REFLETOR LED PARA ILUMINAÇÃO PÚBLICA, 50 W - FORNECIMENTO E INSTALAÇÃO. AF_02/2025</c:v>
                  </c:pt>
                  <c:pt idx="221">
                    <c:v>LUMINÁRIA REFLETOR LED PARA ILUMINAÇÃO PÚBLICA, 50 W - FORNECIMENTO E INSTALAÇÃO. AF_02/2025</c:v>
                  </c:pt>
                  <c:pt idx="222">
                    <c:v>VASO SANITÁRIO SIFONADO COM CAIXA ACOPLADA LOUÇA BRANCA, INCLUSO ENGATE FLEXÍVEL EM PLÁSTICO BRANCO, 1/2 X 40CM - FORNECIMENTO E INSTALAÇÃO. AF_01/2020</c:v>
                  </c:pt>
                  <c:pt idx="223">
                    <c:v>VASO SANITÁRIO SIFONADO COM CAIXA ACOPLADA LOUÇA BRANCA, INCLUSO ENGATE FLEXÍVEL EM PLÁSTICO BRANCO, 1/2 X 40CM - FORNECIMENTO E INSTALAÇÃO. AF_01/2020</c:v>
                  </c:pt>
                  <c:pt idx="224">
                    <c:v>EMBOÇO, EM ARGAMASSA TRAÇO 1:2:8, PREPARO MANUAL, APLICADO MANUALMENTE EM PAREDES INTERNAS DE AMBIENTES COM ÁREA ENTRE 5M² E 10M², E = 10MM, COM TALISCAS. AF_03/2024</c:v>
                  </c:pt>
                  <c:pt idx="225">
                    <c:v>TUBO PVC, SERIE NORMAL, ESGOTO PREDIAL, DN 100 MM, FORNECIDO E INSTALADO EM RAMAL DE DESCARGA OU RAMAL DE ESGOTO SANITÁRIO. AF_08/2022</c:v>
                  </c:pt>
                  <c:pt idx="226">
                    <c:v>CABO DE COBRE FLEXÍVEL ISOLADO, 6 MM², ANTI-CHAMA 0,6/1,0 KV, PARA CIRCUITOS TERMINAIS - FORNECIMENTO E INSTALAÇÃO. AF_03/2023</c:v>
                  </c:pt>
                  <c:pt idx="227">
                    <c:v>APLICAÇÃO MANUAL DE MASSA ACRÍLICA EM PAREDES EXTERNAS DE CASAS, DUAS DEMÃOS. AF_03/2024</c:v>
                  </c:pt>
                  <c:pt idx="228">
                    <c:v>FABRICAÇÃO, MONTAGEM E DESMONTAGEM DE FÔRMA PARA SAPATA, EM MADEIRA SERRADA, E=25 MM, 1 UTILIZAÇÃO. AF_01/2024</c:v>
                  </c:pt>
                  <c:pt idx="229">
                    <c:v>REFLETORES DE PISO EM ALUMÍNIO PRETO - LED 15W, 4000K. FORNECIMENTO E INSTALAÇÃO</c:v>
                  </c:pt>
                  <c:pt idx="230">
                    <c:v>PINTURA VERNIZ (INCOLOR) ALQUÍDICO EM MADEIRA, USO INTERNO E EXTERNO, 3 DEMÃOS. AF_01/2021</c:v>
                  </c:pt>
                  <c:pt idx="231">
                    <c:v>CONCRETAGEM DE BLOCO DE COROAMENTO OU VIGA BALDRAME, FCK 30 MPA, COM USO DE JERICA - LANÇAMENTO, ADENSAMENTO E ACABAMENTO. AF_01/2024</c:v>
                  </c:pt>
                  <c:pt idx="232">
                    <c:v>ARMAÇÃO DE BLOCO, SAPATA ISOLADA, VIGA BALDRAME E SAPATA CORRIDA UTILIZANDO AÇO CA-50 DE 12,5 MM - MONTAGEM. AF_01/2024</c:v>
                  </c:pt>
                  <c:pt idx="233">
                    <c:v>FABRICAÇÃO DE FÔRMA PARA VIGAS, EM CHAPA DE MADEIRA COMPENSADA RESINADA, E = 17 MM. AF_09/2020</c:v>
                  </c:pt>
                  <c:pt idx="234">
                    <c:v>REVESTIMENTO CERÂMICO PARA PISO COM PLACAS TIPO PORCELANATO DE DIMENSÕES 60X60 CM APLICADA EM AMBIENTES DE ÁREA MENOR QUE 5 M². AF_02/2023_PE</c:v>
                  </c:pt>
                  <c:pt idx="235">
                    <c:v>REVESTIMENTO CERÂMICO PARA PISO COM PLACAS TIPO PORCELANATO DE DIMENSÕES 60X60 CM APLICADA EM AMBIENTES DE ÁREA MENOR QUE 5 M². AF_02/2023_PE</c:v>
                  </c:pt>
                  <c:pt idx="236">
                    <c:v>APLICAÇÃO MANUAL DE MASSA ACRÍLICA EM PAREDES EXTERNAS DE CASAS, DUAS DEMÃOS. AF_03/2024</c:v>
                  </c:pt>
                  <c:pt idx="237">
                    <c:v>EMBOÇO OU MASSA ÚNICA EM ARGAMASSA TRAÇO 1:2:8, PREPARO MANUAL, APLICADA MANUALMENTE EM PANOS CEGOS DE FACHADA (SEM PRESENÇA DE VÃOS), ESPESSURA DE 25 MM. AF_09/2022</c:v>
                  </c:pt>
                  <c:pt idx="238">
                    <c:v>CABO DE COBRE FLEXÍVEL ISOLADO, 2,5 MM², ANTI-CHAMA 0,6/1,0 KV, PARA CIRCUITOS TERMINAIS - FORNECIMENTO E INSTALAÇÃO. AF_03/2023</c:v>
                  </c:pt>
                  <c:pt idx="239">
                    <c:v>EMASSAMENTO COM MASSA LÁTEX, APLICAÇÃO EM TETO, DUAS DEMÃOS, LIXAMENTO MANUAL. AF_04/2023</c:v>
                  </c:pt>
                  <c:pt idx="240">
                    <c:v>MASSA ÚNICA, EM ARGAMASSA TRAÇO 1:2:8, PREPARO MECÂNICO, APLICADA MANUALMENTE EM TETO, E = 10MM, COM TALISCAS. AF_03/2024</c:v>
                  </c:pt>
                  <c:pt idx="241">
                    <c:v>ENCHIMENTO DE BRITA PARA DRENO, LANÇAMENTO MANUAL. AF_07/2021</c:v>
                  </c:pt>
                  <c:pt idx="242">
                    <c:v>LUMINÁRIA DE LED PARA ILUMINAÇÃO PÚBLICA, DE 51 W ATÉ 67 W - FORNECIMENTO E INSTALAÇÃO. AF_02/2025_PS</c:v>
                  </c:pt>
                  <c:pt idx="243">
                    <c:v>APLICAÇÃO MANUAL DE PINTURA COM TINTA TEXTURIZADA ACRÍLICA EM PAREDES EXTERNAS DE CASAS, UMA COR. AF_03/2024</c:v>
                  </c:pt>
                  <c:pt idx="244">
                    <c:v>CONCRETAGEM DE VIGAS E LAJES, FCK=25 MPA, PARA QUALQUER TIPO DE LAJE COM BALDES EM EDIFICAÇÃO TÉRREA - LANÇAMENTO, ADENSAMENTO E ACABAMENTO. AF_02/2022</c:v>
                  </c:pt>
                  <c:pt idx="245">
                    <c:v>EMBOÇO OU MASSA ÚNICA EM ARGAMASSA TRAÇO 1:2:8, PREPARO MANUAL, APLICADA MANUALMENTE EM PANOS CEGOS DE FACHADA (SEM PRESENÇA DE VÃOS), ESPESSURA DE 25 MM. AF_09/2022</c:v>
                  </c:pt>
                  <c:pt idx="246">
                    <c:v>ESCAVAÇÃO HORIZONTAL, INCLUINDO CARGA E DESCARGA EM SOLO DE 1A CATEGORIA COM TRATOR DE ESTEIRAS (100HP/LÂMINA: 2,19M3). AF_07/2020</c:v>
                  </c:pt>
                  <c:pt idx="247">
                    <c:v>PINTURA VERNIZ (INCOLOR) ALQUÍDICO EM MADEIRA, USO INTERNO E EXTERNO, 3 DEMÃOS. AF_01/2021</c:v>
                  </c:pt>
                  <c:pt idx="248">
                    <c:v>APLICAÇÃO MANUAL DE PINTURA COM TINTA TEXTURIZADA ACRÍLICA EM PAREDES EXTERNAS DE CASAS, UMA COR. AF_03/2024</c:v>
                  </c:pt>
                  <c:pt idx="249">
                    <c:v>TUBO PVC, SÉRIE R, ÁGUA PLUVIAL, DN 100 MM, FORNECIDO E INSTALADO EM RAMAL DE ENCAMINHAMENTO. AF_06/2022</c:v>
                  </c:pt>
                  <c:pt idx="250">
                    <c:v>REMOÇÃO DE PISO DE MADEIRA (ASSOALHO E BARROTE), DE FORMA MANUAL, SEM REAPROVEITAMENTO. AF_09/2023</c:v>
                  </c:pt>
                  <c:pt idx="251">
                    <c:v>PINTURA LÁTEX ACRÍLICA STANDARD, APLICAÇÃO MANUAL EM PAREDES, DUAS DEMÃOS. AF_04/2023</c:v>
                  </c:pt>
                  <c:pt idx="252">
                    <c:v>EMBOÇO OU MASSA ÚNICA EM ARGAMASSA TRAÇO 1:2:8, PREPARO MANUAL, APLICADA MANUALMENTE EM PANOS CEGOS DE FACHADA (SEM PRESENÇA DE VÃOS), ESPESSURA DE 25 MM. AF_09/2022</c:v>
                  </c:pt>
                  <c:pt idx="253">
                    <c:v>CAIXA ENTERRADA HIDRÁULICA RETANGULAR EM ALVENARIA COM TIJOLOS CERÂMICOS MACIÇOS, DIMENSÕES INTERNAS: 0,6X0,6X0,6 M PARA REDE DE ESGOTO. AF_12/2020</c:v>
                  </c:pt>
                  <c:pt idx="254">
                    <c:v>TELHAMENTO COM TELHA DE AÇO/ALUMÍNIO E = 0,5 MM, COM ATÉ 2 ÁGUAS, INCLUSO IÇAMENTO. AF_07/2019</c:v>
                  </c:pt>
                  <c:pt idx="255">
                    <c:v>ARMAÇÃO DE PILAR OU VIGA DE ESTRUTURA CONVENCIONAL DE CONCRETO ARMADO UTILIZANDO AÇO CA-50 DE 12,5 MM - MONTAGEM. AF_06/2022</c:v>
                  </c:pt>
                  <c:pt idx="256">
                    <c:v>NICHO EM ALVENARIA, REBOCADO, PARA EMBUTIR QGBT, E POSICIONAR CAIXA DO RELÉ. LAGURA=80CM, ALTURA 140CM, PROFUNDIDADE=14CM.  FORNECIMENTO E INSTALAÇÃO</c:v>
                  </c:pt>
                  <c:pt idx="257">
                    <c:v>NICHO EM ALVENARIA, REBOCADO, PARA EMBUTIR QGBT, E POSICIONAR CAIXA DO RELÉ. LAGURA=80CM, ALTURA 140CM, PROFUNDIDADE=14CM.  FORNECIMENTO E INSTALAÇÃO</c:v>
                  </c:pt>
                  <c:pt idx="258">
                    <c:v>NICHO EM ALVENARIA, REBOCADO, PARA EMBUTIR QGBT, E POSICIONAR CAIXA DO RELÉ. LAGURA=80CM, ALTURA 140CM, PROFUNDIDADE=14CM.  FORNECIMENTO E INSTALAÇÃO</c:v>
                  </c:pt>
                  <c:pt idx="259">
                    <c:v>LETRA ACO INOX (AISI 304), CHAPA NUM. 22, RECORTADO, H= 20 CM (SEM RELEVO)</c:v>
                  </c:pt>
                  <c:pt idx="260">
                    <c:v>ARMAÇÃO DE PILAR OU VIGA DE ESTRUTURA CONVENCIONAL DE CONCRETO ARMADO UTILIZANDO AÇO CA-50 DE 10,0 MM - MONTAGEM. AF_06/2022</c:v>
                  </c:pt>
                  <c:pt idx="261">
                    <c:v>ARMAÇÃO DE SAPATA ISOLADA, VIGA BALDRAME E SAPATA CORRIDA UTILIZANDO AÇO CA-50 DE 6,3 MM - MONTAGEM. AF_01/2024</c:v>
                  </c:pt>
                  <c:pt idx="262">
                    <c:v>Cobertura parcial em policarbonato alveolar 16mm. Fornecimento e Instalação.</c:v>
                  </c:pt>
                  <c:pt idx="263">
                    <c:v>CAMADA SEPARADORA PARA EXECUÇÃO DE RADIER, PISO DE CONCRETO OU LAJE SOBRE SOLO, EM LONA PLÁSTICA. AF_09/2021</c:v>
                  </c:pt>
                  <c:pt idx="264">
                    <c:v>BANCO COLMÉIA EM METÁLICA E MADEIRA</c:v>
                  </c:pt>
                  <c:pt idx="265">
                    <c:v>CORRIMÃO DUPLO, DIÂMETRO EXTERNO = 1 1/2", EM AÇO GALVANIZADO. AF_04/2019</c:v>
                  </c:pt>
                  <c:pt idx="266">
                    <c:v>ARMAÇÃO DE SAPATA ISOLADA, VIGA BALDRAME E SAPATA CORRIDA UTILIZANDO AÇO CA-50 DE 10 MM - MONTAGEM. AF_01/2024</c:v>
                  </c:pt>
                  <c:pt idx="267">
                    <c:v>BOMBA CENTRÍFUGA, MONOFÁSICA, 0,5 CV OU 0,49 HP, HM 6 A 20 M, Q 1,2 A 8,3 M3/H - FORNECIMENTO E INSTALAÇÃO. AF_12/2020</c:v>
                  </c:pt>
                  <c:pt idx="268">
                    <c:v>Bico Geiser 50mm 2" Fornecimento e Instalação</c:v>
                  </c:pt>
                  <c:pt idx="269">
                    <c:v>CAMADA SEPARADORA PARA EXECUÇÃO DE RADIER, PISO DE CONCRETO OU LAJE SOBRE SOLO, EM LONA PLÁSTICA. AF_09/2021</c:v>
                  </c:pt>
                  <c:pt idx="270">
                    <c:v>ELETRODUTO FLEXÍVEL CORRUGADO, PEAD, DN 63 (2"), PARA REDE ENTERRADA DE DISTRIBUIÇÃO DE ENERGIA ELÉTRICA - FORNECIMENTO E INSTALAÇÃO. AF_12/2021</c:v>
                  </c:pt>
                  <c:pt idx="271">
                    <c:v>ALVENARIA DE VEDAÇÃO DE BLOCOS CERÂMICOS FURADOS NA HORIZONTAL DE 14X19X29 CM (ESPESSURA 14 CM) E ARGAMASSA DE ASSENTAMENTO COM PREPARO MANUAL. AF_12/2021</c:v>
                  </c:pt>
                  <c:pt idx="272">
                    <c:v>LASTRO DE CONCRETO MAGRO, APLICADO EM BLOCOS DE COROAMENTO OU SAPATAS, ESPESSURA DE 5 CM. AF_01/2024</c:v>
                  </c:pt>
                  <c:pt idx="273">
                    <c:v>GUIA (MEIO-FIO) CONCRETO, MOLDADA IN LOCO EM TRECHO CURVO COM EXTRUSORA, 15 CM BASE X 30 CM ALTURA. AF_01/2024</c:v>
                  </c:pt>
                  <c:pt idx="274">
                    <c:v>APLICAÇÃO MANUAL DE MASSA ACRÍLICA EM PAREDES EXTERNAS DE CASAS, DUAS DEMÃOS. AF_03/2024</c:v>
                  </c:pt>
                  <c:pt idx="275">
                    <c:v>ARMAÇÃO DE BLOCO, SAPATA ISOLADA, VIGA BALDRAME E SAPATA CORRIDA UTILIZANDO AÇO CA-50 DE 16 MM - MONTAGEM. AF_01/2024</c:v>
                  </c:pt>
                  <c:pt idx="276">
                    <c:v>CONCRETAGEM DE PILARES, FCK = 25 MPA, COM USO DE BALDES - LANÇAMENTO, ADENSAMENTO E ACABAMENTO. AF_02/2022</c:v>
                  </c:pt>
                  <c:pt idx="277">
                    <c:v>ESCAVAÇÃO HORIZONTAL, INCLUINDO CARGA E DESCARGA EM SOLO DE 1A CATEGORIA COM TRATOR DE ESTEIRAS (100HP/LÂMINA: 2,19M3). AF_07/2020</c:v>
                  </c:pt>
                  <c:pt idx="278">
                    <c:v>SOLEIRA EM GRANITO, LARGURA 15 CM, ESPESSURA 2,0 CM. AF_09/2020</c:v>
                  </c:pt>
                  <c:pt idx="279">
                    <c:v>ESCAVAÇÃO HORIZONTAL, INCLUINDO CARGA E DESCARGA EM SOLO DE 1A CATEGORIA COM TRATOR DE ESTEIRAS (100HP/LÂMINA: 2,19M3). AF_07/2020</c:v>
                  </c:pt>
                  <c:pt idx="280">
                    <c:v>LASTRO DE CONCRETO MAGRO, APLICADO EM BLOCOS DE COROAMENTO OU SAPATAS, ESPESSURA DE 5 CM. AF_01/2024</c:v>
                  </c:pt>
                  <c:pt idx="281">
                    <c:v>ARMAÇÃO DE PILAR OU VIGA DE ESTRUTURA CONVENCIONAL DE CONCRETO ARMADO UTILIZANDO AÇO CA-60 DE 5,0 MM - MONTAGEM. AF_06/2022</c:v>
                  </c:pt>
                  <c:pt idx="282">
                    <c:v>KIT DE PORTA-PRONTA DE MADEIRA EM ACABAMENTO MELAMÍNICO BRANCO, FOLHA LEVE OU MÉDIA, E BATENTE METÁLICO, 90X210CM, FIXAÇÃO COM ARGAMASSA - FORNECIMENTO E INSTALAÇÃO. AF_12/2019</c:v>
                  </c:pt>
                  <c:pt idx="283">
                    <c:v>KIT DE PORTA-PRONTA DE MADEIRA EM ACABAMENTO MELAMÍNICO BRANCO, FOLHA LEVE OU MÉDIA, E BATENTE METÁLICO, 90X210CM, FIXAÇÃO COM ARGAMASSA - FORNECIMENTO E INSTALAÇÃO. AF_12/2019</c:v>
                  </c:pt>
                  <c:pt idx="284">
                    <c:v>LUMINÁRIA DE LED PARA ILUMINAÇÃO PÚBLICA, DE 33 W ATÉ 50 W - FORNECIMENTO E INSTALAÇÃO. AF_02/2025_PS</c:v>
                  </c:pt>
                  <c:pt idx="285">
                    <c:v>PISO EM GRANITO APLICADO EM CALÇADAS OU PISOS EXTERNOS. AF_05/2020</c:v>
                  </c:pt>
                  <c:pt idx="286">
                    <c:v>ARMAÇÃO DE SAPATA ISOLADA, VIGA BALDRAME E SAPATA CORRIDA UTILIZANDO AÇO CA-50 DE 10 MM - MONTAGEM. AF_01/2024</c:v>
                  </c:pt>
                  <c:pt idx="287">
                    <c:v>CAIXA ENTERRADA ELÉTRICA RETANGULAR, EM CONCRETO PRÉ-MOLDADO, FUNDO COM BRITA, DIMENSÕES INTERNAS: 0,3X0,3X0,3 M. AF_12/2020</c:v>
                  </c:pt>
                  <c:pt idx="288">
                    <c:v>REFLETOR SUBAQUÁTICO 3X9W CADA, LED, 4000K, COM ENCAIXE PARA BICO CHAFARIZ, ILUMINAÇÃO COLORIDA RGB, CONTROLADA POR CONTROLE REMOTO. FORNECIMENTO E INSTALAÇÃO</c:v>
                  </c:pt>
                  <c:pt idx="289">
                    <c:v>REMOÇÃO DE CABOS ELÉTRICOS, COM SEÇÃO MAIOR QUE 2,5 MM² E MENOR QUE 10 MM², DE FORMA MANUAL, SEM REAPROVEITAMENTO. AF_09/2023</c:v>
                  </c:pt>
                  <c:pt idx="290">
                    <c:v>FABRICAÇÃO, MONTAGEM E DESMONTAGEM DE FÔRMA PARA SAPATA, EM MADEIRA SERRADA, E=25 MM, 1 UTILIZAÇÃO. AF_01/2024</c:v>
                  </c:pt>
                  <c:pt idx="291">
                    <c:v>APLICAÇÃO MANUAL DE MASSA ACRÍLICA EM PAREDES EXTERNAS DE CASAS, DUAS DEMÃOS. AF_03/2024</c:v>
                  </c:pt>
                  <c:pt idx="292">
                    <c:v>HIDRÔMETRO DN 1", 10 M³/H - FORNECIMENTO E INSTALAÇÃO. AF_03/2024</c:v>
                  </c:pt>
                  <c:pt idx="293">
                    <c:v>SOLEIRA EM GRANITO, LARGURA 15 CM, ESPESSURA 2,0 CM. AF_09/2020</c:v>
                  </c:pt>
                  <c:pt idx="294">
                    <c:v>PLANTIO DE GRAMA ESMERALDA OU SÃO CARLOS OU CURITIBANA, EM PLACAS. AF_07/2024</c:v>
                  </c:pt>
                  <c:pt idx="295">
                    <c:v>ELETRODUTO FLEXÍVEL CORRUGADO, PEAD, DN 63 (2"), PARA REDE ENTERRADA DE DISTRIBUIÇÃO DE ENERGIA ELÉTRICA - FORNECIMENTO E INSTALAÇÃO. AF_12/2021</c:v>
                  </c:pt>
                  <c:pt idx="296">
                    <c:v>CABO DE COBRE FLEXÍVEL ISOLADO, 4 MM², ANTI-CHAMA 0,6/1,0 KV, PARA CIRCUITOS TERMINAIS - FORNECIMENTO E INSTALAÇÃO. AF_03/2023</c:v>
                  </c:pt>
                  <c:pt idx="297">
                    <c:v>CABO DE COBRE FLEXÍVEL ISOLADO, 4 MM², ANTI-CHAMA 0,6/1,0 KV, PARA CIRCUITOS TERMINAIS - FORNECIMENTO E INSTALAÇÃO. AF_03/2023</c:v>
                  </c:pt>
                  <c:pt idx="298">
                    <c:v>CABO DE COBRE FLEXÍVEL ISOLADO, 4 MM², ANTI-CHAMA 0,6/1,0 KV, PARA CIRCUITOS TERMINAIS - FORNECIMENTO E INSTALAÇÃO. AF_03/2023</c:v>
                  </c:pt>
                  <c:pt idx="299">
                    <c:v>REGISTRO DE GAVETA BRUTO, LATÃO, ROSCÁVEL, 1 1/4", COM ACABAMENTO E CANOPLA CROMADOS - FORNECIMENTO E INSTALAÇÃO. AF_08/2021</c:v>
                  </c:pt>
                  <c:pt idx="300">
                    <c:v>REGISTRO DE GAVETA BRUTO, LATÃO, ROSCÁVEL, 1 1/4", COM ACABAMENTO E CANOPLA CROMADOS - FORNECIMENTO E INSTALAÇÃO. AF_08/2021</c:v>
                  </c:pt>
                  <c:pt idx="301">
                    <c:v>CANALETA DE CONCRETO POLIMÉRICO COM GRELHA, LARGURA DE 13 CM - FORNECIMENTO E INSTALAÇÃO. AF_05/2025</c:v>
                  </c:pt>
                  <c:pt idx="302">
                    <c:v>APLICAÇÃO MANUAL DE PINTURA COM TINTA TEXTURIZADA ACRÍLICA EM PAREDES EXTERNAS DE CASAS, UMA COR. AF_03/2024</c:v>
                  </c:pt>
                  <c:pt idx="303">
                    <c:v>ARMAÇÃO DE PILAR OU VIGA DE ESTRUTURA CONVENCIONAL DE CONCRETO ARMADO UTILIZANDO AÇO CA-50 DE 10,0 MM - MONTAGEM. AF_06/2022</c:v>
                  </c:pt>
                  <c:pt idx="304">
                    <c:v>ARMAÇÃO DE PILAR OU VIGA DE ESTRUTURA CONVENCIONAL DE CONCRETO ARMADO UTILIZANDO AÇO CA-60 DE 5,0 MM - MONTAGEM. AF_06/2022</c:v>
                  </c:pt>
                  <c:pt idx="305">
                    <c:v>ELETRODUTO FLEXÍVEL CORRUGADO, PEAD, DN 63 (2"), PARA REDE ENTERRADA DE DISTRIBUIÇÃO DE ENERGIA ELÉTRICA - FORNECIMENTO E INSTALAÇÃO. AF_12/2021</c:v>
                  </c:pt>
                  <c:pt idx="306">
                    <c:v>ARMAÇÃO DE BLOCO, SAPATA ISOLADA, VIGA BALDRAME E SAPATA CORRIDA UTILIZANDO AÇO CA-50 DE 16 MM - MONTAGEM. AF_01/2024</c:v>
                  </c:pt>
                  <c:pt idx="307">
                    <c:v>SERVENTE COM ENCARGOS COMPLEMENTARES</c:v>
                  </c:pt>
                  <c:pt idx="308">
                    <c:v>TOMADA TRIPLA VERMELHA 10A EMBUTIR IP55 A PROVA D'AGUA TEMPO, FORNECIMENTO E INSTALAÇÃO</c:v>
                  </c:pt>
                  <c:pt idx="309">
                    <c:v>ELETRODUTO FLEXÍVEL CORRUGADO, PVC, DN 25 MM (3/4"), PARA CIRCUITOS TERMINAIS, INSTALADO EM PAREDE - FORNECIMENTO E INSTALAÇÃO. AF_03/2023</c:v>
                  </c:pt>
                  <c:pt idx="310">
                    <c:v>ARMAÇÃO DE PILAR OU VIGA DE ESTRUTURA CONVENCIONAL DE CONCRETO ARMADO UTILIZANDO AÇO CA-50 DE 10,0 MM - MONTAGEM. AF_06/2022</c:v>
                  </c:pt>
                  <c:pt idx="311">
                    <c:v>CHAPISCO APLICADO EM ALVENARIA (COM PRESENÇA DE VÃOS) E ESTRUTURAS DE CONCRETO DE FACHADA, COM COLHER DE PEDREIRO. ARGAMASSA TRAÇO 1:3 COM PREPARO EM BETONEIRA 400L. AF_10/2022</c:v>
                  </c:pt>
                  <c:pt idx="312">
                    <c:v>CHAPISCO APLICADO EM ALVENARIAS E ESTRUTURAS DE CONCRETO INTERNAS, COM COLHER DE PEDREIRO. ARGAMASSA TRAÇO 1:3 COM PREPARO EM BETONEIRA 400L. AF_10/2022</c:v>
                  </c:pt>
                  <c:pt idx="313">
                    <c:v>APLICAÇÃO MANUAL DE PINTURA COM TINTA TEXTURIZADA ACRÍLICA EM PAREDES EXTERNAS DE CASAS, UMA COR. AF_03/2024</c:v>
                  </c:pt>
                  <c:pt idx="314">
                    <c:v>DEMOLIÇÃO PARCIAL DE PAVIMENTO ASFÁLTICO, DE FORMA MECANIZADA, SEM REAPROVEITAMENTO. AF_09/2023</c:v>
                  </c:pt>
                  <c:pt idx="315">
                    <c:v>QUADRO DE DISTRIBUIÇÃO DE ENERGIA EM CHAPA DE AÇO GALVANIZADO, DE EMBUTIR, COM BARRAMENTO TRIFÁSICO, PARA 24 DISJUNTORES DIN 100A - FORNECIMENTO E INSTALAÇÃO. AF_07/2025</c:v>
                  </c:pt>
                  <c:pt idx="316">
                    <c:v>ARMAÇÃO DE LAJE DE ESTRUTURA CONVENCIONAL DE CONCRETO ARMADO UTILIZANDO AÇO CA-50 DE 10,0 MM - MONTAGEM. AF_06/2022</c:v>
                  </c:pt>
                  <c:pt idx="317">
                    <c:v>EMASSAMENTO COM MASSA LÁTEX, APLICAÇÃO EM TETO, DUAS DEMÃOS, LIXAMENTO MANUAL. AF_04/2023</c:v>
                  </c:pt>
                  <c:pt idx="318">
                    <c:v>TUBO PVC, SERIE NORMAL, ESGOTO PREDIAL, DN 100 MM, FORNECIDO E INSTALADO EM RAMAL DE DESCARGA OU RAMAL DE ESGOTO SANITÁRIO. AF_08/2022</c:v>
                  </c:pt>
                  <c:pt idx="319">
                    <c:v>MASSA ÚNICA, EM ARGAMASSA TRAÇO 1:2:8, PREPARO MECÂNICO, APLICADA MANUALMENTE EM TETO, E = 10MM, COM TALISCAS. AF_03/2024</c:v>
                  </c:pt>
                  <c:pt idx="320">
                    <c:v>CABO DE COBRE FLEXÍVEL ISOLADO, 16 MM², ANTI-CHAMA 0,6/1,0 KV, PARA CIRCUITOS TERMINAIS - FORNECIMENTO E INSTALAÇÃO. AF_03/2023</c:v>
                  </c:pt>
                  <c:pt idx="321">
                    <c:v>PINTURA LÁTEX ACRÍLICA STANDARD, APLICAÇÃO MANUAL EM TETO, DUAS DEMÃOS. AF_04/2023</c:v>
                  </c:pt>
                  <c:pt idx="322">
                    <c:v>CAIXA ENTERRADA ELÉTRICA RETANGULAR, EM CONCRETO PRÉ-MOLDADO, FUNDO COM BRITA, DIMENSÕES INTERNAS: 0,3X0,3X0,3 M. AF_12/2020</c:v>
                  </c:pt>
                  <c:pt idx="323">
                    <c:v>LASTRO DE CONCRETO MAGRO, APLICADO EM BLOCOS DE COROAMENTO OU SAPATAS, ESPESSURA DE 5 CM. AF_01/2024</c:v>
                  </c:pt>
                  <c:pt idx="324">
                    <c:v>CABO DE COBRE FLEXÍVEL ISOLADO, 4 MM², ANTI-CHAMA 0,6/1,0 KV, PARA CIRCUITOS TERMINAIS - FORNECIMENTO E INSTALAÇÃO. AF_03/2023</c:v>
                  </c:pt>
                  <c:pt idx="325">
                    <c:v>EMBOÇO OU MASSA ÚNICA EM ARGAMASSA TRAÇO 1:2:8, PREPARO MANUAL, APLICADA MANUALMENTE EM PANOS CEGOS DE FACHADA (SEM PRESENÇA DE VÃOS), ESPESSURA DE 25 MM. AF_09/2022</c:v>
                  </c:pt>
                  <c:pt idx="326">
                    <c:v>CABO DE COBRE FLEXÍVEL ISOLADO, 2,5 MM², ANTI-CHAMA 0,6/1,0 KV, PARA CIRCUITOS TERMINAIS - FORNECIMENTO E INSTALAÇÃO. AF_03/2023</c:v>
                  </c:pt>
                  <c:pt idx="327">
                    <c:v>FECHADURA DE EMBUTIR PARA PORTA DE BANHEIRO, COMPLETA, ACABAMENTO PADRÃO MÉDIO, INCLUSO EXECUÇÃO DE FURO - FORNECIMENTO E INSTALAÇÃO. AF_12/2019</c:v>
                  </c:pt>
                  <c:pt idx="328">
                    <c:v>FECHADURA DE EMBUTIR PARA PORTA DE BANHEIRO, COMPLETA, ACABAMENTO PADRÃO MÉDIO, INCLUSO EXECUÇÃO DE FURO - FORNECIMENTO E INSTALAÇÃO. AF_12/2019</c:v>
                  </c:pt>
                  <c:pt idx="329">
                    <c:v>REFLETORES DE PISO EM ALUMÍNIO PRETO - LED 15W, 4000K. FORNECIMENTO E INSTALAÇÃO</c:v>
                  </c:pt>
                  <c:pt idx="330">
                    <c:v>CABO DE COBRE FLEXÍVEL ISOLADO, 2,5 MM², ANTI-CHAMA 0,6/1,0 KV, PARA CIRCUITOS TERMINAIS - FORNECIMENTO E INSTALAÇÃO. AF_03/2023</c:v>
                  </c:pt>
                  <c:pt idx="331">
                    <c:v>BANCADA DE MÁRMORE SINTÉTICO 120 X 60CM, COM CUBA INTEGRADA, INCLUSO SIFÃO TIPO FLEXÍVEL EM PVC, VÁLVULA EM PLÁSTICO CROMADO TIPO AMERICANA E TORNEIRA CROMADA LONGA, DE PAREDE, PADRÃO POPULAR - FORNECIMENTO E INSTALAÇÃO. AF_01/2020</c:v>
                  </c:pt>
                  <c:pt idx="332">
                    <c:v>TUBO PVC, SERIE NORMAL, ESGOTO PREDIAL, DN 50 MM, FORNECIDO E INSTALADO EM RAMAL DE DESCARGA OU RAMAL DE ESGOTO SANITÁRIO. AF_08/2022</c:v>
                  </c:pt>
                  <c:pt idx="333">
                    <c:v>TUBO PVC, SERIE NORMAL, ESGOTO PREDIAL, DN 50 MM, FORNECIDO E INSTALADO EM RAMAL DE DESCARGA OU RAMAL DE ESGOTO SANITÁRIO. AF_08/2022</c:v>
                  </c:pt>
                  <c:pt idx="334">
                    <c:v>CAMADA SEPARADORA PARA EXECUÇÃO DE RADIER, PISO DE CONCRETO OU LAJE SOBRE SOLO, EM LONA PLÁSTICA. AF_09/2021</c:v>
                  </c:pt>
                  <c:pt idx="335">
                    <c:v>TOMADA TRIPLA VERMELHA 10A EMBUTIR IP55 A PROVA D'AGUA TEMPO, FORNECIMENTO E INSTALAÇÃO</c:v>
                  </c:pt>
                  <c:pt idx="336">
                    <c:v>ELETRODUTO FLEXÍVEL CORRUGADO, PVC, DN 25 MM (3/4"), PARA CIRCUITOS TERMINAIS, INSTALADO EM PAREDE - FORNECIMENTO E INSTALAÇÃO. AF_03/2023</c:v>
                  </c:pt>
                  <c:pt idx="337">
                    <c:v>CABO DE COBRE FLEXÍVEL ISOLADO, 4 MM², ANTI-CHAMA 0,6/1,0 KV, PARA CIRCUITOS TERMINAIS - FORNECIMENTO E INSTALAÇÃO. AF_03/2023</c:v>
                  </c:pt>
                  <c:pt idx="338">
                    <c:v>TUBO, PVC, SOLDÁVEL, DE 32MM, INSTALADO EM RAMAL DE DISTRIBUIÇÃO DE ÁGUA - FORNECIMENTO E INSTALAÇÃO. AF_06/2022</c:v>
                  </c:pt>
                  <c:pt idx="339">
                    <c:v>QUADRO DE DISTRIBUIÇÃO DE ENERGIA EM CHAPA DE AÇO GALVANIZADO, DE EMBUTIR, COM BARRAMENTO TRIFÁSICO, PARA 12 DISJUNTORES DIN 100A - FORNECIMENTO E INSTALAÇÃO. AF_07/2025</c:v>
                  </c:pt>
                  <c:pt idx="340">
                    <c:v>QUADRO DE DISTRIBUIÇÃO DE ENERGIA EM CHAPA DE AÇO GALVANIZADO, DE EMBUTIR, COM BARRAMENTO TRIFÁSICO, PARA 12 DISJUNTORES DIN 100A - FORNECIMENTO E INSTALAÇÃO. AF_07/2025</c:v>
                  </c:pt>
                  <c:pt idx="341">
                    <c:v>QUADRO DE DISTRIBUIÇÃO DE ENERGIA EM CHAPA DE AÇO GALVANIZADO, DE EMBUTIR, COM BARRAMENTO TRIFÁSICO, PARA 12 DISJUNTORES DIN 100A - FORNECIMENTO E INSTALAÇÃO. AF_07/2025</c:v>
                  </c:pt>
                  <c:pt idx="342">
                    <c:v>ARMAÇÃO DE SAPATA ISOLADA, VIGA BALDRAME E SAPATA CORRIDA UTILIZANDO AÇO CA-60 DE 5 MM - MONTAGEM. AF_01/2024</c:v>
                  </c:pt>
                  <c:pt idx="343">
                    <c:v>CAIXA ENTERRADA ELÉTRICA RETANGULAR, EM CONCRETO PRÉ-MOLDADO, FUNDO COM BRITA, DIMENSÕES INTERNAS: 0,3X0,3X0,3 M. AF_12/2020</c:v>
                  </c:pt>
                  <c:pt idx="344">
                    <c:v>CAIXA ENTERRADA ELÉTRICA RETANGULAR, EM CONCRETO PRÉ-MOLDADO, FUNDO COM BRITA, DIMENSÕES INTERNAS: 0,3X0,3X0,3 M. AF_12/2020</c:v>
                  </c:pt>
                  <c:pt idx="345">
                    <c:v>CAIXA ENTERRADA ELÉTRICA RETANGULAR, EM CONCRETO PRÉ-MOLDADO, FUNDO COM BRITA, DIMENSÕES INTERNAS: 0,3X0,3X0,3 M. AF_12/2020</c:v>
                  </c:pt>
                  <c:pt idx="346">
                    <c:v>PEDREIRO COM ENCARGOS COMPLEMENTARES</c:v>
                  </c:pt>
                  <c:pt idx="347">
                    <c:v>TRAMA DE MADEIRA COMPOSTA POR TERÇAS PARA TELHADOS DE ATÉ 2 ÁGUAS PARA TELHA ONDULADA DE FIBROCIMENTO, METÁLICA, PLÁSTICA OU TERMOACÚSTICA, INCLUSO TRANSPORTE VERTICAL. AF_07/2019</c:v>
                  </c:pt>
                  <c:pt idx="348">
                    <c:v>ARMAÇÃO DE PILAR OU VIGA DE ESTRUTURA CONVENCIONAL DE CONCRETO ARMADO UTILIZANDO AÇO CA-60 DE 5,0 MM - MONTAGEM. AF_06/2022</c:v>
                  </c:pt>
                  <c:pt idx="349">
                    <c:v>ARMAÇÃO DE SAPATA ISOLADA, VIGA BALDRAME E SAPATA CORRIDA UTILIZANDO AÇO CA-60 DE 5 MM - MONTAGEM. AF_01/2024</c:v>
                  </c:pt>
                  <c:pt idx="350">
                    <c:v>FECHADURA DE EMBUTIR COM CILINDRO, EXTERNA, COMPLETA, ACABAMENTO PADRÃO MÉDIO, INCLUSO EXECUÇÃO DE FURO - FORNECIMENTO E INSTALAÇÃO. AF_12/2019</c:v>
                  </c:pt>
                  <c:pt idx="351">
                    <c:v>ESCAVAÇÃO MANUAL PARA BLOCO DE COROAMENTO OU SAPATA (INCLUINDO ESCAVAÇÃO PARA COLOCAÇÃO DE FÔRMAS). AF_01/2024</c:v>
                  </c:pt>
                  <c:pt idx="352">
                    <c:v>CHAPISCO APLICADO EM ALVENARIA (SEM PRESENÇA DE VÃOS) E ESTRUTURAS DE CONCRETO DE FACHADA, COM COLHER DE PEDREIRO. ARGAMASSA TRAÇO 1:3 COM PREPARO MANUAL. AF_10/2022</c:v>
                  </c:pt>
                  <c:pt idx="353">
                    <c:v>ARGAMASSA TRAÇO 1:3 (EM VOLUME DE CIMENTO E AREIA MÉDIA ÚMIDA) COM ADIÇÃO DE IMPERMEABILIZANTE, PREPARO MECÂNICO COM BETONEIRA 400 L. AF_08/2019</c:v>
                  </c:pt>
                  <c:pt idx="354">
                    <c:v>ARGAMASSA TRAÇO 1:3 (EM VOLUME DE CIMENTO E AREIA MÉDIA ÚMIDA) COM ADIÇÃO DE IMPERMEABILIZANTE, PREPARO MECÂNICO COM BETONEIRA 400 L. AF_08/2019</c:v>
                  </c:pt>
                  <c:pt idx="355">
                    <c:v>APLICAÇÃO MANUAL DE MASSA ACRÍLICA EM PAREDES EXTERNAS DE CASAS, DUAS DEMÃOS. AF_03/2024</c:v>
                  </c:pt>
                  <c:pt idx="356">
                    <c:v>LASTRO DE CONCRETO MAGRO, APLICADO EM BLOCOS DE COROAMENTO OU SAPATAS, ESPESSURA DE 5 CM. AF_01/2024</c:v>
                  </c:pt>
                  <c:pt idx="357">
                    <c:v>CAMADA SEPARADORA PARA EXECUÇÃO DE RADIER, PISO DE CONCRETO OU LAJE SOBRE SOLO, EM LONA PLÁSTICA. AF_09/2021</c:v>
                  </c:pt>
                  <c:pt idx="358">
                    <c:v>QUADRO DE DISTRIBUIÇÃO DE ENERGIA EM CHAPA DE AÇO GALVANIZADO, DE EMBUTIR, COM BARRAMENTO TRIFÁSICO, PARA 12 DISJUNTORES DIN 100A - FORNECIMENTO E INSTALAÇÃO. AF_07/2025</c:v>
                  </c:pt>
                  <c:pt idx="359">
                    <c:v>QUADRO DE DISTRIBUIÇÃO DE ENERGIA EM CHAPA DE AÇO GALVANIZADO, DE EMBUTIR, COM BARRAMENTO TRIFÁSICO, PARA 12 DISJUNTORES DIN 100A - FORNECIMENTO E INSTALAÇÃO. AF_07/2025</c:v>
                  </c:pt>
                  <c:pt idx="360">
                    <c:v>QUADRO DE DISTRIBUIÇÃO DE ENERGIA EM CHAPA DE AÇO GALVANIZADO, DE EMBUTIR, COM BARRAMENTO TRIFÁSICO, PARA 12 DISJUNTORES DIN 100A - FORNECIMENTO E INSTALAÇÃO. AF_07/2025</c:v>
                  </c:pt>
                  <c:pt idx="361">
                    <c:v>CHAPISCO APLICADO EM ALVENARIA (SEM PRESENÇA DE VÃOS) E ESTRUTURAS DE CONCRETO DE FACHADA, COM COLHER DE PEDREIRO. ARGAMASSA TRAÇO 1:3 COM PREPARO MANUAL. AF_10/2022</c:v>
                  </c:pt>
                  <c:pt idx="362">
                    <c:v>CHAPISCO APLICADO EM ALVENARIA (COM PRESENÇA DE VÃOS) E ESTRUTURAS DE CONCRETO DE FACHADA, COM COLHER DE PEDREIRO. ARGAMASSA TRAÇO 1:3 COM PREPARO EM BETONEIRA 400L. AF_10/2022</c:v>
                  </c:pt>
                  <c:pt idx="363">
                    <c:v>TUBO, PVC, SOLDÁVEL, DE 32MM, INSTALADO EM RAMAL DE DISTRIBUIÇÃO DE ÁGUA - FORNECIMENTO E INSTALAÇÃO. AF_06/2022</c:v>
                  </c:pt>
                  <c:pt idx="364">
                    <c:v>EMASSAMENTO COM MASSA LÁTEX, APLICAÇÃO EM PAREDE, DUAS DEMÃOS, LIXAMENTO MANUAL. AF_04/2023</c:v>
                  </c:pt>
                  <c:pt idx="365">
                    <c:v>TUBO PVC, SÉRIE R, ÁGUA PLUVIAL, DN 100 MM, FORNECIDO E INSTALADO EM RAMAL DE ENCAMINHAMENTO. AF_06/2022</c:v>
                  </c:pt>
                  <c:pt idx="366">
                    <c:v>MOBILIZAÇÃO E DESMOBILIZAÇÃO DE CONTAINER PARA ESCRITÓRIO</c:v>
                  </c:pt>
                  <c:pt idx="367">
                    <c:v>TOMADA TRIPLA VERMELHA 10A EMBUTIR IP55 A PROVA D'AGUA TEMPO, FORNECIMENTO E INSTALAÇÃO</c:v>
                  </c:pt>
                  <c:pt idx="368">
                    <c:v>CABO DE COBRE FLEXÍVEL ISOLADO, 2,5 MM², ANTI-CHAMA 0,6/1,0 KV, PARA CIRCUITOS TERMINAIS - FORNECIMENTO E INSTALAÇÃO. AF_03/2023</c:v>
                  </c:pt>
                  <c:pt idx="369">
                    <c:v>ELETRODUTO FLEXÍVEL CORRUGADO, PVC, DN 25 MM (3/4"), PARA CIRCUITOS TERMINAIS, INSTALADO EM PAREDE - FORNECIMENTO E INSTALAÇÃO. AF_03/2023</c:v>
                  </c:pt>
                  <c:pt idx="370">
                    <c:v>ELETRODUTO FLEXÍVEL CORRUGADO, PEAD, DN 63 (2"), PARA REDE ENTERRADA DE DISTRIBUIÇÃO DE ENERGIA ELÉTRICA - FORNECIMENTO E INSTALAÇÃO. AF_12/2021</c:v>
                  </c:pt>
                  <c:pt idx="371">
                    <c:v>ARMAÇÃO DE BLOCO, SAPATA ISOLADA, VIGA BALDRAME E SAPATA CORRIDA UTILIZANDO AÇO CA-50 DE 12,5 MM - MONTAGEM. AF_01/2024</c:v>
                  </c:pt>
                  <c:pt idx="372">
                    <c:v>ESCAVAÇÃO MANUAL PARA VIGA BALDRAME OU SAPATA CORRIDA (INCLUINDO ESCAVAÇÃO PARA COLOCAÇÃO DE FÔRMAS). AF_01/2024</c:v>
                  </c:pt>
                  <c:pt idx="373">
                    <c:v>APLICAÇÃO MANUAL DE PINTURA COM TINTA TEXTURIZADA ACRÍLICA EM PAREDES EXTERNAS DE CASAS, UMA COR. AF_03/2024</c:v>
                  </c:pt>
                  <c:pt idx="374">
                    <c:v>ELETRODUTO FLEXÍVEL CORRUGADO, PVC, DN 25 MM (3/4"), PARA CIRCUITOS TERMINAIS, INSTALADO EM PAREDE - FORNECIMENTO E INSTALAÇÃO. AF_03/2023</c:v>
                  </c:pt>
                  <c:pt idx="375">
                    <c:v>LUMINÁRIA SPOT DUPLO, PRETO, DE SOBREPOR, MAX 50W CADA LÂMPADA DE LED, INSTALADO NO TOPO DO QUIOSQUE. FORNECIMENTO E INSTALAÇÃO</c:v>
                  </c:pt>
                  <c:pt idx="376">
                    <c:v>LUMINÁRIA SPOT DUPLO, PRETO, DE SOBREPOR, MAX 50W CADA LÂMPADA DE LED, INSTALADO NO TOPO DO QUIOSQUE. FORNECIMENTO E INSTALAÇÃO</c:v>
                  </c:pt>
                  <c:pt idx="377">
                    <c:v>CHAPISCO APLICADO NO TETO OU EM ALVENARIA E ESTRUTURA, COM ROLO PARA TEXTURA ACRÍLICA. ARGAMASSA TRAÇO 1:4 E EMULSÃO POLIMÉRICA (ADESIVO) COM PREPARO EM BETONEIRA 400L. AF_10/2022</c:v>
                  </c:pt>
                  <c:pt idx="378">
                    <c:v>LUMINÁRIA ARANDELA TIPO TARTARUGA, DE SOBREPOR, COM 1 LÂMPADA LED DE 6 W, SEM REATOR - FORNECIMENTO E INSTALAÇÃO. AF_09/2024. EXTERNA NA RAMPA</c:v>
                  </c:pt>
                  <c:pt idx="379">
                    <c:v>ESCAVAÇÃO MANUAL PARA BLOCO DE COROAMENTO OU SAPATA (INCLUINDO ESCAVAÇÃO PARA COLOCAÇÃO DE FÔRMAS). AF_01/2024</c:v>
                  </c:pt>
                  <c:pt idx="380">
                    <c:v>TOMADA MÉDIA DE EMBUTIR (3 MÓDULOS), 2P+T 10 A, SEM SUPORTE E SEM PLACA - FORNECIMENTO E INSTALAÇÃO. AF_03/2023</c:v>
                  </c:pt>
                  <c:pt idx="381">
                    <c:v>CHAPISCO APLICADO EM ALVENARIAS E ESTRUTURAS DE CONCRETO INTERNAS, COM COLHER DE PEDREIRO. ARGAMASSA TRAÇO 1:3 COM PREPARO EM BETONEIRA 400L. AF_10/2022</c:v>
                  </c:pt>
                  <c:pt idx="382">
                    <c:v>DISPOSITIVO DPS 20KA-175V OU 275V - FORNECIMENTO E INSTALAÇÃO. AF_07/2025</c:v>
                  </c:pt>
                  <c:pt idx="383">
                    <c:v>DISPOSITIVO DPS 20KA-175V OU 275V - FORNECIMENTO E INSTALAÇÃO. AF_07/2025</c:v>
                  </c:pt>
                  <c:pt idx="384">
                    <c:v>DISPOSITIVO DPS 20KA-175V OU 275V - FORNECIMENTO E INSTALAÇÃO. AF_07/2025</c:v>
                  </c:pt>
                  <c:pt idx="385">
                    <c:v>DISPOSITIVO DPS 20KA-175V OU 275V - FORNECIMENTO E INSTALAÇÃO. AF_07/2025</c:v>
                  </c:pt>
                  <c:pt idx="386">
                    <c:v>PINTURA LÁTEX ACRÍLICA STANDARD, APLICAÇÃO MANUAL EM TETO, DUAS DEMÃOS. AF_04/2023</c:v>
                  </c:pt>
                  <c:pt idx="387">
                    <c:v>TUBO, PVC, SOLDÁVEL, DE 32MM, INSTALADO EM RAMAL DE DISTRIBUIÇÃO DE ÁGUA - FORNECIMENTO E INSTALAÇÃO. AF_06/2022</c:v>
                  </c:pt>
                  <c:pt idx="388">
                    <c:v>ARMAÇÃO DE PILAR OU VIGA DE ESTRUTURA CONVENCIONAL DE CONCRETO ARMADO UTILIZANDO AÇO CA-60 DE 5,0 MM - MONTAGEM. AF_06/2022</c:v>
                  </c:pt>
                  <c:pt idx="389">
                    <c:v>ARMAÇÃO DE SAPATA ISOLADA, VIGA BALDRAME E SAPATA CORRIDA UTILIZANDO AÇO CA-60 DE 5 MM - MONTAGEM. AF_01/2024</c:v>
                  </c:pt>
                  <c:pt idx="390">
                    <c:v>KIT CAVALETE PARA MEDIÇÃO DE ÁGUA - ENTRADA INDIVIDUALIZADA, EM PVC 32 MM (1"), PARA 1 MEDIDOR - FORNECIMENTO E INSTALAÇÃO (EXCLUSIVE HIDRÔMETRO). AF_03/2024</c:v>
                  </c:pt>
                  <c:pt idx="391">
                    <c:v>INTERRUPTOR SIMPLES (2 MÓDULOS), 10A/250V, INCLUINDO SUPORTE E PLACA - FORNECIMENTO E INSTALAÇÃO. AF_03/2023</c:v>
                  </c:pt>
                  <c:pt idx="392">
                    <c:v>CONTATOR TRIPOLAR I NOMINAL 22A - FORNECIMENTO E INSTALAÇÃO. AF_07/2025</c:v>
                  </c:pt>
                  <c:pt idx="393">
                    <c:v>CONTATOR TRIPOLAR I NOMINAL 22A - FORNECIMENTO E INSTALAÇÃO. AF_07/2025</c:v>
                  </c:pt>
                  <c:pt idx="394">
                    <c:v>CONTATOR TRIPOLAR I NOMINAL 22A - FORNECIMENTO E INSTALAÇÃO. AF_07/2025</c:v>
                  </c:pt>
                  <c:pt idx="395">
                    <c:v>CHAPISCO APLICADO EM ALVENARIA (SEM PRESENÇA DE VÃOS) E ESTRUTURAS DE CONCRETO DE FACHADA, COM COLHER DE PEDREIRO. ARGAMASSA TRAÇO 1:3 COM PREPARO MANUAL. AF_10/2022</c:v>
                  </c:pt>
                  <c:pt idx="396">
                    <c:v>JOELHO 90 GRAUS, PVC, SERIE NORMAL, ESGOTO PREDIAL, DN 100 MM, JUNTA ELÁSTICA, FORNECIDO E INSTALADO EM RAMAL DE DESCARGA OU RAMAL DE ESGOTO SANITÁRIO. AF_08/2022</c:v>
                  </c:pt>
                  <c:pt idx="397">
                    <c:v>JOELHO 90 GRAUS, PVC, SERIE NORMAL, ESGOTO PREDIAL, DN 100 MM, JUNTA ELÁSTICA, FORNECIDO E INSTALADO EM RAMAL DE DESCARGA OU RAMAL DE ESGOTO SANITÁRIO. AF_08/2022</c:v>
                  </c:pt>
                  <c:pt idx="398">
                    <c:v>ESCAVAÇÃO MANUAL PARA BLOCO DE COROAMENTO OU SAPATA (INCLUINDO ESCAVAÇÃO PARA COLOCAÇÃO DE FÔRMAS). AF_01/2024</c:v>
                  </c:pt>
                  <c:pt idx="399">
                    <c:v>COMPACTAÇÃO MECÂNICA DE SOLO PARA EXECUÇÃO DE RADIER, PISO DE CONCRETO OU LAJE SOBRE SOLO, COM COMPACTADOR DE SOLOS A PERCUSSÃO. AF_09/2021</c:v>
                  </c:pt>
                  <c:pt idx="400">
                    <c:v>ESCAVAÇÃO MANUAL PARA VIGA BALDRAME OU SAPATA CORRIDA (INCLUINDO ESCAVAÇÃO PARA COLOCAÇÃO DE FÔRMAS). AF_01/2024</c:v>
                  </c:pt>
                  <c:pt idx="401">
                    <c:v>JUNÇÃO SIMPLES, PVC, SERIE NORMAL, ESGOTO PREDIAL, DN 100 X 100 MM, JUNTA ELÁSTICA, FORNECIDO E INSTALADO EM RAMAL DE DESCARGA OU RAMAL DE ESGOTO SANITÁRIO. AF_08/2022</c:v>
                  </c:pt>
                  <c:pt idx="402">
                    <c:v>JUNÇÃO SIMPLES, PVC, SERIE NORMAL, ESGOTO PREDIAL, DN 100 X 100 MM, JUNTA ELÁSTICA, FORNECIDO E INSTALADO EM RAMAL DE DESCARGA OU RAMAL DE ESGOTO SANITÁRIO. AF_08/2022</c:v>
                  </c:pt>
                  <c:pt idx="403">
                    <c:v>CHAPISCO APLICADO EM ALVENARIA (SEM PRESENÇA DE VÃOS) E ESTRUTURAS DE CONCRETO DE FACHADA, COM COLHER DE PEDREIRO. ARGAMASSA TRAÇO 1:3 COM PREPARO MANUAL. AF_10/2022</c:v>
                  </c:pt>
                  <c:pt idx="404">
                    <c:v>TOMADA INDUSTRIAL DE EMBUTIR 3P+T 30 A, 440 V, COM TRAVA, COM PLACA, FORNECIMENTO E INSTALAÇÃO</c:v>
                  </c:pt>
                  <c:pt idx="405">
                    <c:v>CAIXA SIFONADA, COM GRELHA QUADRADA, PVC, DN 150 X 150 X 50 MM, JUNTA SOLDÁVEL, FORNECIDA E INSTALADA EM RAMAL DE DESCARGA OU EM RAMAL DE ESGOTO SANITÁRIO. AF_08/2022</c:v>
                  </c:pt>
                  <c:pt idx="406">
                    <c:v>CAIXA SIFONADA, COM GRELHA QUADRADA, PVC, DN 150 X 150 X 50 MM, JUNTA SOLDÁVEL, FORNECIDA E INSTALADA EM RAMAL DE DESCARGA OU EM RAMAL DE ESGOTO SANITÁRIO. AF_08/2022</c:v>
                  </c:pt>
                  <c:pt idx="407">
                    <c:v>INSTALAÇÃO DE BICICLETÁRIO MODELO U INVERTIDO, DIMENSÕES 110 CM X 78 CM EM TUBO CIRCULAR DE AÇO Ø 2'' COM PINTURA ELETROSTÁTICA, FIXADO COM CONCRETO, SOBRE SOLO. AF_11/2021</c:v>
                  </c:pt>
                  <c:pt idx="408">
                    <c:v>CHAPISCO APLICADO EM ALVENARIA (SEM PRESENÇA DE VÃOS) E ESTRUTURAS DE CONCRETO DE FACHADA, COM COLHER DE PEDREIRO. ARGAMASSA TRAÇO 1:3 COM PREPARO MANUAL. AF_10/2022</c:v>
                  </c:pt>
                  <c:pt idx="409">
                    <c:v>CONTATOR TRIPOLAR I NOMINAL 12A - FORNECIMENTO E INSTALAÇÃO. AF_07/2025</c:v>
                  </c:pt>
                  <c:pt idx="410">
                    <c:v>CONTATOR TRIPOLAR I NOMINAL 12A - FORNECIMENTO E INSTALAÇÃO. AF_07/2025</c:v>
                  </c:pt>
                  <c:pt idx="411">
                    <c:v>REGISTRO DE GAVETA BRUTO, LATÃO, ROSCÁVEL, 1 1/4", COM ACABAMENTO E CANOPLA CROMADOS - FORNECIMENTO E INSTALAÇÃO. AF_08/2021</c:v>
                  </c:pt>
                  <c:pt idx="412">
                    <c:v>REGISTRO DE GAVETA BRUTO, LATÃO, ROSCÁVEL, 1 1/4", COM ACABAMENTO E CANOPLA CROMADOS - FORNECIMENTO E INSTALAÇÃO. AF_08/2021</c:v>
                  </c:pt>
                  <c:pt idx="413">
                    <c:v>CARGA, MANOBRA E DESCARGA DE PERFIL METÁLICO EM CAMINHÃO CARROCERIA COM GUINDAUTO (MUNCK) 11,7 TM. AF_07/2020</c:v>
                  </c:pt>
                  <c:pt idx="414">
                    <c:v>CONCRETAGEM DE BLOCO DE COROAMENTO OU VIGA BALDRAME, FCK 30 MPA, COM USO DE JERICA - LANÇAMENTO, ADENSAMENTO E ACABAMENTO. AF_01/2024</c:v>
                  </c:pt>
                  <c:pt idx="415">
                    <c:v>LUMINÁRIA TIPO PLAFON CIRCULAR, DE SOBREPOR, COM LED DE 12/13 W - FORNECIMENTO E INSTALAÇÃO. AF_09/2024</c:v>
                  </c:pt>
                  <c:pt idx="416">
                    <c:v>ASSENTAMENTO DE TUBO DE PVC PARA REDE COLETORA DE ESGOTO DE PAREDE MACIÇA, DN 150 MM, JUNTA ELÁSTICA, (NÃO INCLUI FORNECIMENTO). AF_01/2021</c:v>
                  </c:pt>
                  <c:pt idx="417">
                    <c:v>DISJUNTOR TRIPOLAR TIPO NEMA, CORRENTE NOMINAL DE 60 ATÉ 100A - FORNECIMENTO E INSTALAÇÃO. AF_07/2025</c:v>
                  </c:pt>
                  <c:pt idx="418">
                    <c:v>DISJUNTOR TRIPOLAR TIPO DIN, CORRENTE NOMINAL DE 40A - FORNECIMENTO E INSTALAÇÃO. AF_07/2025</c:v>
                  </c:pt>
                  <c:pt idx="419">
                    <c:v>Caixa de comando IP65 para rele fotovoltáico. Caixa De Montagem Pvc 280x180x90cm Ip65 Fornecimento e Instalação</c:v>
                  </c:pt>
                  <c:pt idx="420">
                    <c:v>Caixa de comando IP65 para rele fotovoltáico. Caixa De Montagem Pvc 280x180x90cm Ip65 Fornecimento e Instalação</c:v>
                  </c:pt>
                  <c:pt idx="421">
                    <c:v>Caixa de comando IP65 para rele fotovoltáico. Caixa De Montagem Pvc 280x180x90cm Ip65 Fornecimento e Instalação</c:v>
                  </c:pt>
                  <c:pt idx="422">
                    <c:v>Caixa de comando IP65 para rele fotovoltáico. Caixa De Montagem Pvc 280x180x90cm Ip65 Fornecimento e Instalação</c:v>
                  </c:pt>
                  <c:pt idx="423">
                    <c:v>Caixa de comando IP65 para rele fotovoltáico. Caixa De Montagem Pvc 280x180x90cm Ip65 Fornecimento e Instalação</c:v>
                  </c:pt>
                  <c:pt idx="424">
                    <c:v>Caixa de comando IP65 para rele fotovoltáico. Caixa De Montagem Pvc 280x180x90cm Ip65 Fornecimento e Instalação</c:v>
                  </c:pt>
                  <c:pt idx="425">
                    <c:v>ESCAVAÇÃO HORIZONTAL, INCLUINDO CARGA E DESCARGA EM SOLO DE 1A CATEGORIA COM TRATOR DE ESTEIRAS (100HP/LÂMINA: 2,19M3). AF_07/2020</c:v>
                  </c:pt>
                  <c:pt idx="426">
                    <c:v>ELETRODUTO FLEXÍVEL CORRUGADO, PEAD, DN 63 (2"), PARA REDE ENTERRADA DE DISTRIBUIÇÃO DE ENERGIA ELÉTRICA - FORNECIMENTO E INSTALAÇÃO. AF_12/2021</c:v>
                  </c:pt>
                  <c:pt idx="427">
                    <c:v>ELETRODUTO FLEXÍVEL CORRUGADO, PEAD, DN 63 (2"), PARA REDE ENTERRADA DE DISTRIBUIÇÃO DE ENERGIA ELÉTRICA - FORNECIMENTO E INSTALAÇÃO. AF_12/2021</c:v>
                  </c:pt>
                  <c:pt idx="428">
                    <c:v>ELETRODUTO FLEXÍVEL CORRUGADO, PEAD, DN 63 (2"), PARA REDE ENTERRADA DE DISTRIBUIÇÃO DE ENERGIA ELÉTRICA - FORNECIMENTO E INSTALAÇÃO. AF_12/2021</c:v>
                  </c:pt>
                  <c:pt idx="429">
                    <c:v>TUBO, PVC, SOLDÁVEL, DE 20MM, INSTALADO EM RAMAL OU SUB-RAMAL DE ÁGUA - FORNECIMENTO E INSTALAÇÃO. AF_06/2022</c:v>
                  </c:pt>
                  <c:pt idx="430">
                    <c:v>TUBO, PVC, SOLDÁVEL, DE 20MM, INSTALADO EM RAMAL OU SUB-RAMAL DE ÁGUA - FORNECIMENTO E INSTALAÇÃO. AF_06/2022</c:v>
                  </c:pt>
                  <c:pt idx="431">
                    <c:v>LASTRO DE CONCRETO MAGRO, APLICADO EM BLOCOS DE COROAMENTO OU SAPATAS, ESPESSURA DE 5 CM. AF_01/2024</c:v>
                  </c:pt>
                  <c:pt idx="432">
                    <c:v>INTERRUPTOR SIMPLES (2 MÓDULOS), 10A/250V, INCLUINDO SUPORTE E PLACA - FORNECIMENTO E INSTALAÇÃO. AF_03/2023</c:v>
                  </c:pt>
                  <c:pt idx="433">
                    <c:v>JOELHO 45 GRAUS, PVC, SOLDÁVEL, DN 32MM, INSTALADO EM RAMAL DE DISTRIBUIÇÃO DE ÁGUA - FORNECIMENTO E INSTALAÇÃO. AF_06/2022</c:v>
                  </c:pt>
                  <c:pt idx="434">
                    <c:v>ARMAÇÃO DE SAPATA ISOLADA, VIGA BALDRAME E SAPATA CORRIDA UTILIZANDO AÇO CA-50 DE 10 MM - MONTAGEM. AF_01/2024</c:v>
                  </c:pt>
                  <c:pt idx="435">
                    <c:v>DISJUNTOR TETRAPOLAR TIPO DR, CORRENTE NOMINAL DE 40A - FORNECIMENTO E INSTALAÇÃO. AF_07/2025</c:v>
                  </c:pt>
                  <c:pt idx="436">
                    <c:v>DISJUNTOR TETRAPOLAR TIPO DR, CORRENTE NOMINAL DE 40A - FORNECIMENTO E INSTALAÇÃO. AF_07/2025</c:v>
                  </c:pt>
                  <c:pt idx="437">
                    <c:v>CAIXA ENTERRADA ELÉTRICA RETANGULAR, EM CONCRETO PRÉ-MOLDADO, FUNDO COM BRITA, DIMENSÕES INTERNAS: 0,3X0,3X0,3 M. AF_12/2020</c:v>
                  </c:pt>
                  <c:pt idx="438">
                    <c:v>CAIXA EM CONCRETO PRÉ-MOLDADO PARA ABRIGO DE HIDRÔMETRO COM DN 20 MM - FORNECIMENTO E INSTALAÇÃO. AF_03/2024</c:v>
                  </c:pt>
                  <c:pt idx="439">
                    <c:v>DISPOSITIVO DPS 20KA-175V OU 275V - FORNECIMENTO E INSTALAÇÃO. AF_07/2025</c:v>
                  </c:pt>
                  <c:pt idx="440">
                    <c:v>DISPOSITIVO DPS 20KA-175V OU 275V - FORNECIMENTO E INSTALAÇÃO. AF_07/2025</c:v>
                  </c:pt>
                  <c:pt idx="441">
                    <c:v>DISPOSITIVO DPS 20KA-175V OU 275V - FORNECIMENTO E INSTALAÇÃO. AF_07/2025</c:v>
                  </c:pt>
                  <c:pt idx="442">
                    <c:v>DISPOSITIVO DPS 20KA-175V OU 275V - FORNECIMENTO E INSTALAÇÃO. AF_07/2025</c:v>
                  </c:pt>
                  <c:pt idx="443">
                    <c:v>DISPOSITIVO DPS 20KA-175V OU 275V - FORNECIMENTO E INSTALAÇÃO. AF_07/2025</c:v>
                  </c:pt>
                  <c:pt idx="444">
                    <c:v>DISPOSITIVO DPS 20KA-175V OU 275V - FORNECIMENTO E INSTALAÇÃO. AF_07/2025</c:v>
                  </c:pt>
                  <c:pt idx="445">
                    <c:v>DISPOSITIVO DPS 20KA-175V OU 275V - FORNECIMENTO E INSTALAÇÃO. AF_07/2025</c:v>
                  </c:pt>
                  <c:pt idx="446">
                    <c:v>DISPOSITIVO DPS 20KA-175V OU 275V - FORNECIMENTO E INSTALAÇÃO. AF_07/2025</c:v>
                  </c:pt>
                  <c:pt idx="447">
                    <c:v>DISPOSITIVO DPS 20KA-175V OU 275V - FORNECIMENTO E INSTALAÇÃO. AF_07/2025</c:v>
                  </c:pt>
                  <c:pt idx="448">
                    <c:v>LUMINÁRIA TIPO PLAFON CIRCULAR, DE SOBREPOR, COM LED DE 12/13 W - FORNECIMENTO E INSTALAÇÃO. AF_09/2024</c:v>
                  </c:pt>
                  <c:pt idx="449">
                    <c:v>CHAPISCO APLICADO NO TETO OU EM ALVENARIA E ESTRUTURA, COM ROLO PARA TEXTURA ACRÍLICA. ARGAMASSA TRAÇO 1:4 E EMULSÃO POLIMÉRICA (ADESIVO) COM PREPARO EM BETONEIRA 400L. AF_10/2022</c:v>
                  </c:pt>
                  <c:pt idx="450">
                    <c:v>COMPACTAÇÃO MECÂNICA DE SOLO PARA EXECUÇÃO DE RADIER, PISO DE CONCRETO OU LAJE SOBRE SOLO, COM COMPACTADOR DE SOLOS TIPO PLACA VIBRATÓRIA. AF_09/2021</c:v>
                  </c:pt>
                  <c:pt idx="451">
                    <c:v>CAMADA SEPARADORA PARA EXECUÇÃO DE RADIER, PISO DE CONCRETO OU LAJE SOBRE SOLO, EM LONA PLÁSTICA. AF_09/2021</c:v>
                  </c:pt>
                  <c:pt idx="452">
                    <c:v>DISJUNTOR TRIPOLAR TIPO DIN, CORRENTE NOMINAL DE 16A - FORNECIMENTO E INSTALAÇÃO. AF_07/2025</c:v>
                  </c:pt>
                  <c:pt idx="453">
                    <c:v>ASSENTO SANITÁRIO CONVENCIONAL - FORNECIMENTO E INSTALACAO. AF_01/2020</c:v>
                  </c:pt>
                  <c:pt idx="454">
                    <c:v>ASSENTO SANITÁRIO CONVENCIONAL - FORNECIMENTO E INSTALACAO. AF_01/2020</c:v>
                  </c:pt>
                  <c:pt idx="455">
                    <c:v>RETROESCAVADEIRA SOBRE RODAS COM CARREGADEIRA, TRAÇÃO 4X4, POTÊNCIA LÍQ. 88 HP, CAÇAMBA CARREG. CAP. MÍN. 1 M3, CAÇAMBA RETRO CAP. 0,26 M3, PESO OPERACIONAL MÍN. 6.674 KG, PROFUNDIDADE ESCAVAÇÃO MÁX. 4,37 M - CHP DIURNO. AF_06/2014</c:v>
                  </c:pt>
                  <c:pt idx="456">
                    <c:v>RETROESCAVADEIRA SOBRE RODAS COM CARREGADEIRA, TRAÇÃO 4X4, POTÊNCIA LÍQ. 88 HP, CAÇAMBA CARREG. CAP. MÍN. 1 M3, CAÇAMBA RETRO CAP. 0,26 M3, PESO OPERACIONAL MÍN. 6.674 KG, PROFUNDIDADE ESCAVAÇÃO MÁX. 4,37 M - CHP DIURNO. AF_06/2014</c:v>
                  </c:pt>
                  <c:pt idx="457">
                    <c:v>QUADRO DE DISTRIBUIÇÃO DE ENERGIA EM PVC, DE EMBUTIR, SEM BARRAMENTO, PARA 6 DISJUNTORES - FORNECIMENTO E INSTALAÇÃO. AF_07/2025</c:v>
                  </c:pt>
                  <c:pt idx="458">
                    <c:v>QUADRO DE DISTRIBUIÇÃO DE ENERGIA EM PVC, DE EMBUTIR, SEM BARRAMENTO, PARA 6 DISJUNTORES - FORNECIMENTO E INSTALAÇÃO. AF_07/2025</c:v>
                  </c:pt>
                  <c:pt idx="459">
                    <c:v>QUADRO DE DISTRIBUIÇÃO DE ENERGIA EM PVC, DE EMBUTIR, SEM BARRAMENTO, PARA 6 DISJUNTORES - FORNECIMENTO E INSTALAÇÃO. AF_07/2025</c:v>
                  </c:pt>
                  <c:pt idx="460">
                    <c:v>QUADRO DE DISTRIBUIÇÃO DE ENERGIA EM PVC, DE EMBUTIR, SEM BARRAMENTO, PARA 6 DISJUNTORES - FORNECIMENTO E INSTALAÇÃO. AF_07/2025</c:v>
                  </c:pt>
                  <c:pt idx="461">
                    <c:v>QUADRO DE DISTRIBUIÇÃO DE ENERGIA EM PVC, DE EMBUTIR, SEM BARRAMENTO, PARA 6 DISJUNTORES - FORNECIMENTO E INSTALAÇÃO. AF_07/2025</c:v>
                  </c:pt>
                  <c:pt idx="462">
                    <c:v>QUADRO DE DISTRIBUIÇÃO DE ENERGIA EM PVC, DE EMBUTIR, SEM BARRAMENTO, PARA 6 DISJUNTORES - FORNECIMENTO E INSTALAÇÃO. AF_07/2025</c:v>
                  </c:pt>
                  <c:pt idx="463">
                    <c:v>ESPALHAMENTO DE TERRA VEGETAL PARA O PLANTIO. AF_07/2024</c:v>
                  </c:pt>
                  <c:pt idx="464">
                    <c:v>COMPACTAÇÃO MECÂNICA DE SOLO PARA EXECUÇÃO DE RADIER, PISO DE CONCRETO OU LAJE SOBRE SOLO, COM COMPACTADOR DE SOLOS TIPO PLACA VIBRATÓRIA. AF_09/2021</c:v>
                  </c:pt>
                  <c:pt idx="465">
                    <c:v>ARMAÇÃO DE SAPATA ISOLADA, VIGA BALDRAME E SAPATA CORRIDA UTILIZANDO AÇO CA-50 DE 8 MM - MONTAGEM. AF_01/2024</c:v>
                  </c:pt>
                  <c:pt idx="466">
                    <c:v>REMOÇÃO DE LUMINÁRIAS, DE FORMA MANUAL, SEM REAPROVEITAMENTO. AF_09/2023</c:v>
                  </c:pt>
                  <c:pt idx="467">
                    <c:v>RETROESCAVADEIRA SOBRE RODAS COM CARREGADEIRA, TRAÇÃO 4X4, POTÊNCIA LÍQ. 88 HP, CAÇAMBA CARREG. CAP. MÍN. 1 M3, CAÇAMBA RETRO CAP. 0,26 M3, PESO OPERACIONAL MÍN. 6.674 KG, PROFUNDIDADE ESCAVAÇÃO MÁX. 4,37 M - CHI DIURNO. AF_06/2014</c:v>
                  </c:pt>
                  <c:pt idx="468">
                    <c:v>RETROESCAVADEIRA SOBRE RODAS COM CARREGADEIRA, TRAÇÃO 4X4, POTÊNCIA LÍQ. 88 HP, CAÇAMBA CARREG. CAP. MÍN. 1 M3, CAÇAMBA RETRO CAP. 0,26 M3, PESO OPERACIONAL MÍN. 6.674 KG, PROFUNDIDADE ESCAVAÇÃO MÁX. 4,37 M - CHI DIURNO. AF_06/2014</c:v>
                  </c:pt>
                  <c:pt idx="469">
                    <c:v>ARMAÇÃO DE SAPATA ISOLADA, VIGA BALDRAME E SAPATA CORRIDA UTILIZANDO AÇO CA-60 DE 5 MM - MONTAGEM. AF_01/2024</c:v>
                  </c:pt>
                  <c:pt idx="470">
                    <c:v>HASTE DE ATERRAMENTO, DIÂMETRO 5/8", COM 3 METROS - FORNECIMENTO E INSTALAÇÃO. AF_08/2023</c:v>
                  </c:pt>
                  <c:pt idx="471">
                    <c:v>HASTE DE ATERRAMENTO, DIÂMETRO 5/8", COM 3 METROS - FORNECIMENTO E INSTALAÇÃO. AF_08/2023</c:v>
                  </c:pt>
                  <c:pt idx="472">
                    <c:v>HASTE DE ATERRAMENTO, DIÂMETRO 5/8", COM 3 METROS - FORNECIMENTO E INSTALAÇÃO. AF_08/2023</c:v>
                  </c:pt>
                  <c:pt idx="473">
                    <c:v>HASTE DE ATERRAMENTO, DIÂMETRO 5/8", COM 3 METROS - FORNECIMENTO E INSTALAÇÃO. AF_08/2023</c:v>
                  </c:pt>
                  <c:pt idx="474">
                    <c:v>HASTE DE ATERRAMENTO, DIÂMETRO 5/8", COM 3 METROS - FORNECIMENTO E INSTALAÇÃO. AF_08/2023</c:v>
                  </c:pt>
                  <c:pt idx="475">
                    <c:v>HASTE DE ATERRAMENTO, DIÂMETRO 5/8", COM 3 METROS - FORNECIMENTO E INSTALAÇÃO. AF_08/2023</c:v>
                  </c:pt>
                  <c:pt idx="476">
                    <c:v>HASTE DE ATERRAMENTO, DIÂMETRO 5/8", COM 3 METROS - FORNECIMENTO E INSTALAÇÃO. AF_08/2023</c:v>
                  </c:pt>
                  <c:pt idx="477">
                    <c:v>HASTE DE ATERRAMENTO, DIÂMETRO 5/8", COM 3 METROS - FORNECIMENTO E INSTALAÇÃO. AF_08/2023</c:v>
                  </c:pt>
                  <c:pt idx="478">
                    <c:v>HASTE DE ATERRAMENTO, DIÂMETRO 5/8", COM 3 METROS - FORNECIMENTO E INSTALAÇÃO. AF_08/2023</c:v>
                  </c:pt>
                  <c:pt idx="479">
                    <c:v>HASTE DE ATERRAMENTO, DIÂMETRO 5/8", COM 3 METROS - FORNECIMENTO E INSTALAÇÃO. AF_08/2023</c:v>
                  </c:pt>
                  <c:pt idx="480">
                    <c:v>HASTE DE ATERRAMENTO, DIÂMETRO 5/8", COM 3 METROS - FORNECIMENTO E INSTALAÇÃO. AF_08/2023</c:v>
                  </c:pt>
                  <c:pt idx="481">
                    <c:v>HASTE DE ATERRAMENTO, DIÂMETRO 5/8", COM 3 METROS - FORNECIMENTO E INSTALAÇÃO. AF_08/2023</c:v>
                  </c:pt>
                  <c:pt idx="482">
                    <c:v>ARMAÇÃO DE BLOCO, SAPATA ISOLADA, VIGA BALDRAME E SAPATA CORRIDA UTILIZANDO AÇO CA-50 DE 12,5 MM - MONTAGEM. AF_01/2024</c:v>
                  </c:pt>
                  <c:pt idx="483">
                    <c:v>LUMINÁRIA ARANDELA TIPO TARTARUGA, DE SOBREPOR, COM 1 LÂMPADA LED DE 6 W, SEM REATOR - FORNECIMENTO E INSTALAÇÃO. AF_09/2024. EXTERNA NA RAMPA</c:v>
                  </c:pt>
                  <c:pt idx="484">
                    <c:v>ARMAÇÃO DE LAJE DE ESTRUTURA CONVENCIONAL DE CONCRETO ARMADO UTILIZANDO AÇO CA-60 DE 4,2 MM - MONTAGEM. AF_06/2022</c:v>
                  </c:pt>
                  <c:pt idx="485">
                    <c:v>CHAPISCO APLICADO EM ALVENARIA (SEM PRESENÇA DE VÃOS) E ESTRUTURAS DE CONCRETO DE FACHADA, COM COLHER DE PEDREIRO. ARGAMASSA TRAÇO 1:3 COM PREPARO MANUAL. AF_10/2022</c:v>
                  </c:pt>
                  <c:pt idx="486">
                    <c:v>JOELHO 90 GRAUS, PVC, SERIE NORMAL, ESGOTO PREDIAL, DN 50 MM, JUNTA ELÁSTICA, FORNECIDO E INSTALADO EM RAMAL DE DESCARGA OU RAMAL DE ESGOTO SANITÁRIO. AF_08/2022</c:v>
                  </c:pt>
                  <c:pt idx="487">
                    <c:v>JOELHO 90 GRAUS, PVC, SERIE NORMAL, ESGOTO PREDIAL, DN 50 MM, JUNTA ELÁSTICA, FORNECIDO E INSTALADO EM RAMAL DE DESCARGA OU RAMAL DE ESGOTO SANITÁRIO. AF_08/2022</c:v>
                  </c:pt>
                  <c:pt idx="488">
                    <c:v>JOELHO 45 GRAUS, PVC, SERIE NORMAL, ESGOTO PREDIAL, DN 100 MM, JUNTA ELÁSTICA, FORNECIDO E INSTALADO EM RAMAL DE DESCARGA OU RAMAL DE ESGOTO SANITÁRIO. AF_08/2022</c:v>
                  </c:pt>
                  <c:pt idx="489">
                    <c:v>JOELHO 90 GRAUS, PVC, SOLDÁVEL, DN 32MM, INSTALADO EM RAMAL DE DISTRIBUIÇÃO DE ÁGUA - FORNECIMENTO E INSTALAÇÃO. AF_06/2022</c:v>
                  </c:pt>
                  <c:pt idx="490">
                    <c:v>DISJUNTOR MONOPOLAR TIPO DIN, CORRENTE NOMINAL DE 20A - FORNECIMENTO E INSTALAÇÃO. AF_07/2025</c:v>
                  </c:pt>
                  <c:pt idx="491">
                    <c:v>TÊ COM BUCHA DE LATÃO NA BOLSA CENTRAL, PVC, SOLDÁVEL, DN 20MM X 1/2, INSTALADO EM RAMAL OU SUB-RAMAL DE ÁGUA - FORNECIMENTO E INSTALAÇÃO. AF_06/2022</c:v>
                  </c:pt>
                  <c:pt idx="492">
                    <c:v>TÊ COM BUCHA DE LATÃO NA BOLSA CENTRAL, PVC, SOLDÁVEL, DN 20MM X 1/2, INSTALADO EM RAMAL OU SUB-RAMAL DE ÁGUA - FORNECIMENTO E INSTALAÇÃO. AF_06/2022</c:v>
                  </c:pt>
                  <c:pt idx="493">
                    <c:v>TOMADA INDUSTRIAL DE EMBUTIR 3P+T 30 A, 440 V, COM TRAVA, COM PLACA. FORNECIMENTO E INSTALAÇÃO</c:v>
                  </c:pt>
                  <c:pt idx="494">
                    <c:v>JOELHO 90 GRAUS, PVC, SOLDÁVEL, DN 32MM, INSTALADO EM RAMAL DE DISTRIBUIÇÃO DE ÁGUA - FORNECIMENTO E INSTALAÇÃO. AF_06/2022</c:v>
                  </c:pt>
                  <c:pt idx="495">
                    <c:v>JOELHO 90 GRAUS, PVC, SOLDÁVEL, DN 32MM, INSTALADO EM RAMAL DE DISTRIBUIÇÃO DE ÁGUA - FORNECIMENTO E INSTALAÇÃO. AF_06/2022</c:v>
                  </c:pt>
                  <c:pt idx="496">
                    <c:v>INTERRUPTOR SIMPLES (2 MÓDULOS) COM 1 TOMADA DE EMBUTIR 2P+T 10 A, INCLUINDO SUPORTE E PLACA - FORNECIMENTO E INSTALAÇÃO. AF_03/2023</c:v>
                  </c:pt>
                  <c:pt idx="497">
                    <c:v>LASTRO DE CONCRETO MAGRO, APLICADO EM BLOCOS DE COROAMENTO OU SAPATAS, ESPESSURA DE 5 CM. AF_01/2024</c:v>
                  </c:pt>
                  <c:pt idx="498">
                    <c:v>DISJUNTOR TRIPOLAR TIPO DIN, CORRENTE NOMINAL DE 25A - FORNECIMENTO E INSTALAÇÃO. AF_07/2025</c:v>
                  </c:pt>
                  <c:pt idx="499">
                    <c:v>DISJUNTOR TRIPOLAR TIPO DIN, CORRENTE NOMINAL DE 25A - FORNECIMENTO E INSTALAÇÃO. AF_07/2025</c:v>
                  </c:pt>
                  <c:pt idx="500">
                    <c:v>DISJUNTOR TRIPOLAR TIPO DIN, CORRENTE NOMINAL DE 25A - FORNECIMENTO E INSTALAÇÃO. AF_07/2025</c:v>
                  </c:pt>
                  <c:pt idx="501">
                    <c:v>ADAPTADOR CURTO COM BOLSA E ROSCA PARA REGISTRO, PVC, SOLDÁVEL, DN 32MM X 1, INSTALADO EM RAMAL DE DISTRIBUIÇÃO DE ÁGUA - FORNECIMENTO E INSTALAÇÃO. AF_06/2022</c:v>
                  </c:pt>
                  <c:pt idx="502">
                    <c:v>ADAPTADOR CURTO COM BOLSA E ROSCA PARA REGISTRO, PVC, SOLDÁVEL, DN 32MM X 1, INSTALADO EM RAMAL DE DISTRIBUIÇÃO DE ÁGUA - FORNECIMENTO E INSTALAÇÃO. AF_06/2022</c:v>
                  </c:pt>
                  <c:pt idx="503">
                    <c:v>JOELHO 45 GRAUS, PVC, SERIE NORMAL, ESGOTO PREDIAL, DN 50 MM, JUNTA ELÁSTICA, FORNECIDO E INSTALADO EM RAMAL DE DESCARGA OU RAMAL DE ESGOTO SANITÁRIO. AF_08/2022</c:v>
                  </c:pt>
                  <c:pt idx="504">
                    <c:v>JOELHO 45 GRAUS, PVC, SERIE NORMAL, ESGOTO PREDIAL, DN 50 MM, JUNTA ELÁSTICA, FORNECIDO E INSTALADO EM RAMAL DE DESCARGA OU RAMAL DE ESGOTO SANITÁRIO. AF_08/2022</c:v>
                  </c:pt>
                  <c:pt idx="505">
                    <c:v>ELETRODUTO FLEXÍVEL CORRUGADO, PEAD, DN 63 (2"), PARA REDE ENTERRADA DE DISTRIBUIÇÃO DE ENERGIA ELÉTRICA - FORNECIMENTO E INSTALAÇÃO. AF_12/2021</c:v>
                  </c:pt>
                  <c:pt idx="506">
                    <c:v>TÊ, PVC, SOLDÁVEL, DN 32 MM INSTALADO EM RESERVAÇÃO PREDIAL DE ÁGUA - FORNECIMENTO E INSTALAÇÃO. AF_04/2024</c:v>
                  </c:pt>
                  <c:pt idx="507">
                    <c:v>JOELHO 45 GRAUS, PVC, SERIE NORMAL, ESGOTO PREDIAL, DN 100 MM, JUNTA ELÁSTICA, FORNECIDO E INSTALADO EM RAMAL DE DESCARGA OU RAMAL DE ESGOTO SANITÁRIO. AF_08/2022</c:v>
                  </c:pt>
                  <c:pt idx="508">
                    <c:v>ARMAÇÃO DE SAPATA ISOLADA, VIGA BALDRAME E SAPATA CORRIDA UTILIZANDO AÇO CA-60 DE 5 MM - MONTAGEM. AF_01/2024</c:v>
                  </c:pt>
                  <c:pt idx="509">
                    <c:v>DISJUNTOR BIPOLAR DDR TIPO DIN, CORRENTE NOMINAL DE 20A - FORNECIMENTO E INSTALAÇÃO. AF_07/2025</c:v>
                  </c:pt>
                  <c:pt idx="510">
                    <c:v>DISJUNTOR BIPOLAR DDR TIPO DIN, CORRENTE NOMINAL DE 20A - FORNECIMENTO E INSTALAÇÃO. AF_07/2025</c:v>
                  </c:pt>
                  <c:pt idx="511">
                    <c:v>DISJUNTOR BIPOLAR DDR TIPO DIN, CORRENTE NOMINAL DE 20A - FORNECIMENTO E INSTALAÇÃO. AF_07/2025</c:v>
                  </c:pt>
                  <c:pt idx="512">
                    <c:v>DISJUNTOR BIPOLAR DDR TIPO DIN, CORRENTE NOMINAL DE 20A - FORNECIMENTO E INSTALAÇÃO. AF_07/2025</c:v>
                  </c:pt>
                  <c:pt idx="513">
                    <c:v>DISJUNTOR BIPOLAR DDR TIPO DIN, CORRENTE NOMINAL DE 10A - FORNECIMENTO E INSTALAÇÃO. AF_07/2025</c:v>
                  </c:pt>
                  <c:pt idx="514">
                    <c:v>DISJUNTOR BIPOLAR DDR TIPO DIN, CORRENTE NOMINAL DE 10A - FORNECIMENTO E INSTALAÇÃO. AF_07/2025</c:v>
                  </c:pt>
                  <c:pt idx="515">
                    <c:v>JOELHO 90 GRAUS, PVC, SOLDÁVEL, DN 32MM, INSTALADO EM RAMAL DE DISTRIBUIÇÃO DE ÁGUA - FORNECIMENTO E INSTALAÇÃO. AF_06/2022</c:v>
                  </c:pt>
                  <c:pt idx="516">
                    <c:v>INTERRUPTOR SIMPLES (2 MÓDULOS), 10A/250V, INCLUINDO SUPORTE E PLACA - FORNECIMENTO E INSTALAÇÃO. AF_03/2023</c:v>
                  </c:pt>
                  <c:pt idx="517">
                    <c:v>BUCHA DE REDUÇÃO, LONGA, PVC, SOLDÁVEL, DN 32 X 20 MM, INSTALADO EM RAMAL DE DISTRIBUIÇÃO DE ÁGUA - FORNECIMENTO E INSTALAÇÃO. AF_06/2022</c:v>
                  </c:pt>
                  <c:pt idx="518">
                    <c:v>PEDREIRO COM ENCARGOS COMPLEMENTARES</c:v>
                  </c:pt>
                  <c:pt idx="519">
                    <c:v>PEDREIRO COM ENCARGOS COMPLEMENTARES</c:v>
                  </c:pt>
                  <c:pt idx="520">
                    <c:v>ELETRODUTO FLEXÍVEL CORRUGADO, PEAD, DN 63 (2"), PARA REDE ENTERRADA DE DISTRIBUIÇÃO DE ENERGIA ELÉTRICA - FORNECIMENTO E INSTALAÇÃO. AF_12/2021</c:v>
                  </c:pt>
                  <c:pt idx="521">
                    <c:v>TUBO, PVC, SOLDÁVEL, DE 20MM, INSTALADO EM RAMAL OU SUB-RAMAL DE ÁGUA - FORNECIMENTO E INSTALAÇÃO. AF_06/2022</c:v>
                  </c:pt>
                  <c:pt idx="522">
                    <c:v>ARMAÇÃO DE LAJE DE ESTRUTURA CONVENCIONAL DE CONCRETO ARMADO UTILIZANDO AÇO CA-60 DE 4,2 MM - MONTAGEM. AF_06/2022</c:v>
                  </c:pt>
                  <c:pt idx="523">
                    <c:v>TÊ, PVC, SOLDÁVEL, DN 32 MM INSTALADO EM RESERVAÇÃO PREDIAL DE ÁGUA - FORNECIMENTO E INSTALAÇÃO. AF_04/2024</c:v>
                  </c:pt>
                  <c:pt idx="524">
                    <c:v>TÊ, PVC, SOLDÁVEL, DN 32 MM INSTALADO EM RESERVAÇÃO PREDIAL DE ÁGUA - FORNECIMENTO E INSTALAÇÃO. AF_04/2024</c:v>
                  </c:pt>
                  <c:pt idx="525">
                    <c:v>ADAPTADOR CURTO COM BOLSA E ROSCA PARA REGISTRO, PVC, SOLDÁVEL, DN 20MM X 1/2, INSTALADO EM RAMAL OU SUB-RAMAL DE ÁGUA - FORNECIMENTO E INSTALAÇÃO. AF_06/2022</c:v>
                  </c:pt>
                  <c:pt idx="526">
                    <c:v>ADAPTADOR CURTO COM BOLSA E ROSCA PARA REGISTRO, PVC, SOLDÁVEL, DN 20MM X 1/2, INSTALADO EM RAMAL OU SUB-RAMAL DE ÁGUA - FORNECIMENTO E INSTALAÇÃO. AF_06/2022</c:v>
                  </c:pt>
                  <c:pt idx="527">
                    <c:v>COMPACTAÇÃO MECÂNICA DE SOLO PARA EXECUÇÃO DE RADIER, PISO DE CONCRETO OU LAJE SOBRE SOLO, COM COMPACTADOR DE SOLOS TIPO PLACA VIBRATÓRIA. AF_09/2021</c:v>
                  </c:pt>
                  <c:pt idx="528">
                    <c:v>DISJUNTOR MONOPOLAR TIPO DIN, CORRENTE NOMINAL DE 10A - FORNECIMENTO E INSTALAÇÃO. AF_07/2025</c:v>
                  </c:pt>
                  <c:pt idx="529">
                    <c:v>RELÉ FOTOELÉTRICO PARA COMANDO DE ILUMINAÇÃO EXTERNA 1000 W - FORNECIMENTO E INSTALAÇÃO. AF_02/2025</c:v>
                  </c:pt>
                  <c:pt idx="530">
                    <c:v>RELÉ FOTOELÉTRICO PARA COMANDO DE ILUMINAÇÃO EXTERNA 1000 W - FORNECIMENTO E INSTALAÇÃO. AF_02/2025</c:v>
                  </c:pt>
                  <c:pt idx="531">
                    <c:v>RELÉ FOTOELÉTRICO PARA COMANDO DE ILUMINAÇÃO EXTERNA 1000 W - FORNECIMENTO E INSTALAÇÃO. AF_02/2025</c:v>
                  </c:pt>
                  <c:pt idx="532">
                    <c:v>RELÉ FOTOELÉTRICO PARA COMANDO DE ILUMINAÇÃO EXTERNA 1000 W - FORNECIMENTO E INSTALAÇÃO. AF_02/2025</c:v>
                  </c:pt>
                  <c:pt idx="533">
                    <c:v>RELÉ FOTOELÉTRICO PARA COMANDO DE ILUMINAÇÃO EXTERNA 1000 W - FORNECIMENTO E INSTALAÇÃO. AF_02/2025</c:v>
                  </c:pt>
                  <c:pt idx="534">
                    <c:v>SERVENTE COM ENCARGOS COMPLEMENTARES</c:v>
                  </c:pt>
                  <c:pt idx="535">
                    <c:v>SERVENTE COM ENCARGOS COMPLEMENTARES</c:v>
                  </c:pt>
                  <c:pt idx="536">
                    <c:v>ADAPTADOR CURTO COM BOLSA E ROSCA PARA REGISTRO, PVC, SOLDÁVEL, DN 20MM X 1/2, INSTALADO EM RAMAL OU SUB-RAMAL DE ÁGUA - FORNECIMENTO E INSTALAÇÃO. AF_06/2022</c:v>
                  </c:pt>
                  <c:pt idx="537">
                    <c:v>JOELHO 45 GRAUS, PVC, SOLDÁVEL, DN 32MM, INSTALADO EM RAMAL DE DISTRIBUIÇÃO DE ÁGUA - FORNECIMENTO E INSTALAÇÃO. AF_06/2022</c:v>
                  </c:pt>
                  <c:pt idx="538">
                    <c:v>JOELHO 90 GRAUS, PVC, SOLDÁVEL, DN 20MM, INSTALADO EM RAMAL OU SUB-RAMAL DE ÁGUA - FORNECIMENTO E INSTALAÇÃO. AF_06/2022</c:v>
                  </c:pt>
                  <c:pt idx="539">
                    <c:v>JOELHO 90 GRAUS, PVC, SOLDÁVEL, DN 20MM, INSTALADO EM RAMAL OU SUB-RAMAL DE ÁGUA - FORNECIMENTO E INSTALAÇÃO. AF_06/2022</c:v>
                  </c:pt>
                  <c:pt idx="540">
                    <c:v>DISJUNTOR MONOPOLAR TIPO DIN, CORRENTE NOMINAL DE 10A - FORNECIMENTO E INSTALAÇÃO. AF_07/2025</c:v>
                  </c:pt>
                  <c:pt idx="541">
                    <c:v>DISJUNTOR MONOPOLAR TIPO DIN, CORRENTE NOMINAL DE 40A - FORNECIMENTO E INSTALAÇÃO. AF_07/2025</c:v>
                  </c:pt>
                  <c:pt idx="542">
                    <c:v>TÊ COM BUCHA DE LATÃO NA BOLSA CENTRAL, PVC, SOLDÁVEL, DN 20MM X 1/2, INSTALADO EM RAMAL OU SUB-RAMAL DE ÁGUA - FORNECIMENTO E INSTALAÇÃO. AF_06/2022</c:v>
                  </c:pt>
                  <c:pt idx="543">
                    <c:v>BUCHA DE REDUÇÃO, LONGA, PVC, SOLDÁVEL, DN 32 X 20 MM, INSTALADO EM RAMAL DE DISTRIBUIÇÃO DE ÁGUA - FORNECIMENTO E INSTALAÇÃO. AF_06/2022</c:v>
                  </c:pt>
                  <c:pt idx="544">
                    <c:v>BUCHA DE REDUÇÃO, LONGA, PVC, SOLDÁVEL, DN 32 X 20 MM, INSTALADO EM RAMAL DE DISTRIBUIÇÃO DE ÁGUA - FORNECIMENTO E INSTALAÇÃO. AF_06/2022</c:v>
                  </c:pt>
                  <c:pt idx="545">
                    <c:v>ADAPTADOR CURTO COM BOLSA E ROSCA PARA REGISTRO, PVC, SOLDÁVEL, DN 32MM X 1, INSTALADO EM RAMAL DE DISTRIBUIÇÃO DE ÁGUA - FORNECIMENTO E INSTALAÇÃO. AF_06/2022</c:v>
                  </c:pt>
                  <c:pt idx="546">
                    <c:v>ADAPTADOR CURTO COM BOLSA E ROSCA PARA REGISTRO, PVC, SOLDÁVEL, DN 32MM X 1, INSTALADO EM RAMAL DE DISTRIBUIÇÃO DE ÁGUA - FORNECIMENTO E INSTALAÇÃO. AF_06/2022</c:v>
                  </c:pt>
                  <c:pt idx="547">
                    <c:v>JOELHO 90 GRAUS, PVC, SOLDÁVEL, DN 20MM, INSTALADO EM RAMAL OU SUB-RAMAL DE ÁGUA - FORNECIMENTO E INSTALAÇÃO. AF_06/2022</c:v>
                  </c:pt>
                  <c:pt idx="548">
                    <c:v>TÊ, PVC, SOLDÁVEL, DN 32 MM INSTALADO EM RESERVAÇÃO PREDIAL DE ÁGUA - FORNECIMENTO E INSTALAÇÃO. AF_04/2024</c:v>
                  </c:pt>
                  <c:pt idx="549">
                    <c:v>DISJUNTOR MONOPOLAR TIPO DIN, CORRENTE NOMINAL DE 20A - FORNECIMENTO E INSTALAÇÃO. AF_07/2025</c:v>
                  </c:pt>
                  <c:pt idx="550">
                    <c:v>DISJUNTOR MONOPOLAR TIPO DIN, CORRENTE NOMINAL DE 20A - FORNECIMENTO E INSTALAÇÃO. AF_07/2025</c:v>
                  </c:pt>
                  <c:pt idx="551">
                    <c:v>DISJUNTOR MONOPOLAR TIPO DIN, CORRENTE NOMINAL DE 20A - FORNECIMENTO E INSTALAÇÃO. AF_07/2025</c:v>
                  </c:pt>
                  <c:pt idx="552">
                    <c:v>DISJUNTOR MONOPOLAR TIPO DIN, CORRENTE NOMINAL DE 10A - FORNECIMENTO E INSTALAÇÃO. AF_07/2025</c:v>
                  </c:pt>
                  <c:pt idx="553">
                    <c:v>DISJUNTOR MONOPOLAR TIPO DIN, CORRENTE NOMINAL DE 10A - FORNECIMENTO E INSTALAÇÃO. AF_07/2025</c:v>
                  </c:pt>
                  <c:pt idx="554">
                    <c:v>DISJUNTOR MONOPOLAR TIPO DIN, CORRENTE NOMINAL DE 10A - FORNECIMENTO E INSTALAÇÃO. AF_07/2025</c:v>
                  </c:pt>
                  <c:pt idx="555">
                    <c:v>DISJUNTOR MONOPOLAR TIPO DIN, CORRENTE NOMINAL DE 16A - FORNECIMENTO E INSTALAÇÃO. AF_07/2025</c:v>
                  </c:pt>
                  <c:pt idx="556">
                    <c:v>DISJUNTOR MONOPOLAR TIPO DIN, CORRENTE NOMINAL DE 10A - FORNECIMENTO E INSTALAÇÃO. AF_07/2025</c:v>
                  </c:pt>
                  <c:pt idx="557">
                    <c:v>DISJUNTOR MONOPOLAR TIPO DIN, CORRENTE NOMINAL DE 16A - FORNECIMENTO E INSTALAÇÃO. AF_07/2025</c:v>
                  </c:pt>
                  <c:pt idx="558">
                    <c:v>DISJUNTOR MONOPOLAR TIPO DIN, CORRENTE NOMINAL DE 10A - FORNECIMENTO E INSTALAÇÃO. AF_07/2025</c:v>
                  </c:pt>
                  <c:pt idx="559">
                    <c:v>DISJUNTOR MONOPOLAR TIPO DIN, CORRENTE NOMINAL DE 10A - FORNECIMENTO E INSTALAÇÃO. AF_07/2025</c:v>
                  </c:pt>
                  <c:pt idx="560">
                    <c:v>DISJUNTOR MONOPOLAR TIPO DIN, CORRENTE NOMINAL DE 10A - FORNECIMENTO E INSTALAÇÃO. AF_07/2025</c:v>
                  </c:pt>
                  <c:pt idx="561">
                    <c:v>DISJUNTOR MONOPOLAR TIPO DIN, CORRENTE NOMINAL DE 10A - FORNECIMENTO E INSTALAÇÃO. AF_07/2025</c:v>
                  </c:pt>
                  <c:pt idx="562">
                    <c:v>DISJUNTOR MONOPOLAR TIPO DIN, CORRENTE NOMINAL DE 10A - FORNECIMENTO E INSTALAÇÃO. AF_07/2025</c:v>
                  </c:pt>
                  <c:pt idx="563">
                    <c:v>DISJUNTOR MONOPOLAR TIPO DIN, CORRENTE NOMINAL DE 10A - FORNECIMENTO E INSTALAÇÃO. AF_07/2025</c:v>
                  </c:pt>
                  <c:pt idx="564">
                    <c:v>TUBO, PVC, SOLDÁVEL, DE 20MM, INSTALADO EM RAMAL OU SUB-RAMAL DE ÁGUA - FORNECIMENTO E INSTALAÇÃO. AF_06/2022</c:v>
                  </c:pt>
                  <c:pt idx="565">
                    <c:v>BUCHA DE REDUÇÃO, LONGA, PVC, SOLDÁVEL, DN 32 X 20 MM, INSTALADO EM RAMAL DE DISTRIBUIÇÃO DE ÁGUA - FORNECIMENTO E INSTALAÇÃO. AF_06/2022</c:v>
                  </c:pt>
                  <c:pt idx="566">
                    <c:v>ADAPTADOR CURTO COM BOLSA E ROSCA PARA REGISTRO, PVC, SOLDÁVEL, DN 20MM X 1/2, INSTALADO EM RAMAL OU SUB-RAMAL DE ÁGUA - FORNECIMENTO E INSTALAÇÃO. AF_06/2022</c:v>
                  </c:pt>
                </c:lvl>
                <c:lvl>
                  <c:pt idx="0">
                    <c:v>5.6.1</c:v>
                  </c:pt>
                  <c:pt idx="1">
                    <c:v>8.1.2</c:v>
                  </c:pt>
                  <c:pt idx="2">
                    <c:v>5.4.1</c:v>
                  </c:pt>
                  <c:pt idx="3">
                    <c:v>8.7.1</c:v>
                  </c:pt>
                  <c:pt idx="4">
                    <c:v>5.2.1</c:v>
                  </c:pt>
                  <c:pt idx="5">
                    <c:v>5.7.1</c:v>
                  </c:pt>
                  <c:pt idx="6">
                    <c:v>9.1.1</c:v>
                  </c:pt>
                  <c:pt idx="7">
                    <c:v>5.8.1</c:v>
                  </c:pt>
                  <c:pt idx="8">
                    <c:v>5.3.1</c:v>
                  </c:pt>
                  <c:pt idx="9">
                    <c:v>8.7.9</c:v>
                  </c:pt>
                  <c:pt idx="10">
                    <c:v>2.1</c:v>
                  </c:pt>
                  <c:pt idx="11">
                    <c:v>8.7.3</c:v>
                  </c:pt>
                  <c:pt idx="12">
                    <c:v>3.12.3</c:v>
                  </c:pt>
                  <c:pt idx="13">
                    <c:v>8.5.1</c:v>
                  </c:pt>
                  <c:pt idx="14">
                    <c:v>2.2</c:v>
                  </c:pt>
                  <c:pt idx="15">
                    <c:v>6.13.9</c:v>
                  </c:pt>
                  <c:pt idx="16">
                    <c:v>5.6.2</c:v>
                  </c:pt>
                  <c:pt idx="17">
                    <c:v>4.6.1</c:v>
                  </c:pt>
                  <c:pt idx="18">
                    <c:v>5.1.1</c:v>
                  </c:pt>
                  <c:pt idx="19">
                    <c:v>6.12.14</c:v>
                  </c:pt>
                  <c:pt idx="20">
                    <c:v>6.12.1</c:v>
                  </c:pt>
                  <c:pt idx="21">
                    <c:v>6.11.1</c:v>
                  </c:pt>
                  <c:pt idx="22">
                    <c:v>3.13.5</c:v>
                  </c:pt>
                  <c:pt idx="23">
                    <c:v>3.1.6</c:v>
                  </c:pt>
                  <c:pt idx="24">
                    <c:v>6.10.1</c:v>
                  </c:pt>
                  <c:pt idx="25">
                    <c:v>5.5.2.1</c:v>
                  </c:pt>
                  <c:pt idx="26">
                    <c:v>8.4.1</c:v>
                  </c:pt>
                  <c:pt idx="27">
                    <c:v>3.1.2</c:v>
                  </c:pt>
                  <c:pt idx="28">
                    <c:v>6.10.14</c:v>
                  </c:pt>
                  <c:pt idx="29">
                    <c:v>8.6.1</c:v>
                  </c:pt>
                  <c:pt idx="30">
                    <c:v>4.4.2</c:v>
                  </c:pt>
                  <c:pt idx="31">
                    <c:v>3.8.5</c:v>
                  </c:pt>
                  <c:pt idx="32">
                    <c:v>4.5.6</c:v>
                  </c:pt>
                  <c:pt idx="33">
                    <c:v>5.5.1.1</c:v>
                  </c:pt>
                  <c:pt idx="34">
                    <c:v>6.13.12</c:v>
                  </c:pt>
                  <c:pt idx="35">
                    <c:v>4.4.3</c:v>
                  </c:pt>
                  <c:pt idx="36">
                    <c:v>9.6.2</c:v>
                  </c:pt>
                  <c:pt idx="37">
                    <c:v>3.7.10</c:v>
                  </c:pt>
                  <c:pt idx="38">
                    <c:v>6.11.12</c:v>
                  </c:pt>
                  <c:pt idx="39">
                    <c:v>8.1.1</c:v>
                  </c:pt>
                  <c:pt idx="40">
                    <c:v>9.2.1</c:v>
                  </c:pt>
                  <c:pt idx="41">
                    <c:v>5.5.2.2</c:v>
                  </c:pt>
                  <c:pt idx="42">
                    <c:v>9.4.1</c:v>
                  </c:pt>
                  <c:pt idx="43">
                    <c:v>9.5.2</c:v>
                  </c:pt>
                  <c:pt idx="44">
                    <c:v>3.8.4</c:v>
                  </c:pt>
                  <c:pt idx="45">
                    <c:v>4.4.5</c:v>
                  </c:pt>
                  <c:pt idx="46">
                    <c:v>5.2.2</c:v>
                  </c:pt>
                  <c:pt idx="47">
                    <c:v>8.7.2</c:v>
                  </c:pt>
                  <c:pt idx="48">
                    <c:v>8.2.1</c:v>
                  </c:pt>
                  <c:pt idx="49">
                    <c:v>4.2.1</c:v>
                  </c:pt>
                  <c:pt idx="50">
                    <c:v>3.7.12</c:v>
                  </c:pt>
                  <c:pt idx="51">
                    <c:v>5.7.2</c:v>
                  </c:pt>
                  <c:pt idx="52">
                    <c:v>3.7.4</c:v>
                  </c:pt>
                  <c:pt idx="53">
                    <c:v>8.1.3</c:v>
                  </c:pt>
                  <c:pt idx="54">
                    <c:v>9.3.1</c:v>
                  </c:pt>
                  <c:pt idx="55">
                    <c:v>3.6.4</c:v>
                  </c:pt>
                  <c:pt idx="56">
                    <c:v>6.12.2</c:v>
                  </c:pt>
                  <c:pt idx="57">
                    <c:v>5.6.3</c:v>
                  </c:pt>
                  <c:pt idx="58">
                    <c:v>3.9.5</c:v>
                  </c:pt>
                  <c:pt idx="59">
                    <c:v>6.11.2</c:v>
                  </c:pt>
                  <c:pt idx="60">
                    <c:v>6.10.2</c:v>
                  </c:pt>
                  <c:pt idx="61">
                    <c:v>9.7.2</c:v>
                  </c:pt>
                  <c:pt idx="62">
                    <c:v>2.4</c:v>
                  </c:pt>
                  <c:pt idx="63">
                    <c:v>8.5.4</c:v>
                  </c:pt>
                  <c:pt idx="64">
                    <c:v>4.2.9</c:v>
                  </c:pt>
                  <c:pt idx="65">
                    <c:v>3.12.1</c:v>
                  </c:pt>
                  <c:pt idx="66">
                    <c:v>5.6.5</c:v>
                  </c:pt>
                  <c:pt idx="67">
                    <c:v>4.7.36</c:v>
                  </c:pt>
                  <c:pt idx="68">
                    <c:v>4.7.5</c:v>
                  </c:pt>
                  <c:pt idx="69">
                    <c:v>3.1.12</c:v>
                  </c:pt>
                  <c:pt idx="70">
                    <c:v>3.8.3</c:v>
                  </c:pt>
                  <c:pt idx="71">
                    <c:v>4.7.1</c:v>
                  </c:pt>
                  <c:pt idx="72">
                    <c:v>6.10.3</c:v>
                  </c:pt>
                  <c:pt idx="73">
                    <c:v>4.4.6</c:v>
                  </c:pt>
                  <c:pt idx="74">
                    <c:v>6.12.3</c:v>
                  </c:pt>
                  <c:pt idx="75">
                    <c:v>4.5.1</c:v>
                  </c:pt>
                  <c:pt idx="76">
                    <c:v>6.13.11</c:v>
                  </c:pt>
                  <c:pt idx="77">
                    <c:v>4.7.21</c:v>
                  </c:pt>
                  <c:pt idx="78">
                    <c:v>3.11.6</c:v>
                  </c:pt>
                  <c:pt idx="79">
                    <c:v>5.4.4</c:v>
                  </c:pt>
                  <c:pt idx="80">
                    <c:v>4.7.4</c:v>
                  </c:pt>
                  <c:pt idx="81">
                    <c:v>3.1.3</c:v>
                  </c:pt>
                  <c:pt idx="82">
                    <c:v>3.4.7</c:v>
                  </c:pt>
                  <c:pt idx="83">
                    <c:v>4.7.25</c:v>
                  </c:pt>
                  <c:pt idx="84">
                    <c:v>3.7.1</c:v>
                  </c:pt>
                  <c:pt idx="85">
                    <c:v>3.6.1</c:v>
                  </c:pt>
                  <c:pt idx="86">
                    <c:v>3.7.11</c:v>
                  </c:pt>
                  <c:pt idx="87">
                    <c:v>3.9.6</c:v>
                  </c:pt>
                  <c:pt idx="88">
                    <c:v>3.1.7</c:v>
                  </c:pt>
                  <c:pt idx="89">
                    <c:v>4.6.2</c:v>
                  </c:pt>
                  <c:pt idx="90">
                    <c:v>4.7.39</c:v>
                  </c:pt>
                  <c:pt idx="91">
                    <c:v>2.3</c:v>
                  </c:pt>
                  <c:pt idx="92">
                    <c:v>6.13.2</c:v>
                  </c:pt>
                  <c:pt idx="93">
                    <c:v>7.6.10</c:v>
                  </c:pt>
                  <c:pt idx="94">
                    <c:v>7.7.10</c:v>
                  </c:pt>
                  <c:pt idx="95">
                    <c:v>3.1.11</c:v>
                  </c:pt>
                  <c:pt idx="96">
                    <c:v>3.5.5</c:v>
                  </c:pt>
                  <c:pt idx="97">
                    <c:v>7.6.11</c:v>
                  </c:pt>
                  <c:pt idx="98">
                    <c:v>7.7.11</c:v>
                  </c:pt>
                  <c:pt idx="99">
                    <c:v>4.6.17</c:v>
                  </c:pt>
                  <c:pt idx="100">
                    <c:v>6.10.8</c:v>
                  </c:pt>
                  <c:pt idx="101">
                    <c:v>2.5</c:v>
                  </c:pt>
                  <c:pt idx="102">
                    <c:v>3.11.8</c:v>
                  </c:pt>
                  <c:pt idx="103">
                    <c:v>3.13.4</c:v>
                  </c:pt>
                  <c:pt idx="104">
                    <c:v>4.7.16</c:v>
                  </c:pt>
                  <c:pt idx="105">
                    <c:v>3.1.1</c:v>
                  </c:pt>
                  <c:pt idx="106">
                    <c:v>5.4.2</c:v>
                  </c:pt>
                  <c:pt idx="107">
                    <c:v>8.7.4</c:v>
                  </c:pt>
                  <c:pt idx="108">
                    <c:v>3.8.8</c:v>
                  </c:pt>
                  <c:pt idx="109">
                    <c:v>6.12.8</c:v>
                  </c:pt>
                  <c:pt idx="110">
                    <c:v>7.6.12</c:v>
                  </c:pt>
                  <c:pt idx="111">
                    <c:v>7.7.12</c:v>
                  </c:pt>
                  <c:pt idx="112">
                    <c:v>3.11.11</c:v>
                  </c:pt>
                  <c:pt idx="113">
                    <c:v>8.4.2</c:v>
                  </c:pt>
                  <c:pt idx="114">
                    <c:v>3.11.3</c:v>
                  </c:pt>
                  <c:pt idx="115">
                    <c:v>7.1.4</c:v>
                  </c:pt>
                  <c:pt idx="116">
                    <c:v>6.11.3</c:v>
                  </c:pt>
                  <c:pt idx="117">
                    <c:v>3.5.10</c:v>
                  </c:pt>
                  <c:pt idx="118">
                    <c:v>4.7.9</c:v>
                  </c:pt>
                  <c:pt idx="119">
                    <c:v>6.1.1</c:v>
                  </c:pt>
                  <c:pt idx="120">
                    <c:v>6.2.1</c:v>
                  </c:pt>
                  <c:pt idx="121">
                    <c:v>6.3.1</c:v>
                  </c:pt>
                  <c:pt idx="122">
                    <c:v>6.12.5</c:v>
                  </c:pt>
                  <c:pt idx="123">
                    <c:v>7.3.13</c:v>
                  </c:pt>
                  <c:pt idx="124">
                    <c:v>4.6.6</c:v>
                  </c:pt>
                  <c:pt idx="125">
                    <c:v>5.4.3</c:v>
                  </c:pt>
                  <c:pt idx="126">
                    <c:v>4.4.4</c:v>
                  </c:pt>
                  <c:pt idx="127">
                    <c:v>5.5.1.3</c:v>
                  </c:pt>
                  <c:pt idx="128">
                    <c:v>3.5.9</c:v>
                  </c:pt>
                  <c:pt idx="129">
                    <c:v>7.6.1</c:v>
                  </c:pt>
                  <c:pt idx="130">
                    <c:v>8.7.8</c:v>
                  </c:pt>
                  <c:pt idx="131">
                    <c:v>4.6.30</c:v>
                  </c:pt>
                  <c:pt idx="132">
                    <c:v>4.2.6</c:v>
                  </c:pt>
                  <c:pt idx="133">
                    <c:v>4.7.10</c:v>
                  </c:pt>
                  <c:pt idx="134">
                    <c:v>3.1.5</c:v>
                  </c:pt>
                  <c:pt idx="135">
                    <c:v>4.7.15</c:v>
                  </c:pt>
                  <c:pt idx="136">
                    <c:v>4.1.1</c:v>
                  </c:pt>
                  <c:pt idx="137">
                    <c:v>9.6.1</c:v>
                  </c:pt>
                  <c:pt idx="138">
                    <c:v>4.7.34</c:v>
                  </c:pt>
                  <c:pt idx="139">
                    <c:v>4.7.33</c:v>
                  </c:pt>
                  <c:pt idx="140">
                    <c:v>4.5.3</c:v>
                  </c:pt>
                  <c:pt idx="141">
                    <c:v>4.7.20</c:v>
                  </c:pt>
                  <c:pt idx="142">
                    <c:v>4.5.4</c:v>
                  </c:pt>
                  <c:pt idx="143">
                    <c:v>3.8.6</c:v>
                  </c:pt>
                  <c:pt idx="144">
                    <c:v>4.5.2</c:v>
                  </c:pt>
                  <c:pt idx="145">
                    <c:v>7.4.12</c:v>
                  </c:pt>
                  <c:pt idx="146">
                    <c:v>7.5.11</c:v>
                  </c:pt>
                  <c:pt idx="147">
                    <c:v>4.6.5</c:v>
                  </c:pt>
                  <c:pt idx="148">
                    <c:v>4.2.10</c:v>
                  </c:pt>
                  <c:pt idx="149">
                    <c:v>3.1.10</c:v>
                  </c:pt>
                  <c:pt idx="150">
                    <c:v>1.4</c:v>
                  </c:pt>
                  <c:pt idx="151">
                    <c:v>4.7.6</c:v>
                  </c:pt>
                  <c:pt idx="152">
                    <c:v>4.6.21</c:v>
                  </c:pt>
                  <c:pt idx="153">
                    <c:v>4.6.24</c:v>
                  </c:pt>
                  <c:pt idx="154">
                    <c:v>3.5.4</c:v>
                  </c:pt>
                  <c:pt idx="155">
                    <c:v>5.3.2</c:v>
                  </c:pt>
                  <c:pt idx="156">
                    <c:v>3.7.9</c:v>
                  </c:pt>
                  <c:pt idx="157">
                    <c:v>4.7.12</c:v>
                  </c:pt>
                  <c:pt idx="158">
                    <c:v>3.7.2</c:v>
                  </c:pt>
                  <c:pt idx="159">
                    <c:v>6.11.6</c:v>
                  </c:pt>
                  <c:pt idx="160">
                    <c:v>3.6.2</c:v>
                  </c:pt>
                  <c:pt idx="161">
                    <c:v>3.10.7</c:v>
                  </c:pt>
                  <c:pt idx="162">
                    <c:v>3.8.7</c:v>
                  </c:pt>
                  <c:pt idx="163">
                    <c:v>6.7.1</c:v>
                  </c:pt>
                  <c:pt idx="164">
                    <c:v>9.6.5</c:v>
                  </c:pt>
                  <c:pt idx="165">
                    <c:v>6.13.1</c:v>
                  </c:pt>
                  <c:pt idx="166">
                    <c:v>3.10.9</c:v>
                  </c:pt>
                  <c:pt idx="167">
                    <c:v>3.11.4</c:v>
                  </c:pt>
                  <c:pt idx="168">
                    <c:v>3.1.9</c:v>
                  </c:pt>
                  <c:pt idx="169">
                    <c:v>3.11.1</c:v>
                  </c:pt>
                  <c:pt idx="170">
                    <c:v>8.3.1</c:v>
                  </c:pt>
                  <c:pt idx="171">
                    <c:v>4.7.22</c:v>
                  </c:pt>
                  <c:pt idx="172">
                    <c:v>4.2.3</c:v>
                  </c:pt>
                  <c:pt idx="173">
                    <c:v>4.5.5</c:v>
                  </c:pt>
                  <c:pt idx="174">
                    <c:v>1.1</c:v>
                  </c:pt>
                  <c:pt idx="175">
                    <c:v>6.7.2</c:v>
                  </c:pt>
                  <c:pt idx="176">
                    <c:v>6.13.8</c:v>
                  </c:pt>
                  <c:pt idx="177">
                    <c:v>5.6.4</c:v>
                  </c:pt>
                  <c:pt idx="178">
                    <c:v>3.5.6</c:v>
                  </c:pt>
                  <c:pt idx="179">
                    <c:v>4.7.11</c:v>
                  </c:pt>
                  <c:pt idx="180">
                    <c:v>6.13.14</c:v>
                  </c:pt>
                  <c:pt idx="181">
                    <c:v>3.5.1</c:v>
                  </c:pt>
                  <c:pt idx="182">
                    <c:v>3.8.1</c:v>
                  </c:pt>
                  <c:pt idx="183">
                    <c:v>3.4.9</c:v>
                  </c:pt>
                  <c:pt idx="184">
                    <c:v>5.5.1.2</c:v>
                  </c:pt>
                  <c:pt idx="185">
                    <c:v>6.10.5</c:v>
                  </c:pt>
                  <c:pt idx="186">
                    <c:v>4.6.10</c:v>
                  </c:pt>
                  <c:pt idx="187">
                    <c:v>4.2.2</c:v>
                  </c:pt>
                  <c:pt idx="188">
                    <c:v>7.3.10</c:v>
                  </c:pt>
                  <c:pt idx="189">
                    <c:v>6.13.15</c:v>
                  </c:pt>
                  <c:pt idx="190">
                    <c:v>3.2.5</c:v>
                  </c:pt>
                  <c:pt idx="191">
                    <c:v>3.9.8</c:v>
                  </c:pt>
                  <c:pt idx="192">
                    <c:v>9.6.6</c:v>
                  </c:pt>
                  <c:pt idx="193">
                    <c:v>3.10.3</c:v>
                  </c:pt>
                  <c:pt idx="194">
                    <c:v>4.6.35</c:v>
                  </c:pt>
                  <c:pt idx="195">
                    <c:v>3.5.3</c:v>
                  </c:pt>
                  <c:pt idx="196">
                    <c:v>8.5.2</c:v>
                  </c:pt>
                  <c:pt idx="197">
                    <c:v>3.2.3</c:v>
                  </c:pt>
                  <c:pt idx="198">
                    <c:v>3.7.3</c:v>
                  </c:pt>
                  <c:pt idx="199">
                    <c:v>3.6.3</c:v>
                  </c:pt>
                  <c:pt idx="200">
                    <c:v>6.7.9</c:v>
                  </c:pt>
                  <c:pt idx="201">
                    <c:v>3.1.8</c:v>
                  </c:pt>
                  <c:pt idx="202">
                    <c:v>9.8.1</c:v>
                  </c:pt>
                  <c:pt idx="203">
                    <c:v>3.10.1</c:v>
                  </c:pt>
                  <c:pt idx="204">
                    <c:v>3.7.8</c:v>
                  </c:pt>
                  <c:pt idx="205">
                    <c:v>4.7.13</c:v>
                  </c:pt>
                  <c:pt idx="206">
                    <c:v>5.7.3</c:v>
                  </c:pt>
                  <c:pt idx="207">
                    <c:v>3.8.2</c:v>
                  </c:pt>
                  <c:pt idx="208">
                    <c:v>3.9.4</c:v>
                  </c:pt>
                  <c:pt idx="209">
                    <c:v>4.2.4</c:v>
                  </c:pt>
                  <c:pt idx="210">
                    <c:v>3.3.5</c:v>
                  </c:pt>
                  <c:pt idx="211">
                    <c:v>4.7.2</c:v>
                  </c:pt>
                  <c:pt idx="212">
                    <c:v>4.6.34</c:v>
                  </c:pt>
                  <c:pt idx="213">
                    <c:v>4.6.12</c:v>
                  </c:pt>
                  <c:pt idx="214">
                    <c:v>3.10.4</c:v>
                  </c:pt>
                  <c:pt idx="215">
                    <c:v>6.9.4</c:v>
                  </c:pt>
                  <c:pt idx="216">
                    <c:v>3.4.10</c:v>
                  </c:pt>
                  <c:pt idx="217">
                    <c:v>6.4.12</c:v>
                  </c:pt>
                  <c:pt idx="218">
                    <c:v>6.13.18</c:v>
                  </c:pt>
                  <c:pt idx="219">
                    <c:v>6.1.2</c:v>
                  </c:pt>
                  <c:pt idx="220">
                    <c:v>6.2.2</c:v>
                  </c:pt>
                  <c:pt idx="221">
                    <c:v>6.3.2</c:v>
                  </c:pt>
                  <c:pt idx="222">
                    <c:v>7.4.13</c:v>
                  </c:pt>
                  <c:pt idx="223">
                    <c:v>7.5.12</c:v>
                  </c:pt>
                  <c:pt idx="224">
                    <c:v>4.6.11</c:v>
                  </c:pt>
                  <c:pt idx="225">
                    <c:v>7.6.5</c:v>
                  </c:pt>
                  <c:pt idx="226">
                    <c:v>6.6.15</c:v>
                  </c:pt>
                  <c:pt idx="227">
                    <c:v>3.9.9</c:v>
                  </c:pt>
                  <c:pt idx="228">
                    <c:v>3.3.3</c:v>
                  </c:pt>
                  <c:pt idx="229">
                    <c:v>6.10.4</c:v>
                  </c:pt>
                  <c:pt idx="230">
                    <c:v>9.5.3</c:v>
                  </c:pt>
                  <c:pt idx="231">
                    <c:v>3.10.14</c:v>
                  </c:pt>
                  <c:pt idx="232">
                    <c:v>3.2.4</c:v>
                  </c:pt>
                  <c:pt idx="233">
                    <c:v>4.6.20</c:v>
                  </c:pt>
                  <c:pt idx="234">
                    <c:v>4.6.16</c:v>
                  </c:pt>
                  <c:pt idx="235">
                    <c:v>4.7.14</c:v>
                  </c:pt>
                  <c:pt idx="236">
                    <c:v>4.6.13</c:v>
                  </c:pt>
                  <c:pt idx="237">
                    <c:v>3.5.12</c:v>
                  </c:pt>
                  <c:pt idx="238">
                    <c:v>6.6.14</c:v>
                  </c:pt>
                  <c:pt idx="239">
                    <c:v>4.7.28</c:v>
                  </c:pt>
                  <c:pt idx="240">
                    <c:v>4.7.27</c:v>
                  </c:pt>
                  <c:pt idx="241">
                    <c:v>3.1.4</c:v>
                  </c:pt>
                  <c:pt idx="242">
                    <c:v>6.9.3</c:v>
                  </c:pt>
                  <c:pt idx="243">
                    <c:v>3.4.11</c:v>
                  </c:pt>
                  <c:pt idx="244">
                    <c:v>4.6.22</c:v>
                  </c:pt>
                  <c:pt idx="245">
                    <c:v>9.6.4</c:v>
                  </c:pt>
                  <c:pt idx="246">
                    <c:v>4.2.7</c:v>
                  </c:pt>
                  <c:pt idx="247">
                    <c:v>5.2.3</c:v>
                  </c:pt>
                  <c:pt idx="248">
                    <c:v>3.9.10</c:v>
                  </c:pt>
                  <c:pt idx="249">
                    <c:v>5.6.6</c:v>
                  </c:pt>
                  <c:pt idx="250">
                    <c:v>9.5.1</c:v>
                  </c:pt>
                  <c:pt idx="251">
                    <c:v>4.6.15</c:v>
                  </c:pt>
                  <c:pt idx="252">
                    <c:v>4.3.3</c:v>
                  </c:pt>
                  <c:pt idx="253">
                    <c:v>7.7.1</c:v>
                  </c:pt>
                  <c:pt idx="254">
                    <c:v>4.6.31</c:v>
                  </c:pt>
                  <c:pt idx="255">
                    <c:v>4.7.19</c:v>
                  </c:pt>
                  <c:pt idx="256">
                    <c:v>6.10.7</c:v>
                  </c:pt>
                  <c:pt idx="257">
                    <c:v>6.11.5</c:v>
                  </c:pt>
                  <c:pt idx="258">
                    <c:v>6.12.7</c:v>
                  </c:pt>
                  <c:pt idx="259">
                    <c:v>4.6.38</c:v>
                  </c:pt>
                  <c:pt idx="260">
                    <c:v>4.7.18</c:v>
                  </c:pt>
                  <c:pt idx="261">
                    <c:v>3.5.7</c:v>
                  </c:pt>
                  <c:pt idx="262">
                    <c:v>5.5.2.3</c:v>
                  </c:pt>
                  <c:pt idx="263">
                    <c:v>4.2.8</c:v>
                  </c:pt>
                  <c:pt idx="264">
                    <c:v>9.7.1</c:v>
                  </c:pt>
                  <c:pt idx="265">
                    <c:v>4.7.37</c:v>
                  </c:pt>
                  <c:pt idx="266">
                    <c:v>3.11.9</c:v>
                  </c:pt>
                  <c:pt idx="267">
                    <c:v>7.3.12</c:v>
                  </c:pt>
                  <c:pt idx="268">
                    <c:v>7.3.11</c:v>
                  </c:pt>
                  <c:pt idx="269">
                    <c:v>4.4.1</c:v>
                  </c:pt>
                  <c:pt idx="270">
                    <c:v>6.7.7</c:v>
                  </c:pt>
                  <c:pt idx="271">
                    <c:v>4.3.1</c:v>
                  </c:pt>
                  <c:pt idx="272">
                    <c:v>3.5.2</c:v>
                  </c:pt>
                  <c:pt idx="273">
                    <c:v>8.5.3</c:v>
                  </c:pt>
                  <c:pt idx="274">
                    <c:v>3.5.13</c:v>
                  </c:pt>
                  <c:pt idx="275">
                    <c:v>3.3.4</c:v>
                  </c:pt>
                  <c:pt idx="276">
                    <c:v>4.6.7</c:v>
                  </c:pt>
                  <c:pt idx="277">
                    <c:v>3.13.1</c:v>
                  </c:pt>
                  <c:pt idx="278">
                    <c:v>4.7.35</c:v>
                  </c:pt>
                  <c:pt idx="279">
                    <c:v>3.7.5</c:v>
                  </c:pt>
                  <c:pt idx="280">
                    <c:v>3.11.2</c:v>
                  </c:pt>
                  <c:pt idx="281">
                    <c:v>4.7.3</c:v>
                  </c:pt>
                  <c:pt idx="282">
                    <c:v>4.6.32</c:v>
                  </c:pt>
                  <c:pt idx="283">
                    <c:v>4.7.30</c:v>
                  </c:pt>
                  <c:pt idx="284">
                    <c:v>6.5.2</c:v>
                  </c:pt>
                  <c:pt idx="285">
                    <c:v>4.1.6</c:v>
                  </c:pt>
                  <c:pt idx="286">
                    <c:v>3.10.12</c:v>
                  </c:pt>
                  <c:pt idx="287">
                    <c:v>6.5.5</c:v>
                  </c:pt>
                  <c:pt idx="288">
                    <c:v>6.5.1</c:v>
                  </c:pt>
                  <c:pt idx="289">
                    <c:v>1.3</c:v>
                  </c:pt>
                  <c:pt idx="290">
                    <c:v>3.4.3</c:v>
                  </c:pt>
                  <c:pt idx="291">
                    <c:v>4.3.4</c:v>
                  </c:pt>
                  <c:pt idx="292">
                    <c:v>7.1.3</c:v>
                  </c:pt>
                  <c:pt idx="293">
                    <c:v>4.6.36</c:v>
                  </c:pt>
                  <c:pt idx="294">
                    <c:v>8.7.6</c:v>
                  </c:pt>
                  <c:pt idx="295">
                    <c:v>6.4.7</c:v>
                  </c:pt>
                  <c:pt idx="296">
                    <c:v>6.1.7</c:v>
                  </c:pt>
                  <c:pt idx="297">
                    <c:v>6.2.7</c:v>
                  </c:pt>
                  <c:pt idx="298">
                    <c:v>6.3.7</c:v>
                  </c:pt>
                  <c:pt idx="299">
                    <c:v>7.3.2</c:v>
                  </c:pt>
                  <c:pt idx="300">
                    <c:v>7.4.6</c:v>
                  </c:pt>
                  <c:pt idx="301">
                    <c:v>7.3.9</c:v>
                  </c:pt>
                  <c:pt idx="302">
                    <c:v>3.5.14</c:v>
                  </c:pt>
                  <c:pt idx="303">
                    <c:v>4.6.19</c:v>
                  </c:pt>
                  <c:pt idx="304">
                    <c:v>4.7.17</c:v>
                  </c:pt>
                  <c:pt idx="305">
                    <c:v>6.6.9</c:v>
                  </c:pt>
                  <c:pt idx="306">
                    <c:v>3.5.8</c:v>
                  </c:pt>
                  <c:pt idx="307">
                    <c:v>9.8.4</c:v>
                  </c:pt>
                  <c:pt idx="308">
                    <c:v>6.4.1</c:v>
                  </c:pt>
                  <c:pt idx="309">
                    <c:v>6.7.6</c:v>
                  </c:pt>
                  <c:pt idx="310">
                    <c:v>4.6.3</c:v>
                  </c:pt>
                  <c:pt idx="311">
                    <c:v>4.7.7</c:v>
                  </c:pt>
                  <c:pt idx="312">
                    <c:v>4.7.8</c:v>
                  </c:pt>
                  <c:pt idx="313">
                    <c:v>4.3.5</c:v>
                  </c:pt>
                  <c:pt idx="314">
                    <c:v>8.7.5</c:v>
                  </c:pt>
                  <c:pt idx="315">
                    <c:v>6.13.16</c:v>
                  </c:pt>
                  <c:pt idx="316">
                    <c:v>4.7.24</c:v>
                  </c:pt>
                  <c:pt idx="317">
                    <c:v>4.6.27</c:v>
                  </c:pt>
                  <c:pt idx="318">
                    <c:v>7.7.5</c:v>
                  </c:pt>
                  <c:pt idx="319">
                    <c:v>4.6.26</c:v>
                  </c:pt>
                  <c:pt idx="320">
                    <c:v>6.13.10</c:v>
                  </c:pt>
                  <c:pt idx="321">
                    <c:v>4.7.29</c:v>
                  </c:pt>
                  <c:pt idx="322">
                    <c:v>6.4.8</c:v>
                  </c:pt>
                  <c:pt idx="323">
                    <c:v>3.10.2</c:v>
                  </c:pt>
                  <c:pt idx="324">
                    <c:v>6.9.14</c:v>
                  </c:pt>
                  <c:pt idx="325">
                    <c:v>4.1.3</c:v>
                  </c:pt>
                  <c:pt idx="326">
                    <c:v>6.8.11</c:v>
                  </c:pt>
                  <c:pt idx="327">
                    <c:v>4.6.33</c:v>
                  </c:pt>
                  <c:pt idx="328">
                    <c:v>4.7.31</c:v>
                  </c:pt>
                  <c:pt idx="329">
                    <c:v>6.12.4</c:v>
                  </c:pt>
                  <c:pt idx="330">
                    <c:v>6.9.12</c:v>
                  </c:pt>
                  <c:pt idx="331">
                    <c:v>4.3.7</c:v>
                  </c:pt>
                  <c:pt idx="332">
                    <c:v>7.6.6</c:v>
                  </c:pt>
                  <c:pt idx="333">
                    <c:v>7.7.6</c:v>
                  </c:pt>
                  <c:pt idx="334">
                    <c:v>3.7.7</c:v>
                  </c:pt>
                  <c:pt idx="335">
                    <c:v>6.6.1</c:v>
                  </c:pt>
                  <c:pt idx="336">
                    <c:v>6.8.5</c:v>
                  </c:pt>
                  <c:pt idx="337">
                    <c:v>6.8.12</c:v>
                  </c:pt>
                  <c:pt idx="338">
                    <c:v>7.4.1</c:v>
                  </c:pt>
                  <c:pt idx="339">
                    <c:v>6.6.7</c:v>
                  </c:pt>
                  <c:pt idx="340">
                    <c:v>6.8.4</c:v>
                  </c:pt>
                  <c:pt idx="341">
                    <c:v>6.9.5</c:v>
                  </c:pt>
                  <c:pt idx="342">
                    <c:v>3.11.10</c:v>
                  </c:pt>
                  <c:pt idx="343">
                    <c:v>6.1.5</c:v>
                  </c:pt>
                  <c:pt idx="344">
                    <c:v>6.2.5</c:v>
                  </c:pt>
                  <c:pt idx="345">
                    <c:v>6.3.5</c:v>
                  </c:pt>
                  <c:pt idx="346">
                    <c:v>9.8.3</c:v>
                  </c:pt>
                  <c:pt idx="347">
                    <c:v>4.6.29</c:v>
                  </c:pt>
                  <c:pt idx="348">
                    <c:v>4.6.4</c:v>
                  </c:pt>
                  <c:pt idx="349">
                    <c:v>3.10.10</c:v>
                  </c:pt>
                  <c:pt idx="350">
                    <c:v>4.7.32</c:v>
                  </c:pt>
                  <c:pt idx="351">
                    <c:v>3.2.1</c:v>
                  </c:pt>
                  <c:pt idx="352">
                    <c:v>3.4.8</c:v>
                  </c:pt>
                  <c:pt idx="353">
                    <c:v>7.6.17</c:v>
                  </c:pt>
                  <c:pt idx="354">
                    <c:v>7.7.17</c:v>
                  </c:pt>
                  <c:pt idx="355">
                    <c:v>4.1.4</c:v>
                  </c:pt>
                  <c:pt idx="356">
                    <c:v>3.4.2</c:v>
                  </c:pt>
                  <c:pt idx="357">
                    <c:v>3.13.3</c:v>
                  </c:pt>
                  <c:pt idx="358">
                    <c:v>6.10.6</c:v>
                  </c:pt>
                  <c:pt idx="359">
                    <c:v>6.11.4</c:v>
                  </c:pt>
                  <c:pt idx="360">
                    <c:v>6.12.6</c:v>
                  </c:pt>
                  <c:pt idx="361">
                    <c:v>3.9.7</c:v>
                  </c:pt>
                  <c:pt idx="362">
                    <c:v>4.6.8</c:v>
                  </c:pt>
                  <c:pt idx="363">
                    <c:v>7.3.4</c:v>
                  </c:pt>
                  <c:pt idx="364">
                    <c:v>4.6.14</c:v>
                  </c:pt>
                  <c:pt idx="365">
                    <c:v>5.7.4</c:v>
                  </c:pt>
                  <c:pt idx="366">
                    <c:v>2.6</c:v>
                  </c:pt>
                  <c:pt idx="367">
                    <c:v>6.9.1</c:v>
                  </c:pt>
                  <c:pt idx="368">
                    <c:v>6.5.7</c:v>
                  </c:pt>
                  <c:pt idx="369">
                    <c:v>6.9.6</c:v>
                  </c:pt>
                  <c:pt idx="370">
                    <c:v>6.5.4</c:v>
                  </c:pt>
                  <c:pt idx="371">
                    <c:v>3.10.13</c:v>
                  </c:pt>
                  <c:pt idx="372">
                    <c:v>3.11.7</c:v>
                  </c:pt>
                  <c:pt idx="373">
                    <c:v>4.1.5</c:v>
                  </c:pt>
                  <c:pt idx="374">
                    <c:v>6.6.8</c:v>
                  </c:pt>
                  <c:pt idx="375">
                    <c:v>6.4.3</c:v>
                  </c:pt>
                  <c:pt idx="376">
                    <c:v>6.6.4</c:v>
                  </c:pt>
                  <c:pt idx="377">
                    <c:v>4.7.26</c:v>
                  </c:pt>
                  <c:pt idx="378">
                    <c:v>4.7.38</c:v>
                  </c:pt>
                  <c:pt idx="379">
                    <c:v>3.3.1</c:v>
                  </c:pt>
                  <c:pt idx="380">
                    <c:v>6.8.1</c:v>
                  </c:pt>
                  <c:pt idx="381">
                    <c:v>4.6.9</c:v>
                  </c:pt>
                  <c:pt idx="382">
                    <c:v>6.6.16</c:v>
                  </c:pt>
                  <c:pt idx="383">
                    <c:v>6.8.13</c:v>
                  </c:pt>
                  <c:pt idx="384">
                    <c:v>6.9.13</c:v>
                  </c:pt>
                  <c:pt idx="385">
                    <c:v>6.13.17</c:v>
                  </c:pt>
                  <c:pt idx="386">
                    <c:v>4.6.28</c:v>
                  </c:pt>
                  <c:pt idx="387">
                    <c:v>7.5.1</c:v>
                  </c:pt>
                  <c:pt idx="388">
                    <c:v>4.6.18</c:v>
                  </c:pt>
                  <c:pt idx="389">
                    <c:v>3.11.5</c:v>
                  </c:pt>
                  <c:pt idx="390">
                    <c:v>7.1.1</c:v>
                  </c:pt>
                  <c:pt idx="391">
                    <c:v>6.8.3</c:v>
                  </c:pt>
                  <c:pt idx="392">
                    <c:v>6.10.11</c:v>
                  </c:pt>
                  <c:pt idx="393">
                    <c:v>6.11.9</c:v>
                  </c:pt>
                  <c:pt idx="394">
                    <c:v>6.12.11</c:v>
                  </c:pt>
                  <c:pt idx="395">
                    <c:v>3.5.11</c:v>
                  </c:pt>
                  <c:pt idx="396">
                    <c:v>7.6.3</c:v>
                  </c:pt>
                  <c:pt idx="397">
                    <c:v>7.7.3</c:v>
                  </c:pt>
                  <c:pt idx="398">
                    <c:v>3.4.1</c:v>
                  </c:pt>
                  <c:pt idx="399">
                    <c:v>3.12.2</c:v>
                  </c:pt>
                  <c:pt idx="400">
                    <c:v>3.10.8</c:v>
                  </c:pt>
                  <c:pt idx="401">
                    <c:v>7.6.4</c:v>
                  </c:pt>
                  <c:pt idx="402">
                    <c:v>7.7.4</c:v>
                  </c:pt>
                  <c:pt idx="403">
                    <c:v>9.6.3</c:v>
                  </c:pt>
                  <c:pt idx="404">
                    <c:v>6.6.2</c:v>
                  </c:pt>
                  <c:pt idx="405">
                    <c:v>7.6.9</c:v>
                  </c:pt>
                  <c:pt idx="406">
                    <c:v>7.7.9</c:v>
                  </c:pt>
                  <c:pt idx="407">
                    <c:v>4.6.37</c:v>
                  </c:pt>
                  <c:pt idx="408">
                    <c:v>4.3.2</c:v>
                  </c:pt>
                  <c:pt idx="409">
                    <c:v>6.5.12</c:v>
                  </c:pt>
                  <c:pt idx="410">
                    <c:v>6.7.13</c:v>
                  </c:pt>
                  <c:pt idx="411">
                    <c:v>7.2.2</c:v>
                  </c:pt>
                  <c:pt idx="412">
                    <c:v>7.5.5</c:v>
                  </c:pt>
                  <c:pt idx="413">
                    <c:v>9.8.2</c:v>
                  </c:pt>
                  <c:pt idx="414">
                    <c:v>3.4.6</c:v>
                  </c:pt>
                  <c:pt idx="415">
                    <c:v>6.8.2</c:v>
                  </c:pt>
                  <c:pt idx="416">
                    <c:v>4.2.5</c:v>
                  </c:pt>
                  <c:pt idx="417">
                    <c:v>6.13.3</c:v>
                  </c:pt>
                  <c:pt idx="418">
                    <c:v>6.13.6</c:v>
                  </c:pt>
                  <c:pt idx="419">
                    <c:v>6.5.13</c:v>
                  </c:pt>
                  <c:pt idx="420">
                    <c:v>6.7.3</c:v>
                  </c:pt>
                  <c:pt idx="421">
                    <c:v>6.7.15</c:v>
                  </c:pt>
                  <c:pt idx="422">
                    <c:v>6.10.12</c:v>
                  </c:pt>
                  <c:pt idx="423">
                    <c:v>6.11.10</c:v>
                  </c:pt>
                  <c:pt idx="424">
                    <c:v>6.12.12</c:v>
                  </c:pt>
                  <c:pt idx="425">
                    <c:v>3.9.1</c:v>
                  </c:pt>
                  <c:pt idx="426">
                    <c:v>6.1.4</c:v>
                  </c:pt>
                  <c:pt idx="427">
                    <c:v>6.2.4</c:v>
                  </c:pt>
                  <c:pt idx="428">
                    <c:v>6.3.4</c:v>
                  </c:pt>
                  <c:pt idx="429">
                    <c:v>7.4.8</c:v>
                  </c:pt>
                  <c:pt idx="430">
                    <c:v>7.5.7</c:v>
                  </c:pt>
                  <c:pt idx="431">
                    <c:v>3.2.2</c:v>
                  </c:pt>
                  <c:pt idx="432">
                    <c:v>6.6.5</c:v>
                  </c:pt>
                  <c:pt idx="433">
                    <c:v>7.1.5</c:v>
                  </c:pt>
                  <c:pt idx="434">
                    <c:v>3.4.4</c:v>
                  </c:pt>
                  <c:pt idx="435">
                    <c:v>6.6.10</c:v>
                  </c:pt>
                  <c:pt idx="436">
                    <c:v>6.8.7</c:v>
                  </c:pt>
                  <c:pt idx="437">
                    <c:v>6.7.4</c:v>
                  </c:pt>
                  <c:pt idx="438">
                    <c:v>7.1.2</c:v>
                  </c:pt>
                  <c:pt idx="439">
                    <c:v>6.1.8</c:v>
                  </c:pt>
                  <c:pt idx="440">
                    <c:v>6.2.8</c:v>
                  </c:pt>
                  <c:pt idx="441">
                    <c:v>6.3.8</c:v>
                  </c:pt>
                  <c:pt idx="442">
                    <c:v>6.4.11</c:v>
                  </c:pt>
                  <c:pt idx="443">
                    <c:v>6.5.11</c:v>
                  </c:pt>
                  <c:pt idx="444">
                    <c:v>6.7.14</c:v>
                  </c:pt>
                  <c:pt idx="445">
                    <c:v>6.10.15</c:v>
                  </c:pt>
                  <c:pt idx="446">
                    <c:v>6.11.13</c:v>
                  </c:pt>
                  <c:pt idx="447">
                    <c:v>6.12.15</c:v>
                  </c:pt>
                  <c:pt idx="448">
                    <c:v>6.6.3</c:v>
                  </c:pt>
                  <c:pt idx="449">
                    <c:v>4.6.25</c:v>
                  </c:pt>
                  <c:pt idx="450">
                    <c:v>3.7.6</c:v>
                  </c:pt>
                  <c:pt idx="451">
                    <c:v>3.9.3</c:v>
                  </c:pt>
                  <c:pt idx="452">
                    <c:v>6.6.11</c:v>
                  </c:pt>
                  <c:pt idx="453">
                    <c:v>7.4.14</c:v>
                  </c:pt>
                  <c:pt idx="454">
                    <c:v>7.5.13</c:v>
                  </c:pt>
                  <c:pt idx="455">
                    <c:v>7.6.16</c:v>
                  </c:pt>
                  <c:pt idx="456">
                    <c:v>7.7.16</c:v>
                  </c:pt>
                  <c:pt idx="457">
                    <c:v>6.1.3</c:v>
                  </c:pt>
                  <c:pt idx="458">
                    <c:v>6.2.3</c:v>
                  </c:pt>
                  <c:pt idx="459">
                    <c:v>6.3.3</c:v>
                  </c:pt>
                  <c:pt idx="460">
                    <c:v>6.4.5</c:v>
                  </c:pt>
                  <c:pt idx="461">
                    <c:v>6.5.3</c:v>
                  </c:pt>
                  <c:pt idx="462">
                    <c:v>6.7.5</c:v>
                  </c:pt>
                  <c:pt idx="463">
                    <c:v>8.7.7</c:v>
                  </c:pt>
                  <c:pt idx="464">
                    <c:v>3.13.2</c:v>
                  </c:pt>
                  <c:pt idx="465">
                    <c:v>3.10.11</c:v>
                  </c:pt>
                  <c:pt idx="466">
                    <c:v>1.2</c:v>
                  </c:pt>
                  <c:pt idx="467">
                    <c:v>7.6.15</c:v>
                  </c:pt>
                  <c:pt idx="468">
                    <c:v>7.7.15</c:v>
                  </c:pt>
                  <c:pt idx="469">
                    <c:v>3.10.6</c:v>
                  </c:pt>
                  <c:pt idx="470">
                    <c:v>6.1.9</c:v>
                  </c:pt>
                  <c:pt idx="471">
                    <c:v>6.2.9</c:v>
                  </c:pt>
                  <c:pt idx="472">
                    <c:v>6.3.9</c:v>
                  </c:pt>
                  <c:pt idx="473">
                    <c:v>6.4.13</c:v>
                  </c:pt>
                  <c:pt idx="474">
                    <c:v>6.5.8</c:v>
                  </c:pt>
                  <c:pt idx="475">
                    <c:v>6.6.17</c:v>
                  </c:pt>
                  <c:pt idx="476">
                    <c:v>6.7.10</c:v>
                  </c:pt>
                  <c:pt idx="477">
                    <c:v>6.8.14</c:v>
                  </c:pt>
                  <c:pt idx="478">
                    <c:v>6.10.16</c:v>
                  </c:pt>
                  <c:pt idx="479">
                    <c:v>6.11.14</c:v>
                  </c:pt>
                  <c:pt idx="480">
                    <c:v>6.12.16</c:v>
                  </c:pt>
                  <c:pt idx="481">
                    <c:v>6.13.13</c:v>
                  </c:pt>
                  <c:pt idx="482">
                    <c:v>3.10.5</c:v>
                  </c:pt>
                  <c:pt idx="483">
                    <c:v>6.4.2</c:v>
                  </c:pt>
                  <c:pt idx="484">
                    <c:v>4.6.23</c:v>
                  </c:pt>
                  <c:pt idx="485">
                    <c:v>4.1.2</c:v>
                  </c:pt>
                  <c:pt idx="486">
                    <c:v>7.6.8</c:v>
                  </c:pt>
                  <c:pt idx="487">
                    <c:v>7.7.8</c:v>
                  </c:pt>
                  <c:pt idx="488">
                    <c:v>7.6.2</c:v>
                  </c:pt>
                  <c:pt idx="489">
                    <c:v>7.4.3</c:v>
                  </c:pt>
                  <c:pt idx="490">
                    <c:v>6.13.4</c:v>
                  </c:pt>
                  <c:pt idx="491">
                    <c:v>7.4.9</c:v>
                  </c:pt>
                  <c:pt idx="492">
                    <c:v>7.5.8</c:v>
                  </c:pt>
                  <c:pt idx="493">
                    <c:v>6.9.2</c:v>
                  </c:pt>
                  <c:pt idx="494">
                    <c:v>7.1.6</c:v>
                  </c:pt>
                  <c:pt idx="495">
                    <c:v>7.5.2</c:v>
                  </c:pt>
                  <c:pt idx="496">
                    <c:v>6.6.6</c:v>
                  </c:pt>
                  <c:pt idx="497">
                    <c:v>3.3.2</c:v>
                  </c:pt>
                  <c:pt idx="498">
                    <c:v>6.8.10</c:v>
                  </c:pt>
                  <c:pt idx="499">
                    <c:v>6.9.7</c:v>
                  </c:pt>
                  <c:pt idx="500">
                    <c:v>6.9.11</c:v>
                  </c:pt>
                  <c:pt idx="501">
                    <c:v>7.3.1</c:v>
                  </c:pt>
                  <c:pt idx="502">
                    <c:v>7.4.5</c:v>
                  </c:pt>
                  <c:pt idx="503">
                    <c:v>7.6.7</c:v>
                  </c:pt>
                  <c:pt idx="504">
                    <c:v>7.7.7</c:v>
                  </c:pt>
                  <c:pt idx="505">
                    <c:v>6.4.6</c:v>
                  </c:pt>
                  <c:pt idx="506">
                    <c:v>7.3.7</c:v>
                  </c:pt>
                  <c:pt idx="507">
                    <c:v>7.7.2</c:v>
                  </c:pt>
                  <c:pt idx="508">
                    <c:v>3.4.5</c:v>
                  </c:pt>
                  <c:pt idx="509">
                    <c:v>6.1.6</c:v>
                  </c:pt>
                  <c:pt idx="510">
                    <c:v>6.2.6</c:v>
                  </c:pt>
                  <c:pt idx="511">
                    <c:v>6.3.6</c:v>
                  </c:pt>
                  <c:pt idx="512">
                    <c:v>6.4.9</c:v>
                  </c:pt>
                  <c:pt idx="513">
                    <c:v>6.5.6</c:v>
                  </c:pt>
                  <c:pt idx="514">
                    <c:v>6.7.8</c:v>
                  </c:pt>
                  <c:pt idx="515">
                    <c:v>7.3.6</c:v>
                  </c:pt>
                  <c:pt idx="516">
                    <c:v>6.4.4</c:v>
                  </c:pt>
                  <c:pt idx="517">
                    <c:v>7.3.3</c:v>
                  </c:pt>
                  <c:pt idx="518">
                    <c:v>7.6.14</c:v>
                  </c:pt>
                  <c:pt idx="519">
                    <c:v>7.7.14</c:v>
                  </c:pt>
                  <c:pt idx="520">
                    <c:v>6.8.6</c:v>
                  </c:pt>
                  <c:pt idx="521">
                    <c:v>7.2.4</c:v>
                  </c:pt>
                  <c:pt idx="522">
                    <c:v>4.7.23</c:v>
                  </c:pt>
                  <c:pt idx="523">
                    <c:v>7.1.7</c:v>
                  </c:pt>
                  <c:pt idx="524">
                    <c:v>7.4.4</c:v>
                  </c:pt>
                  <c:pt idx="525">
                    <c:v>7.4.11</c:v>
                  </c:pt>
                  <c:pt idx="526">
                    <c:v>7.5.10</c:v>
                  </c:pt>
                  <c:pt idx="527">
                    <c:v>3.9.2</c:v>
                  </c:pt>
                  <c:pt idx="528">
                    <c:v>6.5.10</c:v>
                  </c:pt>
                  <c:pt idx="529">
                    <c:v>6.5.9</c:v>
                  </c:pt>
                  <c:pt idx="530">
                    <c:v>6.7.11</c:v>
                  </c:pt>
                  <c:pt idx="531">
                    <c:v>6.10.9</c:v>
                  </c:pt>
                  <c:pt idx="532">
                    <c:v>6.11.7</c:v>
                  </c:pt>
                  <c:pt idx="533">
                    <c:v>6.12.9</c:v>
                  </c:pt>
                  <c:pt idx="534">
                    <c:v>7.6.13</c:v>
                  </c:pt>
                  <c:pt idx="535">
                    <c:v>7.7.13</c:v>
                  </c:pt>
                  <c:pt idx="536">
                    <c:v>7.3.8</c:v>
                  </c:pt>
                  <c:pt idx="537">
                    <c:v>7.4.2</c:v>
                  </c:pt>
                  <c:pt idx="538">
                    <c:v>7.4.10</c:v>
                  </c:pt>
                  <c:pt idx="539">
                    <c:v>7.5.9</c:v>
                  </c:pt>
                  <c:pt idx="540">
                    <c:v>6.4.10</c:v>
                  </c:pt>
                  <c:pt idx="541">
                    <c:v>6.6.13</c:v>
                  </c:pt>
                  <c:pt idx="542">
                    <c:v>4.3.6</c:v>
                  </c:pt>
                  <c:pt idx="543">
                    <c:v>7.4.7</c:v>
                  </c:pt>
                  <c:pt idx="544">
                    <c:v>7.5.6</c:v>
                  </c:pt>
                  <c:pt idx="545">
                    <c:v>7.2.1</c:v>
                  </c:pt>
                  <c:pt idx="546">
                    <c:v>7.5.4</c:v>
                  </c:pt>
                  <c:pt idx="547">
                    <c:v>7.2.5</c:v>
                  </c:pt>
                  <c:pt idx="548">
                    <c:v>7.5.3</c:v>
                  </c:pt>
                  <c:pt idx="549">
                    <c:v>6.10.13</c:v>
                  </c:pt>
                  <c:pt idx="550">
                    <c:v>6.11.11</c:v>
                  </c:pt>
                  <c:pt idx="551">
                    <c:v>6.12.13</c:v>
                  </c:pt>
                  <c:pt idx="552">
                    <c:v>6.6.12</c:v>
                  </c:pt>
                  <c:pt idx="553">
                    <c:v>6.7.12</c:v>
                  </c:pt>
                  <c:pt idx="554">
                    <c:v>6.8.8</c:v>
                  </c:pt>
                  <c:pt idx="555">
                    <c:v>6.8.9</c:v>
                  </c:pt>
                  <c:pt idx="556">
                    <c:v>6.9.8</c:v>
                  </c:pt>
                  <c:pt idx="557">
                    <c:v>6.9.9</c:v>
                  </c:pt>
                  <c:pt idx="558">
                    <c:v>6.9.10</c:v>
                  </c:pt>
                  <c:pt idx="559">
                    <c:v>6.10.10</c:v>
                  </c:pt>
                  <c:pt idx="560">
                    <c:v>6.11.8</c:v>
                  </c:pt>
                  <c:pt idx="561">
                    <c:v>6.12.10</c:v>
                  </c:pt>
                  <c:pt idx="562">
                    <c:v>6.13.5</c:v>
                  </c:pt>
                  <c:pt idx="563">
                    <c:v>6.13.7</c:v>
                  </c:pt>
                  <c:pt idx="564">
                    <c:v>7.3.5</c:v>
                  </c:pt>
                  <c:pt idx="565">
                    <c:v>7.2.3</c:v>
                  </c:pt>
                  <c:pt idx="566">
                    <c:v>7.2.6</c:v>
                  </c:pt>
                </c:lvl>
                <c:lvl>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lvl>
              </c:multiLvlStrCache>
            </c:multiLvlStrRef>
          </c:cat>
          <c:val>
            <c:numRef>
              <c:f>'CURVA ABC'!$E$5:$E$571</c:f>
              <c:numCache>
                <c:formatCode>_("R$"* #,##0.00_);_("R$"* \(#,##0.00\);_("R$"* "-"??_);_(@_)</c:formatCode>
                <c:ptCount val="567"/>
                <c:pt idx="0">
                  <c:v>421924.19736000005</c:v>
                </c:pt>
                <c:pt idx="1">
                  <c:v>113.049396</c:v>
                </c:pt>
                <c:pt idx="2">
                  <c:v>172222.16</c:v>
                </c:pt>
                <c:pt idx="3">
                  <c:v>84.41171700000001</c:v>
                </c:pt>
                <c:pt idx="4">
                  <c:v>49332.170662666671</c:v>
                </c:pt>
                <c:pt idx="5">
                  <c:v>139037.63727199999</c:v>
                </c:pt>
                <c:pt idx="6">
                  <c:v>724.01157000000012</c:v>
                </c:pt>
                <c:pt idx="7">
                  <c:v>117288.592</c:v>
                </c:pt>
                <c:pt idx="8">
                  <c:v>113910.72000000002</c:v>
                </c:pt>
                <c:pt idx="9">
                  <c:v>263.22745600000002</c:v>
                </c:pt>
                <c:pt idx="10">
                  <c:v>144.48953900000001</c:v>
                </c:pt>
                <c:pt idx="11">
                  <c:v>58.816888000000006</c:v>
                </c:pt>
                <c:pt idx="12">
                  <c:v>1685.6070300000001</c:v>
                </c:pt>
                <c:pt idx="13">
                  <c:v>62.329802000000008</c:v>
                </c:pt>
                <c:pt idx="14">
                  <c:v>139.485139</c:v>
                </c:pt>
                <c:pt idx="15">
                  <c:v>20.843326000000001</c:v>
                </c:pt>
                <c:pt idx="16">
                  <c:v>249.41035957142856</c:v>
                </c:pt>
                <c:pt idx="17">
                  <c:v>28416.234300000004</c:v>
                </c:pt>
                <c:pt idx="18">
                  <c:v>55923.789944000004</c:v>
                </c:pt>
                <c:pt idx="19">
                  <c:v>46.240656000000001</c:v>
                </c:pt>
                <c:pt idx="20">
                  <c:v>1566.8935655371506</c:v>
                </c:pt>
                <c:pt idx="21">
                  <c:v>1566.8935655371506</c:v>
                </c:pt>
                <c:pt idx="22">
                  <c:v>339.98642500000005</c:v>
                </c:pt>
                <c:pt idx="23">
                  <c:v>119.567627</c:v>
                </c:pt>
                <c:pt idx="24">
                  <c:v>1566.8935655371506</c:v>
                </c:pt>
                <c:pt idx="25">
                  <c:v>9555.7356539200009</c:v>
                </c:pt>
                <c:pt idx="26">
                  <c:v>37.132648000000003</c:v>
                </c:pt>
                <c:pt idx="27">
                  <c:v>1067.375965</c:v>
                </c:pt>
                <c:pt idx="28">
                  <c:v>32.703754000000004</c:v>
                </c:pt>
                <c:pt idx="29">
                  <c:v>187.089494</c:v>
                </c:pt>
                <c:pt idx="30">
                  <c:v>958.10489099999995</c:v>
                </c:pt>
                <c:pt idx="31">
                  <c:v>1186.7309050000001</c:v>
                </c:pt>
                <c:pt idx="32">
                  <c:v>884.74038700000006</c:v>
                </c:pt>
                <c:pt idx="33">
                  <c:v>9012.1864654742876</c:v>
                </c:pt>
                <c:pt idx="34">
                  <c:v>46.240656000000001</c:v>
                </c:pt>
                <c:pt idx="35">
                  <c:v>107.20675900000001</c:v>
                </c:pt>
                <c:pt idx="36">
                  <c:v>169.68669300000002</c:v>
                </c:pt>
                <c:pt idx="37">
                  <c:v>843.82941700000015</c:v>
                </c:pt>
                <c:pt idx="38">
                  <c:v>32.753798000000003</c:v>
                </c:pt>
                <c:pt idx="39">
                  <c:v>20.180243000000001</c:v>
                </c:pt>
                <c:pt idx="40">
                  <c:v>1650.9588163800001</c:v>
                </c:pt>
                <c:pt idx="41">
                  <c:v>4577.0244902200002</c:v>
                </c:pt>
                <c:pt idx="42">
                  <c:v>2536.8722347400007</c:v>
                </c:pt>
                <c:pt idx="43">
                  <c:v>461.755988</c:v>
                </c:pt>
                <c:pt idx="44">
                  <c:v>13.749589000000002</c:v>
                </c:pt>
                <c:pt idx="45">
                  <c:v>54.973334000000001</c:v>
                </c:pt>
                <c:pt idx="46">
                  <c:v>461.755988</c:v>
                </c:pt>
                <c:pt idx="47">
                  <c:v>42.24964700000001</c:v>
                </c:pt>
                <c:pt idx="48">
                  <c:v>43.338104000000001</c:v>
                </c:pt>
                <c:pt idx="49">
                  <c:v>153.10961800000001</c:v>
                </c:pt>
                <c:pt idx="50">
                  <c:v>84.41171700000001</c:v>
                </c:pt>
                <c:pt idx="51">
                  <c:v>147.90712716666667</c:v>
                </c:pt>
                <c:pt idx="52">
                  <c:v>1067.375965</c:v>
                </c:pt>
                <c:pt idx="53">
                  <c:v>1525.9541590000001</c:v>
                </c:pt>
                <c:pt idx="54">
                  <c:v>168.23541700000001</c:v>
                </c:pt>
                <c:pt idx="55">
                  <c:v>1067.375965</c:v>
                </c:pt>
                <c:pt idx="56">
                  <c:v>425.16131300000001</c:v>
                </c:pt>
                <c:pt idx="57">
                  <c:v>147.90712716666667</c:v>
                </c:pt>
                <c:pt idx="58">
                  <c:v>285.77626200000003</c:v>
                </c:pt>
                <c:pt idx="59">
                  <c:v>425.16131300000001</c:v>
                </c:pt>
                <c:pt idx="60">
                  <c:v>425.16131300000001</c:v>
                </c:pt>
                <c:pt idx="61">
                  <c:v>6459.5776643744293</c:v>
                </c:pt>
                <c:pt idx="62">
                  <c:v>1075.157807</c:v>
                </c:pt>
                <c:pt idx="63">
                  <c:v>23.708345000000001</c:v>
                </c:pt>
                <c:pt idx="64">
                  <c:v>212.76206600000003</c:v>
                </c:pt>
                <c:pt idx="65">
                  <c:v>103.25328300000001</c:v>
                </c:pt>
                <c:pt idx="66">
                  <c:v>242.31304800000004</c:v>
                </c:pt>
                <c:pt idx="67">
                  <c:v>597.58791500000007</c:v>
                </c:pt>
                <c:pt idx="68">
                  <c:v>268.46103800000003</c:v>
                </c:pt>
                <c:pt idx="69">
                  <c:v>12.385890000000002</c:v>
                </c:pt>
                <c:pt idx="70">
                  <c:v>212.83713200000003</c:v>
                </c:pt>
                <c:pt idx="71">
                  <c:v>101.71443000000001</c:v>
                </c:pt>
                <c:pt idx="72">
                  <c:v>181.60967600000001</c:v>
                </c:pt>
                <c:pt idx="73">
                  <c:v>30.276620000000001</c:v>
                </c:pt>
                <c:pt idx="74">
                  <c:v>181.60967600000001</c:v>
                </c:pt>
                <c:pt idx="75">
                  <c:v>789.05625900000018</c:v>
                </c:pt>
                <c:pt idx="76">
                  <c:v>32.753798000000003</c:v>
                </c:pt>
                <c:pt idx="77">
                  <c:v>355.11222399999997</c:v>
                </c:pt>
                <c:pt idx="78">
                  <c:v>1186.7309050000001</c:v>
                </c:pt>
                <c:pt idx="79">
                  <c:v>9465.0058005985011</c:v>
                </c:pt>
                <c:pt idx="80">
                  <c:v>213.56277</c:v>
                </c:pt>
                <c:pt idx="81">
                  <c:v>1034.4470130000002</c:v>
                </c:pt>
                <c:pt idx="82">
                  <c:v>169.68669300000002</c:v>
                </c:pt>
                <c:pt idx="83">
                  <c:v>182.12262699999999</c:v>
                </c:pt>
                <c:pt idx="84">
                  <c:v>186.01354800000001</c:v>
                </c:pt>
                <c:pt idx="85">
                  <c:v>186.01354800000001</c:v>
                </c:pt>
                <c:pt idx="86">
                  <c:v>46.078012999999999</c:v>
                </c:pt>
                <c:pt idx="87">
                  <c:v>169.68669300000002</c:v>
                </c:pt>
                <c:pt idx="88">
                  <c:v>92.681488000000002</c:v>
                </c:pt>
                <c:pt idx="89">
                  <c:v>101.71443000000001</c:v>
                </c:pt>
                <c:pt idx="90">
                  <c:v>4748.8378030000003</c:v>
                </c:pt>
                <c:pt idx="91">
                  <c:v>50.707083000000004</c:v>
                </c:pt>
                <c:pt idx="92">
                  <c:v>19.529671</c:v>
                </c:pt>
                <c:pt idx="93">
                  <c:v>7752.8415020000002</c:v>
                </c:pt>
                <c:pt idx="94">
                  <c:v>7752.8415020000002</c:v>
                </c:pt>
                <c:pt idx="95">
                  <c:v>15.751349000000001</c:v>
                </c:pt>
                <c:pt idx="96">
                  <c:v>1186.7309050000001</c:v>
                </c:pt>
                <c:pt idx="97">
                  <c:v>7295.501897000001</c:v>
                </c:pt>
                <c:pt idx="98">
                  <c:v>7295.501897000001</c:v>
                </c:pt>
                <c:pt idx="99">
                  <c:v>119.74278100000001</c:v>
                </c:pt>
                <c:pt idx="100">
                  <c:v>19.529671</c:v>
                </c:pt>
                <c:pt idx="101">
                  <c:v>6963.7477099999996</c:v>
                </c:pt>
                <c:pt idx="102">
                  <c:v>164.569694</c:v>
                </c:pt>
                <c:pt idx="103">
                  <c:v>47.979685000000003</c:v>
                </c:pt>
                <c:pt idx="104">
                  <c:v>119.74278100000001</c:v>
                </c:pt>
                <c:pt idx="105">
                  <c:v>132.11616000000001</c:v>
                </c:pt>
                <c:pt idx="106">
                  <c:v>6775.988477148001</c:v>
                </c:pt>
                <c:pt idx="107">
                  <c:v>8.4949690000000011</c:v>
                </c:pt>
                <c:pt idx="108">
                  <c:v>1186.7309050000001</c:v>
                </c:pt>
                <c:pt idx="109">
                  <c:v>19.529671</c:v>
                </c:pt>
                <c:pt idx="110">
                  <c:v>6235.8952630000003</c:v>
                </c:pt>
                <c:pt idx="111">
                  <c:v>6235.8952630000003</c:v>
                </c:pt>
                <c:pt idx="112">
                  <c:v>996.11330900000019</c:v>
                </c:pt>
                <c:pt idx="113">
                  <c:v>4.6666030000000003</c:v>
                </c:pt>
                <c:pt idx="114">
                  <c:v>212.83713200000003</c:v>
                </c:pt>
                <c:pt idx="115">
                  <c:v>25.872748000000001</c:v>
                </c:pt>
                <c:pt idx="116">
                  <c:v>181.60967600000001</c:v>
                </c:pt>
                <c:pt idx="117">
                  <c:v>169.68669300000002</c:v>
                </c:pt>
                <c:pt idx="118">
                  <c:v>64.944601000000006</c:v>
                </c:pt>
                <c:pt idx="119">
                  <c:v>2675.9777900000004</c:v>
                </c:pt>
                <c:pt idx="120">
                  <c:v>2675.9777900000004</c:v>
                </c:pt>
                <c:pt idx="121">
                  <c:v>2675.9777900000004</c:v>
                </c:pt>
                <c:pt idx="122">
                  <c:v>297.1993717483</c:v>
                </c:pt>
                <c:pt idx="123">
                  <c:v>567.53649300000006</c:v>
                </c:pt>
                <c:pt idx="124">
                  <c:v>268.46103800000003</c:v>
                </c:pt>
                <c:pt idx="125">
                  <c:v>5149.2898910000013</c:v>
                </c:pt>
                <c:pt idx="126">
                  <c:v>13.424303000000002</c:v>
                </c:pt>
                <c:pt idx="127">
                  <c:v>423.78510300000005</c:v>
                </c:pt>
                <c:pt idx="128">
                  <c:v>996.11330900000019</c:v>
                </c:pt>
                <c:pt idx="129">
                  <c:v>720.14567100000011</c:v>
                </c:pt>
                <c:pt idx="130">
                  <c:v>351.5591</c:v>
                </c:pt>
                <c:pt idx="131">
                  <c:v>1216.9449700000002</c:v>
                </c:pt>
                <c:pt idx="132">
                  <c:v>103.21575000000001</c:v>
                </c:pt>
                <c:pt idx="133">
                  <c:v>33.904810000000005</c:v>
                </c:pt>
                <c:pt idx="134">
                  <c:v>34.217585000000007</c:v>
                </c:pt>
                <c:pt idx="135">
                  <c:v>146.47878800000001</c:v>
                </c:pt>
                <c:pt idx="136">
                  <c:v>169.68669300000002</c:v>
                </c:pt>
                <c:pt idx="137">
                  <c:v>43.338104000000001</c:v>
                </c:pt>
                <c:pt idx="138">
                  <c:v>915.81771100000003</c:v>
                </c:pt>
                <c:pt idx="139">
                  <c:v>1129.305415</c:v>
                </c:pt>
                <c:pt idx="140">
                  <c:v>79.157097000000007</c:v>
                </c:pt>
                <c:pt idx="141">
                  <c:v>160.62872899999999</c:v>
                </c:pt>
                <c:pt idx="142">
                  <c:v>76.930139000000011</c:v>
                </c:pt>
                <c:pt idx="143">
                  <c:v>212.83713200000003</c:v>
                </c:pt>
                <c:pt idx="144">
                  <c:v>134.343118</c:v>
                </c:pt>
                <c:pt idx="145">
                  <c:v>1416.7956840000002</c:v>
                </c:pt>
                <c:pt idx="146">
                  <c:v>1416.7956840000002</c:v>
                </c:pt>
                <c:pt idx="147">
                  <c:v>213.56277</c:v>
                </c:pt>
                <c:pt idx="148">
                  <c:v>212.76206600000003</c:v>
                </c:pt>
                <c:pt idx="149">
                  <c:v>18.954165000000003</c:v>
                </c:pt>
                <c:pt idx="150">
                  <c:v>244.86529200000001</c:v>
                </c:pt>
                <c:pt idx="151">
                  <c:v>1250.074098</c:v>
                </c:pt>
                <c:pt idx="152">
                  <c:v>355.11222399999997</c:v>
                </c:pt>
                <c:pt idx="153">
                  <c:v>182.12262699999999</c:v>
                </c:pt>
                <c:pt idx="154">
                  <c:v>13.749589000000002</c:v>
                </c:pt>
                <c:pt idx="155">
                  <c:v>4062.0637707217998</c:v>
                </c:pt>
                <c:pt idx="156">
                  <c:v>212.37422500000002</c:v>
                </c:pt>
                <c:pt idx="157">
                  <c:v>23.770900000000001</c:v>
                </c:pt>
                <c:pt idx="158">
                  <c:v>16.214256000000002</c:v>
                </c:pt>
                <c:pt idx="159">
                  <c:v>19.529671</c:v>
                </c:pt>
                <c:pt idx="160">
                  <c:v>16.214256000000002</c:v>
                </c:pt>
                <c:pt idx="161">
                  <c:v>1186.7309050000001</c:v>
                </c:pt>
                <c:pt idx="162">
                  <c:v>13.749589000000002</c:v>
                </c:pt>
                <c:pt idx="163">
                  <c:v>236.8558548924</c:v>
                </c:pt>
                <c:pt idx="164">
                  <c:v>30.276620000000001</c:v>
                </c:pt>
                <c:pt idx="165">
                  <c:v>181.60967600000001</c:v>
                </c:pt>
                <c:pt idx="166">
                  <c:v>164.569694</c:v>
                </c:pt>
                <c:pt idx="167">
                  <c:v>13.749589000000002</c:v>
                </c:pt>
                <c:pt idx="168">
                  <c:v>21.193634000000003</c:v>
                </c:pt>
                <c:pt idx="169">
                  <c:v>119.95546800000001</c:v>
                </c:pt>
                <c:pt idx="170">
                  <c:v>125.04744500000001</c:v>
                </c:pt>
                <c:pt idx="171">
                  <c:v>1273.3070250000001</c:v>
                </c:pt>
                <c:pt idx="172">
                  <c:v>698.40155300000004</c:v>
                </c:pt>
                <c:pt idx="173">
                  <c:v>18.478747000000002</c:v>
                </c:pt>
                <c:pt idx="174">
                  <c:v>573.91710300000011</c:v>
                </c:pt>
                <c:pt idx="175">
                  <c:v>343.70219200000008</c:v>
                </c:pt>
                <c:pt idx="176">
                  <c:v>9.2206070000000011</c:v>
                </c:pt>
                <c:pt idx="177">
                  <c:v>242.92633722000005</c:v>
                </c:pt>
                <c:pt idx="178">
                  <c:v>164.569694</c:v>
                </c:pt>
                <c:pt idx="179">
                  <c:v>39.447183000000003</c:v>
                </c:pt>
                <c:pt idx="180">
                  <c:v>3098.6744360000007</c:v>
                </c:pt>
                <c:pt idx="181">
                  <c:v>119.95546800000001</c:v>
                </c:pt>
                <c:pt idx="182">
                  <c:v>119.95546800000001</c:v>
                </c:pt>
                <c:pt idx="183">
                  <c:v>54.973334000000001</c:v>
                </c:pt>
                <c:pt idx="184">
                  <c:v>990.69604600000014</c:v>
                </c:pt>
                <c:pt idx="185">
                  <c:v>297.1993717483</c:v>
                </c:pt>
                <c:pt idx="186">
                  <c:v>64.944601000000006</c:v>
                </c:pt>
                <c:pt idx="187">
                  <c:v>360.64208600000001</c:v>
                </c:pt>
                <c:pt idx="188">
                  <c:v>143.12584000000001</c:v>
                </c:pt>
                <c:pt idx="189">
                  <c:v>2815.6255720000004</c:v>
                </c:pt>
                <c:pt idx="190">
                  <c:v>1186.7309050000001</c:v>
                </c:pt>
                <c:pt idx="191">
                  <c:v>54.973334000000001</c:v>
                </c:pt>
                <c:pt idx="192">
                  <c:v>7.7067760000000005</c:v>
                </c:pt>
                <c:pt idx="193">
                  <c:v>212.83713200000003</c:v>
                </c:pt>
                <c:pt idx="194">
                  <c:v>915.81771100000003</c:v>
                </c:pt>
                <c:pt idx="195">
                  <c:v>315.55244200000004</c:v>
                </c:pt>
                <c:pt idx="196">
                  <c:v>1.9767380000000003</c:v>
                </c:pt>
                <c:pt idx="197">
                  <c:v>315.55244200000004</c:v>
                </c:pt>
                <c:pt idx="198">
                  <c:v>19.529671</c:v>
                </c:pt>
                <c:pt idx="199">
                  <c:v>19.529671</c:v>
                </c:pt>
                <c:pt idx="200">
                  <c:v>6.2555000000000005</c:v>
                </c:pt>
                <c:pt idx="201">
                  <c:v>21.005969</c:v>
                </c:pt>
                <c:pt idx="202">
                  <c:v>125.04744500000001</c:v>
                </c:pt>
                <c:pt idx="203">
                  <c:v>119.95546800000001</c:v>
                </c:pt>
                <c:pt idx="204">
                  <c:v>251.22088000000002</c:v>
                </c:pt>
                <c:pt idx="205">
                  <c:v>14.275051000000001</c:v>
                </c:pt>
                <c:pt idx="206">
                  <c:v>242.31304800000004</c:v>
                </c:pt>
                <c:pt idx="207">
                  <c:v>51.707962999999999</c:v>
                </c:pt>
                <c:pt idx="208">
                  <c:v>47.979685000000003</c:v>
                </c:pt>
                <c:pt idx="209">
                  <c:v>1158.1557810000002</c:v>
                </c:pt>
                <c:pt idx="210">
                  <c:v>1186.7309050000001</c:v>
                </c:pt>
                <c:pt idx="211">
                  <c:v>12.661132</c:v>
                </c:pt>
                <c:pt idx="212">
                  <c:v>1129.305415</c:v>
                </c:pt>
                <c:pt idx="213">
                  <c:v>195.62199600000002</c:v>
                </c:pt>
                <c:pt idx="214">
                  <c:v>16.214256000000002</c:v>
                </c:pt>
                <c:pt idx="215">
                  <c:v>542.21422900000005</c:v>
                </c:pt>
                <c:pt idx="216">
                  <c:v>39.447183000000003</c:v>
                </c:pt>
                <c:pt idx="217">
                  <c:v>6.2555000000000005</c:v>
                </c:pt>
                <c:pt idx="218">
                  <c:v>2092.39030955</c:v>
                </c:pt>
                <c:pt idx="219">
                  <c:v>343.70219200000008</c:v>
                </c:pt>
                <c:pt idx="220">
                  <c:v>343.70219200000008</c:v>
                </c:pt>
                <c:pt idx="221">
                  <c:v>343.70219200000008</c:v>
                </c:pt>
                <c:pt idx="222">
                  <c:v>685.56526700000006</c:v>
                </c:pt>
                <c:pt idx="223">
                  <c:v>685.56526700000006</c:v>
                </c:pt>
                <c:pt idx="224">
                  <c:v>33.904810000000005</c:v>
                </c:pt>
                <c:pt idx="225">
                  <c:v>49.881357000000001</c:v>
                </c:pt>
                <c:pt idx="226">
                  <c:v>13.023951000000002</c:v>
                </c:pt>
                <c:pt idx="227">
                  <c:v>39.447183000000003</c:v>
                </c:pt>
                <c:pt idx="228">
                  <c:v>315.55244200000004</c:v>
                </c:pt>
                <c:pt idx="229">
                  <c:v>85.150432748300005</c:v>
                </c:pt>
                <c:pt idx="230">
                  <c:v>39.709913999999998</c:v>
                </c:pt>
                <c:pt idx="231">
                  <c:v>996.11330900000019</c:v>
                </c:pt>
                <c:pt idx="232">
                  <c:v>13.749589000000002</c:v>
                </c:pt>
                <c:pt idx="233">
                  <c:v>160.62872899999999</c:v>
                </c:pt>
                <c:pt idx="234">
                  <c:v>174.36580700000002</c:v>
                </c:pt>
                <c:pt idx="235">
                  <c:v>174.36580700000002</c:v>
                </c:pt>
                <c:pt idx="236">
                  <c:v>39.447183000000003</c:v>
                </c:pt>
                <c:pt idx="237">
                  <c:v>54.973334000000001</c:v>
                </c:pt>
                <c:pt idx="238">
                  <c:v>6.2555000000000005</c:v>
                </c:pt>
                <c:pt idx="239">
                  <c:v>40.948503000000002</c:v>
                </c:pt>
                <c:pt idx="240">
                  <c:v>40.685772000000007</c:v>
                </c:pt>
                <c:pt idx="241">
                  <c:v>174.36580700000002</c:v>
                </c:pt>
                <c:pt idx="242">
                  <c:v>341.51276700000005</c:v>
                </c:pt>
                <c:pt idx="243">
                  <c:v>30.276620000000001</c:v>
                </c:pt>
                <c:pt idx="244">
                  <c:v>1273.3070250000001</c:v>
                </c:pt>
                <c:pt idx="245">
                  <c:v>54.973334000000001</c:v>
                </c:pt>
                <c:pt idx="246">
                  <c:v>20.292842</c:v>
                </c:pt>
                <c:pt idx="247">
                  <c:v>39.709913999999998</c:v>
                </c:pt>
                <c:pt idx="248">
                  <c:v>30.276620000000001</c:v>
                </c:pt>
                <c:pt idx="249">
                  <c:v>66.308300000000003</c:v>
                </c:pt>
                <c:pt idx="250">
                  <c:v>32.428512000000005</c:v>
                </c:pt>
                <c:pt idx="251">
                  <c:v>14.275051000000001</c:v>
                </c:pt>
                <c:pt idx="252">
                  <c:v>54.973334000000001</c:v>
                </c:pt>
                <c:pt idx="253">
                  <c:v>720.14567100000011</c:v>
                </c:pt>
                <c:pt idx="254">
                  <c:v>74.953400999999999</c:v>
                </c:pt>
                <c:pt idx="255">
                  <c:v>11.872939000000001</c:v>
                </c:pt>
                <c:pt idx="256">
                  <c:v>1406.8388046499999</c:v>
                </c:pt>
                <c:pt idx="257">
                  <c:v>1406.8388046499999</c:v>
                </c:pt>
                <c:pt idx="258">
                  <c:v>1406.8388046499999</c:v>
                </c:pt>
                <c:pt idx="259">
                  <c:v>139.49765000000002</c:v>
                </c:pt>
                <c:pt idx="260">
                  <c:v>14.137430000000002</c:v>
                </c:pt>
                <c:pt idx="261">
                  <c:v>19.529671</c:v>
                </c:pt>
                <c:pt idx="262">
                  <c:v>1369.5499478785714</c:v>
                </c:pt>
                <c:pt idx="263">
                  <c:v>3.4780579999999999</c:v>
                </c:pt>
                <c:pt idx="264">
                  <c:v>1363.3936190010002</c:v>
                </c:pt>
                <c:pt idx="265">
                  <c:v>247.767844</c:v>
                </c:pt>
                <c:pt idx="266">
                  <c:v>16.214256000000002</c:v>
                </c:pt>
                <c:pt idx="267">
                  <c:v>1348.1603379999999</c:v>
                </c:pt>
                <c:pt idx="268">
                  <c:v>269.46248474830003</c:v>
                </c:pt>
                <c:pt idx="269">
                  <c:v>3.4780579999999999</c:v>
                </c:pt>
                <c:pt idx="270">
                  <c:v>19.529671</c:v>
                </c:pt>
                <c:pt idx="271">
                  <c:v>102.82790900000001</c:v>
                </c:pt>
                <c:pt idx="272">
                  <c:v>51.707962999999999</c:v>
                </c:pt>
                <c:pt idx="273">
                  <c:v>68.234994</c:v>
                </c:pt>
                <c:pt idx="274">
                  <c:v>39.447183000000003</c:v>
                </c:pt>
                <c:pt idx="275">
                  <c:v>12.973907000000001</c:v>
                </c:pt>
                <c:pt idx="276">
                  <c:v>1250.074098</c:v>
                </c:pt>
                <c:pt idx="277">
                  <c:v>20.292842</c:v>
                </c:pt>
                <c:pt idx="278">
                  <c:v>143.12584000000001</c:v>
                </c:pt>
                <c:pt idx="279">
                  <c:v>20.292842</c:v>
                </c:pt>
                <c:pt idx="280">
                  <c:v>51.707962999999999</c:v>
                </c:pt>
                <c:pt idx="281">
                  <c:v>17.753109000000002</c:v>
                </c:pt>
                <c:pt idx="282">
                  <c:v>1138.701176</c:v>
                </c:pt>
                <c:pt idx="283">
                  <c:v>1138.701176</c:v>
                </c:pt>
                <c:pt idx="284">
                  <c:v>227.04962800000001</c:v>
                </c:pt>
                <c:pt idx="285">
                  <c:v>567.53649300000006</c:v>
                </c:pt>
                <c:pt idx="286">
                  <c:v>16.214256000000002</c:v>
                </c:pt>
                <c:pt idx="287">
                  <c:v>181.60967600000001</c:v>
                </c:pt>
                <c:pt idx="288">
                  <c:v>217.10895665050003</c:v>
                </c:pt>
                <c:pt idx="289">
                  <c:v>0.70061600000000013</c:v>
                </c:pt>
                <c:pt idx="290">
                  <c:v>315.55244200000004</c:v>
                </c:pt>
                <c:pt idx="291">
                  <c:v>39.447183000000003</c:v>
                </c:pt>
                <c:pt idx="292">
                  <c:v>1071.1167540000001</c:v>
                </c:pt>
                <c:pt idx="293">
                  <c:v>143.12584000000001</c:v>
                </c:pt>
                <c:pt idx="294">
                  <c:v>37.132648000000003</c:v>
                </c:pt>
                <c:pt idx="295">
                  <c:v>19.529671</c:v>
                </c:pt>
                <c:pt idx="296">
                  <c:v>9.2206070000000011</c:v>
                </c:pt>
                <c:pt idx="297">
                  <c:v>9.2206070000000011</c:v>
                </c:pt>
                <c:pt idx="298">
                  <c:v>9.2206070000000011</c:v>
                </c:pt>
                <c:pt idx="299">
                  <c:v>250.39515399999999</c:v>
                </c:pt>
                <c:pt idx="300">
                  <c:v>250.39515399999999</c:v>
                </c:pt>
                <c:pt idx="301">
                  <c:v>51.995716000000009</c:v>
                </c:pt>
                <c:pt idx="302">
                  <c:v>30.276620000000001</c:v>
                </c:pt>
                <c:pt idx="303">
                  <c:v>14.137430000000002</c:v>
                </c:pt>
                <c:pt idx="304">
                  <c:v>17.753109000000002</c:v>
                </c:pt>
                <c:pt idx="305">
                  <c:v>19.529671</c:v>
                </c:pt>
                <c:pt idx="306">
                  <c:v>12.973907000000001</c:v>
                </c:pt>
                <c:pt idx="307">
                  <c:v>27.974596000000002</c:v>
                </c:pt>
                <c:pt idx="308">
                  <c:v>219.67001465000001</c:v>
                </c:pt>
                <c:pt idx="309">
                  <c:v>13.286682000000001</c:v>
                </c:pt>
                <c:pt idx="310">
                  <c:v>14.137430000000002</c:v>
                </c:pt>
                <c:pt idx="311">
                  <c:v>10.321575000000001</c:v>
                </c:pt>
                <c:pt idx="312">
                  <c:v>5.9302140000000003</c:v>
                </c:pt>
                <c:pt idx="313">
                  <c:v>30.276620000000001</c:v>
                </c:pt>
                <c:pt idx="314">
                  <c:v>29.032440000000005</c:v>
                </c:pt>
                <c:pt idx="315">
                  <c:v>817.769004</c:v>
                </c:pt>
                <c:pt idx="316">
                  <c:v>13.586946000000001</c:v>
                </c:pt>
                <c:pt idx="317">
                  <c:v>40.948503000000002</c:v>
                </c:pt>
                <c:pt idx="318">
                  <c:v>49.881357000000001</c:v>
                </c:pt>
                <c:pt idx="319">
                  <c:v>40.685772000000007</c:v>
                </c:pt>
                <c:pt idx="320">
                  <c:v>32.703754000000004</c:v>
                </c:pt>
                <c:pt idx="321">
                  <c:v>17.152581000000001</c:v>
                </c:pt>
                <c:pt idx="322">
                  <c:v>181.60967600000001</c:v>
                </c:pt>
                <c:pt idx="323">
                  <c:v>51.707962999999999</c:v>
                </c:pt>
                <c:pt idx="324">
                  <c:v>9.2206070000000011</c:v>
                </c:pt>
                <c:pt idx="325">
                  <c:v>54.973334000000001</c:v>
                </c:pt>
                <c:pt idx="326">
                  <c:v>6.2555000000000005</c:v>
                </c:pt>
                <c:pt idx="327">
                  <c:v>230.52768600000002</c:v>
                </c:pt>
                <c:pt idx="328">
                  <c:v>230.52768600000002</c:v>
                </c:pt>
                <c:pt idx="329">
                  <c:v>85.150432748300005</c:v>
                </c:pt>
                <c:pt idx="330">
                  <c:v>6.2555000000000005</c:v>
                </c:pt>
                <c:pt idx="331">
                  <c:v>674.24281199999996</c:v>
                </c:pt>
                <c:pt idx="332">
                  <c:v>35.831504000000002</c:v>
                </c:pt>
                <c:pt idx="333">
                  <c:v>35.831504000000002</c:v>
                </c:pt>
                <c:pt idx="334">
                  <c:v>3.4780579999999999</c:v>
                </c:pt>
                <c:pt idx="335">
                  <c:v>219.67001465000001</c:v>
                </c:pt>
                <c:pt idx="336">
                  <c:v>13.286682000000001</c:v>
                </c:pt>
                <c:pt idx="337">
                  <c:v>9.2206070000000011</c:v>
                </c:pt>
                <c:pt idx="338">
                  <c:v>25.872748000000001</c:v>
                </c:pt>
                <c:pt idx="339">
                  <c:v>578.55868400000008</c:v>
                </c:pt>
                <c:pt idx="340">
                  <c:v>578.55868400000008</c:v>
                </c:pt>
                <c:pt idx="341">
                  <c:v>578.55868400000008</c:v>
                </c:pt>
                <c:pt idx="342">
                  <c:v>21.005969</c:v>
                </c:pt>
                <c:pt idx="343">
                  <c:v>181.60967600000001</c:v>
                </c:pt>
                <c:pt idx="344">
                  <c:v>181.60967600000001</c:v>
                </c:pt>
                <c:pt idx="345">
                  <c:v>181.60967600000001</c:v>
                </c:pt>
                <c:pt idx="346">
                  <c:v>33.667101000000002</c:v>
                </c:pt>
                <c:pt idx="347">
                  <c:v>27.786931000000003</c:v>
                </c:pt>
                <c:pt idx="348">
                  <c:v>17.753109000000002</c:v>
                </c:pt>
                <c:pt idx="349">
                  <c:v>21.005969</c:v>
                </c:pt>
                <c:pt idx="350">
                  <c:v>261.50492200000002</c:v>
                </c:pt>
                <c:pt idx="351">
                  <c:v>119.95546800000001</c:v>
                </c:pt>
                <c:pt idx="352">
                  <c:v>9.3332060000000006</c:v>
                </c:pt>
                <c:pt idx="353">
                  <c:v>1019.558923</c:v>
                </c:pt>
                <c:pt idx="354">
                  <c:v>1019.558923</c:v>
                </c:pt>
                <c:pt idx="355">
                  <c:v>39.447183000000003</c:v>
                </c:pt>
                <c:pt idx="356">
                  <c:v>51.707962999999999</c:v>
                </c:pt>
                <c:pt idx="357">
                  <c:v>3.4780579999999999</c:v>
                </c:pt>
                <c:pt idx="358">
                  <c:v>491.76987700000001</c:v>
                </c:pt>
                <c:pt idx="359">
                  <c:v>491.76987700000001</c:v>
                </c:pt>
                <c:pt idx="360">
                  <c:v>491.76987700000001</c:v>
                </c:pt>
                <c:pt idx="361">
                  <c:v>9.3332060000000006</c:v>
                </c:pt>
                <c:pt idx="362">
                  <c:v>10.321575000000001</c:v>
                </c:pt>
                <c:pt idx="363">
                  <c:v>25.872748000000001</c:v>
                </c:pt>
                <c:pt idx="364">
                  <c:v>23.770900000000001</c:v>
                </c:pt>
                <c:pt idx="365">
                  <c:v>66.308300000000003</c:v>
                </c:pt>
                <c:pt idx="366">
                  <c:v>447.98888360000001</c:v>
                </c:pt>
                <c:pt idx="367">
                  <c:v>219.67001465000001</c:v>
                </c:pt>
                <c:pt idx="368">
                  <c:v>6.2555000000000005</c:v>
                </c:pt>
                <c:pt idx="369">
                  <c:v>13.286682000000001</c:v>
                </c:pt>
                <c:pt idx="370">
                  <c:v>19.529671</c:v>
                </c:pt>
                <c:pt idx="371">
                  <c:v>13.749589000000002</c:v>
                </c:pt>
                <c:pt idx="372">
                  <c:v>132.11616000000001</c:v>
                </c:pt>
                <c:pt idx="373">
                  <c:v>30.276620000000001</c:v>
                </c:pt>
                <c:pt idx="374">
                  <c:v>13.286682000000001</c:v>
                </c:pt>
                <c:pt idx="375">
                  <c:v>127.8850448924</c:v>
                </c:pt>
                <c:pt idx="376">
                  <c:v>127.8850448924</c:v>
                </c:pt>
                <c:pt idx="377">
                  <c:v>8.8327659999999995</c:v>
                </c:pt>
                <c:pt idx="378">
                  <c:v>123.27088300000001</c:v>
                </c:pt>
                <c:pt idx="379">
                  <c:v>119.95546800000001</c:v>
                </c:pt>
                <c:pt idx="380">
                  <c:v>90.079200000000014</c:v>
                </c:pt>
                <c:pt idx="381">
                  <c:v>5.9302140000000003</c:v>
                </c:pt>
                <c:pt idx="382">
                  <c:v>88.152506000000002</c:v>
                </c:pt>
                <c:pt idx="383">
                  <c:v>88.152506000000002</c:v>
                </c:pt>
                <c:pt idx="384">
                  <c:v>88.152506000000002</c:v>
                </c:pt>
                <c:pt idx="385">
                  <c:v>88.152506000000002</c:v>
                </c:pt>
                <c:pt idx="386">
                  <c:v>17.152581000000001</c:v>
                </c:pt>
                <c:pt idx="387">
                  <c:v>25.872748000000001</c:v>
                </c:pt>
                <c:pt idx="388">
                  <c:v>17.753109000000002</c:v>
                </c:pt>
                <c:pt idx="389">
                  <c:v>21.005969</c:v>
                </c:pt>
                <c:pt idx="390">
                  <c:v>314.15120999999999</c:v>
                </c:pt>
                <c:pt idx="391">
                  <c:v>62.504956000000007</c:v>
                </c:pt>
                <c:pt idx="392">
                  <c:v>308.371128</c:v>
                </c:pt>
                <c:pt idx="393">
                  <c:v>308.371128</c:v>
                </c:pt>
                <c:pt idx="394">
                  <c:v>308.371128</c:v>
                </c:pt>
                <c:pt idx="395">
                  <c:v>9.3332060000000006</c:v>
                </c:pt>
                <c:pt idx="396">
                  <c:v>36.932472000000004</c:v>
                </c:pt>
                <c:pt idx="397">
                  <c:v>36.932472000000004</c:v>
                </c:pt>
                <c:pt idx="398">
                  <c:v>119.95546800000001</c:v>
                </c:pt>
                <c:pt idx="399">
                  <c:v>4.2412290000000006</c:v>
                </c:pt>
                <c:pt idx="400">
                  <c:v>132.11616000000001</c:v>
                </c:pt>
                <c:pt idx="401">
                  <c:v>69.936490000000006</c:v>
                </c:pt>
                <c:pt idx="402">
                  <c:v>69.936490000000006</c:v>
                </c:pt>
                <c:pt idx="403">
                  <c:v>9.3332060000000006</c:v>
                </c:pt>
                <c:pt idx="404">
                  <c:v>136.09653465</c:v>
                </c:pt>
                <c:pt idx="405">
                  <c:v>90.241843000000003</c:v>
                </c:pt>
                <c:pt idx="406">
                  <c:v>90.241843000000003</c:v>
                </c:pt>
                <c:pt idx="407">
                  <c:v>134.70593700000001</c:v>
                </c:pt>
                <c:pt idx="408">
                  <c:v>9.3332060000000006</c:v>
                </c:pt>
                <c:pt idx="409">
                  <c:v>250.65788500000002</c:v>
                </c:pt>
                <c:pt idx="410">
                  <c:v>250.65788500000002</c:v>
                </c:pt>
                <c:pt idx="411">
                  <c:v>250.39515399999999</c:v>
                </c:pt>
                <c:pt idx="412">
                  <c:v>250.39515399999999</c:v>
                </c:pt>
                <c:pt idx="413">
                  <c:v>35.706394000000003</c:v>
                </c:pt>
                <c:pt idx="414">
                  <c:v>996.11330900000019</c:v>
                </c:pt>
                <c:pt idx="415">
                  <c:v>33.967365000000001</c:v>
                </c:pt>
                <c:pt idx="416">
                  <c:v>4.8167350000000004</c:v>
                </c:pt>
                <c:pt idx="417">
                  <c:v>208.97123300000001</c:v>
                </c:pt>
                <c:pt idx="418">
                  <c:v>103.48123200000001</c:v>
                </c:pt>
                <c:pt idx="419">
                  <c:v>199.86322500000003</c:v>
                </c:pt>
                <c:pt idx="420">
                  <c:v>199.86322500000003</c:v>
                </c:pt>
                <c:pt idx="421">
                  <c:v>199.86322500000003</c:v>
                </c:pt>
                <c:pt idx="422">
                  <c:v>199.86322500000003</c:v>
                </c:pt>
                <c:pt idx="423">
                  <c:v>199.86322500000003</c:v>
                </c:pt>
                <c:pt idx="424">
                  <c:v>199.86322500000003</c:v>
                </c:pt>
                <c:pt idx="425">
                  <c:v>20.292842</c:v>
                </c:pt>
                <c:pt idx="426">
                  <c:v>19.529671</c:v>
                </c:pt>
                <c:pt idx="427">
                  <c:v>19.529671</c:v>
                </c:pt>
                <c:pt idx="428">
                  <c:v>19.529671</c:v>
                </c:pt>
                <c:pt idx="429">
                  <c:v>26.198034000000003</c:v>
                </c:pt>
                <c:pt idx="430">
                  <c:v>26.198034000000003</c:v>
                </c:pt>
                <c:pt idx="431">
                  <c:v>51.707962999999999</c:v>
                </c:pt>
                <c:pt idx="432">
                  <c:v>62.504956000000007</c:v>
                </c:pt>
                <c:pt idx="433">
                  <c:v>18.691434000000001</c:v>
                </c:pt>
                <c:pt idx="434">
                  <c:v>16.214256000000002</c:v>
                </c:pt>
                <c:pt idx="435">
                  <c:v>183.28615000000002</c:v>
                </c:pt>
                <c:pt idx="436">
                  <c:v>183.28615000000002</c:v>
                </c:pt>
                <c:pt idx="437">
                  <c:v>181.60967600000001</c:v>
                </c:pt>
                <c:pt idx="438">
                  <c:v>180.07082300000002</c:v>
                </c:pt>
                <c:pt idx="439">
                  <c:v>88.152506000000002</c:v>
                </c:pt>
                <c:pt idx="440">
                  <c:v>88.152506000000002</c:v>
                </c:pt>
                <c:pt idx="441">
                  <c:v>88.152506000000002</c:v>
                </c:pt>
                <c:pt idx="442">
                  <c:v>88.152506000000002</c:v>
                </c:pt>
                <c:pt idx="443">
                  <c:v>88.152506000000002</c:v>
                </c:pt>
                <c:pt idx="444">
                  <c:v>88.152506000000002</c:v>
                </c:pt>
                <c:pt idx="445">
                  <c:v>88.152506000000002</c:v>
                </c:pt>
                <c:pt idx="446">
                  <c:v>88.152506000000002</c:v>
                </c:pt>
                <c:pt idx="447">
                  <c:v>88.152506000000002</c:v>
                </c:pt>
                <c:pt idx="448">
                  <c:v>33.967365000000001</c:v>
                </c:pt>
                <c:pt idx="449">
                  <c:v>8.8327659999999995</c:v>
                </c:pt>
                <c:pt idx="450">
                  <c:v>0.88828099999999999</c:v>
                </c:pt>
                <c:pt idx="451">
                  <c:v>3.4780579999999999</c:v>
                </c:pt>
                <c:pt idx="452">
                  <c:v>83.861233000000013</c:v>
                </c:pt>
                <c:pt idx="453">
                  <c:v>53.547080000000001</c:v>
                </c:pt>
                <c:pt idx="454">
                  <c:v>53.547080000000001</c:v>
                </c:pt>
                <c:pt idx="455">
                  <c:v>189.078743</c:v>
                </c:pt>
                <c:pt idx="456">
                  <c:v>189.078743</c:v>
                </c:pt>
                <c:pt idx="457">
                  <c:v>135.16884400000001</c:v>
                </c:pt>
                <c:pt idx="458">
                  <c:v>135.16884400000001</c:v>
                </c:pt>
                <c:pt idx="459">
                  <c:v>135.16884400000001</c:v>
                </c:pt>
                <c:pt idx="460">
                  <c:v>135.16884400000001</c:v>
                </c:pt>
                <c:pt idx="461">
                  <c:v>135.16884400000001</c:v>
                </c:pt>
                <c:pt idx="462">
                  <c:v>135.16884400000001</c:v>
                </c:pt>
                <c:pt idx="463">
                  <c:v>4.6666030000000003</c:v>
                </c:pt>
                <c:pt idx="464">
                  <c:v>0.88828099999999999</c:v>
                </c:pt>
                <c:pt idx="465">
                  <c:v>18.178483</c:v>
                </c:pt>
                <c:pt idx="466">
                  <c:v>2.3395570000000001</c:v>
                </c:pt>
                <c:pt idx="467">
                  <c:v>85.162376999999992</c:v>
                </c:pt>
                <c:pt idx="468">
                  <c:v>85.162376999999992</c:v>
                </c:pt>
                <c:pt idx="469">
                  <c:v>21.005969</c:v>
                </c:pt>
                <c:pt idx="470">
                  <c:v>125.410264</c:v>
                </c:pt>
                <c:pt idx="471">
                  <c:v>125.410264</c:v>
                </c:pt>
                <c:pt idx="472">
                  <c:v>125.410264</c:v>
                </c:pt>
                <c:pt idx="473">
                  <c:v>125.410264</c:v>
                </c:pt>
                <c:pt idx="474">
                  <c:v>125.410264</c:v>
                </c:pt>
                <c:pt idx="475">
                  <c:v>125.410264</c:v>
                </c:pt>
                <c:pt idx="476">
                  <c:v>125.410264</c:v>
                </c:pt>
                <c:pt idx="477">
                  <c:v>125.410264</c:v>
                </c:pt>
                <c:pt idx="478">
                  <c:v>125.410264</c:v>
                </c:pt>
                <c:pt idx="479">
                  <c:v>125.410264</c:v>
                </c:pt>
                <c:pt idx="480">
                  <c:v>125.410264</c:v>
                </c:pt>
                <c:pt idx="481">
                  <c:v>125.410264</c:v>
                </c:pt>
                <c:pt idx="482">
                  <c:v>13.749589000000002</c:v>
                </c:pt>
                <c:pt idx="483">
                  <c:v>123.27088300000001</c:v>
                </c:pt>
                <c:pt idx="484">
                  <c:v>19.367028000000001</c:v>
                </c:pt>
                <c:pt idx="485">
                  <c:v>9.3332060000000006</c:v>
                </c:pt>
                <c:pt idx="486">
                  <c:v>19.654781000000003</c:v>
                </c:pt>
                <c:pt idx="487">
                  <c:v>19.654781000000003</c:v>
                </c:pt>
                <c:pt idx="488">
                  <c:v>38.121017000000002</c:v>
                </c:pt>
                <c:pt idx="489">
                  <c:v>16.114168000000003</c:v>
                </c:pt>
                <c:pt idx="490">
                  <c:v>15.325975000000001</c:v>
                </c:pt>
                <c:pt idx="491">
                  <c:v>25.672572000000002</c:v>
                </c:pt>
                <c:pt idx="492">
                  <c:v>25.672572000000002</c:v>
                </c:pt>
                <c:pt idx="493">
                  <c:v>101.6205975</c:v>
                </c:pt>
                <c:pt idx="494">
                  <c:v>16.114168000000003</c:v>
                </c:pt>
                <c:pt idx="495">
                  <c:v>16.114168000000003</c:v>
                </c:pt>
                <c:pt idx="496">
                  <c:v>91.142634999999999</c:v>
                </c:pt>
                <c:pt idx="497">
                  <c:v>51.707962999999999</c:v>
                </c:pt>
                <c:pt idx="498">
                  <c:v>90.854882000000018</c:v>
                </c:pt>
                <c:pt idx="499">
                  <c:v>90.854882000000018</c:v>
                </c:pt>
                <c:pt idx="500">
                  <c:v>90.854882000000018</c:v>
                </c:pt>
                <c:pt idx="501">
                  <c:v>10.972147</c:v>
                </c:pt>
                <c:pt idx="502">
                  <c:v>10.972147</c:v>
                </c:pt>
                <c:pt idx="503">
                  <c:v>20.693194000000002</c:v>
                </c:pt>
                <c:pt idx="504">
                  <c:v>20.693194000000002</c:v>
                </c:pt>
                <c:pt idx="505">
                  <c:v>19.529671</c:v>
                </c:pt>
                <c:pt idx="506">
                  <c:v>15.438574000000001</c:v>
                </c:pt>
                <c:pt idx="507">
                  <c:v>38.121017000000002</c:v>
                </c:pt>
                <c:pt idx="508">
                  <c:v>21.005969</c:v>
                </c:pt>
                <c:pt idx="509">
                  <c:v>69.123275000000007</c:v>
                </c:pt>
                <c:pt idx="510">
                  <c:v>69.123275000000007</c:v>
                </c:pt>
                <c:pt idx="511">
                  <c:v>69.123275000000007</c:v>
                </c:pt>
                <c:pt idx="512">
                  <c:v>69.123275000000007</c:v>
                </c:pt>
                <c:pt idx="513">
                  <c:v>66.721163000000004</c:v>
                </c:pt>
                <c:pt idx="514">
                  <c:v>66.721163000000004</c:v>
                </c:pt>
                <c:pt idx="515">
                  <c:v>16.114168000000003</c:v>
                </c:pt>
                <c:pt idx="516">
                  <c:v>62.504956000000007</c:v>
                </c:pt>
                <c:pt idx="517">
                  <c:v>11.847917000000002</c:v>
                </c:pt>
                <c:pt idx="518">
                  <c:v>33.667101000000002</c:v>
                </c:pt>
                <c:pt idx="519">
                  <c:v>33.667101000000002</c:v>
                </c:pt>
                <c:pt idx="520">
                  <c:v>19.529671</c:v>
                </c:pt>
                <c:pt idx="521">
                  <c:v>26.198034000000003</c:v>
                </c:pt>
                <c:pt idx="522">
                  <c:v>19.367028000000001</c:v>
                </c:pt>
                <c:pt idx="523">
                  <c:v>15.438574000000001</c:v>
                </c:pt>
                <c:pt idx="524">
                  <c:v>15.438574000000001</c:v>
                </c:pt>
                <c:pt idx="525">
                  <c:v>7.4940890000000007</c:v>
                </c:pt>
                <c:pt idx="526">
                  <c:v>7.4940890000000007</c:v>
                </c:pt>
                <c:pt idx="527">
                  <c:v>0.88828099999999999</c:v>
                </c:pt>
                <c:pt idx="528">
                  <c:v>14.124919</c:v>
                </c:pt>
                <c:pt idx="529">
                  <c:v>41.674141000000006</c:v>
                </c:pt>
                <c:pt idx="530">
                  <c:v>41.674141000000006</c:v>
                </c:pt>
                <c:pt idx="531">
                  <c:v>41.674141000000006</c:v>
                </c:pt>
                <c:pt idx="532">
                  <c:v>41.674141000000006</c:v>
                </c:pt>
                <c:pt idx="533">
                  <c:v>41.674141000000006</c:v>
                </c:pt>
                <c:pt idx="534">
                  <c:v>27.974596000000002</c:v>
                </c:pt>
                <c:pt idx="535">
                  <c:v>27.974596000000002</c:v>
                </c:pt>
                <c:pt idx="536">
                  <c:v>7.4940890000000007</c:v>
                </c:pt>
                <c:pt idx="537">
                  <c:v>18.691434000000001</c:v>
                </c:pt>
                <c:pt idx="538">
                  <c:v>10.284042000000001</c:v>
                </c:pt>
                <c:pt idx="539">
                  <c:v>10.284042000000001</c:v>
                </c:pt>
                <c:pt idx="540">
                  <c:v>14.124919</c:v>
                </c:pt>
                <c:pt idx="541">
                  <c:v>26.14799</c:v>
                </c:pt>
                <c:pt idx="542">
                  <c:v>25.672572000000002</c:v>
                </c:pt>
                <c:pt idx="543">
                  <c:v>11.847917000000002</c:v>
                </c:pt>
                <c:pt idx="544">
                  <c:v>11.847917000000002</c:v>
                </c:pt>
                <c:pt idx="545">
                  <c:v>10.972147</c:v>
                </c:pt>
                <c:pt idx="546">
                  <c:v>10.972147</c:v>
                </c:pt>
                <c:pt idx="547">
                  <c:v>10.284042000000001</c:v>
                </c:pt>
                <c:pt idx="548">
                  <c:v>15.438574000000001</c:v>
                </c:pt>
                <c:pt idx="549">
                  <c:v>15.325975000000001</c:v>
                </c:pt>
                <c:pt idx="550">
                  <c:v>15.325975000000001</c:v>
                </c:pt>
                <c:pt idx="551">
                  <c:v>15.325975000000001</c:v>
                </c:pt>
                <c:pt idx="552">
                  <c:v>14.124919</c:v>
                </c:pt>
                <c:pt idx="553">
                  <c:v>14.124919</c:v>
                </c:pt>
                <c:pt idx="554">
                  <c:v>14.124919</c:v>
                </c:pt>
                <c:pt idx="555">
                  <c:v>14.124919</c:v>
                </c:pt>
                <c:pt idx="556">
                  <c:v>14.124919</c:v>
                </c:pt>
                <c:pt idx="557">
                  <c:v>14.124919</c:v>
                </c:pt>
                <c:pt idx="558">
                  <c:v>14.124919</c:v>
                </c:pt>
                <c:pt idx="559">
                  <c:v>14.124919</c:v>
                </c:pt>
                <c:pt idx="560">
                  <c:v>14.124919</c:v>
                </c:pt>
                <c:pt idx="561">
                  <c:v>14.124919</c:v>
                </c:pt>
                <c:pt idx="562">
                  <c:v>14.124919</c:v>
                </c:pt>
                <c:pt idx="563">
                  <c:v>14.124919</c:v>
                </c:pt>
                <c:pt idx="564">
                  <c:v>26.198034000000003</c:v>
                </c:pt>
                <c:pt idx="565">
                  <c:v>11.847917000000002</c:v>
                </c:pt>
                <c:pt idx="566">
                  <c:v>7.4940890000000007</c:v>
                </c:pt>
              </c:numCache>
            </c:numRef>
          </c:val>
          <c:extLst>
            <c:ext xmlns:c16="http://schemas.microsoft.com/office/drawing/2014/chart" uri="{C3380CC4-5D6E-409C-BE32-E72D297353CC}">
              <c16:uniqueId val="{00000001-B681-45B0-A857-D9889512AA69}"/>
            </c:ext>
          </c:extLst>
        </c:ser>
        <c:ser>
          <c:idx val="2"/>
          <c:order val="2"/>
          <c:tx>
            <c:strRef>
              <c:f>'CURVA ABC'!$F$4</c:f>
              <c:strCache>
                <c:ptCount val="1"/>
                <c:pt idx="0">
                  <c:v>Preço Total (R$)</c:v>
                </c:pt>
              </c:strCache>
            </c:strRef>
          </c:tx>
          <c:spPr>
            <a:solidFill>
              <a:schemeClr val="accent3"/>
            </a:solidFill>
            <a:ln>
              <a:noFill/>
            </a:ln>
            <a:effectLst/>
          </c:spPr>
          <c:invertIfNegative val="0"/>
          <c:cat>
            <c:multiLvlStrRef>
              <c:f>'CURVA ABC'!$A$5:$C$571</c:f>
              <c:multiLvlStrCache>
                <c:ptCount val="567"/>
                <c:lvl>
                  <c:pt idx="0">
                    <c:v>Estrutura metálica para rua coberta, em aço dobrado e tubos, incluso fixações. Fornecimento e Instalação.</c:v>
                  </c:pt>
                  <c:pt idx="1">
                    <c:v>EXECUÇÃO DE PAVIMENTO EM PISO INTERTRAVADO, COM BLOCO SEXTAVADO DE 25 X 25 CM, ESPESSURA 8 CM. AF_10/2022</c:v>
                  </c:pt>
                  <c:pt idx="2">
                    <c:v>Alambrado 19,30m x 10,86 x 4,05 para quadra poliesportiva, incluso 4 portas de giro, tela e fixações. Fornecimento e Instalação.</c:v>
                  </c:pt>
                  <c:pt idx="3">
                    <c:v>PINTURA DE PISO COM TINTA EPÓXI, APLICAÇÃO MANUAL, 2 DEMÃOS, INCLUSO PRIMER EPÓXI. AF_05/2021. CICLOVIA</c:v>
                  </c:pt>
                  <c:pt idx="4">
                    <c:v>Mirante em Estrutura Metálica, com pilares e estrutura em aço laminado. Inclusive guarda corpo e fixações. Fornecimento e Instalação.</c:v>
                  </c:pt>
                  <c:pt idx="5">
                    <c:v>Estrutura metálica para Concha Acústica (cobertura do palco), em perfis dobrados e tubos, incluindo com telhas metálicas onduladas curvas</c:v>
                  </c:pt>
                  <c:pt idx="6">
                    <c:v>GUARDA-CORPO DE AÇO GALVANIZADO DE 1,10M, MONTANTES TUBULARES DE 1.1/4" ESPAÇADOS DE 1,20M, TRAVESSA SUPERIOR DE 1.1/2", GRADIL FORMADO POR TUBOS HORIZONTAIS DE 1" E VERTICAIS DE 3/4", FIXADO COM CHUMBADOR MECÂNICO. AF_04/2019_PS</c:v>
                  </c:pt>
                  <c:pt idx="7">
                    <c:v>Painel de Homenagem com medidas 8,00m x 3,14m, em chapa de aço A36 12.7mm, corte a laser, com pintura automotiva, inclusive estrutura de fixação. Fornecimento e Instalação.</c:v>
                  </c:pt>
                  <c:pt idx="8">
                    <c:v>Alambrado 19,64m x 10,00 x 3,00 para quadra de vôlei, incluso tela e fixações. Fornecimento e Instalação.</c:v>
                  </c:pt>
                  <c:pt idx="9">
                    <c:v>EXECUÇÃO DE PISO INDUSTRIAL DE CONCRETO ARMADO, FCK = 20 MPA, ESPESSURA DE 20,0 CM. AF_04/2022</c:v>
                  </c:pt>
                  <c:pt idx="10">
                    <c:v>ENGENHEIRO CIVIL DE OBRA JUNIOR COM ENCARGOS COMPLEMENTARES</c:v>
                  </c:pt>
                  <c:pt idx="11">
                    <c:v>PINTURA DE FAIXA DE PEDESTRE OU ZEBRADA COM TINTA EPÓXI, E = 30 CM, APLICAÇÃO MANUAL. AF_05/2021</c:v>
                  </c:pt>
                  <c:pt idx="12">
                    <c:v>RAMPA DE ACESSIBILIDADE PARA ACESSO A EDIFICAÇÕES COM INCLINAÇÃO DE 8,33% EM CONCRETO MOLDADO IN LOCO, COM LARGURA DE 1,20M, FCK 25MPA, NÃO ARMADA, COM JUNTA A CADA 2M COM CORTE À SECO. AF_03/2024. INLCUSIVE GUARDA-CORPO DE AÇO GALVANIZADO DE 1,10M, MONTAN</c:v>
                  </c:pt>
                  <c:pt idx="13">
                    <c:v>ASSENTAMENTO DE GUIA (MEIO-FIO) EM TRECHO RETO, CONFECCIONADA EM CONCRETO PRÉ-FABRICADO, DIMENSÕES 100X15X13X30 CM (COMPRIMENTO X BASE INFERIOR X BASE SUPERIOR X ALTURA). AF_01/2024</c:v>
                  </c:pt>
                  <c:pt idx="14">
                    <c:v>MESTRE DE OBRAS COM ENCARGOS COMPLEMENTARES</c:v>
                  </c:pt>
                  <c:pt idx="15">
                    <c:v>CABO DE COBRE FLEXÍVEL ISOLADO, 10 MM², ANTI-CHAMA 0,6/1,0 KV, PARA CIRCUITOS TERMINAIS - FORNECIMENTO E INSTALAÇÃO. AF_03/2023</c:v>
                  </c:pt>
                  <c:pt idx="16">
                    <c:v>Cobertura Angular em Policarbonato Alveoval Translúcido 18mm. Composto por 3 laminas de 6mm cada. Fornecimento e Instalação.</c:v>
                  </c:pt>
                  <c:pt idx="17">
                    <c:v>CONTAINER ALMOXARIFADO, DE *2,40* X *6,00* M, PADRAO SIMPLES, SEM REVESTIMENTO E SEM DIVISORIAS INTERNOS E SEM SANITARIO, PARA USO EM CANTEIRO DE OBRAS</c:v>
                  </c:pt>
                  <c:pt idx="18">
                    <c:v>Pórtico de Entrada em conjunto de 3 chapas de aço 16mm, cortadas a laser e incluindo pintura automotiva</c:v>
                  </c:pt>
                  <c:pt idx="19">
                    <c:v>CABO DE COBRE FLEXÍVEL ISOLADO, 35 MM², 0,6/1,0 KV, PARA REDE AÉREA DE DISTRIBUIÇÃO DE ENERGIA ELÉTRICA DE BAIXA TENSÃO - FORNECIMENTO E INSTALAÇÃO. AF_07/2020</c:v>
                  </c:pt>
                  <c:pt idx="20">
                    <c:v>POSTE METÁLICO PRETO, 3,00M base flangeada, com nicho em concreto. Com cabos internos e soquete para lâmpada bulbo LED. Fornecimento e Instalação</c:v>
                  </c:pt>
                  <c:pt idx="21">
                    <c:v>POSTE METÁLICO PRETO, 3,00M base flangeada, com nicho em concreto. Com cabos internos e soquete para lâmpada bulbo LED. Fornecimento e Instalação</c:v>
                  </c:pt>
                  <c:pt idx="22">
                    <c:v>EXECUÇÃO DE RADIER, ESPESSURA DE 20 CM, FCK = 30 MPA, COM USO DE FORMAS EM MADEIRA SERRADA. AF_09/2021</c:v>
                  </c:pt>
                  <c:pt idx="23">
                    <c:v>FABRICAÇÃO, MONTAGEM E DESMONTAGEM DE FÔRMA PARA SAPATA CORRIDA, EM MADEIRA SERRADA, E=25 MM, 2 UTILIZAÇÕES. AF_01/2024</c:v>
                  </c:pt>
                  <c:pt idx="24">
                    <c:v>POSTE METÁLICO PRETO, 3,00M base flangeada, com nicho em concreto. Com cabos internos e soquete para lâmpada bulbo LED. Fornecimento e Instalação</c:v>
                  </c:pt>
                  <c:pt idx="25">
                    <c:v>Estrutura em Aluminio Amadeirado 150x50 1.50mm. Decorativa do Chimarródromo. Incluindo ferro de 1/2 para suporte das plantas. Fabricação e Instalação</c:v>
                  </c:pt>
                  <c:pt idx="26">
                    <c:v>PLANTIO DE GRAMA ESMERALDA OU SÃO CARLOS OU CURITIBANA, EM PLACAS. AF_07/2024</c:v>
                  </c:pt>
                  <c:pt idx="27">
                    <c:v>CONCRETAGEM DE SAPATA CORRIDA, FCK 30 MPA, COM USO DE JERICA - LANÇAMENTO, ADENSAMENTO E ACABAMENTO. AF_01/2024</c:v>
                  </c:pt>
                  <c:pt idx="28">
                    <c:v>CABO DE COBRE FLEXÍVEL ISOLADO, 16 MM², ANTI-CHAMA 0,6/1,0 KV, PARA CIRCUITOS TERMINAIS - FORNECIMENTO E INSTALAÇÃO. AF_03/2023</c:v>
                  </c:pt>
                  <c:pt idx="29">
                    <c:v>PISO PODOTÁTIL DE ALERTA OU DIRECIONAL, DE CONCRETO, ASSENTADO SOBRE ARGAMASSA. AF_03/2024</c:v>
                  </c:pt>
                  <c:pt idx="30">
                    <c:v>CONCRETAGEM DE ESCADAS, FCK=25 MPA, COM USO DE BOMBA - LANÇAMENTO, ADENSAMENTO E ACABAMENTO. AF_02/2022_PS</c:v>
                  </c:pt>
                  <c:pt idx="31">
                    <c:v>CONCRETAGEM DE SAPATA, FCK 30 MPA, COM USO DE JERICA - LANÇAMENTO, ADENSAMENTO E ACABAMENTO. AF_01/2024</c:v>
                  </c:pt>
                  <c:pt idx="32">
                    <c:v>CONCRETAGEM DE MURETAS, FCK=25 MPA, COM USO DE BOMBA - LANÇAMENTO, ADENSAMENTO E ACABAMENTO. AF_02/2022_PS</c:v>
                  </c:pt>
                  <c:pt idx="33">
                    <c:v>Guarda Sol Menor em estrutura metálica, tubo central redondo 200m x 6,35mm, tubos superiores 50x50x2. Incluso inclusive bloco de ancoragem 1m x 1m x 1m no piso, e cobertura em policarbonato alveolar 16mm. Fabricação e Instalação.</c:v>
                  </c:pt>
                  <c:pt idx="34">
                    <c:v>CABO DE COBRE FLEXÍVEL ISOLADO, 35 MM², 0,6/1,0 KV, PARA REDE AÉREA DE DISTRIBUIÇÃO DE ENERGIA ELÉTRICA DE BAIXA TENSÃO - FORNECIMENTO E INSTALAÇÃO. AF_07/2020</c:v>
                  </c:pt>
                  <c:pt idx="35">
                    <c:v>FABRICAÇÃO, MONTAGEM E DESMONTAGEM DE FÔRMA PARA ESCADA HIDRÁULICA, EM CHAPA DE MADEIRA COMPENSADA RESINADA, E = 17 MM, 3 UTILIZAÇÕES. AF_08/2022</c:v>
                  </c:pt>
                  <c:pt idx="36">
                    <c:v>ALVENARIA DE VEDAÇÃO DE BLOCOS CERÂMICOS MACIÇOS DE 5X10X20CM (ESPESSURA 10CM) E ARGAMASSA DE ASSENTAMENTO COM PREPARO EM BETONEIRA. AF_05/2020</c:v>
                  </c:pt>
                  <c:pt idx="37">
                    <c:v>CONCRETAGEM DE RADIER, PISO DE CONCRETO OU LAJE SOBRE SOLO, FCK 30 MPA - LANÇAMENTO, ADENSAMENTO E ACABAMENTO. AF_09/2021</c:v>
                  </c:pt>
                  <c:pt idx="38">
                    <c:v>CABO DE COBRE FLEXÍVEL ISOLADO, 25 MM², 0,6/1,0 KV, PARA REDE AÉREA DE DISTRIBUIÇÃO DE ENERGIA ELÉTRICA DE BAIXA TENSÃO - FORNECIMENTO E INSTALAÇÃO. AF_07/2020</c:v>
                  </c:pt>
                  <c:pt idx="39">
                    <c:v>REMOÇÃO DE PISO DE BLOCO INTERTRAVADO OU DE PEDRA PORTUGUESA, DE FORMA MANUAL, COM REAPROVEITAMENTO. AF_09/2023</c:v>
                  </c:pt>
                  <c:pt idx="40">
                    <c:v>LIXEIRA DUPLA, COM CAPACIDADE VOLUMETRICA DE 60L FORNECIMENTO E INSTALAÇÃO</c:v>
                  </c:pt>
                  <c:pt idx="41">
                    <c:v>Canteiros circulares de fixação base D=1,40m H=1,00m. Enterrados 0,60m. Fornecimento e Instalação.</c:v>
                  </c:pt>
                  <c:pt idx="42">
                    <c:v>CONJUNTO DE BANCOS COM ENCOSTO E SEM ENCOSTO PARA AS ÁREAS DE RECUOS</c:v>
                  </c:pt>
                  <c:pt idx="43">
                    <c:v>ASSOALHO DE MADEIRA. AF_09/2020</c:v>
                  </c:pt>
                  <c:pt idx="44">
                    <c:v>ARMAÇÃO DE BLOCO, SAPATA ISOLADA, VIGA BALDRAME E SAPATA CORRIDA UTILIZANDO AÇO CA-50 DE 12,5 MM - MONTAGEM. AF_01/2024</c:v>
                  </c:pt>
                  <c:pt idx="45">
                    <c:v>EMBOÇO OU MASSA ÚNICA EM ARGAMASSA TRAÇO 1:2:8, PREPARO MANUAL, APLICADA MANUALMENTE EM PANOS CEGOS DE FACHADA (SEM PRESENÇA DE VÃOS), ESPESSURA DE 25 MM. AF_09/2022</c:v>
                  </c:pt>
                  <c:pt idx="46">
                    <c:v>ASSOALHO DE MADEIRA. AF_09/2020</c:v>
                  </c:pt>
                  <c:pt idx="47">
                    <c:v>Tacha refletiva em plástico injetado - bidirecional tipo II - fornecimento e colocação</c:v>
                  </c:pt>
                  <c:pt idx="48">
                    <c:v>REASSENTAMENTO DE BLOCOS RETANGULAR PARA PISO INTERTRAVADO, ESPESSURA DE 6 CM, EM CALÇADA, COM REAPROVEITAMENTO DOS BLOCOS RETANGULAR - INCLUSO RETIRADA E COLOCAÇÃO DO MATERIAL. AF_12/2020</c:v>
                  </c:pt>
                  <c:pt idx="49">
                    <c:v>DRENO ESPINHA DE PEIXE (SEÇÃO 0,40 X 0,40 M), COM TUBO DE PVC CORRUGADO RÍGIDO PERFURADO, DN 100 MM, ENCHIMENTO COM BRITA, ENVOLVIDO COM MANTA GEOTÊXTIL, INCLUSIVE CONEXÕES. AF_07/2021</c:v>
                  </c:pt>
                  <c:pt idx="50">
                    <c:v>PINTURA DE PISO COM TINTA EPÓXI, APLICAÇÃO MANUAL, 2 DEMÃOS, INCLUSO PRIMER EPÓXI. AF_05/2021</c:v>
                  </c:pt>
                  <c:pt idx="51">
                    <c:v>Revestimento em ACM Branco ou Amadeirado. 3mm. Fornecimento e instalação.</c:v>
                  </c:pt>
                  <c:pt idx="52">
                    <c:v>CONCRETAGEM DE SAPATA CORRIDA, FCK 30 MPA, COM USO DE JERICA - LANÇAMENTO, ADENSAMENTO E ACABAMENTO. AF_01/2024</c:v>
                  </c:pt>
                  <c:pt idx="53">
                    <c:v>RAMPA DE ACESSIBILIDADE EM CONCRETO MOLDADO IN LOCO, EM CALÇADA PRÉ EXISTENTE COM LARGURA MAIOR OU IGUAL À 3,00 M, FCK 25MPA, COM PISO PODOTÁTIL. AF_03/2024</c:v>
                  </c:pt>
                  <c:pt idx="54">
                    <c:v>PLANTIO DE ÁRVORE ORNAMENTAL COM ALTURA DE MUDA MAIOR QUE 2,00 M E MENOR OU IGUAL A 4,00 M . AF_07/2024</c:v>
                  </c:pt>
                  <c:pt idx="55">
                    <c:v>CONCRETAGEM DE SAPATA CORRIDA, FCK 30 MPA, COM USO DE JERICA - LANÇAMENTO, ADENSAMENTO E ACABAMENTO. AF_01/2024</c:v>
                  </c:pt>
                  <c:pt idx="56">
                    <c:v>LUMINÁRIA DE LED PARA ILUMINAÇÃO PÚBLICA, DE 98 W ATÉ 137 W - FORNECIMENTO E INSTALAÇÃO. AF_02/2025_PS</c:v>
                  </c:pt>
                  <c:pt idx="57">
                    <c:v>Revestimento em ACM Branco ou Amadeirado. 3mm. Fornecimento e instalação.</c:v>
                  </c:pt>
                  <c:pt idx="58">
                    <c:v>EXECUÇÃO DE RADIER, ESPESSURA DE 15 CM, FCK = 30 MPA, COM USO DE FORMAS EM MADEIRA SERRADA. AF_09/2021</c:v>
                  </c:pt>
                  <c:pt idx="59">
                    <c:v>LUMINÁRIA DE LED PARA ILUMINAÇÃO PÚBLICA, DE 98 W ATÉ 137 W - FORNECIMENTO E INSTALAÇÃO. AF_02/2025_PS</c:v>
                  </c:pt>
                  <c:pt idx="60">
                    <c:v>LUMINÁRIA DE LED PARA ILUMINAÇÃO PÚBLICA, DE 98 W ATÉ 137 W - FORNECIMENTO E INSTALAÇÃO. AF_02/2025_PS</c:v>
                  </c:pt>
                  <c:pt idx="61">
                    <c:v>BANCO COM MESINHA COLMÉIA EM METÁLICA E MADEIRA</c:v>
                  </c:pt>
                  <c:pt idx="62">
                    <c:v>LOCACAO DE CONTAINER 2,30 X 6,00 M, ALT. 2,50 M, PARA ESCRITORIO, SEM DIVISORIAS INTERNAS E SEM SANITARIO (NAO INCLUI MOBILIZACAO/DESMOBILIZACAO)</c:v>
                  </c:pt>
                  <c:pt idx="63">
                    <c:v>REMOÇAO DE GUIAS PRÉ-FABRICADAS DE CONCRETO, DE FORMA MECANIZADA, COM REAPROVEITAMENTO. AF_09/2023</c:v>
                  </c:pt>
                  <c:pt idx="64">
                    <c:v>LASTRO COM MATERIAL GRANULAR (AREIA MÉDIA), APLICADO EM PISOS OU LAJES SOBRE SOLO, ESPESSURA DE *10 CM*. AF_01/2024</c:v>
                  </c:pt>
                  <c:pt idx="65">
                    <c:v>ATERRO MANUAL DE VALAS COM SOLO ARGILO-ARENOSO. AF_08/2023</c:v>
                  </c:pt>
                  <c:pt idx="66">
                    <c:v>CALHA EM CHAPA DE AÇO GALVANIZADO NÚMERO 24, DESENVOLVIMENTO DE 100 CM, INCLUSO TRANSPORTE VERTICAL. AF_07/2019</c:v>
                  </c:pt>
                  <c:pt idx="67">
                    <c:v>GUARDA-CORPO DE AÇO GALVANIZADO DE 1,10M DE ALTURA, MONTANTES TUBULARES DE 1.1/2 ESPAÇADOS DE 1,20M, TRAVESSA SUPERIOR DE 2, GRADIL FORMADO POR BARRAS CHATAS EM FERRO DE 32X4,8MM, FIXADO COM CHUMBADOR MECÂNICO. AF_04/2019_PS</c:v>
                  </c:pt>
                  <c:pt idx="68">
                    <c:v>MONTAGEM E DESMONTAGEM DE FÔRMA DE PILARES RETANGULARES E ESTRUTURAS SIMILARES, PÉ-DIREITO SIMPLES, EM MADEIRA SERRADA, 1 UTILIZAÇÃO. AF_09/2020</c:v>
                  </c:pt>
                  <c:pt idx="69">
                    <c:v>ARMAÇÃO DE CORTINA DE CONTENÇÃO EM CONCRETO ARMADO, COM AÇO CA-50 DE 12,5 MM - MONTAGEM. AF_11/2024</c:v>
                  </c:pt>
                  <c:pt idx="70">
                    <c:v>FABRICAÇÃO, MONTAGEM E DESMONTAGEM DE FÔRMA PARA SAPATA, EM MADEIRA SERRADA, E=25 MM, 2 UTILIZAÇÕES. AF_01/2024</c:v>
                  </c:pt>
                  <c:pt idx="71">
                    <c:v>ALVENARIA DE VEDAÇÃO DE BLOCOS CERÂMICOS FURADOS NA HORIZONTAL DE 14X19X29 CM (ESPESSURA 14 CM) E ARGAMASSA DE ASSENTAMENTO COM PREPARO EM BETONEIRA. AF_12/2021</c:v>
                  </c:pt>
                  <c:pt idx="72">
                    <c:v>CAIXA ENTERRADA ELÉTRICA RETANGULAR, EM CONCRETO PRÉ-MOLDADO, FUNDO COM BRITA, DIMENSÕES INTERNAS: 0,3X0,3X0,3 M. AF_12/2020</c:v>
                  </c:pt>
                  <c:pt idx="73">
                    <c:v>APLICAÇÃO MANUAL DE PINTURA COM TINTA TEXTURIZADA ACRÍLICA EM PAREDES EXTERNAS DE CASAS, UMA COR. AF_03/2024</c:v>
                  </c:pt>
                  <c:pt idx="74">
                    <c:v>CAIXA ENTERRADA ELÉTRICA RETANGULAR, EM CONCRETO PRÉ-MOLDADO, FUNDO COM BRITA, DIMENSÕES INTERNAS: 0,3X0,3X0,3 M. AF_12/2020</c:v>
                  </c:pt>
                  <c:pt idx="75">
                    <c:v>GUARDA-CORPO DE AÇO GALVANIZADO DE 1,10M, DUPLO CORRIMÃO, MONTANTES TUBULARES DE 1.1/2" ESPAÇADOS DE 1,20M, TRAVESSA SUPERIOR DE 2", GRADIL DE BARRAS CHATAS DE 32X4,8MM, FIXADO COM ADESIVO ESTRUTURAL EPOXI. AF_04/2019</c:v>
                  </c:pt>
                  <c:pt idx="76">
                    <c:v>CABO DE COBRE FLEXÍVEL ISOLADO, 25 MM², 0,6/1,0 KV, PARA REDE AÉREA DE DISTRIBUIÇÃO DE ENERGIA ELÉTRICA DE BAIXA TENSÃO - FORNECIMENTO E INSTALAÇÃO. AF_07/2020</c:v>
                  </c:pt>
                  <c:pt idx="77">
                    <c:v>MONTAGEM E DESMONTAGEM DE FÔRMA DE VIGA, ESCORAMENTO COM PONTALETE DE MADEIRA, PÉ-DIREITO SIMPLES, EM MADEIRA SERRADA, 1 UTILIZAÇÃO. AF_09/2020</c:v>
                  </c:pt>
                  <c:pt idx="78">
                    <c:v>CONCRETAGEM DE SAPATA, FCK 30 MPA, COM USO DE JERICA - LANÇAMENTO, ADENSAMENTO E ACABAMENTO. AF_01/2024</c:v>
                  </c:pt>
                  <c:pt idx="79">
                    <c:v>PAR DE ESTRUTURAS TUBULARES METALICAS PARA SUPORTE TABELA DE BASQUETE, FABRICADA EM TUBO DE ACO GALVANIZADO, FORMATO EM L, DIAMETRO 6" E AVANCO 2,3 M, FIXACAO POR CHUMBAMENTO COM CONCRETO NO PISO, INCLUSO CONCRETO, EXCETO TABELA, ARO E REDE - FORNECIMENTO </c:v>
                  </c:pt>
                  <c:pt idx="80">
                    <c:v>FABRICAÇÃO DE FÔRMA PARA PILARES E ESTRUTURAS SIMILARES, EM CHAPA DE MADEIRA COMPENSADA RESINADA, E = 17 MM. AF_09/2020</c:v>
                  </c:pt>
                  <c:pt idx="81">
                    <c:v>LASTRO DE CONCRETO MAGRO, APLICADO EM BLOCOS DE COROAMENTO OU SAPATAS. AF_01/2024</c:v>
                  </c:pt>
                  <c:pt idx="82">
                    <c:v>ALVENARIA DE VEDAÇÃO DE BLOCOS CERÂMICOS MACIÇOS DE 5X10X20CM (ESPESSURA 10CM) E ARGAMASSA DE ASSENTAMENTO COM PREPARO EM BETONEIRA. AF_05/2020</c:v>
                  </c:pt>
                  <c:pt idx="83">
                    <c:v>LAJE PRÉ-MOLDADA UNIDIRECIONAL, BIAPOIADA, PARA PISO, ENCHIMENTO EM CERÂMICA, VIGOTA TRELIÇADA, ALTURA TOTAL DA LAJE "LT" = 16 CM (ENCHIMENTO+CAPA) = (12+4). AF_08/2025</c:v>
                  </c:pt>
                  <c:pt idx="84">
                    <c:v>FABRICAÇÃO, MONTAGEM E DESMONTAGEM DE FÔRMA PARA SAPATA CORRIDA, EM MADEIRA SERRADA, E=25 MM, 1 UTILIZAÇÃO. AF_01/2024</c:v>
                  </c:pt>
                  <c:pt idx="85">
                    <c:v>FABRICAÇÃO, MONTAGEM E DESMONTAGEM DE FÔRMA PARA SAPATA CORRIDA, EM MADEIRA SERRADA, E=25 MM, 1 UTILIZAÇÃO. AF_01/2024</c:v>
                  </c:pt>
                  <c:pt idx="86">
                    <c:v>ACABAMENTO POLIDO PARA PISO DE CONCRETO ARMADO OU LAJE SOBRE SOLO DE ALTA RESISTÊNCIA. AF_09/2021</c:v>
                  </c:pt>
                  <c:pt idx="87">
                    <c:v>ALVENARIA DE VEDAÇÃO DE BLOCOS CERÂMICOS MACIÇOS DE 5X10X20CM (ESPESSURA 10CM) E ARGAMASSA DE ASSENTAMENTO COM PREPARO EM BETONEIRA. AF_05/2020</c:v>
                  </c:pt>
                  <c:pt idx="88">
                    <c:v>ATERRO MECANIZADO DE VALA COM RETROESCAVADEIRA (CAPACIDADE DA CAÇAMBA DA RETRO: 0,26 M³ / POTÊNCIA: 88 HP), LARGURA ATÉ 1,5 M, PROFUNDIDADE ATÉ 1,5 M, COM SOLO ARGILO-ARENOSO. AF_08/2023</c:v>
                  </c:pt>
                  <c:pt idx="89">
                    <c:v>ALVENARIA DE VEDAÇÃO DE BLOCOS CERÂMICOS FURADOS NA HORIZONTAL DE 14X19X29 CM (ESPESSURA 14 CM) E ARGAMASSA DE ASSENTAMENTO COM PREPARO EM BETONEIRA. AF_12/2021</c:v>
                  </c:pt>
                  <c:pt idx="90">
                    <c:v>ESCADA EM CONCRETO ARMADO MOLDADO IN LOCO, FCK 25 MPA, COM 1 LANCE E LAJE PLANA, FÔRMA EM CHAPA DE MADEIRA COMPENSADA RESINADA. AF_11/2020</c:v>
                  </c:pt>
                  <c:pt idx="91">
                    <c:v>TOPOGRAFO COM ENCARGOS COMPLEMENTARES</c:v>
                  </c:pt>
                  <c:pt idx="92">
                    <c:v>ELETRODUTO FLEXÍVEL CORRUGADO, PEAD, DN 63 (2"), PARA REDE ENTERRADA DE DISTRIBUIÇÃO DE ENERGIA ELÉTRICA - FORNECIMENTO E INSTALAÇÃO. AF_12/2021</c:v>
                  </c:pt>
                  <c:pt idx="93">
                    <c:v>FILTRO ANAERÓBIO RETANGULAR, EM ALVENARIA COM TIJOLOS CERÂMICOS MACIÇOS, DIMENSÕES INTERNAS: 1,2 X 1,8 X H=1,67 M, VOLUME ÚTIL: 2592 L (PARA 13 CONTRIBUINTES). AF_12/2020</c:v>
                  </c:pt>
                  <c:pt idx="94">
                    <c:v>FILTRO ANAERÓBIO RETANGULAR, EM ALVENARIA COM TIJOLOS CERÂMICOS MACIÇOS, DIMENSÕES INTERNAS: 1,2 X 1,8 X H=1,67 M, VOLUME ÚTIL: 2592 L (PARA 13 CONTRIBUINTES). AF_12/2020</c:v>
                  </c:pt>
                  <c:pt idx="95">
                    <c:v>ARMAÇÃO DE CORTINA DE CONTENÇÃO EM CONCRETO ARMADO, COM AÇO CA-50 DE 10 MM - MONTAGEM. AF_11/2024</c:v>
                  </c:pt>
                  <c:pt idx="96">
                    <c:v>CONCRETAGEM DE SAPATA, FCK 30 MPA, COM USO DE JERICA - LANÇAMENTO, ADENSAMENTO E ACABAMENTO. AF_01/2024</c:v>
                  </c:pt>
                  <c:pt idx="97">
                    <c:v>SUMIDOURO CIRCULAR, EM CONCRETO PRÉ-MOLDADO, DIÂMETRO INTERNO = 2,38 M, ALTURA INTERNA = 3,0 M, ÁREA DE INFILTRAÇÃO: 25 M² (PARA 10 CONTRIBUINTES). AF_12/2020</c:v>
                  </c:pt>
                  <c:pt idx="98">
                    <c:v>SUMIDOURO CIRCULAR, EM CONCRETO PRÉ-MOLDADO, DIÂMETRO INTERNO = 2,38 M, ALTURA INTERNA = 3,0 M, ÁREA DE INFILTRAÇÃO: 25 M² (PARA 10 CONTRIBUINTES). AF_12/2020</c:v>
                  </c:pt>
                  <c:pt idx="99">
                    <c:v>REVESTIMENTO CERÂMICO PARA PAREDES INTERNAS COM PLACAS TIPO ESMALTADA DE DIMENSÕES 60X60 CM APLICADAS NA ALTURA INTEIRA DAS PAREDES. AF_02/2023_PE</c:v>
                  </c:pt>
                  <c:pt idx="100">
                    <c:v>ELETRODUTO FLEXÍVEL CORRUGADO, PEAD, DN 63 (2"), PARA REDE ENTERRADA DE DISTRIBUIÇÃO DE ENERGIA ELÉTRICA - FORNECIMENTO E INSTALAÇÃO. AF_12/2021</c:v>
                  </c:pt>
                  <c:pt idx="101">
                    <c:v>MOBILIZAÇÃO E DESMOBILIZAÇÃO DE OBRA</c:v>
                  </c:pt>
                  <c:pt idx="102">
                    <c:v>FABRICAÇÃO, MONTAGEM E DESMONTAGEM DE FÔRMA PARA VIGA BALDRAME, EM MADEIRA SERRADA, E=25 MM, 1 UTILIZAÇÃO. AF_01/2024</c:v>
                  </c:pt>
                  <c:pt idx="103">
                    <c:v>LASTRO DE CONCRETO MAGRO, APLICADO EM PISOS, LAJES SOBRE SOLO OU RADIERS, ESPESSURA DE 5 CM. AF_01/2024</c:v>
                  </c:pt>
                  <c:pt idx="104">
                    <c:v>REVESTIMENTO CERÂMICO PARA PAREDES INTERNAS COM PLACAS TIPO ESMALTADA DE DIMENSÕES 60X60 CM APLICADAS NA ALTURA INTEIRA DAS PAREDES. AF_02/2023_PE</c:v>
                  </c:pt>
                  <c:pt idx="105">
                    <c:v>ESCAVAÇÃO MANUAL PARA VIGA BALDRAME OU SAPATA CORRIDA (INCLUINDO ESCAVAÇÃO PARA COLOCAÇÃO DE FÔRMAS). AF_01/2024</c:v>
                  </c:pt>
                  <c:pt idx="106">
                    <c:v>PAR DE TRAVES E REDES DE FUTSAL - FORNECIMENTO E INSTALAÇÃO.</c:v>
                  </c:pt>
                  <c:pt idx="107">
                    <c:v>PINTURA DE EIXO VIÁRIO SOBRE ASFALTO COM TINTA RETRORREFLETIVA A BASE DE RESINA ACRÍLICA COM MICROESFERAS DE VIDRO, E = 10 CM, APLICAÇÃO MECÂNICA COM DEMARCADORA AUTOPROPELIDA. AF_05/2021</c:v>
                  </c:pt>
                  <c:pt idx="108">
                    <c:v>CONCRETAGEM DE SAPATA, FCK 30 MPA, COM USO DE JERICA - LANÇAMENTO, ADENSAMENTO E ACABAMENTO. AF_01/2024</c:v>
                  </c:pt>
                  <c:pt idx="109">
                    <c:v>ELETRODUTO FLEXÍVEL CORRUGADO, PEAD, DN 63 (2"), PARA REDE ENTERRADA DE DISTRIBUIÇÃO DE ENERGIA ELÉTRICA - FORNECIMENTO E INSTALAÇÃO. AF_12/2021</c:v>
                  </c:pt>
                  <c:pt idx="110">
                    <c:v>TANQUE SÉPTICO CIRCULAR, EM CONCRETO PRÉ-MOLDADO, DIÂMETRO INTERNO = 1,88 M, ALTURA INTERNA = 2,50 M, VOLUME ÚTIL: 6245,8 L (PARA 32 CONTRIBUINTES). AF_12/2020</c:v>
                  </c:pt>
                  <c:pt idx="111">
                    <c:v>TANQUE SÉPTICO CIRCULAR, EM CONCRETO PRÉ-MOLDADO, DIÂMETRO INTERNO = 1,88 M, ALTURA INTERNA = 2,50 M, VOLUME ÚTIL: 6245,8 L (PARA 32 CONTRIBUINTES). AF_12/2020</c:v>
                  </c:pt>
                  <c:pt idx="112">
                    <c:v>CONCRETAGEM DE BLOCO DE COROAMENTO OU VIGA BALDRAME, FCK 30 MPA, COM USO DE JERICA - LANÇAMENTO, ADENSAMENTO E ACABAMENTO. AF_01/2024</c:v>
                  </c:pt>
                  <c:pt idx="113">
                    <c:v>ESPALHAMENTO DE TERRA VEGETAL PARA O PLANTIO. AF_07/2024</c:v>
                  </c:pt>
                  <c:pt idx="114">
                    <c:v>FABRICAÇÃO, MONTAGEM E DESMONTAGEM DE FÔRMA PARA SAPATA, EM MADEIRA SERRADA, E=25 MM, 2 UTILIZAÇÕES. AF_01/2024</c:v>
                  </c:pt>
                  <c:pt idx="115">
                    <c:v>TUBO, PVC, SOLDÁVEL, DE 32MM, INSTALADO EM RAMAL DE DISTRIBUIÇÃO DE ÁGUA - FORNECIMENTO E INSTALAÇÃO. AF_06/2022</c:v>
                  </c:pt>
                  <c:pt idx="116">
                    <c:v>CAIXA ENTERRADA ELÉTRICA RETANGULAR, EM CONCRETO PRÉ-MOLDADO, FUNDO COM BRITA, DIMENSÕES INTERNAS: 0,3X0,3X0,3 M. AF_12/2020</c:v>
                  </c:pt>
                  <c:pt idx="117">
                    <c:v>ALVENARIA DE VEDAÇÃO DE BLOCOS CERÂMICOS MACIÇOS DE 5X10X20CM (ESPESSURA 10CM) E ARGAMASSA DE ASSENTAMENTO COM PREPARO EM BETONEIRA. AF_05/2020</c:v>
                  </c:pt>
                  <c:pt idx="118">
                    <c:v>EMBOÇO OU MASSA ÚNICA EM ARGAMASSA TRAÇO 1:2:8, PREPARO MECÂNICA COM BETONEIRA 400 L, APLICADA MANUALMENTE EM PANOS DE FACHADA COM PRESENÇA DE VÃOS, ESPESSURA DE 25 MM, ACESSO POR ANDAIME. AF_08/2022</c:v>
                  </c:pt>
                  <c:pt idx="119">
                    <c:v>POSTE DE AÇO CÔNICO CONTÍNUO RETO, ENGASTAMENTO SIMPLES COM 1 M DE SOLO, H=7M - FORNECIMENTO E INSTALAÇÃO. AF_04/2025</c:v>
                  </c:pt>
                  <c:pt idx="120">
                    <c:v>POSTE DE AÇO CÔNICO CONTÍNUO RETO, ENGASTAMENTO SIMPLES COM 1 M DE SOLO, H=7M - FORNECIMENTO E INSTALAÇÃO. AF_04/2025</c:v>
                  </c:pt>
                  <c:pt idx="121">
                    <c:v>POSTE DE AÇO CÔNICO CONTÍNUO RETO, ENGASTAMENTO SIMPLES COM 1 M DE SOLO, H=7M - FORNECIMENTO E INSTALAÇÃO. AF_04/2025</c:v>
                  </c:pt>
                  <c:pt idx="122">
                    <c:v>BALIZADORES DE PISO EM ALUMÍNIO PRETO 25cm - LED 15W  cada 4000K.  FORNECIMENTO E INSTALAÇÃO</c:v>
                  </c:pt>
                  <c:pt idx="123">
                    <c:v>PISO EM GRANITO APLICADO EM CALÇADAS OU PISOS EXTERNOS. AF_05/2020</c:v>
                  </c:pt>
                  <c:pt idx="124">
                    <c:v>MONTAGEM E DESMONTAGEM DE FÔRMA DE PILARES RETANGULARES E ESTRUTURAS SIMILARES, PÉ-DIREITO SIMPLES, EM MADEIRA SERRADA, 1 UTILIZAÇÃO. AF_09/2020</c:v>
                  </c:pt>
                  <c:pt idx="125">
                    <c:v>PAR DE TABELAS DE BASQUETE DE COMPENSADO NAVAL, COM AROS E REDES - FORNECIMENTO E INSTALAÇÃO. AF_03/2022</c:v>
                  </c:pt>
                  <c:pt idx="126">
                    <c:v>ARMAÇÃO DO SISTEMA DE PAREDES DE CONCRETO, EXECUTADA COMO ARMADURA POSITIVA DE LAJES, TELA Q-196. AF_12/2024</c:v>
                  </c:pt>
                  <c:pt idx="127">
                    <c:v>BANCO EM "U" S/ ENCOSTO PADRÃO. FORNECIMENTO E INSTALAÇÃO</c:v>
                  </c:pt>
                  <c:pt idx="128">
                    <c:v>CONCRETAGEM DE BLOCO DE COROAMENTO OU VIGA BALDRAME, FCK 30 MPA, COM USO DE JERICA - LANÇAMENTO, ADENSAMENTO E ACABAMENTO. AF_01/2024</c:v>
                  </c:pt>
                  <c:pt idx="129">
                    <c:v>CAIXA ENTERRADA HIDRÁULICA RETANGULAR EM ALVENARIA COM TIJOLOS CERÂMICOS MACIÇOS, DIMENSÕES INTERNAS: 0,6X0,6X0,6 M PARA REDE DE ESGOTO. AF_12/2020</c:v>
                  </c:pt>
                  <c:pt idx="130">
                    <c:v>Placa de regulamentação em aço D = 0,60 m - película retrorrefletiva tipo I + SI - fornecimento e implantação</c:v>
                  </c:pt>
                  <c:pt idx="131">
                    <c:v>FABRICAÇÃO E INSTALAÇÃO DE TESOURA INTEIRA EM MADEIRA NÃO APARELHADA, VÃO DE 3 M, PARA TELHA ONDULADA DE FIBROCIMENTO, METÁLICA, PLÁSTICA OU TERMOACÚSTICA, INCLUSO IÇAMENTO. AF_07/2019</c:v>
                  </c:pt>
                  <c:pt idx="132">
                    <c:v>TUBO PVC, SÉRIE R, ÁGUA PLUVIAL, DN 150 MM, FORNECIDO E INSTALADO EM RAMAL DE ENCAMINHAMENTO. AF_06/2022</c:v>
                  </c:pt>
                  <c:pt idx="133">
                    <c:v>EMBOÇO, EM ARGAMASSA TRAÇO 1:2:8, PREPARO MANUAL, APLICADO MANUALMENTE EM PAREDES INTERNAS DE AMBIENTES COM ÁREA ENTRE 5M² E 10M², E = 10MM, COM TALISCAS. AF_03/2024</c:v>
                  </c:pt>
                  <c:pt idx="134">
                    <c:v>DRENO BARBACÃ, DN 50 MM, COM MATERIAL DRENANTE. AF_07/2021</c:v>
                  </c:pt>
                  <c:pt idx="135">
                    <c:v>REVESTIMENTO CERÂMICO PARA PISO COM PLACAS TIPO PORCELANATO DE DIMENSÕES 60X60 CM APLICADA EM AMBIENTES DE ÁREA MAIOR QUE 10 M². AF_02/2023_PE</c:v>
                  </c:pt>
                  <c:pt idx="136">
                    <c:v>ALVENARIA DE VEDAÇÃO DE BLOCOS CERÂMICOS MACIÇOS DE 5X10X20CM (ESPESSURA 10CM) E ARGAMASSA DE ASSENTAMENTO COM PREPARO EM BETONEIRA. AF_05/2020</c:v>
                  </c:pt>
                  <c:pt idx="137">
                    <c:v>REASSENTAMENTO DE BLOCOS RETANGULAR PARA PISO INTERTRAVADO, ESPESSURA DE 6 CM, EM CALÇADA, COM REAPROVEITAMENTO DOS BLOCOS RETANGULAR - INCLUSO RETIRADA E COLOCAÇÃO DO MATERIAL. AF_12/2020</c:v>
                  </c:pt>
                  <c:pt idx="138">
                    <c:v>JANELA DE ALUMÍNIO TIPO MAXIM-AR, BATENTE/ REQUADRO 3 A 14 CM, VIDRO INCLUSO, FIXAÇÃO COM PARAFUSO, SEM GUARNIÇÃO/ ALIZAR, DIMENSÕES 60X80 (A X L) CM, SEM ACABAMENTO, VEDAÇÃO COM SILICONE, EXCLUSIVE CONTRAMARCO - FORNECIMENTO E INSTALAÇÃO. AF_11/2024</c:v>
                  </c:pt>
                  <c:pt idx="139">
                    <c:v>KIT DE PORTA-PRONTA DE MADEIRA EM ACABAMENTO MELAMÍNICO BRANCO, FOLHA LEVE OU MÉDIA, E BATENTE METÁLICO, 80X210CM, FIXAÇÃO COM ARGAMASSA - FORNECIMENTO E INSTALAÇÃO. AF_12/2019</c:v>
                  </c:pt>
                  <c:pt idx="140">
                    <c:v>FABRICAÇÃO DE FÔRMA PARA LAJES, EM CHAPA DE MADEIRA COMPENSADA RESINADA, E = 17 MM. AF_09/2020</c:v>
                  </c:pt>
                  <c:pt idx="141">
                    <c:v>FABRICAÇÃO DE FÔRMA PARA VIGAS, EM CHAPA DE MADEIRA COMPENSADA RESINADA, E = 17 MM. AF_09/2020</c:v>
                  </c:pt>
                  <c:pt idx="142">
                    <c:v>MONTAGEM E DESMONTAGEM DE FÔRMA PARA ESTRUTURA CIRCULAR, COM INSTALAÇÃO NA FACE INTERNA E EXTERNA DA EXTRUTURA, SEM AUXÍLIO DE GUINDASTE. AF_07/2024</c:v>
                  </c:pt>
                  <c:pt idx="143">
                    <c:v>FABRICAÇÃO, MONTAGEM E DESMONTAGEM DE FÔRMA PARA SAPATA, EM MADEIRA SERRADA, E=25 MM, 2 UTILIZAÇÕES. AF_01/2024</c:v>
                  </c:pt>
                  <c:pt idx="144">
                    <c:v>CORRIMÃO SIMPLES, DIÂMETRO EXTERNO = 1 1/2", EM AÇO GALVANIZADO. AF_04/2019_PS</c:v>
                  </c:pt>
                  <c:pt idx="145">
                    <c:v>LAVATÓRIO LOUÇA BRANCA COM COLUNA, 45 X 55CM OU EQUIVALENTE, PADRÃO MÉDIO, INCLUSO SIFÃO TIPO GARRAFA, VÁLVULA E ENGATE FLEXÍVEL DE 40CM EM METAL CROMADO, COM TORNEIRA CROMADA DE MESA, PADRÃO MÉDIO - FORNECIMENTO E INSTALAÇÃO. AF_01/2020</c:v>
                  </c:pt>
                  <c:pt idx="146">
                    <c:v>LAVATÓRIO LOUÇA BRANCA COM COLUNA, 45 X 55CM OU EQUIVALENTE, PADRÃO MÉDIO, INCLUSO SIFÃO TIPO GARRAFA, VÁLVULA E ENGATE FLEXÍVEL DE 40CM EM METAL CROMADO, COM TORNEIRA CROMADA DE MESA, PADRÃO MÉDIO - FORNECIMENTO E INSTALAÇÃO. AF_01/2020</c:v>
                  </c:pt>
                  <c:pt idx="147">
                    <c:v>FABRICAÇÃO DE FÔRMA PARA PILARES E ESTRUTURAS SIMILARES, EM CHAPA DE MADEIRA COMPENSADA RESINADA, E = 17 MM. AF_09/2020</c:v>
                  </c:pt>
                  <c:pt idx="148">
                    <c:v>LASTRO COM MATERIAL GRANULAR (PEDRA BRITADA N.2), APLICADO EM PISOS OU LAJES SOBRE SOLO, ESPESSURA DE *10 CM*. AF_01/2024</c:v>
                  </c:pt>
                  <c:pt idx="149">
                    <c:v>ARMAÇÃO DE CORTINA DE CONTENÇÃO EM CONCRETO ARMADO, COM AÇO CA-50 DE 8 MM - MONTAGEM. AF_11/2024</c:v>
                  </c:pt>
                  <c:pt idx="150">
                    <c:v>REMOÇÃO DE BANCO PRÉ-FABRICADO DE CONCRETO COM ENCOSTO, SOBRE PISO DE CONCRETO EXISTENTE</c:v>
                  </c:pt>
                  <c:pt idx="151">
                    <c:v>CONCRETAGEM DE PILARES, FCK = 25 MPA, COM USO DE BALDES - LANÇAMENTO, ADENSAMENTO E ACABAMENTO. AF_02/2022</c:v>
                  </c:pt>
                  <c:pt idx="152">
                    <c:v>MONTAGEM E DESMONTAGEM DE FÔRMA DE VIGA, ESCORAMENTO COM PONTALETE DE MADEIRA, PÉ-DIREITO SIMPLES, EM MADEIRA SERRADA, 1 UTILIZAÇÃO. AF_09/2020</c:v>
                  </c:pt>
                  <c:pt idx="153">
                    <c:v>LAJE PRÉ-MOLDADA UNIDIRECIONAL, BIAPOIADA, PARA PISO, ENCHIMENTO EM CERÂMICA, VIGOTA TRELIÇADA, ALTURA TOTAL DA LAJE "LT" = 16 CM (ENCHIMENTO+CAPA) = (12+4). AF_08/2025</c:v>
                  </c:pt>
                  <c:pt idx="154">
                    <c:v>ARMAÇÃO DE BLOCO, SAPATA ISOLADA, VIGA BALDRAME E SAPATA CORRIDA UTILIZANDO AÇO CA-50 DE 12,5 MM - MONTAGEM. AF_01/2024</c:v>
                  </c:pt>
                  <c:pt idx="155">
                    <c:v>PAR DE POSTES E REDE DE VOLEI - FORNECIMENTO E INSTALAÇÃO</c:v>
                  </c:pt>
                  <c:pt idx="156">
                    <c:v>LASTRO COM MATERIAL GRANULAR (PEDRA BRITADA N.1 E PEDRA BRITADA N.2), APLICADO EM PISOS OU LAJES SOBRE SOLO, ESPESSURA DE *10 CM*. AF_01/2024</c:v>
                  </c:pt>
                  <c:pt idx="157">
                    <c:v>EMASSAMENTO COM MASSA LÁTEX, APLICAÇÃO EM PAREDE, DUAS DEMÃOS, LIXAMENTO MANUAL. AF_04/2023</c:v>
                  </c:pt>
                  <c:pt idx="158">
                    <c:v>ARMAÇÃO DE SAPATA ISOLADA, VIGA BALDRAME E SAPATA CORRIDA UTILIZANDO AÇO CA-50 DE 10 MM - MONTAGEM. AF_01/2024</c:v>
                  </c:pt>
                  <c:pt idx="159">
                    <c:v>ELETRODUTO FLEXÍVEL CORRUGADO, PEAD, DN 63 (2"), PARA REDE ENTERRADA DE DISTRIBUIÇÃO DE ENERGIA ELÉTRICA - FORNECIMENTO E INSTALAÇÃO. AF_12/2021</c:v>
                  </c:pt>
                  <c:pt idx="160">
                    <c:v>ARMAÇÃO DE SAPATA ISOLADA, VIGA BALDRAME E SAPATA CORRIDA UTILIZANDO AÇO CA-50 DE 10 MM - MONTAGEM. AF_01/2024</c:v>
                  </c:pt>
                  <c:pt idx="161">
                    <c:v>CONCRETAGEM DE SAPATA, FCK 30 MPA, COM USO DE JERICA - LANÇAMENTO, ADENSAMENTO E ACABAMENTO. AF_01/2024</c:v>
                  </c:pt>
                  <c:pt idx="162">
                    <c:v>ARMAÇÃO DE BLOCO, SAPATA ISOLADA, VIGA BALDRAME E SAPATA CORRIDA UTILIZANDO AÇO CA-50 DE 12,5 MM - MONTAGEM. AF_01/2024</c:v>
                  </c:pt>
                  <c:pt idx="163">
                    <c:v>TRILHO ELETRIFICADO BRANCO DE 2,00m COM 05 SPOTS DIRECIONÁVEIS CADA. 100W CADA TRILHO. FORNECIMENTO E INSTALAÇÃO</c:v>
                  </c:pt>
                  <c:pt idx="164">
                    <c:v>APLICAÇÃO MANUAL DE PINTURA COM TINTA TEXTURIZADA ACRÍLICA EM PAREDES EXTERNAS DE CASAS, UMA COR. AF_03/2024</c:v>
                  </c:pt>
                  <c:pt idx="165">
                    <c:v>CAIXA ENTERRADA ELÉTRICA RETANGULAR, EM CONCRETO PRÉ-MOLDADO, FUNDO COM BRITA, DIMENSÕES INTERNAS: 0,3X0,3X0,3 M. AF_12/2020</c:v>
                  </c:pt>
                  <c:pt idx="166">
                    <c:v>FABRICAÇÃO, MONTAGEM E DESMONTAGEM DE FÔRMA PARA VIGA BALDRAME, EM MADEIRA SERRADA, E=25 MM, 1 UTILIZAÇÃO. AF_01/2024</c:v>
                  </c:pt>
                  <c:pt idx="167">
                    <c:v>ARMAÇÃO DE BLOCO, SAPATA ISOLADA, VIGA BALDRAME E SAPATA CORRIDA UTILIZANDO AÇO CA-50 DE 12,5 MM - MONTAGEM. AF_01/2024</c:v>
                  </c:pt>
                  <c:pt idx="168">
                    <c:v>ARMAÇÃO DE CORTINA DE CONTENÇÃO EM CONCRETO ARMADO, COM AÇO CA-50 DE 6,3 MM - MONTAGEM. AF_11/2024</c:v>
                  </c:pt>
                  <c:pt idx="169">
                    <c:v>ESCAVAÇÃO MANUAL PARA BLOCO DE COROAMENTO OU SAPATA (INCLUINDO ESCAVAÇÃO PARA COLOCAÇÃO DE FÔRMAS). AF_01/2024</c:v>
                  </c:pt>
                  <c:pt idx="170">
                    <c:v>EXECUÇÃO DE PASSEIO (CALÇADA) OU PISO DE CONCRETO COM CONCRETO MOLDADO IN LOCO, FEITO EM OBRA, ACABAMENTO CONVENCIONAL, ESPESSURA 8 CM, ARMADO. AF_08/2022</c:v>
                  </c:pt>
                  <c:pt idx="171">
                    <c:v>CONCRETAGEM DE VIGAS E LAJES, FCK=25 MPA, PARA QUALQUER TIPO DE LAJE COM BALDES EM EDIFICAÇÃO TÉRREA - LANÇAMENTO, ADENSAMENTO E ACABAMENTO. AF_02/2022</c:v>
                  </c:pt>
                  <c:pt idx="172">
                    <c:v>CAIXA ENTERRADA HIDRÁULICA RETANGULAR EM ALVENARIA COM TIJOLOS CERÂMICOS MACIÇOS, DIMENSÕES INTERNAS: 0,6X0,6X0,6 M PARA REDE DE DRENAGEM. AF_12/2020</c:v>
                  </c:pt>
                  <c:pt idx="173">
                    <c:v>ARMAÇÃO PARA EXECUÇÃO DE RADIER, PISO DE CONCRETO OU LAJE SOBRE SOLO, COM USO DE TELA Q-138. AF_09/2021</c:v>
                  </c:pt>
                  <c:pt idx="174">
                    <c:v>FORNECIMENTO E INSTALAÇÃO DE PLACA DE OBRA COM CHAPA GALVANIZADA E ESTRUTURA DE MADEIRA. AF_03/2022_PS</c:v>
                  </c:pt>
                  <c:pt idx="175">
                    <c:v>LUMINÁRIA REFLETOR LED PARA ILUMINAÇÃO PÚBLICA, 50 W - FORNECIMENTO E INSTALAÇÃO. AF_02/2025</c:v>
                  </c:pt>
                  <c:pt idx="176">
                    <c:v>CABO DE COBRE FLEXÍVEL ISOLADO, 4 MM², ANTI-CHAMA 0,6/1,0 KV, PARA CIRCUITOS TERMINAIS - FORNECIMENTO E INSTALAÇÃO. AF_03/2023</c:v>
                  </c:pt>
                  <c:pt idx="177">
                    <c:v>Letra Caixa 3cm de profundidade, 40cm de altura, em aluminio amareirado claro. Fornecimento e Instalação.</c:v>
                  </c:pt>
                  <c:pt idx="178">
                    <c:v>FABRICAÇÃO, MONTAGEM E DESMONTAGEM DE FÔRMA PARA VIGA BALDRAME, EM MADEIRA SERRADA, E=25 MM, 1 UTILIZAÇÃO. AF_01/2024</c:v>
                  </c:pt>
                  <c:pt idx="179">
                    <c:v>APLICAÇÃO MANUAL DE MASSA ACRÍLICA EM PAREDES EXTERNAS DE CASAS, DUAS DEMÃOS. AF_03/2024</c:v>
                  </c:pt>
                  <c:pt idx="180">
                    <c:v>ENTRADA DE ENERGIA ELÉTRICA, AÉREA, TRIFÁSICA, COM CAIXA DE SOBREPOR, CABO DE 35 MM2 E DISJUNTOR DIN 50A (NÃO INCLUSO O POSTE DE CONCRETO). AF_07/2020_PS</c:v>
                  </c:pt>
                  <c:pt idx="181">
                    <c:v>ESCAVAÇÃO MANUAL PARA BLOCO DE COROAMENTO OU SAPATA (INCLUINDO ESCAVAÇÃO PARA COLOCAÇÃO DE FÔRMAS). AF_01/2024</c:v>
                  </c:pt>
                  <c:pt idx="182">
                    <c:v>ESCAVAÇÃO MANUAL PARA BLOCO DE COROAMENTO OU SAPATA (INCLUINDO ESCAVAÇÃO PARA COLOCAÇÃO DE FÔRMAS). AF_01/2024</c:v>
                  </c:pt>
                  <c:pt idx="183">
                    <c:v>EMBOÇO OU MASSA ÚNICA EM ARGAMASSA TRAÇO 1:2:8, PREPARO MANUAL, APLICADA MANUALMENTE EM PANOS CEGOS DE FACHADA (SEM PRESENÇA DE VÃOS), ESPESSURA DE 25 MM. AF_09/2022</c:v>
                  </c:pt>
                  <c:pt idx="184">
                    <c:v>BANCADA DE MÁRMORE BRANCO POLIDO, DE 0,50 X 0,60 M- FORNECIMENTO E INSTALAÇÃO. AF_01/2020</c:v>
                  </c:pt>
                  <c:pt idx="185">
                    <c:v>BALIZADORES DE PISO EM ALUMÍNIO PRETO 25cm - LED 15W  cada 4000K.  FORNECIMENTO E INSTALAÇÃO</c:v>
                  </c:pt>
                  <c:pt idx="186">
                    <c:v>EMBOÇO OU MASSA ÚNICA EM ARGAMASSA TRAÇO 1:2:8, PREPARO MECÂNICA COM BETONEIRA 400 L, APLICADA MANUALMENTE EM PANOS DE FACHADA COM PRESENÇA DE VÃOS, ESPESSURA DE 25 MM, ACESSO POR ANDAIME. AF_08/2022</c:v>
                  </c:pt>
                  <c:pt idx="187">
                    <c:v>CAIXA ENTERRADA HIDRÁULICA RETANGULAR EM ALVENARIA COM TIJOLOS CERÂMICOS MACIÇOS, DIMENSÕES INTERNAS: 0,4X0,4X0,4 M PARA REDE DE DRENAGEM. AF_12/2020</c:v>
                  </c:pt>
                  <c:pt idx="188">
                    <c:v>SOLEIRA EM GRANITO, LARGURA 15 CM, ESPESSURA 2,0 CM. AF_09/2020</c:v>
                  </c:pt>
                  <c:pt idx="189">
                    <c:v>POSTE DE CONCRETO ARMADO DE SECAO CIRCULAR, EXTENSAO DE 9,00 M, RESISTENCIA DE 300 A 400 DAN, FORNECIMENTO E INSTALAÇÃO</c:v>
                  </c:pt>
                  <c:pt idx="190">
                    <c:v>CONCRETAGEM DE SAPATA, FCK 30 MPA, COM USO DE JERICA - LANÇAMENTO, ADENSAMENTO E ACABAMENTO. AF_01/2024</c:v>
                  </c:pt>
                  <c:pt idx="191">
                    <c:v>EMBOÇO OU MASSA ÚNICA EM ARGAMASSA TRAÇO 1:2:8, PREPARO MANUAL, APLICADA MANUALMENTE EM PANOS CEGOS DE FACHADA (SEM PRESENÇA DE VÃOS), ESPESSURA DE 25 MM. AF_09/2022</c:v>
                  </c:pt>
                  <c:pt idx="192">
                    <c:v>TIJOLO CERAMICO REFRATARIO DE *6,3 X 11,4 X 22,9* CM (L X A X C)</c:v>
                  </c:pt>
                  <c:pt idx="193">
                    <c:v>FABRICAÇÃO, MONTAGEM E DESMONTAGEM DE FÔRMA PARA SAPATA, EM MADEIRA SERRADA, E=25 MM, 2 UTILIZAÇÕES. AF_01/2024</c:v>
                  </c:pt>
                  <c:pt idx="194">
                    <c:v>JANELA DE ALUMÍNIO TIPO MAXIM-AR, BATENTE/ REQUADRO 3 A 14 CM, VIDRO INCLUSO, FIXAÇÃO COM PARAFUSO, SEM GUARNIÇÃO/ ALIZAR, DIMENSÕES 60X80 (A X L) CM, SEM ACABAMENTO, VEDAÇÃO COM SILICONE, EXCLUSIVE CONTRAMARCO - FORNECIMENTO E INSTALAÇÃO. AF_11/2024</c:v>
                  </c:pt>
                  <c:pt idx="195">
                    <c:v>FABRICAÇÃO, MONTAGEM E DESMONTAGEM DE FÔRMA PARA SAPATA, EM MADEIRA SERRADA, E=25 MM, 1 UTILIZAÇÃO. AF_01/2024</c:v>
                  </c:pt>
                  <c:pt idx="196">
                    <c:v>PINTURA DE MEIO-FIO COM TINTA BRANCA A BASE DE CAL (CAIAÇÃO). AF_05/2021</c:v>
                  </c:pt>
                  <c:pt idx="197">
                    <c:v>FABRICAÇÃO, MONTAGEM E DESMONTAGEM DE FÔRMA PARA SAPATA, EM MADEIRA SERRADA, E=25 MM, 1 UTILIZAÇÃO. AF_01/2024</c:v>
                  </c:pt>
                  <c:pt idx="198">
                    <c:v>ARMAÇÃO DE SAPATA ISOLADA, VIGA BALDRAME E SAPATA CORRIDA UTILIZANDO AÇO CA-50 DE 6,3 MM - MONTAGEM. AF_01/2024</c:v>
                  </c:pt>
                  <c:pt idx="199">
                    <c:v>ARMAÇÃO DE SAPATA ISOLADA, VIGA BALDRAME E SAPATA CORRIDA UTILIZANDO AÇO CA-50 DE 6,3 MM - MONTAGEM. AF_01/2024</c:v>
                  </c:pt>
                  <c:pt idx="200">
                    <c:v>CABO DE COBRE FLEXÍVEL ISOLADO, 2,5 MM², ANTI-CHAMA 0,6/1,0 KV, PARA CIRCUITOS TERMINAIS - FORNECIMENTO E INSTALAÇÃO. AF_03/2023</c:v>
                  </c:pt>
                  <c:pt idx="201">
                    <c:v>ARMAÇÃO DE SAPATA ISOLADA, VIGA BALDRAME E SAPATA CORRIDA UTILIZANDO AÇO CA-60 DE 5 MM - MONTAGEM. AF_01/2024</c:v>
                  </c:pt>
                  <c:pt idx="202">
                    <c:v>EXECUÇÃO DE PASSEIO (CALÇADA) OU PISO DE CONCRETO COM CONCRETO MOLDADO IN LOCO, FEITO EM OBRA, ACABAMENTO CONVENCIONAL, ESPESSURA 8 CM, ARMADO. AF_08/2022</c:v>
                  </c:pt>
                  <c:pt idx="203">
                    <c:v>ESCAVAÇÃO MANUAL PARA BLOCO DE COROAMENTO OU SAPATA (INCLUINDO ESCAVAÇÃO PARA COLOCAÇÃO DE FÔRMAS). AF_01/2024</c:v>
                  </c:pt>
                  <c:pt idx="204">
                    <c:v>LASTRO COM MATERIAL GRANULAR, APLICADO EM PISOS OU LAJES SOBRE SOLO, ESPESSURA DE *5 CM*. AF_01/2024</c:v>
                  </c:pt>
                  <c:pt idx="205">
                    <c:v>PINTURA LÁTEX ACRÍLICA STANDARD, APLICAÇÃO MANUAL EM PAREDES, DUAS DEMÃOS. AF_04/2023</c:v>
                  </c:pt>
                  <c:pt idx="206">
                    <c:v>CALHA EM CHAPA DE AÇO GALVANIZADO NÚMERO 24, DESENVOLVIMENTO DE 100 CM, INCLUSO TRANSPORTE VERTICAL. AF_07/2019</c:v>
                  </c:pt>
                  <c:pt idx="207">
                    <c:v>LASTRO DE CONCRETO MAGRO, APLICADO EM BLOCOS DE COROAMENTO OU SAPATAS, ESPESSURA DE 5 CM. AF_01/2024</c:v>
                  </c:pt>
                  <c:pt idx="208">
                    <c:v>LASTRO DE CONCRETO MAGRO, APLICADO EM PISOS, LAJES SOBRE SOLO OU RADIERS, ESPESSURA DE 5 CM. AF_01/2024</c:v>
                  </c:pt>
                  <c:pt idx="209">
                    <c:v>CAIXA ENTERRADA HIDRÁULICA RETANGULAR EM ALVENARIA COM TIJOLOS CERÂMICOS MACIÇOS, DIMENSÕES INTERNAS: 1X1X0,6 M PARA REDE DE DRENAGEM. AF_12/2020</c:v>
                  </c:pt>
                  <c:pt idx="210">
                    <c:v>CONCRETAGEM DE SAPATA, FCK 30 MPA, COM USO DE JERICA - LANÇAMENTO, ADENSAMENTO E ACABAMENTO. AF_01/2024</c:v>
                  </c:pt>
                  <c:pt idx="211">
                    <c:v>ARMAÇÃO DE ESTRUTURAS DIVERSAS DE CONCRETO ARMADO, EXCETO VIGAS, PILARES, LAJES E FUNDAÇÕES, UTILIZANDO AÇO CA-50 DE 12,5 MM - MONTAGEM. AF_06/2022</c:v>
                  </c:pt>
                  <c:pt idx="212">
                    <c:v>KIT DE PORTA-PRONTA DE MADEIRA EM ACABAMENTO MELAMÍNICO BRANCO, FOLHA LEVE OU MÉDIA, E BATENTE METÁLICO, 80X210CM, FIXAÇÃO COM ARGAMASSA - FORNECIMENTO E INSTALAÇÃO. AF_12/2019</c:v>
                  </c:pt>
                  <c:pt idx="213">
                    <c:v>ALVENARIA DE VEDAÇÃO COM ELEMENTO VAZADO DE CERÂMICA (COBOGÓ) DE 7X20X20CM E ARGAMASSA DE ASSENTAMENTO COM PREPARO EM BETONEIRA. AF_05/2020</c:v>
                  </c:pt>
                  <c:pt idx="214">
                    <c:v>ARMAÇÃO DE SAPATA ISOLADA, VIGA BALDRAME E SAPATA CORRIDA UTILIZANDO AÇO CA-50 DE 10 MM - MONTAGEM. AF_01/2024</c:v>
                  </c:pt>
                  <c:pt idx="215">
                    <c:v>LUMINÁRIA DE LED PARA ILUMINAÇÃO PÚBLICA, DE 138 W ATÉ 180 W - FORNECIMENTO E INSTALAÇÃO. AF_02/2025_PS</c:v>
                  </c:pt>
                  <c:pt idx="216">
                    <c:v>APLICAÇÃO MANUAL DE MASSA ACRÍLICA EM PAREDES EXTERNAS DE CASAS, DUAS DEMÃOS. AF_03/2024</c:v>
                  </c:pt>
                  <c:pt idx="217">
                    <c:v>CABO DE COBRE FLEXÍVEL ISOLADO, 2,5 MM², ANTI-CHAMA 0,6/1,0 KV, PARA CIRCUITOS TERMINAIS - FORNECIMENTO E INSTALAÇÃO. AF_03/2023</c:v>
                  </c:pt>
                  <c:pt idx="218">
                    <c:v>NICHO EM ALVENARIA, REBOCADO, PARA EMBUTIR QGBT, E POSICIONAR CAIXA DO RELÉ. LAGURA=120CM, ALTURA 160CM, PROFUNDIDADE=19CM.  FORNECIMENTO E INSTALAÇÃO</c:v>
                  </c:pt>
                  <c:pt idx="219">
                    <c:v>LUMINÁRIA REFLETOR LED PARA ILUMINAÇÃO PÚBLICA, 50 W - FORNECIMENTO E INSTALAÇÃO. AF_02/2025</c:v>
                  </c:pt>
                  <c:pt idx="220">
                    <c:v>LUMINÁRIA REFLETOR LED PARA ILUMINAÇÃO PÚBLICA, 50 W - FORNECIMENTO E INSTALAÇÃO. AF_02/2025</c:v>
                  </c:pt>
                  <c:pt idx="221">
                    <c:v>LUMINÁRIA REFLETOR LED PARA ILUMINAÇÃO PÚBLICA, 50 W - FORNECIMENTO E INSTALAÇÃO. AF_02/2025</c:v>
                  </c:pt>
                  <c:pt idx="222">
                    <c:v>VASO SANITÁRIO SIFONADO COM CAIXA ACOPLADA LOUÇA BRANCA, INCLUSO ENGATE FLEXÍVEL EM PLÁSTICO BRANCO, 1/2 X 40CM - FORNECIMENTO E INSTALAÇÃO. AF_01/2020</c:v>
                  </c:pt>
                  <c:pt idx="223">
                    <c:v>VASO SANITÁRIO SIFONADO COM CAIXA ACOPLADA LOUÇA BRANCA, INCLUSO ENGATE FLEXÍVEL EM PLÁSTICO BRANCO, 1/2 X 40CM - FORNECIMENTO E INSTALAÇÃO. AF_01/2020</c:v>
                  </c:pt>
                  <c:pt idx="224">
                    <c:v>EMBOÇO, EM ARGAMASSA TRAÇO 1:2:8, PREPARO MANUAL, APLICADO MANUALMENTE EM PAREDES INTERNAS DE AMBIENTES COM ÁREA ENTRE 5M² E 10M², E = 10MM, COM TALISCAS. AF_03/2024</c:v>
                  </c:pt>
                  <c:pt idx="225">
                    <c:v>TUBO PVC, SERIE NORMAL, ESGOTO PREDIAL, DN 100 MM, FORNECIDO E INSTALADO EM RAMAL DE DESCARGA OU RAMAL DE ESGOTO SANITÁRIO. AF_08/2022</c:v>
                  </c:pt>
                  <c:pt idx="226">
                    <c:v>CABO DE COBRE FLEXÍVEL ISOLADO, 6 MM², ANTI-CHAMA 0,6/1,0 KV, PARA CIRCUITOS TERMINAIS - FORNECIMENTO E INSTALAÇÃO. AF_03/2023</c:v>
                  </c:pt>
                  <c:pt idx="227">
                    <c:v>APLICAÇÃO MANUAL DE MASSA ACRÍLICA EM PAREDES EXTERNAS DE CASAS, DUAS DEMÃOS. AF_03/2024</c:v>
                  </c:pt>
                  <c:pt idx="228">
                    <c:v>FABRICAÇÃO, MONTAGEM E DESMONTAGEM DE FÔRMA PARA SAPATA, EM MADEIRA SERRADA, E=25 MM, 1 UTILIZAÇÃO. AF_01/2024</c:v>
                  </c:pt>
                  <c:pt idx="229">
                    <c:v>REFLETORES DE PISO EM ALUMÍNIO PRETO - LED 15W, 4000K. FORNECIMENTO E INSTALAÇÃO</c:v>
                  </c:pt>
                  <c:pt idx="230">
                    <c:v>PINTURA VERNIZ (INCOLOR) ALQUÍDICO EM MADEIRA, USO INTERNO E EXTERNO, 3 DEMÃOS. AF_01/2021</c:v>
                  </c:pt>
                  <c:pt idx="231">
                    <c:v>CONCRETAGEM DE BLOCO DE COROAMENTO OU VIGA BALDRAME, FCK 30 MPA, COM USO DE JERICA - LANÇAMENTO, ADENSAMENTO E ACABAMENTO. AF_01/2024</c:v>
                  </c:pt>
                  <c:pt idx="232">
                    <c:v>ARMAÇÃO DE BLOCO, SAPATA ISOLADA, VIGA BALDRAME E SAPATA CORRIDA UTILIZANDO AÇO CA-50 DE 12,5 MM - MONTAGEM. AF_01/2024</c:v>
                  </c:pt>
                  <c:pt idx="233">
                    <c:v>FABRICAÇÃO DE FÔRMA PARA VIGAS, EM CHAPA DE MADEIRA COMPENSADA RESINADA, E = 17 MM. AF_09/2020</c:v>
                  </c:pt>
                  <c:pt idx="234">
                    <c:v>REVESTIMENTO CERÂMICO PARA PISO COM PLACAS TIPO PORCELANATO DE DIMENSÕES 60X60 CM APLICADA EM AMBIENTES DE ÁREA MENOR QUE 5 M². AF_02/2023_PE</c:v>
                  </c:pt>
                  <c:pt idx="235">
                    <c:v>REVESTIMENTO CERÂMICO PARA PISO COM PLACAS TIPO PORCELANATO DE DIMENSÕES 60X60 CM APLICADA EM AMBIENTES DE ÁREA MENOR QUE 5 M². AF_02/2023_PE</c:v>
                  </c:pt>
                  <c:pt idx="236">
                    <c:v>APLICAÇÃO MANUAL DE MASSA ACRÍLICA EM PAREDES EXTERNAS DE CASAS, DUAS DEMÃOS. AF_03/2024</c:v>
                  </c:pt>
                  <c:pt idx="237">
                    <c:v>EMBOÇO OU MASSA ÚNICA EM ARGAMASSA TRAÇO 1:2:8, PREPARO MANUAL, APLICADA MANUALMENTE EM PANOS CEGOS DE FACHADA (SEM PRESENÇA DE VÃOS), ESPESSURA DE 25 MM. AF_09/2022</c:v>
                  </c:pt>
                  <c:pt idx="238">
                    <c:v>CABO DE COBRE FLEXÍVEL ISOLADO, 2,5 MM², ANTI-CHAMA 0,6/1,0 KV, PARA CIRCUITOS TERMINAIS - FORNECIMENTO E INSTALAÇÃO. AF_03/2023</c:v>
                  </c:pt>
                  <c:pt idx="239">
                    <c:v>EMASSAMENTO COM MASSA LÁTEX, APLICAÇÃO EM TETO, DUAS DEMÃOS, LIXAMENTO MANUAL. AF_04/2023</c:v>
                  </c:pt>
                  <c:pt idx="240">
                    <c:v>MASSA ÚNICA, EM ARGAMASSA TRAÇO 1:2:8, PREPARO MECÂNICO, APLICADA MANUALMENTE EM TETO, E = 10MM, COM TALISCAS. AF_03/2024</c:v>
                  </c:pt>
                  <c:pt idx="241">
                    <c:v>ENCHIMENTO DE BRITA PARA DRENO, LANÇAMENTO MANUAL. AF_07/2021</c:v>
                  </c:pt>
                  <c:pt idx="242">
                    <c:v>LUMINÁRIA DE LED PARA ILUMINAÇÃO PÚBLICA, DE 51 W ATÉ 67 W - FORNECIMENTO E INSTALAÇÃO. AF_02/2025_PS</c:v>
                  </c:pt>
                  <c:pt idx="243">
                    <c:v>APLICAÇÃO MANUAL DE PINTURA COM TINTA TEXTURIZADA ACRÍLICA EM PAREDES EXTERNAS DE CASAS, UMA COR. AF_03/2024</c:v>
                  </c:pt>
                  <c:pt idx="244">
                    <c:v>CONCRETAGEM DE VIGAS E LAJES, FCK=25 MPA, PARA QUALQUER TIPO DE LAJE COM BALDES EM EDIFICAÇÃO TÉRREA - LANÇAMENTO, ADENSAMENTO E ACABAMENTO. AF_02/2022</c:v>
                  </c:pt>
                  <c:pt idx="245">
                    <c:v>EMBOÇO OU MASSA ÚNICA EM ARGAMASSA TRAÇO 1:2:8, PREPARO MANUAL, APLICADA MANUALMENTE EM PANOS CEGOS DE FACHADA (SEM PRESENÇA DE VÃOS), ESPESSURA DE 25 MM. AF_09/2022</c:v>
                  </c:pt>
                  <c:pt idx="246">
                    <c:v>ESCAVAÇÃO HORIZONTAL, INCLUINDO CARGA E DESCARGA EM SOLO DE 1A CATEGORIA COM TRATOR DE ESTEIRAS (100HP/LÂMINA: 2,19M3). AF_07/2020</c:v>
                  </c:pt>
                  <c:pt idx="247">
                    <c:v>PINTURA VERNIZ (INCOLOR) ALQUÍDICO EM MADEIRA, USO INTERNO E EXTERNO, 3 DEMÃOS. AF_01/2021</c:v>
                  </c:pt>
                  <c:pt idx="248">
                    <c:v>APLICAÇÃO MANUAL DE PINTURA COM TINTA TEXTURIZADA ACRÍLICA EM PAREDES EXTERNAS DE CASAS, UMA COR. AF_03/2024</c:v>
                  </c:pt>
                  <c:pt idx="249">
                    <c:v>TUBO PVC, SÉRIE R, ÁGUA PLUVIAL, DN 100 MM, FORNECIDO E INSTALADO EM RAMAL DE ENCAMINHAMENTO. AF_06/2022</c:v>
                  </c:pt>
                  <c:pt idx="250">
                    <c:v>REMOÇÃO DE PISO DE MADEIRA (ASSOALHO E BARROTE), DE FORMA MANUAL, SEM REAPROVEITAMENTO. AF_09/2023</c:v>
                  </c:pt>
                  <c:pt idx="251">
                    <c:v>PINTURA LÁTEX ACRÍLICA STANDARD, APLICAÇÃO MANUAL EM PAREDES, DUAS DEMÃOS. AF_04/2023</c:v>
                  </c:pt>
                  <c:pt idx="252">
                    <c:v>EMBOÇO OU MASSA ÚNICA EM ARGAMASSA TRAÇO 1:2:8, PREPARO MANUAL, APLICADA MANUALMENTE EM PANOS CEGOS DE FACHADA (SEM PRESENÇA DE VÃOS), ESPESSURA DE 25 MM. AF_09/2022</c:v>
                  </c:pt>
                  <c:pt idx="253">
                    <c:v>CAIXA ENTERRADA HIDRÁULICA RETANGULAR EM ALVENARIA COM TIJOLOS CERÂMICOS MACIÇOS, DIMENSÕES INTERNAS: 0,6X0,6X0,6 M PARA REDE DE ESGOTO. AF_12/2020</c:v>
                  </c:pt>
                  <c:pt idx="254">
                    <c:v>TELHAMENTO COM TELHA DE AÇO/ALUMÍNIO E = 0,5 MM, COM ATÉ 2 ÁGUAS, INCLUSO IÇAMENTO. AF_07/2019</c:v>
                  </c:pt>
                  <c:pt idx="255">
                    <c:v>ARMAÇÃO DE PILAR OU VIGA DE ESTRUTURA CONVENCIONAL DE CONCRETO ARMADO UTILIZANDO AÇO CA-50 DE 12,5 MM - MONTAGEM. AF_06/2022</c:v>
                  </c:pt>
                  <c:pt idx="256">
                    <c:v>NICHO EM ALVENARIA, REBOCADO, PARA EMBUTIR QGBT, E POSICIONAR CAIXA DO RELÉ. LAGURA=80CM, ALTURA 140CM, PROFUNDIDADE=14CM.  FORNECIMENTO E INSTALAÇÃO</c:v>
                  </c:pt>
                  <c:pt idx="257">
                    <c:v>NICHO EM ALVENARIA, REBOCADO, PARA EMBUTIR QGBT, E POSICIONAR CAIXA DO RELÉ. LAGURA=80CM, ALTURA 140CM, PROFUNDIDADE=14CM.  FORNECIMENTO E INSTALAÇÃO</c:v>
                  </c:pt>
                  <c:pt idx="258">
                    <c:v>NICHO EM ALVENARIA, REBOCADO, PARA EMBUTIR QGBT, E POSICIONAR CAIXA DO RELÉ. LAGURA=80CM, ALTURA 140CM, PROFUNDIDADE=14CM.  FORNECIMENTO E INSTALAÇÃO</c:v>
                  </c:pt>
                  <c:pt idx="259">
                    <c:v>LETRA ACO INOX (AISI 304), CHAPA NUM. 22, RECORTADO, H= 20 CM (SEM RELEVO)</c:v>
                  </c:pt>
                  <c:pt idx="260">
                    <c:v>ARMAÇÃO DE PILAR OU VIGA DE ESTRUTURA CONVENCIONAL DE CONCRETO ARMADO UTILIZANDO AÇO CA-50 DE 10,0 MM - MONTAGEM. AF_06/2022</c:v>
                  </c:pt>
                  <c:pt idx="261">
                    <c:v>ARMAÇÃO DE SAPATA ISOLADA, VIGA BALDRAME E SAPATA CORRIDA UTILIZANDO AÇO CA-50 DE 6,3 MM - MONTAGEM. AF_01/2024</c:v>
                  </c:pt>
                  <c:pt idx="262">
                    <c:v>Cobertura parcial em policarbonato alveolar 16mm. Fornecimento e Instalação.</c:v>
                  </c:pt>
                  <c:pt idx="263">
                    <c:v>CAMADA SEPARADORA PARA EXECUÇÃO DE RADIER, PISO DE CONCRETO OU LAJE SOBRE SOLO, EM LONA PLÁSTICA. AF_09/2021</c:v>
                  </c:pt>
                  <c:pt idx="264">
                    <c:v>BANCO COLMÉIA EM METÁLICA E MADEIRA</c:v>
                  </c:pt>
                  <c:pt idx="265">
                    <c:v>CORRIMÃO DUPLO, DIÂMETRO EXTERNO = 1 1/2", EM AÇO GALVANIZADO. AF_04/2019</c:v>
                  </c:pt>
                  <c:pt idx="266">
                    <c:v>ARMAÇÃO DE SAPATA ISOLADA, VIGA BALDRAME E SAPATA CORRIDA UTILIZANDO AÇO CA-50 DE 10 MM - MONTAGEM. AF_01/2024</c:v>
                  </c:pt>
                  <c:pt idx="267">
                    <c:v>BOMBA CENTRÍFUGA, MONOFÁSICA, 0,5 CV OU 0,49 HP, HM 6 A 20 M, Q 1,2 A 8,3 M3/H - FORNECIMENTO E INSTALAÇÃO. AF_12/2020</c:v>
                  </c:pt>
                  <c:pt idx="268">
                    <c:v>Bico Geiser 50mm 2" Fornecimento e Instalação</c:v>
                  </c:pt>
                  <c:pt idx="269">
                    <c:v>CAMADA SEPARADORA PARA EXECUÇÃO DE RADIER, PISO DE CONCRETO OU LAJE SOBRE SOLO, EM LONA PLÁSTICA. AF_09/2021</c:v>
                  </c:pt>
                  <c:pt idx="270">
                    <c:v>ELETRODUTO FLEXÍVEL CORRUGADO, PEAD, DN 63 (2"), PARA REDE ENTERRADA DE DISTRIBUIÇÃO DE ENERGIA ELÉTRICA - FORNECIMENTO E INSTALAÇÃO. AF_12/2021</c:v>
                  </c:pt>
                  <c:pt idx="271">
                    <c:v>ALVENARIA DE VEDAÇÃO DE BLOCOS CERÂMICOS FURADOS NA HORIZONTAL DE 14X19X29 CM (ESPESSURA 14 CM) E ARGAMASSA DE ASSENTAMENTO COM PREPARO MANUAL. AF_12/2021</c:v>
                  </c:pt>
                  <c:pt idx="272">
                    <c:v>LASTRO DE CONCRETO MAGRO, APLICADO EM BLOCOS DE COROAMENTO OU SAPATAS, ESPESSURA DE 5 CM. AF_01/2024</c:v>
                  </c:pt>
                  <c:pt idx="273">
                    <c:v>GUIA (MEIO-FIO) CONCRETO, MOLDADA IN LOCO EM TRECHO CURVO COM EXTRUSORA, 15 CM BASE X 30 CM ALTURA. AF_01/2024</c:v>
                  </c:pt>
                  <c:pt idx="274">
                    <c:v>APLICAÇÃO MANUAL DE MASSA ACRÍLICA EM PAREDES EXTERNAS DE CASAS, DUAS DEMÃOS. AF_03/2024</c:v>
                  </c:pt>
                  <c:pt idx="275">
                    <c:v>ARMAÇÃO DE BLOCO, SAPATA ISOLADA, VIGA BALDRAME E SAPATA CORRIDA UTILIZANDO AÇO CA-50 DE 16 MM - MONTAGEM. AF_01/2024</c:v>
                  </c:pt>
                  <c:pt idx="276">
                    <c:v>CONCRETAGEM DE PILARES, FCK = 25 MPA, COM USO DE BALDES - LANÇAMENTO, ADENSAMENTO E ACABAMENTO. AF_02/2022</c:v>
                  </c:pt>
                  <c:pt idx="277">
                    <c:v>ESCAVAÇÃO HORIZONTAL, INCLUINDO CARGA E DESCARGA EM SOLO DE 1A CATEGORIA COM TRATOR DE ESTEIRAS (100HP/LÂMINA: 2,19M3). AF_07/2020</c:v>
                  </c:pt>
                  <c:pt idx="278">
                    <c:v>SOLEIRA EM GRANITO, LARGURA 15 CM, ESPESSURA 2,0 CM. AF_09/2020</c:v>
                  </c:pt>
                  <c:pt idx="279">
                    <c:v>ESCAVAÇÃO HORIZONTAL, INCLUINDO CARGA E DESCARGA EM SOLO DE 1A CATEGORIA COM TRATOR DE ESTEIRAS (100HP/LÂMINA: 2,19M3). AF_07/2020</c:v>
                  </c:pt>
                  <c:pt idx="280">
                    <c:v>LASTRO DE CONCRETO MAGRO, APLICADO EM BLOCOS DE COROAMENTO OU SAPATAS, ESPESSURA DE 5 CM. AF_01/2024</c:v>
                  </c:pt>
                  <c:pt idx="281">
                    <c:v>ARMAÇÃO DE PILAR OU VIGA DE ESTRUTURA CONVENCIONAL DE CONCRETO ARMADO UTILIZANDO AÇO CA-60 DE 5,0 MM - MONTAGEM. AF_06/2022</c:v>
                  </c:pt>
                  <c:pt idx="282">
                    <c:v>KIT DE PORTA-PRONTA DE MADEIRA EM ACABAMENTO MELAMÍNICO BRANCO, FOLHA LEVE OU MÉDIA, E BATENTE METÁLICO, 90X210CM, FIXAÇÃO COM ARGAMASSA - FORNECIMENTO E INSTALAÇÃO. AF_12/2019</c:v>
                  </c:pt>
                  <c:pt idx="283">
                    <c:v>KIT DE PORTA-PRONTA DE MADEIRA EM ACABAMENTO MELAMÍNICO BRANCO, FOLHA LEVE OU MÉDIA, E BATENTE METÁLICO, 90X210CM, FIXAÇÃO COM ARGAMASSA - FORNECIMENTO E INSTALAÇÃO. AF_12/2019</c:v>
                  </c:pt>
                  <c:pt idx="284">
                    <c:v>LUMINÁRIA DE LED PARA ILUMINAÇÃO PÚBLICA, DE 33 W ATÉ 50 W - FORNECIMENTO E INSTALAÇÃO. AF_02/2025_PS</c:v>
                  </c:pt>
                  <c:pt idx="285">
                    <c:v>PISO EM GRANITO APLICADO EM CALÇADAS OU PISOS EXTERNOS. AF_05/2020</c:v>
                  </c:pt>
                  <c:pt idx="286">
                    <c:v>ARMAÇÃO DE SAPATA ISOLADA, VIGA BALDRAME E SAPATA CORRIDA UTILIZANDO AÇO CA-50 DE 10 MM - MONTAGEM. AF_01/2024</c:v>
                  </c:pt>
                  <c:pt idx="287">
                    <c:v>CAIXA ENTERRADA ELÉTRICA RETANGULAR, EM CONCRETO PRÉ-MOLDADO, FUNDO COM BRITA, DIMENSÕES INTERNAS: 0,3X0,3X0,3 M. AF_12/2020</c:v>
                  </c:pt>
                  <c:pt idx="288">
                    <c:v>REFLETOR SUBAQUÁTICO 3X9W CADA, LED, 4000K, COM ENCAIXE PARA BICO CHAFARIZ, ILUMINAÇÃO COLORIDA RGB, CONTROLADA POR CONTROLE REMOTO. FORNECIMENTO E INSTALAÇÃO</c:v>
                  </c:pt>
                  <c:pt idx="289">
                    <c:v>REMOÇÃO DE CABOS ELÉTRICOS, COM SEÇÃO MAIOR QUE 2,5 MM² E MENOR QUE 10 MM², DE FORMA MANUAL, SEM REAPROVEITAMENTO. AF_09/2023</c:v>
                  </c:pt>
                  <c:pt idx="290">
                    <c:v>FABRICAÇÃO, MONTAGEM E DESMONTAGEM DE FÔRMA PARA SAPATA, EM MADEIRA SERRADA, E=25 MM, 1 UTILIZAÇÃO. AF_01/2024</c:v>
                  </c:pt>
                  <c:pt idx="291">
                    <c:v>APLICAÇÃO MANUAL DE MASSA ACRÍLICA EM PAREDES EXTERNAS DE CASAS, DUAS DEMÃOS. AF_03/2024</c:v>
                  </c:pt>
                  <c:pt idx="292">
                    <c:v>HIDRÔMETRO DN 1", 10 M³/H - FORNECIMENTO E INSTALAÇÃO. AF_03/2024</c:v>
                  </c:pt>
                  <c:pt idx="293">
                    <c:v>SOLEIRA EM GRANITO, LARGURA 15 CM, ESPESSURA 2,0 CM. AF_09/2020</c:v>
                  </c:pt>
                  <c:pt idx="294">
                    <c:v>PLANTIO DE GRAMA ESMERALDA OU SÃO CARLOS OU CURITIBANA, EM PLACAS. AF_07/2024</c:v>
                  </c:pt>
                  <c:pt idx="295">
                    <c:v>ELETRODUTO FLEXÍVEL CORRUGADO, PEAD, DN 63 (2"), PARA REDE ENTERRADA DE DISTRIBUIÇÃO DE ENERGIA ELÉTRICA - FORNECIMENTO E INSTALAÇÃO. AF_12/2021</c:v>
                  </c:pt>
                  <c:pt idx="296">
                    <c:v>CABO DE COBRE FLEXÍVEL ISOLADO, 4 MM², ANTI-CHAMA 0,6/1,0 KV, PARA CIRCUITOS TERMINAIS - FORNECIMENTO E INSTALAÇÃO. AF_03/2023</c:v>
                  </c:pt>
                  <c:pt idx="297">
                    <c:v>CABO DE COBRE FLEXÍVEL ISOLADO, 4 MM², ANTI-CHAMA 0,6/1,0 KV, PARA CIRCUITOS TERMINAIS - FORNECIMENTO E INSTALAÇÃO. AF_03/2023</c:v>
                  </c:pt>
                  <c:pt idx="298">
                    <c:v>CABO DE COBRE FLEXÍVEL ISOLADO, 4 MM², ANTI-CHAMA 0,6/1,0 KV, PARA CIRCUITOS TERMINAIS - FORNECIMENTO E INSTALAÇÃO. AF_03/2023</c:v>
                  </c:pt>
                  <c:pt idx="299">
                    <c:v>REGISTRO DE GAVETA BRUTO, LATÃO, ROSCÁVEL, 1 1/4", COM ACABAMENTO E CANOPLA CROMADOS - FORNECIMENTO E INSTALAÇÃO. AF_08/2021</c:v>
                  </c:pt>
                  <c:pt idx="300">
                    <c:v>REGISTRO DE GAVETA BRUTO, LATÃO, ROSCÁVEL, 1 1/4", COM ACABAMENTO E CANOPLA CROMADOS - FORNECIMENTO E INSTALAÇÃO. AF_08/2021</c:v>
                  </c:pt>
                  <c:pt idx="301">
                    <c:v>CANALETA DE CONCRETO POLIMÉRICO COM GRELHA, LARGURA DE 13 CM - FORNECIMENTO E INSTALAÇÃO. AF_05/2025</c:v>
                  </c:pt>
                  <c:pt idx="302">
                    <c:v>APLICAÇÃO MANUAL DE PINTURA COM TINTA TEXTURIZADA ACRÍLICA EM PAREDES EXTERNAS DE CASAS, UMA COR. AF_03/2024</c:v>
                  </c:pt>
                  <c:pt idx="303">
                    <c:v>ARMAÇÃO DE PILAR OU VIGA DE ESTRUTURA CONVENCIONAL DE CONCRETO ARMADO UTILIZANDO AÇO CA-50 DE 10,0 MM - MONTAGEM. AF_06/2022</c:v>
                  </c:pt>
                  <c:pt idx="304">
                    <c:v>ARMAÇÃO DE PILAR OU VIGA DE ESTRUTURA CONVENCIONAL DE CONCRETO ARMADO UTILIZANDO AÇO CA-60 DE 5,0 MM - MONTAGEM. AF_06/2022</c:v>
                  </c:pt>
                  <c:pt idx="305">
                    <c:v>ELETRODUTO FLEXÍVEL CORRUGADO, PEAD, DN 63 (2"), PARA REDE ENTERRADA DE DISTRIBUIÇÃO DE ENERGIA ELÉTRICA - FORNECIMENTO E INSTALAÇÃO. AF_12/2021</c:v>
                  </c:pt>
                  <c:pt idx="306">
                    <c:v>ARMAÇÃO DE BLOCO, SAPATA ISOLADA, VIGA BALDRAME E SAPATA CORRIDA UTILIZANDO AÇO CA-50 DE 16 MM - MONTAGEM. AF_01/2024</c:v>
                  </c:pt>
                  <c:pt idx="307">
                    <c:v>SERVENTE COM ENCARGOS COMPLEMENTARES</c:v>
                  </c:pt>
                  <c:pt idx="308">
                    <c:v>TOMADA TRIPLA VERMELHA 10A EMBUTIR IP55 A PROVA D'AGUA TEMPO, FORNECIMENTO E INSTALAÇÃO</c:v>
                  </c:pt>
                  <c:pt idx="309">
                    <c:v>ELETRODUTO FLEXÍVEL CORRUGADO, PVC, DN 25 MM (3/4"), PARA CIRCUITOS TERMINAIS, INSTALADO EM PAREDE - FORNECIMENTO E INSTALAÇÃO. AF_03/2023</c:v>
                  </c:pt>
                  <c:pt idx="310">
                    <c:v>ARMAÇÃO DE PILAR OU VIGA DE ESTRUTURA CONVENCIONAL DE CONCRETO ARMADO UTILIZANDO AÇO CA-50 DE 10,0 MM - MONTAGEM. AF_06/2022</c:v>
                  </c:pt>
                  <c:pt idx="311">
                    <c:v>CHAPISCO APLICADO EM ALVENARIA (COM PRESENÇA DE VÃOS) E ESTRUTURAS DE CONCRETO DE FACHADA, COM COLHER DE PEDREIRO. ARGAMASSA TRAÇO 1:3 COM PREPARO EM BETONEIRA 400L. AF_10/2022</c:v>
                  </c:pt>
                  <c:pt idx="312">
                    <c:v>CHAPISCO APLICADO EM ALVENARIAS E ESTRUTURAS DE CONCRETO INTERNAS, COM COLHER DE PEDREIRO. ARGAMASSA TRAÇO 1:3 COM PREPARO EM BETONEIRA 400L. AF_10/2022</c:v>
                  </c:pt>
                  <c:pt idx="313">
                    <c:v>APLICAÇÃO MANUAL DE PINTURA COM TINTA TEXTURIZADA ACRÍLICA EM PAREDES EXTERNAS DE CASAS, UMA COR. AF_03/2024</c:v>
                  </c:pt>
                  <c:pt idx="314">
                    <c:v>DEMOLIÇÃO PARCIAL DE PAVIMENTO ASFÁLTICO, DE FORMA MECANIZADA, SEM REAPROVEITAMENTO. AF_09/2023</c:v>
                  </c:pt>
                  <c:pt idx="315">
                    <c:v>QUADRO DE DISTRIBUIÇÃO DE ENERGIA EM CHAPA DE AÇO GALVANIZADO, DE EMBUTIR, COM BARRAMENTO TRIFÁSICO, PARA 24 DISJUNTORES DIN 100A - FORNECIMENTO E INSTALAÇÃO. AF_07/2025</c:v>
                  </c:pt>
                  <c:pt idx="316">
                    <c:v>ARMAÇÃO DE LAJE DE ESTRUTURA CONVENCIONAL DE CONCRETO ARMADO UTILIZANDO AÇO CA-50 DE 10,0 MM - MONTAGEM. AF_06/2022</c:v>
                  </c:pt>
                  <c:pt idx="317">
                    <c:v>EMASSAMENTO COM MASSA LÁTEX, APLICAÇÃO EM TETO, DUAS DEMÃOS, LIXAMENTO MANUAL. AF_04/2023</c:v>
                  </c:pt>
                  <c:pt idx="318">
                    <c:v>TUBO PVC, SERIE NORMAL, ESGOTO PREDIAL, DN 100 MM, FORNECIDO E INSTALADO EM RAMAL DE DESCARGA OU RAMAL DE ESGOTO SANITÁRIO. AF_08/2022</c:v>
                  </c:pt>
                  <c:pt idx="319">
                    <c:v>MASSA ÚNICA, EM ARGAMASSA TRAÇO 1:2:8, PREPARO MECÂNICO, APLICADA MANUALMENTE EM TETO, E = 10MM, COM TALISCAS. AF_03/2024</c:v>
                  </c:pt>
                  <c:pt idx="320">
                    <c:v>CABO DE COBRE FLEXÍVEL ISOLADO, 16 MM², ANTI-CHAMA 0,6/1,0 KV, PARA CIRCUITOS TERMINAIS - FORNECIMENTO E INSTALAÇÃO. AF_03/2023</c:v>
                  </c:pt>
                  <c:pt idx="321">
                    <c:v>PINTURA LÁTEX ACRÍLICA STANDARD, APLICAÇÃO MANUAL EM TETO, DUAS DEMÃOS. AF_04/2023</c:v>
                  </c:pt>
                  <c:pt idx="322">
                    <c:v>CAIXA ENTERRADA ELÉTRICA RETANGULAR, EM CONCRETO PRÉ-MOLDADO, FUNDO COM BRITA, DIMENSÕES INTERNAS: 0,3X0,3X0,3 M. AF_12/2020</c:v>
                  </c:pt>
                  <c:pt idx="323">
                    <c:v>LASTRO DE CONCRETO MAGRO, APLICADO EM BLOCOS DE COROAMENTO OU SAPATAS, ESPESSURA DE 5 CM. AF_01/2024</c:v>
                  </c:pt>
                  <c:pt idx="324">
                    <c:v>CABO DE COBRE FLEXÍVEL ISOLADO, 4 MM², ANTI-CHAMA 0,6/1,0 KV, PARA CIRCUITOS TERMINAIS - FORNECIMENTO E INSTALAÇÃO. AF_03/2023</c:v>
                  </c:pt>
                  <c:pt idx="325">
                    <c:v>EMBOÇO OU MASSA ÚNICA EM ARGAMASSA TRAÇO 1:2:8, PREPARO MANUAL, APLICADA MANUALMENTE EM PANOS CEGOS DE FACHADA (SEM PRESENÇA DE VÃOS), ESPESSURA DE 25 MM. AF_09/2022</c:v>
                  </c:pt>
                  <c:pt idx="326">
                    <c:v>CABO DE COBRE FLEXÍVEL ISOLADO, 2,5 MM², ANTI-CHAMA 0,6/1,0 KV, PARA CIRCUITOS TERMINAIS - FORNECIMENTO E INSTALAÇÃO. AF_03/2023</c:v>
                  </c:pt>
                  <c:pt idx="327">
                    <c:v>FECHADURA DE EMBUTIR PARA PORTA DE BANHEIRO, COMPLETA, ACABAMENTO PADRÃO MÉDIO, INCLUSO EXECUÇÃO DE FURO - FORNECIMENTO E INSTALAÇÃO. AF_12/2019</c:v>
                  </c:pt>
                  <c:pt idx="328">
                    <c:v>FECHADURA DE EMBUTIR PARA PORTA DE BANHEIRO, COMPLETA, ACABAMENTO PADRÃO MÉDIO, INCLUSO EXECUÇÃO DE FURO - FORNECIMENTO E INSTALAÇÃO. AF_12/2019</c:v>
                  </c:pt>
                  <c:pt idx="329">
                    <c:v>REFLETORES DE PISO EM ALUMÍNIO PRETO - LED 15W, 4000K. FORNECIMENTO E INSTALAÇÃO</c:v>
                  </c:pt>
                  <c:pt idx="330">
                    <c:v>CABO DE COBRE FLEXÍVEL ISOLADO, 2,5 MM², ANTI-CHAMA 0,6/1,0 KV, PARA CIRCUITOS TERMINAIS - FORNECIMENTO E INSTALAÇÃO. AF_03/2023</c:v>
                  </c:pt>
                  <c:pt idx="331">
                    <c:v>BANCADA DE MÁRMORE SINTÉTICO 120 X 60CM, COM CUBA INTEGRADA, INCLUSO SIFÃO TIPO FLEXÍVEL EM PVC, VÁLVULA EM PLÁSTICO CROMADO TIPO AMERICANA E TORNEIRA CROMADA LONGA, DE PAREDE, PADRÃO POPULAR - FORNECIMENTO E INSTALAÇÃO. AF_01/2020</c:v>
                  </c:pt>
                  <c:pt idx="332">
                    <c:v>TUBO PVC, SERIE NORMAL, ESGOTO PREDIAL, DN 50 MM, FORNECIDO E INSTALADO EM RAMAL DE DESCARGA OU RAMAL DE ESGOTO SANITÁRIO. AF_08/2022</c:v>
                  </c:pt>
                  <c:pt idx="333">
                    <c:v>TUBO PVC, SERIE NORMAL, ESGOTO PREDIAL, DN 50 MM, FORNECIDO E INSTALADO EM RAMAL DE DESCARGA OU RAMAL DE ESGOTO SANITÁRIO. AF_08/2022</c:v>
                  </c:pt>
                  <c:pt idx="334">
                    <c:v>CAMADA SEPARADORA PARA EXECUÇÃO DE RADIER, PISO DE CONCRETO OU LAJE SOBRE SOLO, EM LONA PLÁSTICA. AF_09/2021</c:v>
                  </c:pt>
                  <c:pt idx="335">
                    <c:v>TOMADA TRIPLA VERMELHA 10A EMBUTIR IP55 A PROVA D'AGUA TEMPO, FORNECIMENTO E INSTALAÇÃO</c:v>
                  </c:pt>
                  <c:pt idx="336">
                    <c:v>ELETRODUTO FLEXÍVEL CORRUGADO, PVC, DN 25 MM (3/4"), PARA CIRCUITOS TERMINAIS, INSTALADO EM PAREDE - FORNECIMENTO E INSTALAÇÃO. AF_03/2023</c:v>
                  </c:pt>
                  <c:pt idx="337">
                    <c:v>CABO DE COBRE FLEXÍVEL ISOLADO, 4 MM², ANTI-CHAMA 0,6/1,0 KV, PARA CIRCUITOS TERMINAIS - FORNECIMENTO E INSTALAÇÃO. AF_03/2023</c:v>
                  </c:pt>
                  <c:pt idx="338">
                    <c:v>TUBO, PVC, SOLDÁVEL, DE 32MM, INSTALADO EM RAMAL DE DISTRIBUIÇÃO DE ÁGUA - FORNECIMENTO E INSTALAÇÃO. AF_06/2022</c:v>
                  </c:pt>
                  <c:pt idx="339">
                    <c:v>QUADRO DE DISTRIBUIÇÃO DE ENERGIA EM CHAPA DE AÇO GALVANIZADO, DE EMBUTIR, COM BARRAMENTO TRIFÁSICO, PARA 12 DISJUNTORES DIN 100A - FORNECIMENTO E INSTALAÇÃO. AF_07/2025</c:v>
                  </c:pt>
                  <c:pt idx="340">
                    <c:v>QUADRO DE DISTRIBUIÇÃO DE ENERGIA EM CHAPA DE AÇO GALVANIZADO, DE EMBUTIR, COM BARRAMENTO TRIFÁSICO, PARA 12 DISJUNTORES DIN 100A - FORNECIMENTO E INSTALAÇÃO. AF_07/2025</c:v>
                  </c:pt>
                  <c:pt idx="341">
                    <c:v>QUADRO DE DISTRIBUIÇÃO DE ENERGIA EM CHAPA DE AÇO GALVANIZADO, DE EMBUTIR, COM BARRAMENTO TRIFÁSICO, PARA 12 DISJUNTORES DIN 100A - FORNECIMENTO E INSTALAÇÃO. AF_07/2025</c:v>
                  </c:pt>
                  <c:pt idx="342">
                    <c:v>ARMAÇÃO DE SAPATA ISOLADA, VIGA BALDRAME E SAPATA CORRIDA UTILIZANDO AÇO CA-60 DE 5 MM - MONTAGEM. AF_01/2024</c:v>
                  </c:pt>
                  <c:pt idx="343">
                    <c:v>CAIXA ENTERRADA ELÉTRICA RETANGULAR, EM CONCRETO PRÉ-MOLDADO, FUNDO COM BRITA, DIMENSÕES INTERNAS: 0,3X0,3X0,3 M. AF_12/2020</c:v>
                  </c:pt>
                  <c:pt idx="344">
                    <c:v>CAIXA ENTERRADA ELÉTRICA RETANGULAR, EM CONCRETO PRÉ-MOLDADO, FUNDO COM BRITA, DIMENSÕES INTERNAS: 0,3X0,3X0,3 M. AF_12/2020</c:v>
                  </c:pt>
                  <c:pt idx="345">
                    <c:v>CAIXA ENTERRADA ELÉTRICA RETANGULAR, EM CONCRETO PRÉ-MOLDADO, FUNDO COM BRITA, DIMENSÕES INTERNAS: 0,3X0,3X0,3 M. AF_12/2020</c:v>
                  </c:pt>
                  <c:pt idx="346">
                    <c:v>PEDREIRO COM ENCARGOS COMPLEMENTARES</c:v>
                  </c:pt>
                  <c:pt idx="347">
                    <c:v>TRAMA DE MADEIRA COMPOSTA POR TERÇAS PARA TELHADOS DE ATÉ 2 ÁGUAS PARA TELHA ONDULADA DE FIBROCIMENTO, METÁLICA, PLÁSTICA OU TERMOACÚSTICA, INCLUSO TRANSPORTE VERTICAL. AF_07/2019</c:v>
                  </c:pt>
                  <c:pt idx="348">
                    <c:v>ARMAÇÃO DE PILAR OU VIGA DE ESTRUTURA CONVENCIONAL DE CONCRETO ARMADO UTILIZANDO AÇO CA-60 DE 5,0 MM - MONTAGEM. AF_06/2022</c:v>
                  </c:pt>
                  <c:pt idx="349">
                    <c:v>ARMAÇÃO DE SAPATA ISOLADA, VIGA BALDRAME E SAPATA CORRIDA UTILIZANDO AÇO CA-60 DE 5 MM - MONTAGEM. AF_01/2024</c:v>
                  </c:pt>
                  <c:pt idx="350">
                    <c:v>FECHADURA DE EMBUTIR COM CILINDRO, EXTERNA, COMPLETA, ACABAMENTO PADRÃO MÉDIO, INCLUSO EXECUÇÃO DE FURO - FORNECIMENTO E INSTALAÇÃO. AF_12/2019</c:v>
                  </c:pt>
                  <c:pt idx="351">
                    <c:v>ESCAVAÇÃO MANUAL PARA BLOCO DE COROAMENTO OU SAPATA (INCLUINDO ESCAVAÇÃO PARA COLOCAÇÃO DE FÔRMAS). AF_01/2024</c:v>
                  </c:pt>
                  <c:pt idx="352">
                    <c:v>CHAPISCO APLICADO EM ALVENARIA (SEM PRESENÇA DE VÃOS) E ESTRUTURAS DE CONCRETO DE FACHADA, COM COLHER DE PEDREIRO. ARGAMASSA TRAÇO 1:3 COM PREPARO MANUAL. AF_10/2022</c:v>
                  </c:pt>
                  <c:pt idx="353">
                    <c:v>ARGAMASSA TRAÇO 1:3 (EM VOLUME DE CIMENTO E AREIA MÉDIA ÚMIDA) COM ADIÇÃO DE IMPERMEABILIZANTE, PREPARO MECÂNICO COM BETONEIRA 400 L. AF_08/2019</c:v>
                  </c:pt>
                  <c:pt idx="354">
                    <c:v>ARGAMASSA TRAÇO 1:3 (EM VOLUME DE CIMENTO E AREIA MÉDIA ÚMIDA) COM ADIÇÃO DE IMPERMEABILIZANTE, PREPARO MECÂNICO COM BETONEIRA 400 L. AF_08/2019</c:v>
                  </c:pt>
                  <c:pt idx="355">
                    <c:v>APLICAÇÃO MANUAL DE MASSA ACRÍLICA EM PAREDES EXTERNAS DE CASAS, DUAS DEMÃOS. AF_03/2024</c:v>
                  </c:pt>
                  <c:pt idx="356">
                    <c:v>LASTRO DE CONCRETO MAGRO, APLICADO EM BLOCOS DE COROAMENTO OU SAPATAS, ESPESSURA DE 5 CM. AF_01/2024</c:v>
                  </c:pt>
                  <c:pt idx="357">
                    <c:v>CAMADA SEPARADORA PARA EXECUÇÃO DE RADIER, PISO DE CONCRETO OU LAJE SOBRE SOLO, EM LONA PLÁSTICA. AF_09/2021</c:v>
                  </c:pt>
                  <c:pt idx="358">
                    <c:v>QUADRO DE DISTRIBUIÇÃO DE ENERGIA EM CHAPA DE AÇO GALVANIZADO, DE EMBUTIR, COM BARRAMENTO TRIFÁSICO, PARA 12 DISJUNTORES DIN 100A - FORNECIMENTO E INSTALAÇÃO. AF_07/2025</c:v>
                  </c:pt>
                  <c:pt idx="359">
                    <c:v>QUADRO DE DISTRIBUIÇÃO DE ENERGIA EM CHAPA DE AÇO GALVANIZADO, DE EMBUTIR, COM BARRAMENTO TRIFÁSICO, PARA 12 DISJUNTORES DIN 100A - FORNECIMENTO E INSTALAÇÃO. AF_07/2025</c:v>
                  </c:pt>
                  <c:pt idx="360">
                    <c:v>QUADRO DE DISTRIBUIÇÃO DE ENERGIA EM CHAPA DE AÇO GALVANIZADO, DE EMBUTIR, COM BARRAMENTO TRIFÁSICO, PARA 12 DISJUNTORES DIN 100A - FORNECIMENTO E INSTALAÇÃO. AF_07/2025</c:v>
                  </c:pt>
                  <c:pt idx="361">
                    <c:v>CHAPISCO APLICADO EM ALVENARIA (SEM PRESENÇA DE VÃOS) E ESTRUTURAS DE CONCRETO DE FACHADA, COM COLHER DE PEDREIRO. ARGAMASSA TRAÇO 1:3 COM PREPARO MANUAL. AF_10/2022</c:v>
                  </c:pt>
                  <c:pt idx="362">
                    <c:v>CHAPISCO APLICADO EM ALVENARIA (COM PRESENÇA DE VÃOS) E ESTRUTURAS DE CONCRETO DE FACHADA, COM COLHER DE PEDREIRO. ARGAMASSA TRAÇO 1:3 COM PREPARO EM BETONEIRA 400L. AF_10/2022</c:v>
                  </c:pt>
                  <c:pt idx="363">
                    <c:v>TUBO, PVC, SOLDÁVEL, DE 32MM, INSTALADO EM RAMAL DE DISTRIBUIÇÃO DE ÁGUA - FORNECIMENTO E INSTALAÇÃO. AF_06/2022</c:v>
                  </c:pt>
                  <c:pt idx="364">
                    <c:v>EMASSAMENTO COM MASSA LÁTEX, APLICAÇÃO EM PAREDE, DUAS DEMÃOS, LIXAMENTO MANUAL. AF_04/2023</c:v>
                  </c:pt>
                  <c:pt idx="365">
                    <c:v>TUBO PVC, SÉRIE R, ÁGUA PLUVIAL, DN 100 MM, FORNECIDO E INSTALADO EM RAMAL DE ENCAMINHAMENTO. AF_06/2022</c:v>
                  </c:pt>
                  <c:pt idx="366">
                    <c:v>MOBILIZAÇÃO E DESMOBILIZAÇÃO DE CONTAINER PARA ESCRITÓRIO</c:v>
                  </c:pt>
                  <c:pt idx="367">
                    <c:v>TOMADA TRIPLA VERMELHA 10A EMBUTIR IP55 A PROVA D'AGUA TEMPO, FORNECIMENTO E INSTALAÇÃO</c:v>
                  </c:pt>
                  <c:pt idx="368">
                    <c:v>CABO DE COBRE FLEXÍVEL ISOLADO, 2,5 MM², ANTI-CHAMA 0,6/1,0 KV, PARA CIRCUITOS TERMINAIS - FORNECIMENTO E INSTALAÇÃO. AF_03/2023</c:v>
                  </c:pt>
                  <c:pt idx="369">
                    <c:v>ELETRODUTO FLEXÍVEL CORRUGADO, PVC, DN 25 MM (3/4"), PARA CIRCUITOS TERMINAIS, INSTALADO EM PAREDE - FORNECIMENTO E INSTALAÇÃO. AF_03/2023</c:v>
                  </c:pt>
                  <c:pt idx="370">
                    <c:v>ELETRODUTO FLEXÍVEL CORRUGADO, PEAD, DN 63 (2"), PARA REDE ENTERRADA DE DISTRIBUIÇÃO DE ENERGIA ELÉTRICA - FORNECIMENTO E INSTALAÇÃO. AF_12/2021</c:v>
                  </c:pt>
                  <c:pt idx="371">
                    <c:v>ARMAÇÃO DE BLOCO, SAPATA ISOLADA, VIGA BALDRAME E SAPATA CORRIDA UTILIZANDO AÇO CA-50 DE 12,5 MM - MONTAGEM. AF_01/2024</c:v>
                  </c:pt>
                  <c:pt idx="372">
                    <c:v>ESCAVAÇÃO MANUAL PARA VIGA BALDRAME OU SAPATA CORRIDA (INCLUINDO ESCAVAÇÃO PARA COLOCAÇÃO DE FÔRMAS). AF_01/2024</c:v>
                  </c:pt>
                  <c:pt idx="373">
                    <c:v>APLICAÇÃO MANUAL DE PINTURA COM TINTA TEXTURIZADA ACRÍLICA EM PAREDES EXTERNAS DE CASAS, UMA COR. AF_03/2024</c:v>
                  </c:pt>
                  <c:pt idx="374">
                    <c:v>ELETRODUTO FLEXÍVEL CORRUGADO, PVC, DN 25 MM (3/4"), PARA CIRCUITOS TERMINAIS, INSTALADO EM PAREDE - FORNECIMENTO E INSTALAÇÃO. AF_03/2023</c:v>
                  </c:pt>
                  <c:pt idx="375">
                    <c:v>LUMINÁRIA SPOT DUPLO, PRETO, DE SOBREPOR, MAX 50W CADA LÂMPADA DE LED, INSTALADO NO TOPO DO QUIOSQUE. FORNECIMENTO E INSTALAÇÃO</c:v>
                  </c:pt>
                  <c:pt idx="376">
                    <c:v>LUMINÁRIA SPOT DUPLO, PRETO, DE SOBREPOR, MAX 50W CADA LÂMPADA DE LED, INSTALADO NO TOPO DO QUIOSQUE. FORNECIMENTO E INSTALAÇÃO</c:v>
                  </c:pt>
                  <c:pt idx="377">
                    <c:v>CHAPISCO APLICADO NO TETO OU EM ALVENARIA E ESTRUTURA, COM ROLO PARA TEXTURA ACRÍLICA. ARGAMASSA TRAÇO 1:4 E EMULSÃO POLIMÉRICA (ADESIVO) COM PREPARO EM BETONEIRA 400L. AF_10/2022</c:v>
                  </c:pt>
                  <c:pt idx="378">
                    <c:v>LUMINÁRIA ARANDELA TIPO TARTARUGA, DE SOBREPOR, COM 1 LÂMPADA LED DE 6 W, SEM REATOR - FORNECIMENTO E INSTALAÇÃO. AF_09/2024. EXTERNA NA RAMPA</c:v>
                  </c:pt>
                  <c:pt idx="379">
                    <c:v>ESCAVAÇÃO MANUAL PARA BLOCO DE COROAMENTO OU SAPATA (INCLUINDO ESCAVAÇÃO PARA COLOCAÇÃO DE FÔRMAS). AF_01/2024</c:v>
                  </c:pt>
                  <c:pt idx="380">
                    <c:v>TOMADA MÉDIA DE EMBUTIR (3 MÓDULOS), 2P+T 10 A, SEM SUPORTE E SEM PLACA - FORNECIMENTO E INSTALAÇÃO. AF_03/2023</c:v>
                  </c:pt>
                  <c:pt idx="381">
                    <c:v>CHAPISCO APLICADO EM ALVENARIAS E ESTRUTURAS DE CONCRETO INTERNAS, COM COLHER DE PEDREIRO. ARGAMASSA TRAÇO 1:3 COM PREPARO EM BETONEIRA 400L. AF_10/2022</c:v>
                  </c:pt>
                  <c:pt idx="382">
                    <c:v>DISPOSITIVO DPS 20KA-175V OU 275V - FORNECIMENTO E INSTALAÇÃO. AF_07/2025</c:v>
                  </c:pt>
                  <c:pt idx="383">
                    <c:v>DISPOSITIVO DPS 20KA-175V OU 275V - FORNECIMENTO E INSTALAÇÃO. AF_07/2025</c:v>
                  </c:pt>
                  <c:pt idx="384">
                    <c:v>DISPOSITIVO DPS 20KA-175V OU 275V - FORNECIMENTO E INSTALAÇÃO. AF_07/2025</c:v>
                  </c:pt>
                  <c:pt idx="385">
                    <c:v>DISPOSITIVO DPS 20KA-175V OU 275V - FORNECIMENTO E INSTALAÇÃO. AF_07/2025</c:v>
                  </c:pt>
                  <c:pt idx="386">
                    <c:v>PINTURA LÁTEX ACRÍLICA STANDARD, APLICAÇÃO MANUAL EM TETO, DUAS DEMÃOS. AF_04/2023</c:v>
                  </c:pt>
                  <c:pt idx="387">
                    <c:v>TUBO, PVC, SOLDÁVEL, DE 32MM, INSTALADO EM RAMAL DE DISTRIBUIÇÃO DE ÁGUA - FORNECIMENTO E INSTALAÇÃO. AF_06/2022</c:v>
                  </c:pt>
                  <c:pt idx="388">
                    <c:v>ARMAÇÃO DE PILAR OU VIGA DE ESTRUTURA CONVENCIONAL DE CONCRETO ARMADO UTILIZANDO AÇO CA-60 DE 5,0 MM - MONTAGEM. AF_06/2022</c:v>
                  </c:pt>
                  <c:pt idx="389">
                    <c:v>ARMAÇÃO DE SAPATA ISOLADA, VIGA BALDRAME E SAPATA CORRIDA UTILIZANDO AÇO CA-60 DE 5 MM - MONTAGEM. AF_01/2024</c:v>
                  </c:pt>
                  <c:pt idx="390">
                    <c:v>KIT CAVALETE PARA MEDIÇÃO DE ÁGUA - ENTRADA INDIVIDUALIZADA, EM PVC 32 MM (1"), PARA 1 MEDIDOR - FORNECIMENTO E INSTALAÇÃO (EXCLUSIVE HIDRÔMETRO). AF_03/2024</c:v>
                  </c:pt>
                  <c:pt idx="391">
                    <c:v>INTERRUPTOR SIMPLES (2 MÓDULOS), 10A/250V, INCLUINDO SUPORTE E PLACA - FORNECIMENTO E INSTALAÇÃO. AF_03/2023</c:v>
                  </c:pt>
                  <c:pt idx="392">
                    <c:v>CONTATOR TRIPOLAR I NOMINAL 22A - FORNECIMENTO E INSTALAÇÃO. AF_07/2025</c:v>
                  </c:pt>
                  <c:pt idx="393">
                    <c:v>CONTATOR TRIPOLAR I NOMINAL 22A - FORNECIMENTO E INSTALAÇÃO. AF_07/2025</c:v>
                  </c:pt>
                  <c:pt idx="394">
                    <c:v>CONTATOR TRIPOLAR I NOMINAL 22A - FORNECIMENTO E INSTALAÇÃO. AF_07/2025</c:v>
                  </c:pt>
                  <c:pt idx="395">
                    <c:v>CHAPISCO APLICADO EM ALVENARIA (SEM PRESENÇA DE VÃOS) E ESTRUTURAS DE CONCRETO DE FACHADA, COM COLHER DE PEDREIRO. ARGAMASSA TRAÇO 1:3 COM PREPARO MANUAL. AF_10/2022</c:v>
                  </c:pt>
                  <c:pt idx="396">
                    <c:v>JOELHO 90 GRAUS, PVC, SERIE NORMAL, ESGOTO PREDIAL, DN 100 MM, JUNTA ELÁSTICA, FORNECIDO E INSTALADO EM RAMAL DE DESCARGA OU RAMAL DE ESGOTO SANITÁRIO. AF_08/2022</c:v>
                  </c:pt>
                  <c:pt idx="397">
                    <c:v>JOELHO 90 GRAUS, PVC, SERIE NORMAL, ESGOTO PREDIAL, DN 100 MM, JUNTA ELÁSTICA, FORNECIDO E INSTALADO EM RAMAL DE DESCARGA OU RAMAL DE ESGOTO SANITÁRIO. AF_08/2022</c:v>
                  </c:pt>
                  <c:pt idx="398">
                    <c:v>ESCAVAÇÃO MANUAL PARA BLOCO DE COROAMENTO OU SAPATA (INCLUINDO ESCAVAÇÃO PARA COLOCAÇÃO DE FÔRMAS). AF_01/2024</c:v>
                  </c:pt>
                  <c:pt idx="399">
                    <c:v>COMPACTAÇÃO MECÂNICA DE SOLO PARA EXECUÇÃO DE RADIER, PISO DE CONCRETO OU LAJE SOBRE SOLO, COM COMPACTADOR DE SOLOS A PERCUSSÃO. AF_09/2021</c:v>
                  </c:pt>
                  <c:pt idx="400">
                    <c:v>ESCAVAÇÃO MANUAL PARA VIGA BALDRAME OU SAPATA CORRIDA (INCLUINDO ESCAVAÇÃO PARA COLOCAÇÃO DE FÔRMAS). AF_01/2024</c:v>
                  </c:pt>
                  <c:pt idx="401">
                    <c:v>JUNÇÃO SIMPLES, PVC, SERIE NORMAL, ESGOTO PREDIAL, DN 100 X 100 MM, JUNTA ELÁSTICA, FORNECIDO E INSTALADO EM RAMAL DE DESCARGA OU RAMAL DE ESGOTO SANITÁRIO. AF_08/2022</c:v>
                  </c:pt>
                  <c:pt idx="402">
                    <c:v>JUNÇÃO SIMPLES, PVC, SERIE NORMAL, ESGOTO PREDIAL, DN 100 X 100 MM, JUNTA ELÁSTICA, FORNECIDO E INSTALADO EM RAMAL DE DESCARGA OU RAMAL DE ESGOTO SANITÁRIO. AF_08/2022</c:v>
                  </c:pt>
                  <c:pt idx="403">
                    <c:v>CHAPISCO APLICADO EM ALVENARIA (SEM PRESENÇA DE VÃOS) E ESTRUTURAS DE CONCRETO DE FACHADA, COM COLHER DE PEDREIRO. ARGAMASSA TRAÇO 1:3 COM PREPARO MANUAL. AF_10/2022</c:v>
                  </c:pt>
                  <c:pt idx="404">
                    <c:v>TOMADA INDUSTRIAL DE EMBUTIR 3P+T 30 A, 440 V, COM TRAVA, COM PLACA, FORNECIMENTO E INSTALAÇÃO</c:v>
                  </c:pt>
                  <c:pt idx="405">
                    <c:v>CAIXA SIFONADA, COM GRELHA QUADRADA, PVC, DN 150 X 150 X 50 MM, JUNTA SOLDÁVEL, FORNECIDA E INSTALADA EM RAMAL DE DESCARGA OU EM RAMAL DE ESGOTO SANITÁRIO. AF_08/2022</c:v>
                  </c:pt>
                  <c:pt idx="406">
                    <c:v>CAIXA SIFONADA, COM GRELHA QUADRADA, PVC, DN 150 X 150 X 50 MM, JUNTA SOLDÁVEL, FORNECIDA E INSTALADA EM RAMAL DE DESCARGA OU EM RAMAL DE ESGOTO SANITÁRIO. AF_08/2022</c:v>
                  </c:pt>
                  <c:pt idx="407">
                    <c:v>INSTALAÇÃO DE BICICLETÁRIO MODELO U INVERTIDO, DIMENSÕES 110 CM X 78 CM EM TUBO CIRCULAR DE AÇO Ø 2'' COM PINTURA ELETROSTÁTICA, FIXADO COM CONCRETO, SOBRE SOLO. AF_11/2021</c:v>
                  </c:pt>
                  <c:pt idx="408">
                    <c:v>CHAPISCO APLICADO EM ALVENARIA (SEM PRESENÇA DE VÃOS) E ESTRUTURAS DE CONCRETO DE FACHADA, COM COLHER DE PEDREIRO. ARGAMASSA TRAÇO 1:3 COM PREPARO MANUAL. AF_10/2022</c:v>
                  </c:pt>
                  <c:pt idx="409">
                    <c:v>CONTATOR TRIPOLAR I NOMINAL 12A - FORNECIMENTO E INSTALAÇÃO. AF_07/2025</c:v>
                  </c:pt>
                  <c:pt idx="410">
                    <c:v>CONTATOR TRIPOLAR I NOMINAL 12A - FORNECIMENTO E INSTALAÇÃO. AF_07/2025</c:v>
                  </c:pt>
                  <c:pt idx="411">
                    <c:v>REGISTRO DE GAVETA BRUTO, LATÃO, ROSCÁVEL, 1 1/4", COM ACABAMENTO E CANOPLA CROMADOS - FORNECIMENTO E INSTALAÇÃO. AF_08/2021</c:v>
                  </c:pt>
                  <c:pt idx="412">
                    <c:v>REGISTRO DE GAVETA BRUTO, LATÃO, ROSCÁVEL, 1 1/4", COM ACABAMENTO E CANOPLA CROMADOS - FORNECIMENTO E INSTALAÇÃO. AF_08/2021</c:v>
                  </c:pt>
                  <c:pt idx="413">
                    <c:v>CARGA, MANOBRA E DESCARGA DE PERFIL METÁLICO EM CAMINHÃO CARROCERIA COM GUINDAUTO (MUNCK) 11,7 TM. AF_07/2020</c:v>
                  </c:pt>
                  <c:pt idx="414">
                    <c:v>CONCRETAGEM DE BLOCO DE COROAMENTO OU VIGA BALDRAME, FCK 30 MPA, COM USO DE JERICA - LANÇAMENTO, ADENSAMENTO E ACABAMENTO. AF_01/2024</c:v>
                  </c:pt>
                  <c:pt idx="415">
                    <c:v>LUMINÁRIA TIPO PLAFON CIRCULAR, DE SOBREPOR, COM LED DE 12/13 W - FORNECIMENTO E INSTALAÇÃO. AF_09/2024</c:v>
                  </c:pt>
                  <c:pt idx="416">
                    <c:v>ASSENTAMENTO DE TUBO DE PVC PARA REDE COLETORA DE ESGOTO DE PAREDE MACIÇA, DN 150 MM, JUNTA ELÁSTICA, (NÃO INCLUI FORNECIMENTO). AF_01/2021</c:v>
                  </c:pt>
                  <c:pt idx="417">
                    <c:v>DISJUNTOR TRIPOLAR TIPO NEMA, CORRENTE NOMINAL DE 60 ATÉ 100A - FORNECIMENTO E INSTALAÇÃO. AF_07/2025</c:v>
                  </c:pt>
                  <c:pt idx="418">
                    <c:v>DISJUNTOR TRIPOLAR TIPO DIN, CORRENTE NOMINAL DE 40A - FORNECIMENTO E INSTALAÇÃO. AF_07/2025</c:v>
                  </c:pt>
                  <c:pt idx="419">
                    <c:v>Caixa de comando IP65 para rele fotovoltáico. Caixa De Montagem Pvc 280x180x90cm Ip65 Fornecimento e Instalação</c:v>
                  </c:pt>
                  <c:pt idx="420">
                    <c:v>Caixa de comando IP65 para rele fotovoltáico. Caixa De Montagem Pvc 280x180x90cm Ip65 Fornecimento e Instalação</c:v>
                  </c:pt>
                  <c:pt idx="421">
                    <c:v>Caixa de comando IP65 para rele fotovoltáico. Caixa De Montagem Pvc 280x180x90cm Ip65 Fornecimento e Instalação</c:v>
                  </c:pt>
                  <c:pt idx="422">
                    <c:v>Caixa de comando IP65 para rele fotovoltáico. Caixa De Montagem Pvc 280x180x90cm Ip65 Fornecimento e Instalação</c:v>
                  </c:pt>
                  <c:pt idx="423">
                    <c:v>Caixa de comando IP65 para rele fotovoltáico. Caixa De Montagem Pvc 280x180x90cm Ip65 Fornecimento e Instalação</c:v>
                  </c:pt>
                  <c:pt idx="424">
                    <c:v>Caixa de comando IP65 para rele fotovoltáico. Caixa De Montagem Pvc 280x180x90cm Ip65 Fornecimento e Instalação</c:v>
                  </c:pt>
                  <c:pt idx="425">
                    <c:v>ESCAVAÇÃO HORIZONTAL, INCLUINDO CARGA E DESCARGA EM SOLO DE 1A CATEGORIA COM TRATOR DE ESTEIRAS (100HP/LÂMINA: 2,19M3). AF_07/2020</c:v>
                  </c:pt>
                  <c:pt idx="426">
                    <c:v>ELETRODUTO FLEXÍVEL CORRUGADO, PEAD, DN 63 (2"), PARA REDE ENTERRADA DE DISTRIBUIÇÃO DE ENERGIA ELÉTRICA - FORNECIMENTO E INSTALAÇÃO. AF_12/2021</c:v>
                  </c:pt>
                  <c:pt idx="427">
                    <c:v>ELETRODUTO FLEXÍVEL CORRUGADO, PEAD, DN 63 (2"), PARA REDE ENTERRADA DE DISTRIBUIÇÃO DE ENERGIA ELÉTRICA - FORNECIMENTO E INSTALAÇÃO. AF_12/2021</c:v>
                  </c:pt>
                  <c:pt idx="428">
                    <c:v>ELETRODUTO FLEXÍVEL CORRUGADO, PEAD, DN 63 (2"), PARA REDE ENTERRADA DE DISTRIBUIÇÃO DE ENERGIA ELÉTRICA - FORNECIMENTO E INSTALAÇÃO. AF_12/2021</c:v>
                  </c:pt>
                  <c:pt idx="429">
                    <c:v>TUBO, PVC, SOLDÁVEL, DE 20MM, INSTALADO EM RAMAL OU SUB-RAMAL DE ÁGUA - FORNECIMENTO E INSTALAÇÃO. AF_06/2022</c:v>
                  </c:pt>
                  <c:pt idx="430">
                    <c:v>TUBO, PVC, SOLDÁVEL, DE 20MM, INSTALADO EM RAMAL OU SUB-RAMAL DE ÁGUA - FORNECIMENTO E INSTALAÇÃO. AF_06/2022</c:v>
                  </c:pt>
                  <c:pt idx="431">
                    <c:v>LASTRO DE CONCRETO MAGRO, APLICADO EM BLOCOS DE COROAMENTO OU SAPATAS, ESPESSURA DE 5 CM. AF_01/2024</c:v>
                  </c:pt>
                  <c:pt idx="432">
                    <c:v>INTERRUPTOR SIMPLES (2 MÓDULOS), 10A/250V, INCLUINDO SUPORTE E PLACA - FORNECIMENTO E INSTALAÇÃO. AF_03/2023</c:v>
                  </c:pt>
                  <c:pt idx="433">
                    <c:v>JOELHO 45 GRAUS, PVC, SOLDÁVEL, DN 32MM, INSTALADO EM RAMAL DE DISTRIBUIÇÃO DE ÁGUA - FORNECIMENTO E INSTALAÇÃO. AF_06/2022</c:v>
                  </c:pt>
                  <c:pt idx="434">
                    <c:v>ARMAÇÃO DE SAPATA ISOLADA, VIGA BALDRAME E SAPATA CORRIDA UTILIZANDO AÇO CA-50 DE 10 MM - MONTAGEM. AF_01/2024</c:v>
                  </c:pt>
                  <c:pt idx="435">
                    <c:v>DISJUNTOR TETRAPOLAR TIPO DR, CORRENTE NOMINAL DE 40A - FORNECIMENTO E INSTALAÇÃO. AF_07/2025</c:v>
                  </c:pt>
                  <c:pt idx="436">
                    <c:v>DISJUNTOR TETRAPOLAR TIPO DR, CORRENTE NOMINAL DE 40A - FORNECIMENTO E INSTALAÇÃO. AF_07/2025</c:v>
                  </c:pt>
                  <c:pt idx="437">
                    <c:v>CAIXA ENTERRADA ELÉTRICA RETANGULAR, EM CONCRETO PRÉ-MOLDADO, FUNDO COM BRITA, DIMENSÕES INTERNAS: 0,3X0,3X0,3 M. AF_12/2020</c:v>
                  </c:pt>
                  <c:pt idx="438">
                    <c:v>CAIXA EM CONCRETO PRÉ-MOLDADO PARA ABRIGO DE HIDRÔMETRO COM DN 20 MM - FORNECIMENTO E INSTALAÇÃO. AF_03/2024</c:v>
                  </c:pt>
                  <c:pt idx="439">
                    <c:v>DISPOSITIVO DPS 20KA-175V OU 275V - FORNECIMENTO E INSTALAÇÃO. AF_07/2025</c:v>
                  </c:pt>
                  <c:pt idx="440">
                    <c:v>DISPOSITIVO DPS 20KA-175V OU 275V - FORNECIMENTO E INSTALAÇÃO. AF_07/2025</c:v>
                  </c:pt>
                  <c:pt idx="441">
                    <c:v>DISPOSITIVO DPS 20KA-175V OU 275V - FORNECIMENTO E INSTALAÇÃO. AF_07/2025</c:v>
                  </c:pt>
                  <c:pt idx="442">
                    <c:v>DISPOSITIVO DPS 20KA-175V OU 275V - FORNECIMENTO E INSTALAÇÃO. AF_07/2025</c:v>
                  </c:pt>
                  <c:pt idx="443">
                    <c:v>DISPOSITIVO DPS 20KA-175V OU 275V - FORNECIMENTO E INSTALAÇÃO. AF_07/2025</c:v>
                  </c:pt>
                  <c:pt idx="444">
                    <c:v>DISPOSITIVO DPS 20KA-175V OU 275V - FORNECIMENTO E INSTALAÇÃO. AF_07/2025</c:v>
                  </c:pt>
                  <c:pt idx="445">
                    <c:v>DISPOSITIVO DPS 20KA-175V OU 275V - FORNECIMENTO E INSTALAÇÃO. AF_07/2025</c:v>
                  </c:pt>
                  <c:pt idx="446">
                    <c:v>DISPOSITIVO DPS 20KA-175V OU 275V - FORNECIMENTO E INSTALAÇÃO. AF_07/2025</c:v>
                  </c:pt>
                  <c:pt idx="447">
                    <c:v>DISPOSITIVO DPS 20KA-175V OU 275V - FORNECIMENTO E INSTALAÇÃO. AF_07/2025</c:v>
                  </c:pt>
                  <c:pt idx="448">
                    <c:v>LUMINÁRIA TIPO PLAFON CIRCULAR, DE SOBREPOR, COM LED DE 12/13 W - FORNECIMENTO E INSTALAÇÃO. AF_09/2024</c:v>
                  </c:pt>
                  <c:pt idx="449">
                    <c:v>CHAPISCO APLICADO NO TETO OU EM ALVENARIA E ESTRUTURA, COM ROLO PARA TEXTURA ACRÍLICA. ARGAMASSA TRAÇO 1:4 E EMULSÃO POLIMÉRICA (ADESIVO) COM PREPARO EM BETONEIRA 400L. AF_10/2022</c:v>
                  </c:pt>
                  <c:pt idx="450">
                    <c:v>COMPACTAÇÃO MECÂNICA DE SOLO PARA EXECUÇÃO DE RADIER, PISO DE CONCRETO OU LAJE SOBRE SOLO, COM COMPACTADOR DE SOLOS TIPO PLACA VIBRATÓRIA. AF_09/2021</c:v>
                  </c:pt>
                  <c:pt idx="451">
                    <c:v>CAMADA SEPARADORA PARA EXECUÇÃO DE RADIER, PISO DE CONCRETO OU LAJE SOBRE SOLO, EM LONA PLÁSTICA. AF_09/2021</c:v>
                  </c:pt>
                  <c:pt idx="452">
                    <c:v>DISJUNTOR TRIPOLAR TIPO DIN, CORRENTE NOMINAL DE 16A - FORNECIMENTO E INSTALAÇÃO. AF_07/2025</c:v>
                  </c:pt>
                  <c:pt idx="453">
                    <c:v>ASSENTO SANITÁRIO CONVENCIONAL - FORNECIMENTO E INSTALACAO. AF_01/2020</c:v>
                  </c:pt>
                  <c:pt idx="454">
                    <c:v>ASSENTO SANITÁRIO CONVENCIONAL - FORNECIMENTO E INSTALACAO. AF_01/2020</c:v>
                  </c:pt>
                  <c:pt idx="455">
                    <c:v>RETROESCAVADEIRA SOBRE RODAS COM CARREGADEIRA, TRAÇÃO 4X4, POTÊNCIA LÍQ. 88 HP, CAÇAMBA CARREG. CAP. MÍN. 1 M3, CAÇAMBA RETRO CAP. 0,26 M3, PESO OPERACIONAL MÍN. 6.674 KG, PROFUNDIDADE ESCAVAÇÃO MÁX. 4,37 M - CHP DIURNO. AF_06/2014</c:v>
                  </c:pt>
                  <c:pt idx="456">
                    <c:v>RETROESCAVADEIRA SOBRE RODAS COM CARREGADEIRA, TRAÇÃO 4X4, POTÊNCIA LÍQ. 88 HP, CAÇAMBA CARREG. CAP. MÍN. 1 M3, CAÇAMBA RETRO CAP. 0,26 M3, PESO OPERACIONAL MÍN. 6.674 KG, PROFUNDIDADE ESCAVAÇÃO MÁX. 4,37 M - CHP DIURNO. AF_06/2014</c:v>
                  </c:pt>
                  <c:pt idx="457">
                    <c:v>QUADRO DE DISTRIBUIÇÃO DE ENERGIA EM PVC, DE EMBUTIR, SEM BARRAMENTO, PARA 6 DISJUNTORES - FORNECIMENTO E INSTALAÇÃO. AF_07/2025</c:v>
                  </c:pt>
                  <c:pt idx="458">
                    <c:v>QUADRO DE DISTRIBUIÇÃO DE ENERGIA EM PVC, DE EMBUTIR, SEM BARRAMENTO, PARA 6 DISJUNTORES - FORNECIMENTO E INSTALAÇÃO. AF_07/2025</c:v>
                  </c:pt>
                  <c:pt idx="459">
                    <c:v>QUADRO DE DISTRIBUIÇÃO DE ENERGIA EM PVC, DE EMBUTIR, SEM BARRAMENTO, PARA 6 DISJUNTORES - FORNECIMENTO E INSTALAÇÃO. AF_07/2025</c:v>
                  </c:pt>
                  <c:pt idx="460">
                    <c:v>QUADRO DE DISTRIBUIÇÃO DE ENERGIA EM PVC, DE EMBUTIR, SEM BARRAMENTO, PARA 6 DISJUNTORES - FORNECIMENTO E INSTALAÇÃO. AF_07/2025</c:v>
                  </c:pt>
                  <c:pt idx="461">
                    <c:v>QUADRO DE DISTRIBUIÇÃO DE ENERGIA EM PVC, DE EMBUTIR, SEM BARRAMENTO, PARA 6 DISJUNTORES - FORNECIMENTO E INSTALAÇÃO. AF_07/2025</c:v>
                  </c:pt>
                  <c:pt idx="462">
                    <c:v>QUADRO DE DISTRIBUIÇÃO DE ENERGIA EM PVC, DE EMBUTIR, SEM BARRAMENTO, PARA 6 DISJUNTORES - FORNECIMENTO E INSTALAÇÃO. AF_07/2025</c:v>
                  </c:pt>
                  <c:pt idx="463">
                    <c:v>ESPALHAMENTO DE TERRA VEGETAL PARA O PLANTIO. AF_07/2024</c:v>
                  </c:pt>
                  <c:pt idx="464">
                    <c:v>COMPACTAÇÃO MECÂNICA DE SOLO PARA EXECUÇÃO DE RADIER, PISO DE CONCRETO OU LAJE SOBRE SOLO, COM COMPACTADOR DE SOLOS TIPO PLACA VIBRATÓRIA. AF_09/2021</c:v>
                  </c:pt>
                  <c:pt idx="465">
                    <c:v>ARMAÇÃO DE SAPATA ISOLADA, VIGA BALDRAME E SAPATA CORRIDA UTILIZANDO AÇO CA-50 DE 8 MM - MONTAGEM. AF_01/2024</c:v>
                  </c:pt>
                  <c:pt idx="466">
                    <c:v>REMOÇÃO DE LUMINÁRIAS, DE FORMA MANUAL, SEM REAPROVEITAMENTO. AF_09/2023</c:v>
                  </c:pt>
                  <c:pt idx="467">
                    <c:v>RETROESCAVADEIRA SOBRE RODAS COM CARREGADEIRA, TRAÇÃO 4X4, POTÊNCIA LÍQ. 88 HP, CAÇAMBA CARREG. CAP. MÍN. 1 M3, CAÇAMBA RETRO CAP. 0,26 M3, PESO OPERACIONAL MÍN. 6.674 KG, PROFUNDIDADE ESCAVAÇÃO MÁX. 4,37 M - CHI DIURNO. AF_06/2014</c:v>
                  </c:pt>
                  <c:pt idx="468">
                    <c:v>RETROESCAVADEIRA SOBRE RODAS COM CARREGADEIRA, TRAÇÃO 4X4, POTÊNCIA LÍQ. 88 HP, CAÇAMBA CARREG. CAP. MÍN. 1 M3, CAÇAMBA RETRO CAP. 0,26 M3, PESO OPERACIONAL MÍN. 6.674 KG, PROFUNDIDADE ESCAVAÇÃO MÁX. 4,37 M - CHI DIURNO. AF_06/2014</c:v>
                  </c:pt>
                  <c:pt idx="469">
                    <c:v>ARMAÇÃO DE SAPATA ISOLADA, VIGA BALDRAME E SAPATA CORRIDA UTILIZANDO AÇO CA-60 DE 5 MM - MONTAGEM. AF_01/2024</c:v>
                  </c:pt>
                  <c:pt idx="470">
                    <c:v>HASTE DE ATERRAMENTO, DIÂMETRO 5/8", COM 3 METROS - FORNECIMENTO E INSTALAÇÃO. AF_08/2023</c:v>
                  </c:pt>
                  <c:pt idx="471">
                    <c:v>HASTE DE ATERRAMENTO, DIÂMETRO 5/8", COM 3 METROS - FORNECIMENTO E INSTALAÇÃO. AF_08/2023</c:v>
                  </c:pt>
                  <c:pt idx="472">
                    <c:v>HASTE DE ATERRAMENTO, DIÂMETRO 5/8", COM 3 METROS - FORNECIMENTO E INSTALAÇÃO. AF_08/2023</c:v>
                  </c:pt>
                  <c:pt idx="473">
                    <c:v>HASTE DE ATERRAMENTO, DIÂMETRO 5/8", COM 3 METROS - FORNECIMENTO E INSTALAÇÃO. AF_08/2023</c:v>
                  </c:pt>
                  <c:pt idx="474">
                    <c:v>HASTE DE ATERRAMENTO, DIÂMETRO 5/8", COM 3 METROS - FORNECIMENTO E INSTALAÇÃO. AF_08/2023</c:v>
                  </c:pt>
                  <c:pt idx="475">
                    <c:v>HASTE DE ATERRAMENTO, DIÂMETRO 5/8", COM 3 METROS - FORNECIMENTO E INSTALAÇÃO. AF_08/2023</c:v>
                  </c:pt>
                  <c:pt idx="476">
                    <c:v>HASTE DE ATERRAMENTO, DIÂMETRO 5/8", COM 3 METROS - FORNECIMENTO E INSTALAÇÃO. AF_08/2023</c:v>
                  </c:pt>
                  <c:pt idx="477">
                    <c:v>HASTE DE ATERRAMENTO, DIÂMETRO 5/8", COM 3 METROS - FORNECIMENTO E INSTALAÇÃO. AF_08/2023</c:v>
                  </c:pt>
                  <c:pt idx="478">
                    <c:v>HASTE DE ATERRAMENTO, DIÂMETRO 5/8", COM 3 METROS - FORNECIMENTO E INSTALAÇÃO. AF_08/2023</c:v>
                  </c:pt>
                  <c:pt idx="479">
                    <c:v>HASTE DE ATERRAMENTO, DIÂMETRO 5/8", COM 3 METROS - FORNECIMENTO E INSTALAÇÃO. AF_08/2023</c:v>
                  </c:pt>
                  <c:pt idx="480">
                    <c:v>HASTE DE ATERRAMENTO, DIÂMETRO 5/8", COM 3 METROS - FORNECIMENTO E INSTALAÇÃO. AF_08/2023</c:v>
                  </c:pt>
                  <c:pt idx="481">
                    <c:v>HASTE DE ATERRAMENTO, DIÂMETRO 5/8", COM 3 METROS - FORNECIMENTO E INSTALAÇÃO. AF_08/2023</c:v>
                  </c:pt>
                  <c:pt idx="482">
                    <c:v>ARMAÇÃO DE BLOCO, SAPATA ISOLADA, VIGA BALDRAME E SAPATA CORRIDA UTILIZANDO AÇO CA-50 DE 12,5 MM - MONTAGEM. AF_01/2024</c:v>
                  </c:pt>
                  <c:pt idx="483">
                    <c:v>LUMINÁRIA ARANDELA TIPO TARTARUGA, DE SOBREPOR, COM 1 LÂMPADA LED DE 6 W, SEM REATOR - FORNECIMENTO E INSTALAÇÃO. AF_09/2024. EXTERNA NA RAMPA</c:v>
                  </c:pt>
                  <c:pt idx="484">
                    <c:v>ARMAÇÃO DE LAJE DE ESTRUTURA CONVENCIONAL DE CONCRETO ARMADO UTILIZANDO AÇO CA-60 DE 4,2 MM - MONTAGEM. AF_06/2022</c:v>
                  </c:pt>
                  <c:pt idx="485">
                    <c:v>CHAPISCO APLICADO EM ALVENARIA (SEM PRESENÇA DE VÃOS) E ESTRUTURAS DE CONCRETO DE FACHADA, COM COLHER DE PEDREIRO. ARGAMASSA TRAÇO 1:3 COM PREPARO MANUAL. AF_10/2022</c:v>
                  </c:pt>
                  <c:pt idx="486">
                    <c:v>JOELHO 90 GRAUS, PVC, SERIE NORMAL, ESGOTO PREDIAL, DN 50 MM, JUNTA ELÁSTICA, FORNECIDO E INSTALADO EM RAMAL DE DESCARGA OU RAMAL DE ESGOTO SANITÁRIO. AF_08/2022</c:v>
                  </c:pt>
                  <c:pt idx="487">
                    <c:v>JOELHO 90 GRAUS, PVC, SERIE NORMAL, ESGOTO PREDIAL, DN 50 MM, JUNTA ELÁSTICA, FORNECIDO E INSTALADO EM RAMAL DE DESCARGA OU RAMAL DE ESGOTO SANITÁRIO. AF_08/2022</c:v>
                  </c:pt>
                  <c:pt idx="488">
                    <c:v>JOELHO 45 GRAUS, PVC, SERIE NORMAL, ESGOTO PREDIAL, DN 100 MM, JUNTA ELÁSTICA, FORNECIDO E INSTALADO EM RAMAL DE DESCARGA OU RAMAL DE ESGOTO SANITÁRIO. AF_08/2022</c:v>
                  </c:pt>
                  <c:pt idx="489">
                    <c:v>JOELHO 90 GRAUS, PVC, SOLDÁVEL, DN 32MM, INSTALADO EM RAMAL DE DISTRIBUIÇÃO DE ÁGUA - FORNECIMENTO E INSTALAÇÃO. AF_06/2022</c:v>
                  </c:pt>
                  <c:pt idx="490">
                    <c:v>DISJUNTOR MONOPOLAR TIPO DIN, CORRENTE NOMINAL DE 20A - FORNECIMENTO E INSTALAÇÃO. AF_07/2025</c:v>
                  </c:pt>
                  <c:pt idx="491">
                    <c:v>TÊ COM BUCHA DE LATÃO NA BOLSA CENTRAL, PVC, SOLDÁVEL, DN 20MM X 1/2, INSTALADO EM RAMAL OU SUB-RAMAL DE ÁGUA - FORNECIMENTO E INSTALAÇÃO. AF_06/2022</c:v>
                  </c:pt>
                  <c:pt idx="492">
                    <c:v>TÊ COM BUCHA DE LATÃO NA BOLSA CENTRAL, PVC, SOLDÁVEL, DN 20MM X 1/2, INSTALADO EM RAMAL OU SUB-RAMAL DE ÁGUA - FORNECIMENTO E INSTALAÇÃO. AF_06/2022</c:v>
                  </c:pt>
                  <c:pt idx="493">
                    <c:v>TOMADA INDUSTRIAL DE EMBUTIR 3P+T 30 A, 440 V, COM TRAVA, COM PLACA. FORNECIMENTO E INSTALAÇÃO</c:v>
                  </c:pt>
                  <c:pt idx="494">
                    <c:v>JOELHO 90 GRAUS, PVC, SOLDÁVEL, DN 32MM, INSTALADO EM RAMAL DE DISTRIBUIÇÃO DE ÁGUA - FORNECIMENTO E INSTALAÇÃO. AF_06/2022</c:v>
                  </c:pt>
                  <c:pt idx="495">
                    <c:v>JOELHO 90 GRAUS, PVC, SOLDÁVEL, DN 32MM, INSTALADO EM RAMAL DE DISTRIBUIÇÃO DE ÁGUA - FORNECIMENTO E INSTALAÇÃO. AF_06/2022</c:v>
                  </c:pt>
                  <c:pt idx="496">
                    <c:v>INTERRUPTOR SIMPLES (2 MÓDULOS) COM 1 TOMADA DE EMBUTIR 2P+T 10 A, INCLUINDO SUPORTE E PLACA - FORNECIMENTO E INSTALAÇÃO. AF_03/2023</c:v>
                  </c:pt>
                  <c:pt idx="497">
                    <c:v>LASTRO DE CONCRETO MAGRO, APLICADO EM BLOCOS DE COROAMENTO OU SAPATAS, ESPESSURA DE 5 CM. AF_01/2024</c:v>
                  </c:pt>
                  <c:pt idx="498">
                    <c:v>DISJUNTOR TRIPOLAR TIPO DIN, CORRENTE NOMINAL DE 25A - FORNECIMENTO E INSTALAÇÃO. AF_07/2025</c:v>
                  </c:pt>
                  <c:pt idx="499">
                    <c:v>DISJUNTOR TRIPOLAR TIPO DIN, CORRENTE NOMINAL DE 25A - FORNECIMENTO E INSTALAÇÃO. AF_07/2025</c:v>
                  </c:pt>
                  <c:pt idx="500">
                    <c:v>DISJUNTOR TRIPOLAR TIPO DIN, CORRENTE NOMINAL DE 25A - FORNECIMENTO E INSTALAÇÃO. AF_07/2025</c:v>
                  </c:pt>
                  <c:pt idx="501">
                    <c:v>ADAPTADOR CURTO COM BOLSA E ROSCA PARA REGISTRO, PVC, SOLDÁVEL, DN 32MM X 1, INSTALADO EM RAMAL DE DISTRIBUIÇÃO DE ÁGUA - FORNECIMENTO E INSTALAÇÃO. AF_06/2022</c:v>
                  </c:pt>
                  <c:pt idx="502">
                    <c:v>ADAPTADOR CURTO COM BOLSA E ROSCA PARA REGISTRO, PVC, SOLDÁVEL, DN 32MM X 1, INSTALADO EM RAMAL DE DISTRIBUIÇÃO DE ÁGUA - FORNECIMENTO E INSTALAÇÃO. AF_06/2022</c:v>
                  </c:pt>
                  <c:pt idx="503">
                    <c:v>JOELHO 45 GRAUS, PVC, SERIE NORMAL, ESGOTO PREDIAL, DN 50 MM, JUNTA ELÁSTICA, FORNECIDO E INSTALADO EM RAMAL DE DESCARGA OU RAMAL DE ESGOTO SANITÁRIO. AF_08/2022</c:v>
                  </c:pt>
                  <c:pt idx="504">
                    <c:v>JOELHO 45 GRAUS, PVC, SERIE NORMAL, ESGOTO PREDIAL, DN 50 MM, JUNTA ELÁSTICA, FORNECIDO E INSTALADO EM RAMAL DE DESCARGA OU RAMAL DE ESGOTO SANITÁRIO. AF_08/2022</c:v>
                  </c:pt>
                  <c:pt idx="505">
                    <c:v>ELETRODUTO FLEXÍVEL CORRUGADO, PEAD, DN 63 (2"), PARA REDE ENTERRADA DE DISTRIBUIÇÃO DE ENERGIA ELÉTRICA - FORNECIMENTO E INSTALAÇÃO. AF_12/2021</c:v>
                  </c:pt>
                  <c:pt idx="506">
                    <c:v>TÊ, PVC, SOLDÁVEL, DN 32 MM INSTALADO EM RESERVAÇÃO PREDIAL DE ÁGUA - FORNECIMENTO E INSTALAÇÃO. AF_04/2024</c:v>
                  </c:pt>
                  <c:pt idx="507">
                    <c:v>JOELHO 45 GRAUS, PVC, SERIE NORMAL, ESGOTO PREDIAL, DN 100 MM, JUNTA ELÁSTICA, FORNECIDO E INSTALADO EM RAMAL DE DESCARGA OU RAMAL DE ESGOTO SANITÁRIO. AF_08/2022</c:v>
                  </c:pt>
                  <c:pt idx="508">
                    <c:v>ARMAÇÃO DE SAPATA ISOLADA, VIGA BALDRAME E SAPATA CORRIDA UTILIZANDO AÇO CA-60 DE 5 MM - MONTAGEM. AF_01/2024</c:v>
                  </c:pt>
                  <c:pt idx="509">
                    <c:v>DISJUNTOR BIPOLAR DDR TIPO DIN, CORRENTE NOMINAL DE 20A - FORNECIMENTO E INSTALAÇÃO. AF_07/2025</c:v>
                  </c:pt>
                  <c:pt idx="510">
                    <c:v>DISJUNTOR BIPOLAR DDR TIPO DIN, CORRENTE NOMINAL DE 20A - FORNECIMENTO E INSTALAÇÃO. AF_07/2025</c:v>
                  </c:pt>
                  <c:pt idx="511">
                    <c:v>DISJUNTOR BIPOLAR DDR TIPO DIN, CORRENTE NOMINAL DE 20A - FORNECIMENTO E INSTALAÇÃO. AF_07/2025</c:v>
                  </c:pt>
                  <c:pt idx="512">
                    <c:v>DISJUNTOR BIPOLAR DDR TIPO DIN, CORRENTE NOMINAL DE 20A - FORNECIMENTO E INSTALAÇÃO. AF_07/2025</c:v>
                  </c:pt>
                  <c:pt idx="513">
                    <c:v>DISJUNTOR BIPOLAR DDR TIPO DIN, CORRENTE NOMINAL DE 10A - FORNECIMENTO E INSTALAÇÃO. AF_07/2025</c:v>
                  </c:pt>
                  <c:pt idx="514">
                    <c:v>DISJUNTOR BIPOLAR DDR TIPO DIN, CORRENTE NOMINAL DE 10A - FORNECIMENTO E INSTALAÇÃO. AF_07/2025</c:v>
                  </c:pt>
                  <c:pt idx="515">
                    <c:v>JOELHO 90 GRAUS, PVC, SOLDÁVEL, DN 32MM, INSTALADO EM RAMAL DE DISTRIBUIÇÃO DE ÁGUA - FORNECIMENTO E INSTALAÇÃO. AF_06/2022</c:v>
                  </c:pt>
                  <c:pt idx="516">
                    <c:v>INTERRUPTOR SIMPLES (2 MÓDULOS), 10A/250V, INCLUINDO SUPORTE E PLACA - FORNECIMENTO E INSTALAÇÃO. AF_03/2023</c:v>
                  </c:pt>
                  <c:pt idx="517">
                    <c:v>BUCHA DE REDUÇÃO, LONGA, PVC, SOLDÁVEL, DN 32 X 20 MM, INSTALADO EM RAMAL DE DISTRIBUIÇÃO DE ÁGUA - FORNECIMENTO E INSTALAÇÃO. AF_06/2022</c:v>
                  </c:pt>
                  <c:pt idx="518">
                    <c:v>PEDREIRO COM ENCARGOS COMPLEMENTARES</c:v>
                  </c:pt>
                  <c:pt idx="519">
                    <c:v>PEDREIRO COM ENCARGOS COMPLEMENTARES</c:v>
                  </c:pt>
                  <c:pt idx="520">
                    <c:v>ELETRODUTO FLEXÍVEL CORRUGADO, PEAD, DN 63 (2"), PARA REDE ENTERRADA DE DISTRIBUIÇÃO DE ENERGIA ELÉTRICA - FORNECIMENTO E INSTALAÇÃO. AF_12/2021</c:v>
                  </c:pt>
                  <c:pt idx="521">
                    <c:v>TUBO, PVC, SOLDÁVEL, DE 20MM, INSTALADO EM RAMAL OU SUB-RAMAL DE ÁGUA - FORNECIMENTO E INSTALAÇÃO. AF_06/2022</c:v>
                  </c:pt>
                  <c:pt idx="522">
                    <c:v>ARMAÇÃO DE LAJE DE ESTRUTURA CONVENCIONAL DE CONCRETO ARMADO UTILIZANDO AÇO CA-60 DE 4,2 MM - MONTAGEM. AF_06/2022</c:v>
                  </c:pt>
                  <c:pt idx="523">
                    <c:v>TÊ, PVC, SOLDÁVEL, DN 32 MM INSTALADO EM RESERVAÇÃO PREDIAL DE ÁGUA - FORNECIMENTO E INSTALAÇÃO. AF_04/2024</c:v>
                  </c:pt>
                  <c:pt idx="524">
                    <c:v>TÊ, PVC, SOLDÁVEL, DN 32 MM INSTALADO EM RESERVAÇÃO PREDIAL DE ÁGUA - FORNECIMENTO E INSTALAÇÃO. AF_04/2024</c:v>
                  </c:pt>
                  <c:pt idx="525">
                    <c:v>ADAPTADOR CURTO COM BOLSA E ROSCA PARA REGISTRO, PVC, SOLDÁVEL, DN 20MM X 1/2, INSTALADO EM RAMAL OU SUB-RAMAL DE ÁGUA - FORNECIMENTO E INSTALAÇÃO. AF_06/2022</c:v>
                  </c:pt>
                  <c:pt idx="526">
                    <c:v>ADAPTADOR CURTO COM BOLSA E ROSCA PARA REGISTRO, PVC, SOLDÁVEL, DN 20MM X 1/2, INSTALADO EM RAMAL OU SUB-RAMAL DE ÁGUA - FORNECIMENTO E INSTALAÇÃO. AF_06/2022</c:v>
                  </c:pt>
                  <c:pt idx="527">
                    <c:v>COMPACTAÇÃO MECÂNICA DE SOLO PARA EXECUÇÃO DE RADIER, PISO DE CONCRETO OU LAJE SOBRE SOLO, COM COMPACTADOR DE SOLOS TIPO PLACA VIBRATÓRIA. AF_09/2021</c:v>
                  </c:pt>
                  <c:pt idx="528">
                    <c:v>DISJUNTOR MONOPOLAR TIPO DIN, CORRENTE NOMINAL DE 10A - FORNECIMENTO E INSTALAÇÃO. AF_07/2025</c:v>
                  </c:pt>
                  <c:pt idx="529">
                    <c:v>RELÉ FOTOELÉTRICO PARA COMANDO DE ILUMINAÇÃO EXTERNA 1000 W - FORNECIMENTO E INSTALAÇÃO. AF_02/2025</c:v>
                  </c:pt>
                  <c:pt idx="530">
                    <c:v>RELÉ FOTOELÉTRICO PARA COMANDO DE ILUMINAÇÃO EXTERNA 1000 W - FORNECIMENTO E INSTALAÇÃO. AF_02/2025</c:v>
                  </c:pt>
                  <c:pt idx="531">
                    <c:v>RELÉ FOTOELÉTRICO PARA COMANDO DE ILUMINAÇÃO EXTERNA 1000 W - FORNECIMENTO E INSTALAÇÃO. AF_02/2025</c:v>
                  </c:pt>
                  <c:pt idx="532">
                    <c:v>RELÉ FOTOELÉTRICO PARA COMANDO DE ILUMINAÇÃO EXTERNA 1000 W - FORNECIMENTO E INSTALAÇÃO. AF_02/2025</c:v>
                  </c:pt>
                  <c:pt idx="533">
                    <c:v>RELÉ FOTOELÉTRICO PARA COMANDO DE ILUMINAÇÃO EXTERNA 1000 W - FORNECIMENTO E INSTALAÇÃO. AF_02/2025</c:v>
                  </c:pt>
                  <c:pt idx="534">
                    <c:v>SERVENTE COM ENCARGOS COMPLEMENTARES</c:v>
                  </c:pt>
                  <c:pt idx="535">
                    <c:v>SERVENTE COM ENCARGOS COMPLEMENTARES</c:v>
                  </c:pt>
                  <c:pt idx="536">
                    <c:v>ADAPTADOR CURTO COM BOLSA E ROSCA PARA REGISTRO, PVC, SOLDÁVEL, DN 20MM X 1/2, INSTALADO EM RAMAL OU SUB-RAMAL DE ÁGUA - FORNECIMENTO E INSTALAÇÃO. AF_06/2022</c:v>
                  </c:pt>
                  <c:pt idx="537">
                    <c:v>JOELHO 45 GRAUS, PVC, SOLDÁVEL, DN 32MM, INSTALADO EM RAMAL DE DISTRIBUIÇÃO DE ÁGUA - FORNECIMENTO E INSTALAÇÃO. AF_06/2022</c:v>
                  </c:pt>
                  <c:pt idx="538">
                    <c:v>JOELHO 90 GRAUS, PVC, SOLDÁVEL, DN 20MM, INSTALADO EM RAMAL OU SUB-RAMAL DE ÁGUA - FORNECIMENTO E INSTALAÇÃO. AF_06/2022</c:v>
                  </c:pt>
                  <c:pt idx="539">
                    <c:v>JOELHO 90 GRAUS, PVC, SOLDÁVEL, DN 20MM, INSTALADO EM RAMAL OU SUB-RAMAL DE ÁGUA - FORNECIMENTO E INSTALAÇÃO. AF_06/2022</c:v>
                  </c:pt>
                  <c:pt idx="540">
                    <c:v>DISJUNTOR MONOPOLAR TIPO DIN, CORRENTE NOMINAL DE 10A - FORNECIMENTO E INSTALAÇÃO. AF_07/2025</c:v>
                  </c:pt>
                  <c:pt idx="541">
                    <c:v>DISJUNTOR MONOPOLAR TIPO DIN, CORRENTE NOMINAL DE 40A - FORNECIMENTO E INSTALAÇÃO. AF_07/2025</c:v>
                  </c:pt>
                  <c:pt idx="542">
                    <c:v>TÊ COM BUCHA DE LATÃO NA BOLSA CENTRAL, PVC, SOLDÁVEL, DN 20MM X 1/2, INSTALADO EM RAMAL OU SUB-RAMAL DE ÁGUA - FORNECIMENTO E INSTALAÇÃO. AF_06/2022</c:v>
                  </c:pt>
                  <c:pt idx="543">
                    <c:v>BUCHA DE REDUÇÃO, LONGA, PVC, SOLDÁVEL, DN 32 X 20 MM, INSTALADO EM RAMAL DE DISTRIBUIÇÃO DE ÁGUA - FORNECIMENTO E INSTALAÇÃO. AF_06/2022</c:v>
                  </c:pt>
                  <c:pt idx="544">
                    <c:v>BUCHA DE REDUÇÃO, LONGA, PVC, SOLDÁVEL, DN 32 X 20 MM, INSTALADO EM RAMAL DE DISTRIBUIÇÃO DE ÁGUA - FORNECIMENTO E INSTALAÇÃO. AF_06/2022</c:v>
                  </c:pt>
                  <c:pt idx="545">
                    <c:v>ADAPTADOR CURTO COM BOLSA E ROSCA PARA REGISTRO, PVC, SOLDÁVEL, DN 32MM X 1, INSTALADO EM RAMAL DE DISTRIBUIÇÃO DE ÁGUA - FORNECIMENTO E INSTALAÇÃO. AF_06/2022</c:v>
                  </c:pt>
                  <c:pt idx="546">
                    <c:v>ADAPTADOR CURTO COM BOLSA E ROSCA PARA REGISTRO, PVC, SOLDÁVEL, DN 32MM X 1, INSTALADO EM RAMAL DE DISTRIBUIÇÃO DE ÁGUA - FORNECIMENTO E INSTALAÇÃO. AF_06/2022</c:v>
                  </c:pt>
                  <c:pt idx="547">
                    <c:v>JOELHO 90 GRAUS, PVC, SOLDÁVEL, DN 20MM, INSTALADO EM RAMAL OU SUB-RAMAL DE ÁGUA - FORNECIMENTO E INSTALAÇÃO. AF_06/2022</c:v>
                  </c:pt>
                  <c:pt idx="548">
                    <c:v>TÊ, PVC, SOLDÁVEL, DN 32 MM INSTALADO EM RESERVAÇÃO PREDIAL DE ÁGUA - FORNECIMENTO E INSTALAÇÃO. AF_04/2024</c:v>
                  </c:pt>
                  <c:pt idx="549">
                    <c:v>DISJUNTOR MONOPOLAR TIPO DIN, CORRENTE NOMINAL DE 20A - FORNECIMENTO E INSTALAÇÃO. AF_07/2025</c:v>
                  </c:pt>
                  <c:pt idx="550">
                    <c:v>DISJUNTOR MONOPOLAR TIPO DIN, CORRENTE NOMINAL DE 20A - FORNECIMENTO E INSTALAÇÃO. AF_07/2025</c:v>
                  </c:pt>
                  <c:pt idx="551">
                    <c:v>DISJUNTOR MONOPOLAR TIPO DIN, CORRENTE NOMINAL DE 20A - FORNECIMENTO E INSTALAÇÃO. AF_07/2025</c:v>
                  </c:pt>
                  <c:pt idx="552">
                    <c:v>DISJUNTOR MONOPOLAR TIPO DIN, CORRENTE NOMINAL DE 10A - FORNECIMENTO E INSTALAÇÃO. AF_07/2025</c:v>
                  </c:pt>
                  <c:pt idx="553">
                    <c:v>DISJUNTOR MONOPOLAR TIPO DIN, CORRENTE NOMINAL DE 10A - FORNECIMENTO E INSTALAÇÃO. AF_07/2025</c:v>
                  </c:pt>
                  <c:pt idx="554">
                    <c:v>DISJUNTOR MONOPOLAR TIPO DIN, CORRENTE NOMINAL DE 10A - FORNECIMENTO E INSTALAÇÃO. AF_07/2025</c:v>
                  </c:pt>
                  <c:pt idx="555">
                    <c:v>DISJUNTOR MONOPOLAR TIPO DIN, CORRENTE NOMINAL DE 16A - FORNECIMENTO E INSTALAÇÃO. AF_07/2025</c:v>
                  </c:pt>
                  <c:pt idx="556">
                    <c:v>DISJUNTOR MONOPOLAR TIPO DIN, CORRENTE NOMINAL DE 10A - FORNECIMENTO E INSTALAÇÃO. AF_07/2025</c:v>
                  </c:pt>
                  <c:pt idx="557">
                    <c:v>DISJUNTOR MONOPOLAR TIPO DIN, CORRENTE NOMINAL DE 16A - FORNECIMENTO E INSTALAÇÃO. AF_07/2025</c:v>
                  </c:pt>
                  <c:pt idx="558">
                    <c:v>DISJUNTOR MONOPOLAR TIPO DIN, CORRENTE NOMINAL DE 10A - FORNECIMENTO E INSTALAÇÃO. AF_07/2025</c:v>
                  </c:pt>
                  <c:pt idx="559">
                    <c:v>DISJUNTOR MONOPOLAR TIPO DIN, CORRENTE NOMINAL DE 10A - FORNECIMENTO E INSTALAÇÃO. AF_07/2025</c:v>
                  </c:pt>
                  <c:pt idx="560">
                    <c:v>DISJUNTOR MONOPOLAR TIPO DIN, CORRENTE NOMINAL DE 10A - FORNECIMENTO E INSTALAÇÃO. AF_07/2025</c:v>
                  </c:pt>
                  <c:pt idx="561">
                    <c:v>DISJUNTOR MONOPOLAR TIPO DIN, CORRENTE NOMINAL DE 10A - FORNECIMENTO E INSTALAÇÃO. AF_07/2025</c:v>
                  </c:pt>
                  <c:pt idx="562">
                    <c:v>DISJUNTOR MONOPOLAR TIPO DIN, CORRENTE NOMINAL DE 10A - FORNECIMENTO E INSTALAÇÃO. AF_07/2025</c:v>
                  </c:pt>
                  <c:pt idx="563">
                    <c:v>DISJUNTOR MONOPOLAR TIPO DIN, CORRENTE NOMINAL DE 10A - FORNECIMENTO E INSTALAÇÃO. AF_07/2025</c:v>
                  </c:pt>
                  <c:pt idx="564">
                    <c:v>TUBO, PVC, SOLDÁVEL, DE 20MM, INSTALADO EM RAMAL OU SUB-RAMAL DE ÁGUA - FORNECIMENTO E INSTALAÇÃO. AF_06/2022</c:v>
                  </c:pt>
                  <c:pt idx="565">
                    <c:v>BUCHA DE REDUÇÃO, LONGA, PVC, SOLDÁVEL, DN 32 X 20 MM, INSTALADO EM RAMAL DE DISTRIBUIÇÃO DE ÁGUA - FORNECIMENTO E INSTALAÇÃO. AF_06/2022</c:v>
                  </c:pt>
                  <c:pt idx="566">
                    <c:v>ADAPTADOR CURTO COM BOLSA E ROSCA PARA REGISTRO, PVC, SOLDÁVEL, DN 20MM X 1/2, INSTALADO EM RAMAL OU SUB-RAMAL DE ÁGUA - FORNECIMENTO E INSTALAÇÃO. AF_06/2022</c:v>
                  </c:pt>
                </c:lvl>
                <c:lvl>
                  <c:pt idx="0">
                    <c:v>5.6.1</c:v>
                  </c:pt>
                  <c:pt idx="1">
                    <c:v>8.1.2</c:v>
                  </c:pt>
                  <c:pt idx="2">
                    <c:v>5.4.1</c:v>
                  </c:pt>
                  <c:pt idx="3">
                    <c:v>8.7.1</c:v>
                  </c:pt>
                  <c:pt idx="4">
                    <c:v>5.2.1</c:v>
                  </c:pt>
                  <c:pt idx="5">
                    <c:v>5.7.1</c:v>
                  </c:pt>
                  <c:pt idx="6">
                    <c:v>9.1.1</c:v>
                  </c:pt>
                  <c:pt idx="7">
                    <c:v>5.8.1</c:v>
                  </c:pt>
                  <c:pt idx="8">
                    <c:v>5.3.1</c:v>
                  </c:pt>
                  <c:pt idx="9">
                    <c:v>8.7.9</c:v>
                  </c:pt>
                  <c:pt idx="10">
                    <c:v>2.1</c:v>
                  </c:pt>
                  <c:pt idx="11">
                    <c:v>8.7.3</c:v>
                  </c:pt>
                  <c:pt idx="12">
                    <c:v>3.12.3</c:v>
                  </c:pt>
                  <c:pt idx="13">
                    <c:v>8.5.1</c:v>
                  </c:pt>
                  <c:pt idx="14">
                    <c:v>2.2</c:v>
                  </c:pt>
                  <c:pt idx="15">
                    <c:v>6.13.9</c:v>
                  </c:pt>
                  <c:pt idx="16">
                    <c:v>5.6.2</c:v>
                  </c:pt>
                  <c:pt idx="17">
                    <c:v>4.6.1</c:v>
                  </c:pt>
                  <c:pt idx="18">
                    <c:v>5.1.1</c:v>
                  </c:pt>
                  <c:pt idx="19">
                    <c:v>6.12.14</c:v>
                  </c:pt>
                  <c:pt idx="20">
                    <c:v>6.12.1</c:v>
                  </c:pt>
                  <c:pt idx="21">
                    <c:v>6.11.1</c:v>
                  </c:pt>
                  <c:pt idx="22">
                    <c:v>3.13.5</c:v>
                  </c:pt>
                  <c:pt idx="23">
                    <c:v>3.1.6</c:v>
                  </c:pt>
                  <c:pt idx="24">
                    <c:v>6.10.1</c:v>
                  </c:pt>
                  <c:pt idx="25">
                    <c:v>5.5.2.1</c:v>
                  </c:pt>
                  <c:pt idx="26">
                    <c:v>8.4.1</c:v>
                  </c:pt>
                  <c:pt idx="27">
                    <c:v>3.1.2</c:v>
                  </c:pt>
                  <c:pt idx="28">
                    <c:v>6.10.14</c:v>
                  </c:pt>
                  <c:pt idx="29">
                    <c:v>8.6.1</c:v>
                  </c:pt>
                  <c:pt idx="30">
                    <c:v>4.4.2</c:v>
                  </c:pt>
                  <c:pt idx="31">
                    <c:v>3.8.5</c:v>
                  </c:pt>
                  <c:pt idx="32">
                    <c:v>4.5.6</c:v>
                  </c:pt>
                  <c:pt idx="33">
                    <c:v>5.5.1.1</c:v>
                  </c:pt>
                  <c:pt idx="34">
                    <c:v>6.13.12</c:v>
                  </c:pt>
                  <c:pt idx="35">
                    <c:v>4.4.3</c:v>
                  </c:pt>
                  <c:pt idx="36">
                    <c:v>9.6.2</c:v>
                  </c:pt>
                  <c:pt idx="37">
                    <c:v>3.7.10</c:v>
                  </c:pt>
                  <c:pt idx="38">
                    <c:v>6.11.12</c:v>
                  </c:pt>
                  <c:pt idx="39">
                    <c:v>8.1.1</c:v>
                  </c:pt>
                  <c:pt idx="40">
                    <c:v>9.2.1</c:v>
                  </c:pt>
                  <c:pt idx="41">
                    <c:v>5.5.2.2</c:v>
                  </c:pt>
                  <c:pt idx="42">
                    <c:v>9.4.1</c:v>
                  </c:pt>
                  <c:pt idx="43">
                    <c:v>9.5.2</c:v>
                  </c:pt>
                  <c:pt idx="44">
                    <c:v>3.8.4</c:v>
                  </c:pt>
                  <c:pt idx="45">
                    <c:v>4.4.5</c:v>
                  </c:pt>
                  <c:pt idx="46">
                    <c:v>5.2.2</c:v>
                  </c:pt>
                  <c:pt idx="47">
                    <c:v>8.7.2</c:v>
                  </c:pt>
                  <c:pt idx="48">
                    <c:v>8.2.1</c:v>
                  </c:pt>
                  <c:pt idx="49">
                    <c:v>4.2.1</c:v>
                  </c:pt>
                  <c:pt idx="50">
                    <c:v>3.7.12</c:v>
                  </c:pt>
                  <c:pt idx="51">
                    <c:v>5.7.2</c:v>
                  </c:pt>
                  <c:pt idx="52">
                    <c:v>3.7.4</c:v>
                  </c:pt>
                  <c:pt idx="53">
                    <c:v>8.1.3</c:v>
                  </c:pt>
                  <c:pt idx="54">
                    <c:v>9.3.1</c:v>
                  </c:pt>
                  <c:pt idx="55">
                    <c:v>3.6.4</c:v>
                  </c:pt>
                  <c:pt idx="56">
                    <c:v>6.12.2</c:v>
                  </c:pt>
                  <c:pt idx="57">
                    <c:v>5.6.3</c:v>
                  </c:pt>
                  <c:pt idx="58">
                    <c:v>3.9.5</c:v>
                  </c:pt>
                  <c:pt idx="59">
                    <c:v>6.11.2</c:v>
                  </c:pt>
                  <c:pt idx="60">
                    <c:v>6.10.2</c:v>
                  </c:pt>
                  <c:pt idx="61">
                    <c:v>9.7.2</c:v>
                  </c:pt>
                  <c:pt idx="62">
                    <c:v>2.4</c:v>
                  </c:pt>
                  <c:pt idx="63">
                    <c:v>8.5.4</c:v>
                  </c:pt>
                  <c:pt idx="64">
                    <c:v>4.2.9</c:v>
                  </c:pt>
                  <c:pt idx="65">
                    <c:v>3.12.1</c:v>
                  </c:pt>
                  <c:pt idx="66">
                    <c:v>5.6.5</c:v>
                  </c:pt>
                  <c:pt idx="67">
                    <c:v>4.7.36</c:v>
                  </c:pt>
                  <c:pt idx="68">
                    <c:v>4.7.5</c:v>
                  </c:pt>
                  <c:pt idx="69">
                    <c:v>3.1.12</c:v>
                  </c:pt>
                  <c:pt idx="70">
                    <c:v>3.8.3</c:v>
                  </c:pt>
                  <c:pt idx="71">
                    <c:v>4.7.1</c:v>
                  </c:pt>
                  <c:pt idx="72">
                    <c:v>6.10.3</c:v>
                  </c:pt>
                  <c:pt idx="73">
                    <c:v>4.4.6</c:v>
                  </c:pt>
                  <c:pt idx="74">
                    <c:v>6.12.3</c:v>
                  </c:pt>
                  <c:pt idx="75">
                    <c:v>4.5.1</c:v>
                  </c:pt>
                  <c:pt idx="76">
                    <c:v>6.13.11</c:v>
                  </c:pt>
                  <c:pt idx="77">
                    <c:v>4.7.21</c:v>
                  </c:pt>
                  <c:pt idx="78">
                    <c:v>3.11.6</c:v>
                  </c:pt>
                  <c:pt idx="79">
                    <c:v>5.4.4</c:v>
                  </c:pt>
                  <c:pt idx="80">
                    <c:v>4.7.4</c:v>
                  </c:pt>
                  <c:pt idx="81">
                    <c:v>3.1.3</c:v>
                  </c:pt>
                  <c:pt idx="82">
                    <c:v>3.4.7</c:v>
                  </c:pt>
                  <c:pt idx="83">
                    <c:v>4.7.25</c:v>
                  </c:pt>
                  <c:pt idx="84">
                    <c:v>3.7.1</c:v>
                  </c:pt>
                  <c:pt idx="85">
                    <c:v>3.6.1</c:v>
                  </c:pt>
                  <c:pt idx="86">
                    <c:v>3.7.11</c:v>
                  </c:pt>
                  <c:pt idx="87">
                    <c:v>3.9.6</c:v>
                  </c:pt>
                  <c:pt idx="88">
                    <c:v>3.1.7</c:v>
                  </c:pt>
                  <c:pt idx="89">
                    <c:v>4.6.2</c:v>
                  </c:pt>
                  <c:pt idx="90">
                    <c:v>4.7.39</c:v>
                  </c:pt>
                  <c:pt idx="91">
                    <c:v>2.3</c:v>
                  </c:pt>
                  <c:pt idx="92">
                    <c:v>6.13.2</c:v>
                  </c:pt>
                  <c:pt idx="93">
                    <c:v>7.6.10</c:v>
                  </c:pt>
                  <c:pt idx="94">
                    <c:v>7.7.10</c:v>
                  </c:pt>
                  <c:pt idx="95">
                    <c:v>3.1.11</c:v>
                  </c:pt>
                  <c:pt idx="96">
                    <c:v>3.5.5</c:v>
                  </c:pt>
                  <c:pt idx="97">
                    <c:v>7.6.11</c:v>
                  </c:pt>
                  <c:pt idx="98">
                    <c:v>7.7.11</c:v>
                  </c:pt>
                  <c:pt idx="99">
                    <c:v>4.6.17</c:v>
                  </c:pt>
                  <c:pt idx="100">
                    <c:v>6.10.8</c:v>
                  </c:pt>
                  <c:pt idx="101">
                    <c:v>2.5</c:v>
                  </c:pt>
                  <c:pt idx="102">
                    <c:v>3.11.8</c:v>
                  </c:pt>
                  <c:pt idx="103">
                    <c:v>3.13.4</c:v>
                  </c:pt>
                  <c:pt idx="104">
                    <c:v>4.7.16</c:v>
                  </c:pt>
                  <c:pt idx="105">
                    <c:v>3.1.1</c:v>
                  </c:pt>
                  <c:pt idx="106">
                    <c:v>5.4.2</c:v>
                  </c:pt>
                  <c:pt idx="107">
                    <c:v>8.7.4</c:v>
                  </c:pt>
                  <c:pt idx="108">
                    <c:v>3.8.8</c:v>
                  </c:pt>
                  <c:pt idx="109">
                    <c:v>6.12.8</c:v>
                  </c:pt>
                  <c:pt idx="110">
                    <c:v>7.6.12</c:v>
                  </c:pt>
                  <c:pt idx="111">
                    <c:v>7.7.12</c:v>
                  </c:pt>
                  <c:pt idx="112">
                    <c:v>3.11.11</c:v>
                  </c:pt>
                  <c:pt idx="113">
                    <c:v>8.4.2</c:v>
                  </c:pt>
                  <c:pt idx="114">
                    <c:v>3.11.3</c:v>
                  </c:pt>
                  <c:pt idx="115">
                    <c:v>7.1.4</c:v>
                  </c:pt>
                  <c:pt idx="116">
                    <c:v>6.11.3</c:v>
                  </c:pt>
                  <c:pt idx="117">
                    <c:v>3.5.10</c:v>
                  </c:pt>
                  <c:pt idx="118">
                    <c:v>4.7.9</c:v>
                  </c:pt>
                  <c:pt idx="119">
                    <c:v>6.1.1</c:v>
                  </c:pt>
                  <c:pt idx="120">
                    <c:v>6.2.1</c:v>
                  </c:pt>
                  <c:pt idx="121">
                    <c:v>6.3.1</c:v>
                  </c:pt>
                  <c:pt idx="122">
                    <c:v>6.12.5</c:v>
                  </c:pt>
                  <c:pt idx="123">
                    <c:v>7.3.13</c:v>
                  </c:pt>
                  <c:pt idx="124">
                    <c:v>4.6.6</c:v>
                  </c:pt>
                  <c:pt idx="125">
                    <c:v>5.4.3</c:v>
                  </c:pt>
                  <c:pt idx="126">
                    <c:v>4.4.4</c:v>
                  </c:pt>
                  <c:pt idx="127">
                    <c:v>5.5.1.3</c:v>
                  </c:pt>
                  <c:pt idx="128">
                    <c:v>3.5.9</c:v>
                  </c:pt>
                  <c:pt idx="129">
                    <c:v>7.6.1</c:v>
                  </c:pt>
                  <c:pt idx="130">
                    <c:v>8.7.8</c:v>
                  </c:pt>
                  <c:pt idx="131">
                    <c:v>4.6.30</c:v>
                  </c:pt>
                  <c:pt idx="132">
                    <c:v>4.2.6</c:v>
                  </c:pt>
                  <c:pt idx="133">
                    <c:v>4.7.10</c:v>
                  </c:pt>
                  <c:pt idx="134">
                    <c:v>3.1.5</c:v>
                  </c:pt>
                  <c:pt idx="135">
                    <c:v>4.7.15</c:v>
                  </c:pt>
                  <c:pt idx="136">
                    <c:v>4.1.1</c:v>
                  </c:pt>
                  <c:pt idx="137">
                    <c:v>9.6.1</c:v>
                  </c:pt>
                  <c:pt idx="138">
                    <c:v>4.7.34</c:v>
                  </c:pt>
                  <c:pt idx="139">
                    <c:v>4.7.33</c:v>
                  </c:pt>
                  <c:pt idx="140">
                    <c:v>4.5.3</c:v>
                  </c:pt>
                  <c:pt idx="141">
                    <c:v>4.7.20</c:v>
                  </c:pt>
                  <c:pt idx="142">
                    <c:v>4.5.4</c:v>
                  </c:pt>
                  <c:pt idx="143">
                    <c:v>3.8.6</c:v>
                  </c:pt>
                  <c:pt idx="144">
                    <c:v>4.5.2</c:v>
                  </c:pt>
                  <c:pt idx="145">
                    <c:v>7.4.12</c:v>
                  </c:pt>
                  <c:pt idx="146">
                    <c:v>7.5.11</c:v>
                  </c:pt>
                  <c:pt idx="147">
                    <c:v>4.6.5</c:v>
                  </c:pt>
                  <c:pt idx="148">
                    <c:v>4.2.10</c:v>
                  </c:pt>
                  <c:pt idx="149">
                    <c:v>3.1.10</c:v>
                  </c:pt>
                  <c:pt idx="150">
                    <c:v>1.4</c:v>
                  </c:pt>
                  <c:pt idx="151">
                    <c:v>4.7.6</c:v>
                  </c:pt>
                  <c:pt idx="152">
                    <c:v>4.6.21</c:v>
                  </c:pt>
                  <c:pt idx="153">
                    <c:v>4.6.24</c:v>
                  </c:pt>
                  <c:pt idx="154">
                    <c:v>3.5.4</c:v>
                  </c:pt>
                  <c:pt idx="155">
                    <c:v>5.3.2</c:v>
                  </c:pt>
                  <c:pt idx="156">
                    <c:v>3.7.9</c:v>
                  </c:pt>
                  <c:pt idx="157">
                    <c:v>4.7.12</c:v>
                  </c:pt>
                  <c:pt idx="158">
                    <c:v>3.7.2</c:v>
                  </c:pt>
                  <c:pt idx="159">
                    <c:v>6.11.6</c:v>
                  </c:pt>
                  <c:pt idx="160">
                    <c:v>3.6.2</c:v>
                  </c:pt>
                  <c:pt idx="161">
                    <c:v>3.10.7</c:v>
                  </c:pt>
                  <c:pt idx="162">
                    <c:v>3.8.7</c:v>
                  </c:pt>
                  <c:pt idx="163">
                    <c:v>6.7.1</c:v>
                  </c:pt>
                  <c:pt idx="164">
                    <c:v>9.6.5</c:v>
                  </c:pt>
                  <c:pt idx="165">
                    <c:v>6.13.1</c:v>
                  </c:pt>
                  <c:pt idx="166">
                    <c:v>3.10.9</c:v>
                  </c:pt>
                  <c:pt idx="167">
                    <c:v>3.11.4</c:v>
                  </c:pt>
                  <c:pt idx="168">
                    <c:v>3.1.9</c:v>
                  </c:pt>
                  <c:pt idx="169">
                    <c:v>3.11.1</c:v>
                  </c:pt>
                  <c:pt idx="170">
                    <c:v>8.3.1</c:v>
                  </c:pt>
                  <c:pt idx="171">
                    <c:v>4.7.22</c:v>
                  </c:pt>
                  <c:pt idx="172">
                    <c:v>4.2.3</c:v>
                  </c:pt>
                  <c:pt idx="173">
                    <c:v>4.5.5</c:v>
                  </c:pt>
                  <c:pt idx="174">
                    <c:v>1.1</c:v>
                  </c:pt>
                  <c:pt idx="175">
                    <c:v>6.7.2</c:v>
                  </c:pt>
                  <c:pt idx="176">
                    <c:v>6.13.8</c:v>
                  </c:pt>
                  <c:pt idx="177">
                    <c:v>5.6.4</c:v>
                  </c:pt>
                  <c:pt idx="178">
                    <c:v>3.5.6</c:v>
                  </c:pt>
                  <c:pt idx="179">
                    <c:v>4.7.11</c:v>
                  </c:pt>
                  <c:pt idx="180">
                    <c:v>6.13.14</c:v>
                  </c:pt>
                  <c:pt idx="181">
                    <c:v>3.5.1</c:v>
                  </c:pt>
                  <c:pt idx="182">
                    <c:v>3.8.1</c:v>
                  </c:pt>
                  <c:pt idx="183">
                    <c:v>3.4.9</c:v>
                  </c:pt>
                  <c:pt idx="184">
                    <c:v>5.5.1.2</c:v>
                  </c:pt>
                  <c:pt idx="185">
                    <c:v>6.10.5</c:v>
                  </c:pt>
                  <c:pt idx="186">
                    <c:v>4.6.10</c:v>
                  </c:pt>
                  <c:pt idx="187">
                    <c:v>4.2.2</c:v>
                  </c:pt>
                  <c:pt idx="188">
                    <c:v>7.3.10</c:v>
                  </c:pt>
                  <c:pt idx="189">
                    <c:v>6.13.15</c:v>
                  </c:pt>
                  <c:pt idx="190">
                    <c:v>3.2.5</c:v>
                  </c:pt>
                  <c:pt idx="191">
                    <c:v>3.9.8</c:v>
                  </c:pt>
                  <c:pt idx="192">
                    <c:v>9.6.6</c:v>
                  </c:pt>
                  <c:pt idx="193">
                    <c:v>3.10.3</c:v>
                  </c:pt>
                  <c:pt idx="194">
                    <c:v>4.6.35</c:v>
                  </c:pt>
                  <c:pt idx="195">
                    <c:v>3.5.3</c:v>
                  </c:pt>
                  <c:pt idx="196">
                    <c:v>8.5.2</c:v>
                  </c:pt>
                  <c:pt idx="197">
                    <c:v>3.2.3</c:v>
                  </c:pt>
                  <c:pt idx="198">
                    <c:v>3.7.3</c:v>
                  </c:pt>
                  <c:pt idx="199">
                    <c:v>3.6.3</c:v>
                  </c:pt>
                  <c:pt idx="200">
                    <c:v>6.7.9</c:v>
                  </c:pt>
                  <c:pt idx="201">
                    <c:v>3.1.8</c:v>
                  </c:pt>
                  <c:pt idx="202">
                    <c:v>9.8.1</c:v>
                  </c:pt>
                  <c:pt idx="203">
                    <c:v>3.10.1</c:v>
                  </c:pt>
                  <c:pt idx="204">
                    <c:v>3.7.8</c:v>
                  </c:pt>
                  <c:pt idx="205">
                    <c:v>4.7.13</c:v>
                  </c:pt>
                  <c:pt idx="206">
                    <c:v>5.7.3</c:v>
                  </c:pt>
                  <c:pt idx="207">
                    <c:v>3.8.2</c:v>
                  </c:pt>
                  <c:pt idx="208">
                    <c:v>3.9.4</c:v>
                  </c:pt>
                  <c:pt idx="209">
                    <c:v>4.2.4</c:v>
                  </c:pt>
                  <c:pt idx="210">
                    <c:v>3.3.5</c:v>
                  </c:pt>
                  <c:pt idx="211">
                    <c:v>4.7.2</c:v>
                  </c:pt>
                  <c:pt idx="212">
                    <c:v>4.6.34</c:v>
                  </c:pt>
                  <c:pt idx="213">
                    <c:v>4.6.12</c:v>
                  </c:pt>
                  <c:pt idx="214">
                    <c:v>3.10.4</c:v>
                  </c:pt>
                  <c:pt idx="215">
                    <c:v>6.9.4</c:v>
                  </c:pt>
                  <c:pt idx="216">
                    <c:v>3.4.10</c:v>
                  </c:pt>
                  <c:pt idx="217">
                    <c:v>6.4.12</c:v>
                  </c:pt>
                  <c:pt idx="218">
                    <c:v>6.13.18</c:v>
                  </c:pt>
                  <c:pt idx="219">
                    <c:v>6.1.2</c:v>
                  </c:pt>
                  <c:pt idx="220">
                    <c:v>6.2.2</c:v>
                  </c:pt>
                  <c:pt idx="221">
                    <c:v>6.3.2</c:v>
                  </c:pt>
                  <c:pt idx="222">
                    <c:v>7.4.13</c:v>
                  </c:pt>
                  <c:pt idx="223">
                    <c:v>7.5.12</c:v>
                  </c:pt>
                  <c:pt idx="224">
                    <c:v>4.6.11</c:v>
                  </c:pt>
                  <c:pt idx="225">
                    <c:v>7.6.5</c:v>
                  </c:pt>
                  <c:pt idx="226">
                    <c:v>6.6.15</c:v>
                  </c:pt>
                  <c:pt idx="227">
                    <c:v>3.9.9</c:v>
                  </c:pt>
                  <c:pt idx="228">
                    <c:v>3.3.3</c:v>
                  </c:pt>
                  <c:pt idx="229">
                    <c:v>6.10.4</c:v>
                  </c:pt>
                  <c:pt idx="230">
                    <c:v>9.5.3</c:v>
                  </c:pt>
                  <c:pt idx="231">
                    <c:v>3.10.14</c:v>
                  </c:pt>
                  <c:pt idx="232">
                    <c:v>3.2.4</c:v>
                  </c:pt>
                  <c:pt idx="233">
                    <c:v>4.6.20</c:v>
                  </c:pt>
                  <c:pt idx="234">
                    <c:v>4.6.16</c:v>
                  </c:pt>
                  <c:pt idx="235">
                    <c:v>4.7.14</c:v>
                  </c:pt>
                  <c:pt idx="236">
                    <c:v>4.6.13</c:v>
                  </c:pt>
                  <c:pt idx="237">
                    <c:v>3.5.12</c:v>
                  </c:pt>
                  <c:pt idx="238">
                    <c:v>6.6.14</c:v>
                  </c:pt>
                  <c:pt idx="239">
                    <c:v>4.7.28</c:v>
                  </c:pt>
                  <c:pt idx="240">
                    <c:v>4.7.27</c:v>
                  </c:pt>
                  <c:pt idx="241">
                    <c:v>3.1.4</c:v>
                  </c:pt>
                  <c:pt idx="242">
                    <c:v>6.9.3</c:v>
                  </c:pt>
                  <c:pt idx="243">
                    <c:v>3.4.11</c:v>
                  </c:pt>
                  <c:pt idx="244">
                    <c:v>4.6.22</c:v>
                  </c:pt>
                  <c:pt idx="245">
                    <c:v>9.6.4</c:v>
                  </c:pt>
                  <c:pt idx="246">
                    <c:v>4.2.7</c:v>
                  </c:pt>
                  <c:pt idx="247">
                    <c:v>5.2.3</c:v>
                  </c:pt>
                  <c:pt idx="248">
                    <c:v>3.9.10</c:v>
                  </c:pt>
                  <c:pt idx="249">
                    <c:v>5.6.6</c:v>
                  </c:pt>
                  <c:pt idx="250">
                    <c:v>9.5.1</c:v>
                  </c:pt>
                  <c:pt idx="251">
                    <c:v>4.6.15</c:v>
                  </c:pt>
                  <c:pt idx="252">
                    <c:v>4.3.3</c:v>
                  </c:pt>
                  <c:pt idx="253">
                    <c:v>7.7.1</c:v>
                  </c:pt>
                  <c:pt idx="254">
                    <c:v>4.6.31</c:v>
                  </c:pt>
                  <c:pt idx="255">
                    <c:v>4.7.19</c:v>
                  </c:pt>
                  <c:pt idx="256">
                    <c:v>6.10.7</c:v>
                  </c:pt>
                  <c:pt idx="257">
                    <c:v>6.11.5</c:v>
                  </c:pt>
                  <c:pt idx="258">
                    <c:v>6.12.7</c:v>
                  </c:pt>
                  <c:pt idx="259">
                    <c:v>4.6.38</c:v>
                  </c:pt>
                  <c:pt idx="260">
                    <c:v>4.7.18</c:v>
                  </c:pt>
                  <c:pt idx="261">
                    <c:v>3.5.7</c:v>
                  </c:pt>
                  <c:pt idx="262">
                    <c:v>5.5.2.3</c:v>
                  </c:pt>
                  <c:pt idx="263">
                    <c:v>4.2.8</c:v>
                  </c:pt>
                  <c:pt idx="264">
                    <c:v>9.7.1</c:v>
                  </c:pt>
                  <c:pt idx="265">
                    <c:v>4.7.37</c:v>
                  </c:pt>
                  <c:pt idx="266">
                    <c:v>3.11.9</c:v>
                  </c:pt>
                  <c:pt idx="267">
                    <c:v>7.3.12</c:v>
                  </c:pt>
                  <c:pt idx="268">
                    <c:v>7.3.11</c:v>
                  </c:pt>
                  <c:pt idx="269">
                    <c:v>4.4.1</c:v>
                  </c:pt>
                  <c:pt idx="270">
                    <c:v>6.7.7</c:v>
                  </c:pt>
                  <c:pt idx="271">
                    <c:v>4.3.1</c:v>
                  </c:pt>
                  <c:pt idx="272">
                    <c:v>3.5.2</c:v>
                  </c:pt>
                  <c:pt idx="273">
                    <c:v>8.5.3</c:v>
                  </c:pt>
                  <c:pt idx="274">
                    <c:v>3.5.13</c:v>
                  </c:pt>
                  <c:pt idx="275">
                    <c:v>3.3.4</c:v>
                  </c:pt>
                  <c:pt idx="276">
                    <c:v>4.6.7</c:v>
                  </c:pt>
                  <c:pt idx="277">
                    <c:v>3.13.1</c:v>
                  </c:pt>
                  <c:pt idx="278">
                    <c:v>4.7.35</c:v>
                  </c:pt>
                  <c:pt idx="279">
                    <c:v>3.7.5</c:v>
                  </c:pt>
                  <c:pt idx="280">
                    <c:v>3.11.2</c:v>
                  </c:pt>
                  <c:pt idx="281">
                    <c:v>4.7.3</c:v>
                  </c:pt>
                  <c:pt idx="282">
                    <c:v>4.6.32</c:v>
                  </c:pt>
                  <c:pt idx="283">
                    <c:v>4.7.30</c:v>
                  </c:pt>
                  <c:pt idx="284">
                    <c:v>6.5.2</c:v>
                  </c:pt>
                  <c:pt idx="285">
                    <c:v>4.1.6</c:v>
                  </c:pt>
                  <c:pt idx="286">
                    <c:v>3.10.12</c:v>
                  </c:pt>
                  <c:pt idx="287">
                    <c:v>6.5.5</c:v>
                  </c:pt>
                  <c:pt idx="288">
                    <c:v>6.5.1</c:v>
                  </c:pt>
                  <c:pt idx="289">
                    <c:v>1.3</c:v>
                  </c:pt>
                  <c:pt idx="290">
                    <c:v>3.4.3</c:v>
                  </c:pt>
                  <c:pt idx="291">
                    <c:v>4.3.4</c:v>
                  </c:pt>
                  <c:pt idx="292">
                    <c:v>7.1.3</c:v>
                  </c:pt>
                  <c:pt idx="293">
                    <c:v>4.6.36</c:v>
                  </c:pt>
                  <c:pt idx="294">
                    <c:v>8.7.6</c:v>
                  </c:pt>
                  <c:pt idx="295">
                    <c:v>6.4.7</c:v>
                  </c:pt>
                  <c:pt idx="296">
                    <c:v>6.1.7</c:v>
                  </c:pt>
                  <c:pt idx="297">
                    <c:v>6.2.7</c:v>
                  </c:pt>
                  <c:pt idx="298">
                    <c:v>6.3.7</c:v>
                  </c:pt>
                  <c:pt idx="299">
                    <c:v>7.3.2</c:v>
                  </c:pt>
                  <c:pt idx="300">
                    <c:v>7.4.6</c:v>
                  </c:pt>
                  <c:pt idx="301">
                    <c:v>7.3.9</c:v>
                  </c:pt>
                  <c:pt idx="302">
                    <c:v>3.5.14</c:v>
                  </c:pt>
                  <c:pt idx="303">
                    <c:v>4.6.19</c:v>
                  </c:pt>
                  <c:pt idx="304">
                    <c:v>4.7.17</c:v>
                  </c:pt>
                  <c:pt idx="305">
                    <c:v>6.6.9</c:v>
                  </c:pt>
                  <c:pt idx="306">
                    <c:v>3.5.8</c:v>
                  </c:pt>
                  <c:pt idx="307">
                    <c:v>9.8.4</c:v>
                  </c:pt>
                  <c:pt idx="308">
                    <c:v>6.4.1</c:v>
                  </c:pt>
                  <c:pt idx="309">
                    <c:v>6.7.6</c:v>
                  </c:pt>
                  <c:pt idx="310">
                    <c:v>4.6.3</c:v>
                  </c:pt>
                  <c:pt idx="311">
                    <c:v>4.7.7</c:v>
                  </c:pt>
                  <c:pt idx="312">
                    <c:v>4.7.8</c:v>
                  </c:pt>
                  <c:pt idx="313">
                    <c:v>4.3.5</c:v>
                  </c:pt>
                  <c:pt idx="314">
                    <c:v>8.7.5</c:v>
                  </c:pt>
                  <c:pt idx="315">
                    <c:v>6.13.16</c:v>
                  </c:pt>
                  <c:pt idx="316">
                    <c:v>4.7.24</c:v>
                  </c:pt>
                  <c:pt idx="317">
                    <c:v>4.6.27</c:v>
                  </c:pt>
                  <c:pt idx="318">
                    <c:v>7.7.5</c:v>
                  </c:pt>
                  <c:pt idx="319">
                    <c:v>4.6.26</c:v>
                  </c:pt>
                  <c:pt idx="320">
                    <c:v>6.13.10</c:v>
                  </c:pt>
                  <c:pt idx="321">
                    <c:v>4.7.29</c:v>
                  </c:pt>
                  <c:pt idx="322">
                    <c:v>6.4.8</c:v>
                  </c:pt>
                  <c:pt idx="323">
                    <c:v>3.10.2</c:v>
                  </c:pt>
                  <c:pt idx="324">
                    <c:v>6.9.14</c:v>
                  </c:pt>
                  <c:pt idx="325">
                    <c:v>4.1.3</c:v>
                  </c:pt>
                  <c:pt idx="326">
                    <c:v>6.8.11</c:v>
                  </c:pt>
                  <c:pt idx="327">
                    <c:v>4.6.33</c:v>
                  </c:pt>
                  <c:pt idx="328">
                    <c:v>4.7.31</c:v>
                  </c:pt>
                  <c:pt idx="329">
                    <c:v>6.12.4</c:v>
                  </c:pt>
                  <c:pt idx="330">
                    <c:v>6.9.12</c:v>
                  </c:pt>
                  <c:pt idx="331">
                    <c:v>4.3.7</c:v>
                  </c:pt>
                  <c:pt idx="332">
                    <c:v>7.6.6</c:v>
                  </c:pt>
                  <c:pt idx="333">
                    <c:v>7.7.6</c:v>
                  </c:pt>
                  <c:pt idx="334">
                    <c:v>3.7.7</c:v>
                  </c:pt>
                  <c:pt idx="335">
                    <c:v>6.6.1</c:v>
                  </c:pt>
                  <c:pt idx="336">
                    <c:v>6.8.5</c:v>
                  </c:pt>
                  <c:pt idx="337">
                    <c:v>6.8.12</c:v>
                  </c:pt>
                  <c:pt idx="338">
                    <c:v>7.4.1</c:v>
                  </c:pt>
                  <c:pt idx="339">
                    <c:v>6.6.7</c:v>
                  </c:pt>
                  <c:pt idx="340">
                    <c:v>6.8.4</c:v>
                  </c:pt>
                  <c:pt idx="341">
                    <c:v>6.9.5</c:v>
                  </c:pt>
                  <c:pt idx="342">
                    <c:v>3.11.10</c:v>
                  </c:pt>
                  <c:pt idx="343">
                    <c:v>6.1.5</c:v>
                  </c:pt>
                  <c:pt idx="344">
                    <c:v>6.2.5</c:v>
                  </c:pt>
                  <c:pt idx="345">
                    <c:v>6.3.5</c:v>
                  </c:pt>
                  <c:pt idx="346">
                    <c:v>9.8.3</c:v>
                  </c:pt>
                  <c:pt idx="347">
                    <c:v>4.6.29</c:v>
                  </c:pt>
                  <c:pt idx="348">
                    <c:v>4.6.4</c:v>
                  </c:pt>
                  <c:pt idx="349">
                    <c:v>3.10.10</c:v>
                  </c:pt>
                  <c:pt idx="350">
                    <c:v>4.7.32</c:v>
                  </c:pt>
                  <c:pt idx="351">
                    <c:v>3.2.1</c:v>
                  </c:pt>
                  <c:pt idx="352">
                    <c:v>3.4.8</c:v>
                  </c:pt>
                  <c:pt idx="353">
                    <c:v>7.6.17</c:v>
                  </c:pt>
                  <c:pt idx="354">
                    <c:v>7.7.17</c:v>
                  </c:pt>
                  <c:pt idx="355">
                    <c:v>4.1.4</c:v>
                  </c:pt>
                  <c:pt idx="356">
                    <c:v>3.4.2</c:v>
                  </c:pt>
                  <c:pt idx="357">
                    <c:v>3.13.3</c:v>
                  </c:pt>
                  <c:pt idx="358">
                    <c:v>6.10.6</c:v>
                  </c:pt>
                  <c:pt idx="359">
                    <c:v>6.11.4</c:v>
                  </c:pt>
                  <c:pt idx="360">
                    <c:v>6.12.6</c:v>
                  </c:pt>
                  <c:pt idx="361">
                    <c:v>3.9.7</c:v>
                  </c:pt>
                  <c:pt idx="362">
                    <c:v>4.6.8</c:v>
                  </c:pt>
                  <c:pt idx="363">
                    <c:v>7.3.4</c:v>
                  </c:pt>
                  <c:pt idx="364">
                    <c:v>4.6.14</c:v>
                  </c:pt>
                  <c:pt idx="365">
                    <c:v>5.7.4</c:v>
                  </c:pt>
                  <c:pt idx="366">
                    <c:v>2.6</c:v>
                  </c:pt>
                  <c:pt idx="367">
                    <c:v>6.9.1</c:v>
                  </c:pt>
                  <c:pt idx="368">
                    <c:v>6.5.7</c:v>
                  </c:pt>
                  <c:pt idx="369">
                    <c:v>6.9.6</c:v>
                  </c:pt>
                  <c:pt idx="370">
                    <c:v>6.5.4</c:v>
                  </c:pt>
                  <c:pt idx="371">
                    <c:v>3.10.13</c:v>
                  </c:pt>
                  <c:pt idx="372">
                    <c:v>3.11.7</c:v>
                  </c:pt>
                  <c:pt idx="373">
                    <c:v>4.1.5</c:v>
                  </c:pt>
                  <c:pt idx="374">
                    <c:v>6.6.8</c:v>
                  </c:pt>
                  <c:pt idx="375">
                    <c:v>6.4.3</c:v>
                  </c:pt>
                  <c:pt idx="376">
                    <c:v>6.6.4</c:v>
                  </c:pt>
                  <c:pt idx="377">
                    <c:v>4.7.26</c:v>
                  </c:pt>
                  <c:pt idx="378">
                    <c:v>4.7.38</c:v>
                  </c:pt>
                  <c:pt idx="379">
                    <c:v>3.3.1</c:v>
                  </c:pt>
                  <c:pt idx="380">
                    <c:v>6.8.1</c:v>
                  </c:pt>
                  <c:pt idx="381">
                    <c:v>4.6.9</c:v>
                  </c:pt>
                  <c:pt idx="382">
                    <c:v>6.6.16</c:v>
                  </c:pt>
                  <c:pt idx="383">
                    <c:v>6.8.13</c:v>
                  </c:pt>
                  <c:pt idx="384">
                    <c:v>6.9.13</c:v>
                  </c:pt>
                  <c:pt idx="385">
                    <c:v>6.13.17</c:v>
                  </c:pt>
                  <c:pt idx="386">
                    <c:v>4.6.28</c:v>
                  </c:pt>
                  <c:pt idx="387">
                    <c:v>7.5.1</c:v>
                  </c:pt>
                  <c:pt idx="388">
                    <c:v>4.6.18</c:v>
                  </c:pt>
                  <c:pt idx="389">
                    <c:v>3.11.5</c:v>
                  </c:pt>
                  <c:pt idx="390">
                    <c:v>7.1.1</c:v>
                  </c:pt>
                  <c:pt idx="391">
                    <c:v>6.8.3</c:v>
                  </c:pt>
                  <c:pt idx="392">
                    <c:v>6.10.11</c:v>
                  </c:pt>
                  <c:pt idx="393">
                    <c:v>6.11.9</c:v>
                  </c:pt>
                  <c:pt idx="394">
                    <c:v>6.12.11</c:v>
                  </c:pt>
                  <c:pt idx="395">
                    <c:v>3.5.11</c:v>
                  </c:pt>
                  <c:pt idx="396">
                    <c:v>7.6.3</c:v>
                  </c:pt>
                  <c:pt idx="397">
                    <c:v>7.7.3</c:v>
                  </c:pt>
                  <c:pt idx="398">
                    <c:v>3.4.1</c:v>
                  </c:pt>
                  <c:pt idx="399">
                    <c:v>3.12.2</c:v>
                  </c:pt>
                  <c:pt idx="400">
                    <c:v>3.10.8</c:v>
                  </c:pt>
                  <c:pt idx="401">
                    <c:v>7.6.4</c:v>
                  </c:pt>
                  <c:pt idx="402">
                    <c:v>7.7.4</c:v>
                  </c:pt>
                  <c:pt idx="403">
                    <c:v>9.6.3</c:v>
                  </c:pt>
                  <c:pt idx="404">
                    <c:v>6.6.2</c:v>
                  </c:pt>
                  <c:pt idx="405">
                    <c:v>7.6.9</c:v>
                  </c:pt>
                  <c:pt idx="406">
                    <c:v>7.7.9</c:v>
                  </c:pt>
                  <c:pt idx="407">
                    <c:v>4.6.37</c:v>
                  </c:pt>
                  <c:pt idx="408">
                    <c:v>4.3.2</c:v>
                  </c:pt>
                  <c:pt idx="409">
                    <c:v>6.5.12</c:v>
                  </c:pt>
                  <c:pt idx="410">
                    <c:v>6.7.13</c:v>
                  </c:pt>
                  <c:pt idx="411">
                    <c:v>7.2.2</c:v>
                  </c:pt>
                  <c:pt idx="412">
                    <c:v>7.5.5</c:v>
                  </c:pt>
                  <c:pt idx="413">
                    <c:v>9.8.2</c:v>
                  </c:pt>
                  <c:pt idx="414">
                    <c:v>3.4.6</c:v>
                  </c:pt>
                  <c:pt idx="415">
                    <c:v>6.8.2</c:v>
                  </c:pt>
                  <c:pt idx="416">
                    <c:v>4.2.5</c:v>
                  </c:pt>
                  <c:pt idx="417">
                    <c:v>6.13.3</c:v>
                  </c:pt>
                  <c:pt idx="418">
                    <c:v>6.13.6</c:v>
                  </c:pt>
                  <c:pt idx="419">
                    <c:v>6.5.13</c:v>
                  </c:pt>
                  <c:pt idx="420">
                    <c:v>6.7.3</c:v>
                  </c:pt>
                  <c:pt idx="421">
                    <c:v>6.7.15</c:v>
                  </c:pt>
                  <c:pt idx="422">
                    <c:v>6.10.12</c:v>
                  </c:pt>
                  <c:pt idx="423">
                    <c:v>6.11.10</c:v>
                  </c:pt>
                  <c:pt idx="424">
                    <c:v>6.12.12</c:v>
                  </c:pt>
                  <c:pt idx="425">
                    <c:v>3.9.1</c:v>
                  </c:pt>
                  <c:pt idx="426">
                    <c:v>6.1.4</c:v>
                  </c:pt>
                  <c:pt idx="427">
                    <c:v>6.2.4</c:v>
                  </c:pt>
                  <c:pt idx="428">
                    <c:v>6.3.4</c:v>
                  </c:pt>
                  <c:pt idx="429">
                    <c:v>7.4.8</c:v>
                  </c:pt>
                  <c:pt idx="430">
                    <c:v>7.5.7</c:v>
                  </c:pt>
                  <c:pt idx="431">
                    <c:v>3.2.2</c:v>
                  </c:pt>
                  <c:pt idx="432">
                    <c:v>6.6.5</c:v>
                  </c:pt>
                  <c:pt idx="433">
                    <c:v>7.1.5</c:v>
                  </c:pt>
                  <c:pt idx="434">
                    <c:v>3.4.4</c:v>
                  </c:pt>
                  <c:pt idx="435">
                    <c:v>6.6.10</c:v>
                  </c:pt>
                  <c:pt idx="436">
                    <c:v>6.8.7</c:v>
                  </c:pt>
                  <c:pt idx="437">
                    <c:v>6.7.4</c:v>
                  </c:pt>
                  <c:pt idx="438">
                    <c:v>7.1.2</c:v>
                  </c:pt>
                  <c:pt idx="439">
                    <c:v>6.1.8</c:v>
                  </c:pt>
                  <c:pt idx="440">
                    <c:v>6.2.8</c:v>
                  </c:pt>
                  <c:pt idx="441">
                    <c:v>6.3.8</c:v>
                  </c:pt>
                  <c:pt idx="442">
                    <c:v>6.4.11</c:v>
                  </c:pt>
                  <c:pt idx="443">
                    <c:v>6.5.11</c:v>
                  </c:pt>
                  <c:pt idx="444">
                    <c:v>6.7.14</c:v>
                  </c:pt>
                  <c:pt idx="445">
                    <c:v>6.10.15</c:v>
                  </c:pt>
                  <c:pt idx="446">
                    <c:v>6.11.13</c:v>
                  </c:pt>
                  <c:pt idx="447">
                    <c:v>6.12.15</c:v>
                  </c:pt>
                  <c:pt idx="448">
                    <c:v>6.6.3</c:v>
                  </c:pt>
                  <c:pt idx="449">
                    <c:v>4.6.25</c:v>
                  </c:pt>
                  <c:pt idx="450">
                    <c:v>3.7.6</c:v>
                  </c:pt>
                  <c:pt idx="451">
                    <c:v>3.9.3</c:v>
                  </c:pt>
                  <c:pt idx="452">
                    <c:v>6.6.11</c:v>
                  </c:pt>
                  <c:pt idx="453">
                    <c:v>7.4.14</c:v>
                  </c:pt>
                  <c:pt idx="454">
                    <c:v>7.5.13</c:v>
                  </c:pt>
                  <c:pt idx="455">
                    <c:v>7.6.16</c:v>
                  </c:pt>
                  <c:pt idx="456">
                    <c:v>7.7.16</c:v>
                  </c:pt>
                  <c:pt idx="457">
                    <c:v>6.1.3</c:v>
                  </c:pt>
                  <c:pt idx="458">
                    <c:v>6.2.3</c:v>
                  </c:pt>
                  <c:pt idx="459">
                    <c:v>6.3.3</c:v>
                  </c:pt>
                  <c:pt idx="460">
                    <c:v>6.4.5</c:v>
                  </c:pt>
                  <c:pt idx="461">
                    <c:v>6.5.3</c:v>
                  </c:pt>
                  <c:pt idx="462">
                    <c:v>6.7.5</c:v>
                  </c:pt>
                  <c:pt idx="463">
                    <c:v>8.7.7</c:v>
                  </c:pt>
                  <c:pt idx="464">
                    <c:v>3.13.2</c:v>
                  </c:pt>
                  <c:pt idx="465">
                    <c:v>3.10.11</c:v>
                  </c:pt>
                  <c:pt idx="466">
                    <c:v>1.2</c:v>
                  </c:pt>
                  <c:pt idx="467">
                    <c:v>7.6.15</c:v>
                  </c:pt>
                  <c:pt idx="468">
                    <c:v>7.7.15</c:v>
                  </c:pt>
                  <c:pt idx="469">
                    <c:v>3.10.6</c:v>
                  </c:pt>
                  <c:pt idx="470">
                    <c:v>6.1.9</c:v>
                  </c:pt>
                  <c:pt idx="471">
                    <c:v>6.2.9</c:v>
                  </c:pt>
                  <c:pt idx="472">
                    <c:v>6.3.9</c:v>
                  </c:pt>
                  <c:pt idx="473">
                    <c:v>6.4.13</c:v>
                  </c:pt>
                  <c:pt idx="474">
                    <c:v>6.5.8</c:v>
                  </c:pt>
                  <c:pt idx="475">
                    <c:v>6.6.17</c:v>
                  </c:pt>
                  <c:pt idx="476">
                    <c:v>6.7.10</c:v>
                  </c:pt>
                  <c:pt idx="477">
                    <c:v>6.8.14</c:v>
                  </c:pt>
                  <c:pt idx="478">
                    <c:v>6.10.16</c:v>
                  </c:pt>
                  <c:pt idx="479">
                    <c:v>6.11.14</c:v>
                  </c:pt>
                  <c:pt idx="480">
                    <c:v>6.12.16</c:v>
                  </c:pt>
                  <c:pt idx="481">
                    <c:v>6.13.13</c:v>
                  </c:pt>
                  <c:pt idx="482">
                    <c:v>3.10.5</c:v>
                  </c:pt>
                  <c:pt idx="483">
                    <c:v>6.4.2</c:v>
                  </c:pt>
                  <c:pt idx="484">
                    <c:v>4.6.23</c:v>
                  </c:pt>
                  <c:pt idx="485">
                    <c:v>4.1.2</c:v>
                  </c:pt>
                  <c:pt idx="486">
                    <c:v>7.6.8</c:v>
                  </c:pt>
                  <c:pt idx="487">
                    <c:v>7.7.8</c:v>
                  </c:pt>
                  <c:pt idx="488">
                    <c:v>7.6.2</c:v>
                  </c:pt>
                  <c:pt idx="489">
                    <c:v>7.4.3</c:v>
                  </c:pt>
                  <c:pt idx="490">
                    <c:v>6.13.4</c:v>
                  </c:pt>
                  <c:pt idx="491">
                    <c:v>7.4.9</c:v>
                  </c:pt>
                  <c:pt idx="492">
                    <c:v>7.5.8</c:v>
                  </c:pt>
                  <c:pt idx="493">
                    <c:v>6.9.2</c:v>
                  </c:pt>
                  <c:pt idx="494">
                    <c:v>7.1.6</c:v>
                  </c:pt>
                  <c:pt idx="495">
                    <c:v>7.5.2</c:v>
                  </c:pt>
                  <c:pt idx="496">
                    <c:v>6.6.6</c:v>
                  </c:pt>
                  <c:pt idx="497">
                    <c:v>3.3.2</c:v>
                  </c:pt>
                  <c:pt idx="498">
                    <c:v>6.8.10</c:v>
                  </c:pt>
                  <c:pt idx="499">
                    <c:v>6.9.7</c:v>
                  </c:pt>
                  <c:pt idx="500">
                    <c:v>6.9.11</c:v>
                  </c:pt>
                  <c:pt idx="501">
                    <c:v>7.3.1</c:v>
                  </c:pt>
                  <c:pt idx="502">
                    <c:v>7.4.5</c:v>
                  </c:pt>
                  <c:pt idx="503">
                    <c:v>7.6.7</c:v>
                  </c:pt>
                  <c:pt idx="504">
                    <c:v>7.7.7</c:v>
                  </c:pt>
                  <c:pt idx="505">
                    <c:v>6.4.6</c:v>
                  </c:pt>
                  <c:pt idx="506">
                    <c:v>7.3.7</c:v>
                  </c:pt>
                  <c:pt idx="507">
                    <c:v>7.7.2</c:v>
                  </c:pt>
                  <c:pt idx="508">
                    <c:v>3.4.5</c:v>
                  </c:pt>
                  <c:pt idx="509">
                    <c:v>6.1.6</c:v>
                  </c:pt>
                  <c:pt idx="510">
                    <c:v>6.2.6</c:v>
                  </c:pt>
                  <c:pt idx="511">
                    <c:v>6.3.6</c:v>
                  </c:pt>
                  <c:pt idx="512">
                    <c:v>6.4.9</c:v>
                  </c:pt>
                  <c:pt idx="513">
                    <c:v>6.5.6</c:v>
                  </c:pt>
                  <c:pt idx="514">
                    <c:v>6.7.8</c:v>
                  </c:pt>
                  <c:pt idx="515">
                    <c:v>7.3.6</c:v>
                  </c:pt>
                  <c:pt idx="516">
                    <c:v>6.4.4</c:v>
                  </c:pt>
                  <c:pt idx="517">
                    <c:v>7.3.3</c:v>
                  </c:pt>
                  <c:pt idx="518">
                    <c:v>7.6.14</c:v>
                  </c:pt>
                  <c:pt idx="519">
                    <c:v>7.7.14</c:v>
                  </c:pt>
                  <c:pt idx="520">
                    <c:v>6.8.6</c:v>
                  </c:pt>
                  <c:pt idx="521">
                    <c:v>7.2.4</c:v>
                  </c:pt>
                  <c:pt idx="522">
                    <c:v>4.7.23</c:v>
                  </c:pt>
                  <c:pt idx="523">
                    <c:v>7.1.7</c:v>
                  </c:pt>
                  <c:pt idx="524">
                    <c:v>7.4.4</c:v>
                  </c:pt>
                  <c:pt idx="525">
                    <c:v>7.4.11</c:v>
                  </c:pt>
                  <c:pt idx="526">
                    <c:v>7.5.10</c:v>
                  </c:pt>
                  <c:pt idx="527">
                    <c:v>3.9.2</c:v>
                  </c:pt>
                  <c:pt idx="528">
                    <c:v>6.5.10</c:v>
                  </c:pt>
                  <c:pt idx="529">
                    <c:v>6.5.9</c:v>
                  </c:pt>
                  <c:pt idx="530">
                    <c:v>6.7.11</c:v>
                  </c:pt>
                  <c:pt idx="531">
                    <c:v>6.10.9</c:v>
                  </c:pt>
                  <c:pt idx="532">
                    <c:v>6.11.7</c:v>
                  </c:pt>
                  <c:pt idx="533">
                    <c:v>6.12.9</c:v>
                  </c:pt>
                  <c:pt idx="534">
                    <c:v>7.6.13</c:v>
                  </c:pt>
                  <c:pt idx="535">
                    <c:v>7.7.13</c:v>
                  </c:pt>
                  <c:pt idx="536">
                    <c:v>7.3.8</c:v>
                  </c:pt>
                  <c:pt idx="537">
                    <c:v>7.4.2</c:v>
                  </c:pt>
                  <c:pt idx="538">
                    <c:v>7.4.10</c:v>
                  </c:pt>
                  <c:pt idx="539">
                    <c:v>7.5.9</c:v>
                  </c:pt>
                  <c:pt idx="540">
                    <c:v>6.4.10</c:v>
                  </c:pt>
                  <c:pt idx="541">
                    <c:v>6.6.13</c:v>
                  </c:pt>
                  <c:pt idx="542">
                    <c:v>4.3.6</c:v>
                  </c:pt>
                  <c:pt idx="543">
                    <c:v>7.4.7</c:v>
                  </c:pt>
                  <c:pt idx="544">
                    <c:v>7.5.6</c:v>
                  </c:pt>
                  <c:pt idx="545">
                    <c:v>7.2.1</c:v>
                  </c:pt>
                  <c:pt idx="546">
                    <c:v>7.5.4</c:v>
                  </c:pt>
                  <c:pt idx="547">
                    <c:v>7.2.5</c:v>
                  </c:pt>
                  <c:pt idx="548">
                    <c:v>7.5.3</c:v>
                  </c:pt>
                  <c:pt idx="549">
                    <c:v>6.10.13</c:v>
                  </c:pt>
                  <c:pt idx="550">
                    <c:v>6.11.11</c:v>
                  </c:pt>
                  <c:pt idx="551">
                    <c:v>6.12.13</c:v>
                  </c:pt>
                  <c:pt idx="552">
                    <c:v>6.6.12</c:v>
                  </c:pt>
                  <c:pt idx="553">
                    <c:v>6.7.12</c:v>
                  </c:pt>
                  <c:pt idx="554">
                    <c:v>6.8.8</c:v>
                  </c:pt>
                  <c:pt idx="555">
                    <c:v>6.8.9</c:v>
                  </c:pt>
                  <c:pt idx="556">
                    <c:v>6.9.8</c:v>
                  </c:pt>
                  <c:pt idx="557">
                    <c:v>6.9.9</c:v>
                  </c:pt>
                  <c:pt idx="558">
                    <c:v>6.9.10</c:v>
                  </c:pt>
                  <c:pt idx="559">
                    <c:v>6.10.10</c:v>
                  </c:pt>
                  <c:pt idx="560">
                    <c:v>6.11.8</c:v>
                  </c:pt>
                  <c:pt idx="561">
                    <c:v>6.12.10</c:v>
                  </c:pt>
                  <c:pt idx="562">
                    <c:v>6.13.5</c:v>
                  </c:pt>
                  <c:pt idx="563">
                    <c:v>6.13.7</c:v>
                  </c:pt>
                  <c:pt idx="564">
                    <c:v>7.3.5</c:v>
                  </c:pt>
                  <c:pt idx="565">
                    <c:v>7.2.3</c:v>
                  </c:pt>
                  <c:pt idx="566">
                    <c:v>7.2.6</c:v>
                  </c:pt>
                </c:lvl>
                <c:lvl>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lvl>
              </c:multiLvlStrCache>
            </c:multiLvlStrRef>
          </c:cat>
          <c:val>
            <c:numRef>
              <c:f>'CURVA ABC'!$F$5:$F$571</c:f>
              <c:numCache>
                <c:formatCode>_("R$"* #,##0.00_);_("R$"* \(#,##0.00\);_("R$"* "-"??_);_(@_)</c:formatCode>
                <c:ptCount val="567"/>
                <c:pt idx="0">
                  <c:v>421924.19736000005</c:v>
                </c:pt>
                <c:pt idx="1">
                  <c:v>384367.94640000002</c:v>
                </c:pt>
                <c:pt idx="2">
                  <c:v>172222.16</c:v>
                </c:pt>
                <c:pt idx="3">
                  <c:v>153966.97180800003</c:v>
                </c:pt>
                <c:pt idx="4">
                  <c:v>147996.51198800001</c:v>
                </c:pt>
                <c:pt idx="5">
                  <c:v>139037.63727199999</c:v>
                </c:pt>
                <c:pt idx="6">
                  <c:v>127353.63516300003</c:v>
                </c:pt>
                <c:pt idx="7">
                  <c:v>117288.592</c:v>
                </c:pt>
                <c:pt idx="8">
                  <c:v>113910.72000000002</c:v>
                </c:pt>
                <c:pt idx="9">
                  <c:v>107454.71208832001</c:v>
                </c:pt>
                <c:pt idx="10">
                  <c:v>104032.46808000001</c:v>
                </c:pt>
                <c:pt idx="11">
                  <c:v>94698.13052440001</c:v>
                </c:pt>
                <c:pt idx="12">
                  <c:v>93045.508056000006</c:v>
                </c:pt>
                <c:pt idx="13">
                  <c:v>85391.828740000012</c:v>
                </c:pt>
                <c:pt idx="14">
                  <c:v>66952.866720000005</c:v>
                </c:pt>
                <c:pt idx="15">
                  <c:v>64389.202679200003</c:v>
                </c:pt>
                <c:pt idx="16">
                  <c:v>61667.709045474003</c:v>
                </c:pt>
                <c:pt idx="17">
                  <c:v>56832.468600000007</c:v>
                </c:pt>
                <c:pt idx="18">
                  <c:v>55923.789944000004</c:v>
                </c:pt>
                <c:pt idx="19">
                  <c:v>51882.016032</c:v>
                </c:pt>
                <c:pt idx="20">
                  <c:v>51707.487662725973</c:v>
                </c:pt>
                <c:pt idx="21">
                  <c:v>50140.594097188819</c:v>
                </c:pt>
                <c:pt idx="22">
                  <c:v>49094.03977000001</c:v>
                </c:pt>
                <c:pt idx="23">
                  <c:v>48661.632836460005</c:v>
                </c:pt>
                <c:pt idx="24">
                  <c:v>48573.700531651666</c:v>
                </c:pt>
                <c:pt idx="25">
                  <c:v>47778.678269600001</c:v>
                </c:pt>
                <c:pt idx="26">
                  <c:v>47158.462960000004</c:v>
                </c:pt>
                <c:pt idx="27">
                  <c:v>45918.514014300003</c:v>
                </c:pt>
                <c:pt idx="28">
                  <c:v>41304.841302000008</c:v>
                </c:pt>
                <c:pt idx="29">
                  <c:v>39393.563856640001</c:v>
                </c:pt>
                <c:pt idx="30">
                  <c:v>35909.771314679994</c:v>
                </c:pt>
                <c:pt idx="31">
                  <c:v>34866.153988900005</c:v>
                </c:pt>
                <c:pt idx="32">
                  <c:v>31361.215549911598</c:v>
                </c:pt>
                <c:pt idx="33">
                  <c:v>27036.559396422861</c:v>
                </c:pt>
                <c:pt idx="34">
                  <c:v>25543.338374399998</c:v>
                </c:pt>
                <c:pt idx="35">
                  <c:v>24603.9511905</c:v>
                </c:pt>
                <c:pt idx="36">
                  <c:v>24277.075167510007</c:v>
                </c:pt>
                <c:pt idx="37">
                  <c:v>24102.299637771004</c:v>
                </c:pt>
                <c:pt idx="38">
                  <c:v>24041.287732000001</c:v>
                </c:pt>
                <c:pt idx="39">
                  <c:v>23627.028504400001</c:v>
                </c:pt>
                <c:pt idx="40">
                  <c:v>23113.423429320002</c:v>
                </c:pt>
                <c:pt idx="41">
                  <c:v>22885.1224511</c:v>
                </c:pt>
                <c:pt idx="42">
                  <c:v>22831.850112660006</c:v>
                </c:pt>
                <c:pt idx="43">
                  <c:v>21745.012986895999</c:v>
                </c:pt>
                <c:pt idx="44">
                  <c:v>20720.630623000005</c:v>
                </c:pt>
                <c:pt idx="45">
                  <c:v>20270.317445820001</c:v>
                </c:pt>
                <c:pt idx="46">
                  <c:v>18317.860043960001</c:v>
                </c:pt>
                <c:pt idx="47">
                  <c:v>17195.606329000006</c:v>
                </c:pt>
                <c:pt idx="48">
                  <c:v>17140.220132000002</c:v>
                </c:pt>
                <c:pt idx="49">
                  <c:v>16456.221742640002</c:v>
                </c:pt>
                <c:pt idx="50">
                  <c:v>16073.679151140001</c:v>
                </c:pt>
                <c:pt idx="51">
                  <c:v>15459.652280703349</c:v>
                </c:pt>
                <c:pt idx="52">
                  <c:v>15400.954323791999</c:v>
                </c:pt>
                <c:pt idx="53">
                  <c:v>15259.541590000001</c:v>
                </c:pt>
                <c:pt idx="54">
                  <c:v>15141.187530000001</c:v>
                </c:pt>
                <c:pt idx="55">
                  <c:v>15108.920259768</c:v>
                </c:pt>
                <c:pt idx="56">
                  <c:v>14030.323329000001</c:v>
                </c:pt>
                <c:pt idx="57">
                  <c:v>13928.414165285001</c:v>
                </c:pt>
                <c:pt idx="58">
                  <c:v>13880.953218873599</c:v>
                </c:pt>
                <c:pt idx="59">
                  <c:v>13605.162016</c:v>
                </c:pt>
                <c:pt idx="60">
                  <c:v>13180.000703</c:v>
                </c:pt>
                <c:pt idx="61">
                  <c:v>12919.155328748859</c:v>
                </c:pt>
                <c:pt idx="62">
                  <c:v>12901.893684000001</c:v>
                </c:pt>
                <c:pt idx="63">
                  <c:v>12721.186676650002</c:v>
                </c:pt>
                <c:pt idx="64">
                  <c:v>12535.940928720001</c:v>
                </c:pt>
                <c:pt idx="65">
                  <c:v>12311.095438656001</c:v>
                </c:pt>
                <c:pt idx="66">
                  <c:v>12227.116402080002</c:v>
                </c:pt>
                <c:pt idx="67">
                  <c:v>11951.758300000001</c:v>
                </c:pt>
                <c:pt idx="68">
                  <c:v>11855.23943808</c:v>
                </c:pt>
                <c:pt idx="69">
                  <c:v>11766.595500000001</c:v>
                </c:pt>
                <c:pt idx="70">
                  <c:v>11759.251543000002</c:v>
                </c:pt>
                <c:pt idx="71">
                  <c:v>11580.950713725</c:v>
                </c:pt>
                <c:pt idx="72">
                  <c:v>11441.409588</c:v>
                </c:pt>
                <c:pt idx="73">
                  <c:v>11163.8980926</c:v>
                </c:pt>
                <c:pt idx="74">
                  <c:v>10714.970884</c:v>
                </c:pt>
                <c:pt idx="75">
                  <c:v>10573.353870600004</c:v>
                </c:pt>
                <c:pt idx="76">
                  <c:v>10068.5175052</c:v>
                </c:pt>
                <c:pt idx="77">
                  <c:v>9950.2445164799992</c:v>
                </c:pt>
                <c:pt idx="78">
                  <c:v>9505.7145490500006</c:v>
                </c:pt>
                <c:pt idx="79">
                  <c:v>9465.0058005985011</c:v>
                </c:pt>
                <c:pt idx="80">
                  <c:v>9430.9319231999998</c:v>
                </c:pt>
                <c:pt idx="81">
                  <c:v>9341.0565273900011</c:v>
                </c:pt>
                <c:pt idx="82">
                  <c:v>9299.5095231720006</c:v>
                </c:pt>
                <c:pt idx="83">
                  <c:v>9024.1761678499988</c:v>
                </c:pt>
                <c:pt idx="84">
                  <c:v>8946.5076046080012</c:v>
                </c:pt>
                <c:pt idx="85">
                  <c:v>8776.1191946400013</c:v>
                </c:pt>
                <c:pt idx="86">
                  <c:v>8774.1752354599994</c:v>
                </c:pt>
                <c:pt idx="87">
                  <c:v>8603.1153351000012</c:v>
                </c:pt>
                <c:pt idx="88">
                  <c:v>8480.3561520000003</c:v>
                </c:pt>
                <c:pt idx="89">
                  <c:v>8355.840424500002</c:v>
                </c:pt>
                <c:pt idx="90">
                  <c:v>8178.9233481069014</c:v>
                </c:pt>
                <c:pt idx="91">
                  <c:v>8113.1332800000009</c:v>
                </c:pt>
                <c:pt idx="92">
                  <c:v>7909.5167550000006</c:v>
                </c:pt>
                <c:pt idx="93">
                  <c:v>7752.8415020000002</c:v>
                </c:pt>
                <c:pt idx="94">
                  <c:v>7752.8415020000002</c:v>
                </c:pt>
                <c:pt idx="95">
                  <c:v>7718.1610100000007</c:v>
                </c:pt>
                <c:pt idx="96">
                  <c:v>7476.4047015000006</c:v>
                </c:pt>
                <c:pt idx="97">
                  <c:v>7295.501897000001</c:v>
                </c:pt>
                <c:pt idx="98">
                  <c:v>7295.501897000001</c:v>
                </c:pt>
                <c:pt idx="99">
                  <c:v>7177.7415214829998</c:v>
                </c:pt>
                <c:pt idx="100">
                  <c:v>7167.3892569999998</c:v>
                </c:pt>
                <c:pt idx="101">
                  <c:v>6963.7477099999996</c:v>
                </c:pt>
                <c:pt idx="102">
                  <c:v>6939.9039959800002</c:v>
                </c:pt>
                <c:pt idx="103">
                  <c:v>6928.2665140000008</c:v>
                </c:pt>
                <c:pt idx="104">
                  <c:v>6906.8833508610005</c:v>
                </c:pt>
                <c:pt idx="105">
                  <c:v>6789.4494624000008</c:v>
                </c:pt>
                <c:pt idx="106">
                  <c:v>6775.988477148001</c:v>
                </c:pt>
                <c:pt idx="107">
                  <c:v>6723.4281647400012</c:v>
                </c:pt>
                <c:pt idx="108">
                  <c:v>6681.2949951500004</c:v>
                </c:pt>
                <c:pt idx="109">
                  <c:v>6308.0837330000004</c:v>
                </c:pt>
                <c:pt idx="110">
                  <c:v>6235.8952630000003</c:v>
                </c:pt>
                <c:pt idx="111">
                  <c:v>6235.8952630000003</c:v>
                </c:pt>
                <c:pt idx="112">
                  <c:v>5936.835321640001</c:v>
                </c:pt>
                <c:pt idx="113">
                  <c:v>5926.5858100000005</c:v>
                </c:pt>
                <c:pt idx="114">
                  <c:v>5925.3857548800006</c:v>
                </c:pt>
                <c:pt idx="115">
                  <c:v>5873.1137960000005</c:v>
                </c:pt>
                <c:pt idx="116">
                  <c:v>5811.5096320000002</c:v>
                </c:pt>
                <c:pt idx="117">
                  <c:v>5406.2180389800005</c:v>
                </c:pt>
                <c:pt idx="118">
                  <c:v>5357.9295825000008</c:v>
                </c:pt>
                <c:pt idx="119">
                  <c:v>5351.9555800000007</c:v>
                </c:pt>
                <c:pt idx="120">
                  <c:v>5351.9555800000007</c:v>
                </c:pt>
                <c:pt idx="121">
                  <c:v>5351.9555800000007</c:v>
                </c:pt>
                <c:pt idx="122">
                  <c:v>5349.5886914694001</c:v>
                </c:pt>
                <c:pt idx="123">
                  <c:v>5344.1506326852004</c:v>
                </c:pt>
                <c:pt idx="124">
                  <c:v>5294.0516693600002</c:v>
                </c:pt>
                <c:pt idx="125">
                  <c:v>5149.2898910000013</c:v>
                </c:pt>
                <c:pt idx="126">
                  <c:v>5134.795897500001</c:v>
                </c:pt>
                <c:pt idx="127">
                  <c:v>5085.4212360000001</c:v>
                </c:pt>
                <c:pt idx="128">
                  <c:v>5080.1778759000008</c:v>
                </c:pt>
                <c:pt idx="129">
                  <c:v>5041.0196970000006</c:v>
                </c:pt>
                <c:pt idx="130">
                  <c:v>4921.8274000000001</c:v>
                </c:pt>
                <c:pt idx="131">
                  <c:v>4867.779880000001</c:v>
                </c:pt>
                <c:pt idx="132">
                  <c:v>4855.2688800000005</c:v>
                </c:pt>
                <c:pt idx="133">
                  <c:v>4832.9611414500014</c:v>
                </c:pt>
                <c:pt idx="134">
                  <c:v>4756.2443150000008</c:v>
                </c:pt>
                <c:pt idx="135">
                  <c:v>4681.4620644800007</c:v>
                </c:pt>
                <c:pt idx="136">
                  <c:v>4615.4780496000012</c:v>
                </c:pt>
                <c:pt idx="137">
                  <c:v>4596.0059292000005</c:v>
                </c:pt>
                <c:pt idx="138">
                  <c:v>4579.0885550000003</c:v>
                </c:pt>
                <c:pt idx="139">
                  <c:v>4517.2216600000002</c:v>
                </c:pt>
                <c:pt idx="140">
                  <c:v>4516.7039548200009</c:v>
                </c:pt>
                <c:pt idx="141">
                  <c:v>4500.81698658</c:v>
                </c:pt>
                <c:pt idx="142">
                  <c:v>4389.6337313400008</c:v>
                </c:pt>
                <c:pt idx="143">
                  <c:v>4375.93143392</c:v>
                </c:pt>
                <c:pt idx="144">
                  <c:v>4320.4746748800007</c:v>
                </c:pt>
                <c:pt idx="145">
                  <c:v>4250.387052</c:v>
                </c:pt>
                <c:pt idx="146">
                  <c:v>4250.387052</c:v>
                </c:pt>
                <c:pt idx="147">
                  <c:v>4211.4578243999995</c:v>
                </c:pt>
                <c:pt idx="148">
                  <c:v>4178.6469762400011</c:v>
                </c:pt>
                <c:pt idx="149">
                  <c:v>4169.9163000000008</c:v>
                </c:pt>
                <c:pt idx="150">
                  <c:v>4162.7099640000006</c:v>
                </c:pt>
                <c:pt idx="151">
                  <c:v>4140.2454125759996</c:v>
                </c:pt>
                <c:pt idx="152">
                  <c:v>4097.9950649599996</c:v>
                </c:pt>
                <c:pt idx="153">
                  <c:v>4090.47420242</c:v>
                </c:pt>
                <c:pt idx="154">
                  <c:v>4063.0035495000006</c:v>
                </c:pt>
                <c:pt idx="155">
                  <c:v>4062.0637707217998</c:v>
                </c:pt>
                <c:pt idx="156">
                  <c:v>4044.02999245</c:v>
                </c:pt>
                <c:pt idx="157">
                  <c:v>3978.3929075999995</c:v>
                </c:pt>
                <c:pt idx="158">
                  <c:v>3968.4391560000008</c:v>
                </c:pt>
                <c:pt idx="159">
                  <c:v>3944.9935420000002</c:v>
                </c:pt>
                <c:pt idx="160">
                  <c:v>3907.6356960000007</c:v>
                </c:pt>
                <c:pt idx="161">
                  <c:v>3892.4773684000002</c:v>
                </c:pt>
                <c:pt idx="162">
                  <c:v>3870.5093035000004</c:v>
                </c:pt>
                <c:pt idx="163">
                  <c:v>3789.6936782784001</c:v>
                </c:pt>
                <c:pt idx="164">
                  <c:v>3651.3603720000001</c:v>
                </c:pt>
                <c:pt idx="165">
                  <c:v>3632.1935200000003</c:v>
                </c:pt>
                <c:pt idx="166">
                  <c:v>3628.7617527000002</c:v>
                </c:pt>
                <c:pt idx="167">
                  <c:v>3616.1419070000006</c:v>
                </c:pt>
                <c:pt idx="168">
                  <c:v>3602.9177800000007</c:v>
                </c:pt>
                <c:pt idx="169">
                  <c:v>3589.0676025600005</c:v>
                </c:pt>
                <c:pt idx="170">
                  <c:v>3554.4736241250002</c:v>
                </c:pt>
                <c:pt idx="171">
                  <c:v>3552.5265997500001</c:v>
                </c:pt>
                <c:pt idx="172">
                  <c:v>3492.0077650000003</c:v>
                </c:pt>
                <c:pt idx="173">
                  <c:v>3467.6599430050205</c:v>
                </c:pt>
                <c:pt idx="174">
                  <c:v>3443.5026180000004</c:v>
                </c:pt>
                <c:pt idx="175">
                  <c:v>3437.021920000001</c:v>
                </c:pt>
                <c:pt idx="176">
                  <c:v>3435.5981682000006</c:v>
                </c:pt>
                <c:pt idx="177">
                  <c:v>3400.9687210800007</c:v>
                </c:pt>
                <c:pt idx="178">
                  <c:v>3353.9303637199996</c:v>
                </c:pt>
                <c:pt idx="179">
                  <c:v>3254.3925975000002</c:v>
                </c:pt>
                <c:pt idx="180">
                  <c:v>3098.6744360000007</c:v>
                </c:pt>
                <c:pt idx="181">
                  <c:v>3094.068364971301</c:v>
                </c:pt>
                <c:pt idx="182">
                  <c:v>3084.0550822800005</c:v>
                </c:pt>
                <c:pt idx="183">
                  <c:v>3012.5387031999999</c:v>
                </c:pt>
                <c:pt idx="184">
                  <c:v>2972.0881380000005</c:v>
                </c:pt>
                <c:pt idx="185">
                  <c:v>2971.9937174830002</c:v>
                </c:pt>
                <c:pt idx="186">
                  <c:v>2929.3911727059999</c:v>
                </c:pt>
                <c:pt idx="187">
                  <c:v>2885.136688</c:v>
                </c:pt>
                <c:pt idx="188">
                  <c:v>2873.9668672000007</c:v>
                </c:pt>
                <c:pt idx="189">
                  <c:v>2815.6255720000004</c:v>
                </c:pt>
                <c:pt idx="190">
                  <c:v>2800.0915703475011</c:v>
                </c:pt>
                <c:pt idx="191">
                  <c:v>2787.1480338000006</c:v>
                </c:pt>
                <c:pt idx="192">
                  <c:v>2774.4393600000003</c:v>
                </c:pt>
                <c:pt idx="193">
                  <c:v>2758.3692307200004</c:v>
                </c:pt>
                <c:pt idx="194">
                  <c:v>2747.453133</c:v>
                </c:pt>
                <c:pt idx="195">
                  <c:v>2720.0620500400005</c:v>
                </c:pt>
                <c:pt idx="196">
                  <c:v>2708.1310600000006</c:v>
                </c:pt>
                <c:pt idx="197">
                  <c:v>2707.4399523600009</c:v>
                </c:pt>
                <c:pt idx="198">
                  <c:v>2693.92281774</c:v>
                </c:pt>
                <c:pt idx="199">
                  <c:v>2636.5055849999999</c:v>
                </c:pt>
                <c:pt idx="200">
                  <c:v>2608.5435000000002</c:v>
                </c:pt>
                <c:pt idx="201">
                  <c:v>2520.7162800000001</c:v>
                </c:pt>
                <c:pt idx="202">
                  <c:v>2500.9489000000003</c:v>
                </c:pt>
                <c:pt idx="203">
                  <c:v>2395.6306514280004</c:v>
                </c:pt>
                <c:pt idx="204">
                  <c:v>2391.87399848</c:v>
                </c:pt>
                <c:pt idx="205">
                  <c:v>2389.1296355639997</c:v>
                </c:pt>
                <c:pt idx="206">
                  <c:v>2381.9372618400002</c:v>
                </c:pt>
                <c:pt idx="207">
                  <c:v>2337.1999276000001</c:v>
                </c:pt>
                <c:pt idx="208">
                  <c:v>2330.5076435679998</c:v>
                </c:pt>
                <c:pt idx="209">
                  <c:v>2316.3115620000003</c:v>
                </c:pt>
                <c:pt idx="210">
                  <c:v>2297.5110320800009</c:v>
                </c:pt>
                <c:pt idx="211">
                  <c:v>2258.7459488</c:v>
                </c:pt>
                <c:pt idx="212">
                  <c:v>2258.6108300000001</c:v>
                </c:pt>
                <c:pt idx="213">
                  <c:v>2244.1755381120001</c:v>
                </c:pt>
                <c:pt idx="214">
                  <c:v>2237.5673280000005</c:v>
                </c:pt>
                <c:pt idx="215">
                  <c:v>2168.8569160000002</c:v>
                </c:pt>
                <c:pt idx="216">
                  <c:v>2161.7056284</c:v>
                </c:pt>
                <c:pt idx="217">
                  <c:v>2094.3414000000002</c:v>
                </c:pt>
                <c:pt idx="218">
                  <c:v>2092.39030955</c:v>
                </c:pt>
                <c:pt idx="219">
                  <c:v>2062.2131520000003</c:v>
                </c:pt>
                <c:pt idx="220">
                  <c:v>2062.2131520000003</c:v>
                </c:pt>
                <c:pt idx="221">
                  <c:v>2062.2131520000003</c:v>
                </c:pt>
                <c:pt idx="222">
                  <c:v>2056.6958010000003</c:v>
                </c:pt>
                <c:pt idx="223">
                  <c:v>2056.6958010000003</c:v>
                </c:pt>
                <c:pt idx="224">
                  <c:v>2032.3560258300001</c:v>
                </c:pt>
                <c:pt idx="225">
                  <c:v>2006.7269921100003</c:v>
                </c:pt>
                <c:pt idx="226">
                  <c:v>2005.6884540000003</c:v>
                </c:pt>
                <c:pt idx="227">
                  <c:v>1999.9721781000005</c:v>
                </c:pt>
                <c:pt idx="228">
                  <c:v>1874.3815054800007</c:v>
                </c:pt>
                <c:pt idx="229">
                  <c:v>1873.3095204626002</c:v>
                </c:pt>
                <c:pt idx="230">
                  <c:v>1870.0192700879998</c:v>
                </c:pt>
                <c:pt idx="231">
                  <c:v>1862.7318878300005</c:v>
                </c:pt>
                <c:pt idx="232">
                  <c:v>1856.1945150000004</c:v>
                </c:pt>
                <c:pt idx="233">
                  <c:v>1853.6555326599998</c:v>
                </c:pt>
                <c:pt idx="234">
                  <c:v>1851.7648703400005</c:v>
                </c:pt>
                <c:pt idx="235">
                  <c:v>1851.7648703400005</c:v>
                </c:pt>
                <c:pt idx="236">
                  <c:v>1779.304636398</c:v>
                </c:pt>
                <c:pt idx="237">
                  <c:v>1751.45042124</c:v>
                </c:pt>
                <c:pt idx="238">
                  <c:v>1745.2845000000002</c:v>
                </c:pt>
                <c:pt idx="239">
                  <c:v>1743.58725774</c:v>
                </c:pt>
                <c:pt idx="240">
                  <c:v>1732.4001717600001</c:v>
                </c:pt>
                <c:pt idx="241">
                  <c:v>1731.4524635100001</c:v>
                </c:pt>
                <c:pt idx="242">
                  <c:v>1707.5638350000004</c:v>
                </c:pt>
                <c:pt idx="243">
                  <c:v>1659.158776</c:v>
                </c:pt>
                <c:pt idx="244">
                  <c:v>1629.8329920000001</c:v>
                </c:pt>
                <c:pt idx="245">
                  <c:v>1607.9700195</c:v>
                </c:pt>
                <c:pt idx="246">
                  <c:v>1594.2056675200001</c:v>
                </c:pt>
                <c:pt idx="247">
                  <c:v>1575.2922883799999</c:v>
                </c:pt>
                <c:pt idx="248">
                  <c:v>1535.0246340000003</c:v>
                </c:pt>
                <c:pt idx="249">
                  <c:v>1531.7217300000002</c:v>
                </c:pt>
                <c:pt idx="250">
                  <c:v>1527.1234871040001</c:v>
                </c:pt>
                <c:pt idx="251">
                  <c:v>1511.7279009000001</c:v>
                </c:pt>
                <c:pt idx="252">
                  <c:v>1503.2458182300004</c:v>
                </c:pt>
                <c:pt idx="253">
                  <c:v>1440.2913420000002</c:v>
                </c:pt>
                <c:pt idx="254">
                  <c:v>1439.8548332100002</c:v>
                </c:pt>
                <c:pt idx="255">
                  <c:v>1410.5051532000002</c:v>
                </c:pt>
                <c:pt idx="256">
                  <c:v>1406.8388046499999</c:v>
                </c:pt>
                <c:pt idx="257">
                  <c:v>1406.8388046499999</c:v>
                </c:pt>
                <c:pt idx="258">
                  <c:v>1406.8388046499999</c:v>
                </c:pt>
                <c:pt idx="259">
                  <c:v>1394.9765000000002</c:v>
                </c:pt>
                <c:pt idx="260">
                  <c:v>1389.7093690000002</c:v>
                </c:pt>
                <c:pt idx="261">
                  <c:v>1382.11481667</c:v>
                </c:pt>
                <c:pt idx="262">
                  <c:v>1369.5499478785714</c:v>
                </c:pt>
                <c:pt idx="263">
                  <c:v>1366.1811823999999</c:v>
                </c:pt>
                <c:pt idx="264">
                  <c:v>1363.3936190010002</c:v>
                </c:pt>
                <c:pt idx="265">
                  <c:v>1357.7677851199996</c:v>
                </c:pt>
                <c:pt idx="266">
                  <c:v>1355.5118016000001</c:v>
                </c:pt>
                <c:pt idx="267">
                  <c:v>1348.1603379999999</c:v>
                </c:pt>
                <c:pt idx="268">
                  <c:v>1347.3124237415002</c:v>
                </c:pt>
                <c:pt idx="269">
                  <c:v>1330.3571849999998</c:v>
                </c:pt>
                <c:pt idx="270">
                  <c:v>1328.0176280000001</c:v>
                </c:pt>
                <c:pt idx="271">
                  <c:v>1326.4800261000003</c:v>
                </c:pt>
                <c:pt idx="272">
                  <c:v>1310.8744239944999</c:v>
                </c:pt>
                <c:pt idx="273">
                  <c:v>1284.8649370199998</c:v>
                </c:pt>
                <c:pt idx="274">
                  <c:v>1256.7872503800002</c:v>
                </c:pt>
                <c:pt idx="275">
                  <c:v>1215.6550859000001</c:v>
                </c:pt>
                <c:pt idx="276">
                  <c:v>1187.5703931</c:v>
                </c:pt>
                <c:pt idx="277">
                  <c:v>1172.1145539200002</c:v>
                </c:pt>
                <c:pt idx="278">
                  <c:v>1159.3193040000001</c:v>
                </c:pt>
                <c:pt idx="279">
                  <c:v>1159.248892092</c:v>
                </c:pt>
                <c:pt idx="280">
                  <c:v>1152.0534156400001</c:v>
                </c:pt>
                <c:pt idx="281">
                  <c:v>1150.4014632000001</c:v>
                </c:pt>
                <c:pt idx="282">
                  <c:v>1138.701176</c:v>
                </c:pt>
                <c:pt idx="283">
                  <c:v>1138.701176</c:v>
                </c:pt>
                <c:pt idx="284">
                  <c:v>1135.2481400000001</c:v>
                </c:pt>
                <c:pt idx="285">
                  <c:v>1135.0729860000001</c:v>
                </c:pt>
                <c:pt idx="286">
                  <c:v>1118.7836640000003</c:v>
                </c:pt>
                <c:pt idx="287">
                  <c:v>1089.658056</c:v>
                </c:pt>
                <c:pt idx="288">
                  <c:v>1085.5447832525001</c:v>
                </c:pt>
                <c:pt idx="289">
                  <c:v>1084.5535680000003</c:v>
                </c:pt>
                <c:pt idx="290">
                  <c:v>1082.3448760600002</c:v>
                </c:pt>
                <c:pt idx="291">
                  <c:v>1078.6832191350004</c:v>
                </c:pt>
                <c:pt idx="292">
                  <c:v>1071.1167540000001</c:v>
                </c:pt>
                <c:pt idx="293">
                  <c:v>1056.2686992000001</c:v>
                </c:pt>
                <c:pt idx="294">
                  <c:v>1047.8833265600001</c:v>
                </c:pt>
                <c:pt idx="295">
                  <c:v>1031.1666287999999</c:v>
                </c:pt>
                <c:pt idx="296">
                  <c:v>1023.4873770000002</c:v>
                </c:pt>
                <c:pt idx="297">
                  <c:v>1023.4873770000002</c:v>
                </c:pt>
                <c:pt idx="298">
                  <c:v>1023.4873770000002</c:v>
                </c:pt>
                <c:pt idx="299">
                  <c:v>1001.580616</c:v>
                </c:pt>
                <c:pt idx="300">
                  <c:v>1001.580616</c:v>
                </c:pt>
                <c:pt idx="301">
                  <c:v>998.3177472000001</c:v>
                </c:pt>
                <c:pt idx="302">
                  <c:v>964.61311320000004</c:v>
                </c:pt>
                <c:pt idx="303">
                  <c:v>961.3452400000001</c:v>
                </c:pt>
                <c:pt idx="304">
                  <c:v>937.36415520000003</c:v>
                </c:pt>
                <c:pt idx="305">
                  <c:v>917.89453700000001</c:v>
                </c:pt>
                <c:pt idx="306">
                  <c:v>909.98983698000006</c:v>
                </c:pt>
                <c:pt idx="307">
                  <c:v>895.18707200000006</c:v>
                </c:pt>
                <c:pt idx="308">
                  <c:v>878.68005860000005</c:v>
                </c:pt>
                <c:pt idx="309">
                  <c:v>876.92101200000002</c:v>
                </c:pt>
                <c:pt idx="310">
                  <c:v>862.38323000000014</c:v>
                </c:pt>
                <c:pt idx="311">
                  <c:v>851.52993750000007</c:v>
                </c:pt>
                <c:pt idx="312">
                  <c:v>845.32235463000018</c:v>
                </c:pt>
                <c:pt idx="313">
                  <c:v>827.91417390000026</c:v>
                </c:pt>
                <c:pt idx="314">
                  <c:v>819.29545680000012</c:v>
                </c:pt>
                <c:pt idx="315">
                  <c:v>817.769004</c:v>
                </c:pt>
                <c:pt idx="316">
                  <c:v>796.8743829</c:v>
                </c:pt>
                <c:pt idx="317">
                  <c:v>786.62074263000011</c:v>
                </c:pt>
                <c:pt idx="318">
                  <c:v>784.63374561000023</c:v>
                </c:pt>
                <c:pt idx="319">
                  <c:v>781.57368012000018</c:v>
                </c:pt>
                <c:pt idx="320">
                  <c:v>758.72709280000004</c:v>
                </c:pt>
                <c:pt idx="321">
                  <c:v>730.35689897999998</c:v>
                </c:pt>
                <c:pt idx="322">
                  <c:v>726.43870400000003</c:v>
                </c:pt>
                <c:pt idx="323">
                  <c:v>710.98449125000013</c:v>
                </c:pt>
                <c:pt idx="324">
                  <c:v>709.98673900000006</c:v>
                </c:pt>
                <c:pt idx="325">
                  <c:v>708.05654192000009</c:v>
                </c:pt>
                <c:pt idx="326">
                  <c:v>698.11380000000008</c:v>
                </c:pt>
                <c:pt idx="327">
                  <c:v>691.58305800000005</c:v>
                </c:pt>
                <c:pt idx="328">
                  <c:v>691.58305800000005</c:v>
                </c:pt>
                <c:pt idx="329">
                  <c:v>681.20346198640004</c:v>
                </c:pt>
                <c:pt idx="330">
                  <c:v>679.34730000000002</c:v>
                </c:pt>
                <c:pt idx="331">
                  <c:v>674.24281199999996</c:v>
                </c:pt>
                <c:pt idx="332">
                  <c:v>673.63227519999998</c:v>
                </c:pt>
                <c:pt idx="333">
                  <c:v>673.63227519999998</c:v>
                </c:pt>
                <c:pt idx="334">
                  <c:v>662.2918043599999</c:v>
                </c:pt>
                <c:pt idx="335">
                  <c:v>659.01004395000007</c:v>
                </c:pt>
                <c:pt idx="336">
                  <c:v>653.70475440000007</c:v>
                </c:pt>
                <c:pt idx="337">
                  <c:v>645.44249000000013</c:v>
                </c:pt>
                <c:pt idx="338">
                  <c:v>628.70777640000006</c:v>
                </c:pt>
                <c:pt idx="339">
                  <c:v>578.55868400000008</c:v>
                </c:pt>
                <c:pt idx="340">
                  <c:v>578.55868400000008</c:v>
                </c:pt>
                <c:pt idx="341">
                  <c:v>578.55868400000008</c:v>
                </c:pt>
                <c:pt idx="342">
                  <c:v>571.36235680000004</c:v>
                </c:pt>
                <c:pt idx="343">
                  <c:v>544.82902799999999</c:v>
                </c:pt>
                <c:pt idx="344">
                  <c:v>544.82902799999999</c:v>
                </c:pt>
                <c:pt idx="345">
                  <c:v>544.82902799999999</c:v>
                </c:pt>
                <c:pt idx="346">
                  <c:v>538.67361600000004</c:v>
                </c:pt>
                <c:pt idx="347">
                  <c:v>533.78694451000013</c:v>
                </c:pt>
                <c:pt idx="348">
                  <c:v>532.59327000000008</c:v>
                </c:pt>
                <c:pt idx="349">
                  <c:v>525.149225</c:v>
                </c:pt>
                <c:pt idx="350">
                  <c:v>523.00984400000004</c:v>
                </c:pt>
                <c:pt idx="351">
                  <c:v>518.20762176000005</c:v>
                </c:pt>
                <c:pt idx="352">
                  <c:v>511.45968879999998</c:v>
                </c:pt>
                <c:pt idx="353">
                  <c:v>509.77946150000002</c:v>
                </c:pt>
                <c:pt idx="354">
                  <c:v>509.77946150000002</c:v>
                </c:pt>
                <c:pt idx="355">
                  <c:v>508.07971704000005</c:v>
                </c:pt>
                <c:pt idx="356">
                  <c:v>503.3563366198</c:v>
                </c:pt>
                <c:pt idx="357">
                  <c:v>502.23157520000001</c:v>
                </c:pt>
                <c:pt idx="358">
                  <c:v>491.76987700000001</c:v>
                </c:pt>
                <c:pt idx="359">
                  <c:v>491.76987700000001</c:v>
                </c:pt>
                <c:pt idx="360">
                  <c:v>491.76987700000001</c:v>
                </c:pt>
                <c:pt idx="361">
                  <c:v>473.19354420000013</c:v>
                </c:pt>
                <c:pt idx="362">
                  <c:v>465.56496195</c:v>
                </c:pt>
                <c:pt idx="363">
                  <c:v>455.36036480000007</c:v>
                </c:pt>
                <c:pt idx="364">
                  <c:v>452.91884314999999</c:v>
                </c:pt>
                <c:pt idx="365">
                  <c:v>450.89643999999998</c:v>
                </c:pt>
                <c:pt idx="366">
                  <c:v>447.98888360000001</c:v>
                </c:pt>
                <c:pt idx="367">
                  <c:v>439.34002930000003</c:v>
                </c:pt>
                <c:pt idx="368">
                  <c:v>425.37400000000002</c:v>
                </c:pt>
                <c:pt idx="369">
                  <c:v>425.17382400000002</c:v>
                </c:pt>
                <c:pt idx="370">
                  <c:v>410.12309099999999</c:v>
                </c:pt>
                <c:pt idx="371">
                  <c:v>398.73808100000008</c:v>
                </c:pt>
                <c:pt idx="372">
                  <c:v>393.70615680000003</c:v>
                </c:pt>
                <c:pt idx="373">
                  <c:v>389.96286560000004</c:v>
                </c:pt>
                <c:pt idx="374">
                  <c:v>385.31377800000001</c:v>
                </c:pt>
                <c:pt idx="375">
                  <c:v>383.65513467720001</c:v>
                </c:pt>
                <c:pt idx="376">
                  <c:v>383.65513467720001</c:v>
                </c:pt>
                <c:pt idx="377">
                  <c:v>376.09917627999994</c:v>
                </c:pt>
                <c:pt idx="378">
                  <c:v>369.81264900000002</c:v>
                </c:pt>
                <c:pt idx="379">
                  <c:v>364.90453365600013</c:v>
                </c:pt>
                <c:pt idx="380">
                  <c:v>360.31680000000006</c:v>
                </c:pt>
                <c:pt idx="381">
                  <c:v>355.47481780200002</c:v>
                </c:pt>
                <c:pt idx="382">
                  <c:v>352.61002400000001</c:v>
                </c:pt>
                <c:pt idx="383">
                  <c:v>352.61002400000001</c:v>
                </c:pt>
                <c:pt idx="384">
                  <c:v>352.61002400000001</c:v>
                </c:pt>
                <c:pt idx="385">
                  <c:v>352.61002400000001</c:v>
                </c:pt>
                <c:pt idx="386">
                  <c:v>329.50108101000006</c:v>
                </c:pt>
                <c:pt idx="387">
                  <c:v>320.82207520000003</c:v>
                </c:pt>
                <c:pt idx="388">
                  <c:v>319.55596200000002</c:v>
                </c:pt>
                <c:pt idx="389">
                  <c:v>315.08953500000001</c:v>
                </c:pt>
                <c:pt idx="390">
                  <c:v>314.15120999999999</c:v>
                </c:pt>
                <c:pt idx="391">
                  <c:v>312.52478000000002</c:v>
                </c:pt>
                <c:pt idx="392">
                  <c:v>308.371128</c:v>
                </c:pt>
                <c:pt idx="393">
                  <c:v>308.371128</c:v>
                </c:pt>
                <c:pt idx="394">
                  <c:v>308.371128</c:v>
                </c:pt>
                <c:pt idx="395">
                  <c:v>297.35594316000004</c:v>
                </c:pt>
                <c:pt idx="396">
                  <c:v>295.45977600000003</c:v>
                </c:pt>
                <c:pt idx="397">
                  <c:v>295.45977600000003</c:v>
                </c:pt>
                <c:pt idx="398">
                  <c:v>291.92962469820003</c:v>
                </c:pt>
                <c:pt idx="399">
                  <c:v>280.93900896000002</c:v>
                </c:pt>
                <c:pt idx="400">
                  <c:v>280.08625920000003</c:v>
                </c:pt>
                <c:pt idx="401">
                  <c:v>279.74596000000003</c:v>
                </c:pt>
                <c:pt idx="402">
                  <c:v>279.74596000000003</c:v>
                </c:pt>
                <c:pt idx="403">
                  <c:v>272.99627550000002</c:v>
                </c:pt>
                <c:pt idx="404">
                  <c:v>272.19306929999999</c:v>
                </c:pt>
                <c:pt idx="405">
                  <c:v>270.72552899999999</c:v>
                </c:pt>
                <c:pt idx="406">
                  <c:v>270.72552899999999</c:v>
                </c:pt>
                <c:pt idx="407">
                  <c:v>269.41187400000001</c:v>
                </c:pt>
                <c:pt idx="408">
                  <c:v>255.21651807000006</c:v>
                </c:pt>
                <c:pt idx="409">
                  <c:v>250.65788500000002</c:v>
                </c:pt>
                <c:pt idx="410">
                  <c:v>250.65788500000002</c:v>
                </c:pt>
                <c:pt idx="411">
                  <c:v>250.39515399999999</c:v>
                </c:pt>
                <c:pt idx="412">
                  <c:v>250.39515399999999</c:v>
                </c:pt>
                <c:pt idx="413">
                  <c:v>249.94475800000004</c:v>
                </c:pt>
                <c:pt idx="414">
                  <c:v>239.06719416000004</c:v>
                </c:pt>
                <c:pt idx="415">
                  <c:v>237.77155500000001</c:v>
                </c:pt>
                <c:pt idx="416">
                  <c:v>226.57921440000001</c:v>
                </c:pt>
                <c:pt idx="417">
                  <c:v>208.97123300000001</c:v>
                </c:pt>
                <c:pt idx="418">
                  <c:v>206.96246400000001</c:v>
                </c:pt>
                <c:pt idx="419">
                  <c:v>199.86322500000003</c:v>
                </c:pt>
                <c:pt idx="420">
                  <c:v>199.86322500000003</c:v>
                </c:pt>
                <c:pt idx="421">
                  <c:v>199.86322500000003</c:v>
                </c:pt>
                <c:pt idx="422">
                  <c:v>199.86322500000003</c:v>
                </c:pt>
                <c:pt idx="423">
                  <c:v>199.86322500000003</c:v>
                </c:pt>
                <c:pt idx="424">
                  <c:v>199.86322500000003</c:v>
                </c:pt>
                <c:pt idx="425">
                  <c:v>197.13603117951999</c:v>
                </c:pt>
                <c:pt idx="426">
                  <c:v>195.29671000000002</c:v>
                </c:pt>
                <c:pt idx="427">
                  <c:v>195.29671000000002</c:v>
                </c:pt>
                <c:pt idx="428">
                  <c:v>195.29671000000002</c:v>
                </c:pt>
                <c:pt idx="429">
                  <c:v>191.24564820000003</c:v>
                </c:pt>
                <c:pt idx="430">
                  <c:v>191.24564820000003</c:v>
                </c:pt>
                <c:pt idx="431">
                  <c:v>187.69990569000004</c:v>
                </c:pt>
                <c:pt idx="432">
                  <c:v>187.51486800000004</c:v>
                </c:pt>
                <c:pt idx="433">
                  <c:v>186.91434000000001</c:v>
                </c:pt>
                <c:pt idx="434">
                  <c:v>184.84251840000005</c:v>
                </c:pt>
                <c:pt idx="435">
                  <c:v>183.28615000000002</c:v>
                </c:pt>
                <c:pt idx="436">
                  <c:v>183.28615000000002</c:v>
                </c:pt>
                <c:pt idx="437">
                  <c:v>181.60967600000001</c:v>
                </c:pt>
                <c:pt idx="438">
                  <c:v>180.07082300000002</c:v>
                </c:pt>
                <c:pt idx="439">
                  <c:v>176.305012</c:v>
                </c:pt>
                <c:pt idx="440">
                  <c:v>176.305012</c:v>
                </c:pt>
                <c:pt idx="441">
                  <c:v>176.305012</c:v>
                </c:pt>
                <c:pt idx="442">
                  <c:v>176.305012</c:v>
                </c:pt>
                <c:pt idx="443">
                  <c:v>176.305012</c:v>
                </c:pt>
                <c:pt idx="444">
                  <c:v>176.305012</c:v>
                </c:pt>
                <c:pt idx="445">
                  <c:v>176.305012</c:v>
                </c:pt>
                <c:pt idx="446">
                  <c:v>176.305012</c:v>
                </c:pt>
                <c:pt idx="447">
                  <c:v>176.305012</c:v>
                </c:pt>
                <c:pt idx="448">
                  <c:v>169.836825</c:v>
                </c:pt>
                <c:pt idx="449">
                  <c:v>169.67743486000001</c:v>
                </c:pt>
                <c:pt idx="450">
                  <c:v>169.14646801999999</c:v>
                </c:pt>
                <c:pt idx="451">
                  <c:v>168.93901562239998</c:v>
                </c:pt>
                <c:pt idx="452">
                  <c:v>167.72246600000003</c:v>
                </c:pt>
                <c:pt idx="453">
                  <c:v>160.64124000000001</c:v>
                </c:pt>
                <c:pt idx="454">
                  <c:v>160.64124000000001</c:v>
                </c:pt>
                <c:pt idx="455">
                  <c:v>138.02748238999999</c:v>
                </c:pt>
                <c:pt idx="456">
                  <c:v>138.02748238999999</c:v>
                </c:pt>
                <c:pt idx="457">
                  <c:v>135.16884400000001</c:v>
                </c:pt>
                <c:pt idx="458">
                  <c:v>135.16884400000001</c:v>
                </c:pt>
                <c:pt idx="459">
                  <c:v>135.16884400000001</c:v>
                </c:pt>
                <c:pt idx="460">
                  <c:v>135.16884400000001</c:v>
                </c:pt>
                <c:pt idx="461">
                  <c:v>135.16884400000001</c:v>
                </c:pt>
                <c:pt idx="462">
                  <c:v>135.16884400000001</c:v>
                </c:pt>
                <c:pt idx="463">
                  <c:v>131.69153666</c:v>
                </c:pt>
                <c:pt idx="464">
                  <c:v>128.2677764</c:v>
                </c:pt>
                <c:pt idx="465">
                  <c:v>127.249381</c:v>
                </c:pt>
                <c:pt idx="466">
                  <c:v>126.336078</c:v>
                </c:pt>
                <c:pt idx="467">
                  <c:v>126.04031795999998</c:v>
                </c:pt>
                <c:pt idx="468">
                  <c:v>126.04031795999998</c:v>
                </c:pt>
                <c:pt idx="469">
                  <c:v>126.035814</c:v>
                </c:pt>
                <c:pt idx="470">
                  <c:v>125.410264</c:v>
                </c:pt>
                <c:pt idx="471">
                  <c:v>125.410264</c:v>
                </c:pt>
                <c:pt idx="472">
                  <c:v>125.410264</c:v>
                </c:pt>
                <c:pt idx="473">
                  <c:v>125.410264</c:v>
                </c:pt>
                <c:pt idx="474">
                  <c:v>125.410264</c:v>
                </c:pt>
                <c:pt idx="475">
                  <c:v>125.410264</c:v>
                </c:pt>
                <c:pt idx="476">
                  <c:v>125.410264</c:v>
                </c:pt>
                <c:pt idx="477">
                  <c:v>125.410264</c:v>
                </c:pt>
                <c:pt idx="478">
                  <c:v>125.410264</c:v>
                </c:pt>
                <c:pt idx="479">
                  <c:v>125.410264</c:v>
                </c:pt>
                <c:pt idx="480">
                  <c:v>125.410264</c:v>
                </c:pt>
                <c:pt idx="481">
                  <c:v>125.410264</c:v>
                </c:pt>
                <c:pt idx="482">
                  <c:v>123.74630100000002</c:v>
                </c:pt>
                <c:pt idx="483">
                  <c:v>123.27088300000001</c:v>
                </c:pt>
                <c:pt idx="484">
                  <c:v>122.70948940800001</c:v>
                </c:pt>
                <c:pt idx="485">
                  <c:v>120.21169328000002</c:v>
                </c:pt>
                <c:pt idx="486">
                  <c:v>117.92868600000003</c:v>
                </c:pt>
                <c:pt idx="487">
                  <c:v>117.92868600000003</c:v>
                </c:pt>
                <c:pt idx="488">
                  <c:v>114.36305100000001</c:v>
                </c:pt>
                <c:pt idx="489">
                  <c:v>112.79917600000002</c:v>
                </c:pt>
                <c:pt idx="490">
                  <c:v>107.28182500000001</c:v>
                </c:pt>
                <c:pt idx="491">
                  <c:v>102.69028800000001</c:v>
                </c:pt>
                <c:pt idx="492">
                  <c:v>102.69028800000001</c:v>
                </c:pt>
                <c:pt idx="493">
                  <c:v>101.6205975</c:v>
                </c:pt>
                <c:pt idx="494">
                  <c:v>96.68500800000001</c:v>
                </c:pt>
                <c:pt idx="495">
                  <c:v>96.68500800000001</c:v>
                </c:pt>
                <c:pt idx="496">
                  <c:v>91.142634999999999</c:v>
                </c:pt>
                <c:pt idx="497">
                  <c:v>91.006014880000009</c:v>
                </c:pt>
                <c:pt idx="498">
                  <c:v>90.854882000000018</c:v>
                </c:pt>
                <c:pt idx="499">
                  <c:v>90.854882000000018</c:v>
                </c:pt>
                <c:pt idx="500">
                  <c:v>90.854882000000018</c:v>
                </c:pt>
                <c:pt idx="501">
                  <c:v>87.777175999999997</c:v>
                </c:pt>
                <c:pt idx="502">
                  <c:v>87.777175999999997</c:v>
                </c:pt>
                <c:pt idx="503">
                  <c:v>82.772776000000007</c:v>
                </c:pt>
                <c:pt idx="504">
                  <c:v>82.772776000000007</c:v>
                </c:pt>
                <c:pt idx="505">
                  <c:v>78.118684000000002</c:v>
                </c:pt>
                <c:pt idx="506">
                  <c:v>77.192869999999999</c:v>
                </c:pt>
                <c:pt idx="507">
                  <c:v>76.242034000000004</c:v>
                </c:pt>
                <c:pt idx="508">
                  <c:v>69.319697699999992</c:v>
                </c:pt>
                <c:pt idx="509">
                  <c:v>69.123275000000007</c:v>
                </c:pt>
                <c:pt idx="510">
                  <c:v>69.123275000000007</c:v>
                </c:pt>
                <c:pt idx="511">
                  <c:v>69.123275000000007</c:v>
                </c:pt>
                <c:pt idx="512">
                  <c:v>69.123275000000007</c:v>
                </c:pt>
                <c:pt idx="513">
                  <c:v>66.721163000000004</c:v>
                </c:pt>
                <c:pt idx="514">
                  <c:v>66.721163000000004</c:v>
                </c:pt>
                <c:pt idx="515">
                  <c:v>64.456672000000012</c:v>
                </c:pt>
                <c:pt idx="516">
                  <c:v>62.504956000000007</c:v>
                </c:pt>
                <c:pt idx="517">
                  <c:v>59.239585000000012</c:v>
                </c:pt>
                <c:pt idx="518">
                  <c:v>58.917426750000004</c:v>
                </c:pt>
                <c:pt idx="519">
                  <c:v>58.917426750000004</c:v>
                </c:pt>
                <c:pt idx="520">
                  <c:v>58.589013000000001</c:v>
                </c:pt>
                <c:pt idx="521">
                  <c:v>52.396068000000007</c:v>
                </c:pt>
                <c:pt idx="522">
                  <c:v>49.773261959999999</c:v>
                </c:pt>
                <c:pt idx="523">
                  <c:v>46.315722000000001</c:v>
                </c:pt>
                <c:pt idx="524">
                  <c:v>46.315722000000001</c:v>
                </c:pt>
                <c:pt idx="525">
                  <c:v>44.964534</c:v>
                </c:pt>
                <c:pt idx="526">
                  <c:v>44.964534</c:v>
                </c:pt>
                <c:pt idx="527">
                  <c:v>43.146295356799996</c:v>
                </c:pt>
                <c:pt idx="528">
                  <c:v>42.374757000000002</c:v>
                </c:pt>
                <c:pt idx="529">
                  <c:v>41.674141000000006</c:v>
                </c:pt>
                <c:pt idx="530">
                  <c:v>41.674141000000006</c:v>
                </c:pt>
                <c:pt idx="531">
                  <c:v>41.674141000000006</c:v>
                </c:pt>
                <c:pt idx="532">
                  <c:v>41.674141000000006</c:v>
                </c:pt>
                <c:pt idx="533">
                  <c:v>41.674141000000006</c:v>
                </c:pt>
                <c:pt idx="534">
                  <c:v>38.325196520000006</c:v>
                </c:pt>
                <c:pt idx="535">
                  <c:v>38.325196520000006</c:v>
                </c:pt>
                <c:pt idx="536">
                  <c:v>37.470445000000005</c:v>
                </c:pt>
                <c:pt idx="537">
                  <c:v>37.382868000000002</c:v>
                </c:pt>
                <c:pt idx="538">
                  <c:v>30.852126000000005</c:v>
                </c:pt>
                <c:pt idx="539">
                  <c:v>30.852126000000005</c:v>
                </c:pt>
                <c:pt idx="540">
                  <c:v>28.249838</c:v>
                </c:pt>
                <c:pt idx="541">
                  <c:v>26.14799</c:v>
                </c:pt>
                <c:pt idx="542">
                  <c:v>25.672572000000002</c:v>
                </c:pt>
                <c:pt idx="543">
                  <c:v>23.695834000000005</c:v>
                </c:pt>
                <c:pt idx="544">
                  <c:v>23.695834000000005</c:v>
                </c:pt>
                <c:pt idx="545">
                  <c:v>21.944293999999999</c:v>
                </c:pt>
                <c:pt idx="546">
                  <c:v>21.944293999999999</c:v>
                </c:pt>
                <c:pt idx="547">
                  <c:v>20.568084000000002</c:v>
                </c:pt>
                <c:pt idx="548">
                  <c:v>15.438574000000001</c:v>
                </c:pt>
                <c:pt idx="549">
                  <c:v>15.325975000000001</c:v>
                </c:pt>
                <c:pt idx="550">
                  <c:v>15.325975000000001</c:v>
                </c:pt>
                <c:pt idx="551">
                  <c:v>15.325975000000001</c:v>
                </c:pt>
                <c:pt idx="552">
                  <c:v>14.124919</c:v>
                </c:pt>
                <c:pt idx="553">
                  <c:v>14.124919</c:v>
                </c:pt>
                <c:pt idx="554">
                  <c:v>14.124919</c:v>
                </c:pt>
                <c:pt idx="555">
                  <c:v>14.124919</c:v>
                </c:pt>
                <c:pt idx="556">
                  <c:v>14.124919</c:v>
                </c:pt>
                <c:pt idx="557">
                  <c:v>14.124919</c:v>
                </c:pt>
                <c:pt idx="558">
                  <c:v>14.124919</c:v>
                </c:pt>
                <c:pt idx="559">
                  <c:v>14.124919</c:v>
                </c:pt>
                <c:pt idx="560">
                  <c:v>14.124919</c:v>
                </c:pt>
                <c:pt idx="561">
                  <c:v>14.124919</c:v>
                </c:pt>
                <c:pt idx="562">
                  <c:v>14.124919</c:v>
                </c:pt>
                <c:pt idx="563">
                  <c:v>14.124919</c:v>
                </c:pt>
                <c:pt idx="564">
                  <c:v>13.099017000000002</c:v>
                </c:pt>
                <c:pt idx="565">
                  <c:v>11.847917000000002</c:v>
                </c:pt>
                <c:pt idx="566">
                  <c:v>7.4940890000000007</c:v>
                </c:pt>
              </c:numCache>
            </c:numRef>
          </c:val>
          <c:extLst>
            <c:ext xmlns:c16="http://schemas.microsoft.com/office/drawing/2014/chart" uri="{C3380CC4-5D6E-409C-BE32-E72D297353CC}">
              <c16:uniqueId val="{00000002-B681-45B0-A857-D9889512AA69}"/>
            </c:ext>
          </c:extLst>
        </c:ser>
        <c:ser>
          <c:idx val="3"/>
          <c:order val="3"/>
          <c:tx>
            <c:strRef>
              <c:f>'CURVA ABC'!$G$4</c:f>
              <c:strCache>
                <c:ptCount val="1"/>
                <c:pt idx="0">
                  <c:v>Participação Individual (%)</c:v>
                </c:pt>
              </c:strCache>
            </c:strRef>
          </c:tx>
          <c:spPr>
            <a:solidFill>
              <a:schemeClr val="accent4"/>
            </a:solidFill>
            <a:ln>
              <a:noFill/>
            </a:ln>
            <a:effectLst/>
          </c:spPr>
          <c:invertIfNegative val="0"/>
          <c:cat>
            <c:multiLvlStrRef>
              <c:f>'CURVA ABC'!$A$5:$C$571</c:f>
              <c:multiLvlStrCache>
                <c:ptCount val="567"/>
                <c:lvl>
                  <c:pt idx="0">
                    <c:v>Estrutura metálica para rua coberta, em aço dobrado e tubos, incluso fixações. Fornecimento e Instalação.</c:v>
                  </c:pt>
                  <c:pt idx="1">
                    <c:v>EXECUÇÃO DE PAVIMENTO EM PISO INTERTRAVADO, COM BLOCO SEXTAVADO DE 25 X 25 CM, ESPESSURA 8 CM. AF_10/2022</c:v>
                  </c:pt>
                  <c:pt idx="2">
                    <c:v>Alambrado 19,30m x 10,86 x 4,05 para quadra poliesportiva, incluso 4 portas de giro, tela e fixações. Fornecimento e Instalação.</c:v>
                  </c:pt>
                  <c:pt idx="3">
                    <c:v>PINTURA DE PISO COM TINTA EPÓXI, APLICAÇÃO MANUAL, 2 DEMÃOS, INCLUSO PRIMER EPÓXI. AF_05/2021. CICLOVIA</c:v>
                  </c:pt>
                  <c:pt idx="4">
                    <c:v>Mirante em Estrutura Metálica, com pilares e estrutura em aço laminado. Inclusive guarda corpo e fixações. Fornecimento e Instalação.</c:v>
                  </c:pt>
                  <c:pt idx="5">
                    <c:v>Estrutura metálica para Concha Acústica (cobertura do palco), em perfis dobrados e tubos, incluindo com telhas metálicas onduladas curvas</c:v>
                  </c:pt>
                  <c:pt idx="6">
                    <c:v>GUARDA-CORPO DE AÇO GALVANIZADO DE 1,10M, MONTANTES TUBULARES DE 1.1/4" ESPAÇADOS DE 1,20M, TRAVESSA SUPERIOR DE 1.1/2", GRADIL FORMADO POR TUBOS HORIZONTAIS DE 1" E VERTICAIS DE 3/4", FIXADO COM CHUMBADOR MECÂNICO. AF_04/2019_PS</c:v>
                  </c:pt>
                  <c:pt idx="7">
                    <c:v>Painel de Homenagem com medidas 8,00m x 3,14m, em chapa de aço A36 12.7mm, corte a laser, com pintura automotiva, inclusive estrutura de fixação. Fornecimento e Instalação.</c:v>
                  </c:pt>
                  <c:pt idx="8">
                    <c:v>Alambrado 19,64m x 10,00 x 3,00 para quadra de vôlei, incluso tela e fixações. Fornecimento e Instalação.</c:v>
                  </c:pt>
                  <c:pt idx="9">
                    <c:v>EXECUÇÃO DE PISO INDUSTRIAL DE CONCRETO ARMADO, FCK = 20 MPA, ESPESSURA DE 20,0 CM. AF_04/2022</c:v>
                  </c:pt>
                  <c:pt idx="10">
                    <c:v>ENGENHEIRO CIVIL DE OBRA JUNIOR COM ENCARGOS COMPLEMENTARES</c:v>
                  </c:pt>
                  <c:pt idx="11">
                    <c:v>PINTURA DE FAIXA DE PEDESTRE OU ZEBRADA COM TINTA EPÓXI, E = 30 CM, APLICAÇÃO MANUAL. AF_05/2021</c:v>
                  </c:pt>
                  <c:pt idx="12">
                    <c:v>RAMPA DE ACESSIBILIDADE PARA ACESSO A EDIFICAÇÕES COM INCLINAÇÃO DE 8,33% EM CONCRETO MOLDADO IN LOCO, COM LARGURA DE 1,20M, FCK 25MPA, NÃO ARMADA, COM JUNTA A CADA 2M COM CORTE À SECO. AF_03/2024. INLCUSIVE GUARDA-CORPO DE AÇO GALVANIZADO DE 1,10M, MONTAN</c:v>
                  </c:pt>
                  <c:pt idx="13">
                    <c:v>ASSENTAMENTO DE GUIA (MEIO-FIO) EM TRECHO RETO, CONFECCIONADA EM CONCRETO PRÉ-FABRICADO, DIMENSÕES 100X15X13X30 CM (COMPRIMENTO X BASE INFERIOR X BASE SUPERIOR X ALTURA). AF_01/2024</c:v>
                  </c:pt>
                  <c:pt idx="14">
                    <c:v>MESTRE DE OBRAS COM ENCARGOS COMPLEMENTARES</c:v>
                  </c:pt>
                  <c:pt idx="15">
                    <c:v>CABO DE COBRE FLEXÍVEL ISOLADO, 10 MM², ANTI-CHAMA 0,6/1,0 KV, PARA CIRCUITOS TERMINAIS - FORNECIMENTO E INSTALAÇÃO. AF_03/2023</c:v>
                  </c:pt>
                  <c:pt idx="16">
                    <c:v>Cobertura Angular em Policarbonato Alveoval Translúcido 18mm. Composto por 3 laminas de 6mm cada. Fornecimento e Instalação.</c:v>
                  </c:pt>
                  <c:pt idx="17">
                    <c:v>CONTAINER ALMOXARIFADO, DE *2,40* X *6,00* M, PADRAO SIMPLES, SEM REVESTIMENTO E SEM DIVISORIAS INTERNOS E SEM SANITARIO, PARA USO EM CANTEIRO DE OBRAS</c:v>
                  </c:pt>
                  <c:pt idx="18">
                    <c:v>Pórtico de Entrada em conjunto de 3 chapas de aço 16mm, cortadas a laser e incluindo pintura automotiva</c:v>
                  </c:pt>
                  <c:pt idx="19">
                    <c:v>CABO DE COBRE FLEXÍVEL ISOLADO, 35 MM², 0,6/1,0 KV, PARA REDE AÉREA DE DISTRIBUIÇÃO DE ENERGIA ELÉTRICA DE BAIXA TENSÃO - FORNECIMENTO E INSTALAÇÃO. AF_07/2020</c:v>
                  </c:pt>
                  <c:pt idx="20">
                    <c:v>POSTE METÁLICO PRETO, 3,00M base flangeada, com nicho em concreto. Com cabos internos e soquete para lâmpada bulbo LED. Fornecimento e Instalação</c:v>
                  </c:pt>
                  <c:pt idx="21">
                    <c:v>POSTE METÁLICO PRETO, 3,00M base flangeada, com nicho em concreto. Com cabos internos e soquete para lâmpada bulbo LED. Fornecimento e Instalação</c:v>
                  </c:pt>
                  <c:pt idx="22">
                    <c:v>EXECUÇÃO DE RADIER, ESPESSURA DE 20 CM, FCK = 30 MPA, COM USO DE FORMAS EM MADEIRA SERRADA. AF_09/2021</c:v>
                  </c:pt>
                  <c:pt idx="23">
                    <c:v>FABRICAÇÃO, MONTAGEM E DESMONTAGEM DE FÔRMA PARA SAPATA CORRIDA, EM MADEIRA SERRADA, E=25 MM, 2 UTILIZAÇÕES. AF_01/2024</c:v>
                  </c:pt>
                  <c:pt idx="24">
                    <c:v>POSTE METÁLICO PRETO, 3,00M base flangeada, com nicho em concreto. Com cabos internos e soquete para lâmpada bulbo LED. Fornecimento e Instalação</c:v>
                  </c:pt>
                  <c:pt idx="25">
                    <c:v>Estrutura em Aluminio Amadeirado 150x50 1.50mm. Decorativa do Chimarródromo. Incluindo ferro de 1/2 para suporte das plantas. Fabricação e Instalação</c:v>
                  </c:pt>
                  <c:pt idx="26">
                    <c:v>PLANTIO DE GRAMA ESMERALDA OU SÃO CARLOS OU CURITIBANA, EM PLACAS. AF_07/2024</c:v>
                  </c:pt>
                  <c:pt idx="27">
                    <c:v>CONCRETAGEM DE SAPATA CORRIDA, FCK 30 MPA, COM USO DE JERICA - LANÇAMENTO, ADENSAMENTO E ACABAMENTO. AF_01/2024</c:v>
                  </c:pt>
                  <c:pt idx="28">
                    <c:v>CABO DE COBRE FLEXÍVEL ISOLADO, 16 MM², ANTI-CHAMA 0,6/1,0 KV, PARA CIRCUITOS TERMINAIS - FORNECIMENTO E INSTALAÇÃO. AF_03/2023</c:v>
                  </c:pt>
                  <c:pt idx="29">
                    <c:v>PISO PODOTÁTIL DE ALERTA OU DIRECIONAL, DE CONCRETO, ASSENTADO SOBRE ARGAMASSA. AF_03/2024</c:v>
                  </c:pt>
                  <c:pt idx="30">
                    <c:v>CONCRETAGEM DE ESCADAS, FCK=25 MPA, COM USO DE BOMBA - LANÇAMENTO, ADENSAMENTO E ACABAMENTO. AF_02/2022_PS</c:v>
                  </c:pt>
                  <c:pt idx="31">
                    <c:v>CONCRETAGEM DE SAPATA, FCK 30 MPA, COM USO DE JERICA - LANÇAMENTO, ADENSAMENTO E ACABAMENTO. AF_01/2024</c:v>
                  </c:pt>
                  <c:pt idx="32">
                    <c:v>CONCRETAGEM DE MURETAS, FCK=25 MPA, COM USO DE BOMBA - LANÇAMENTO, ADENSAMENTO E ACABAMENTO. AF_02/2022_PS</c:v>
                  </c:pt>
                  <c:pt idx="33">
                    <c:v>Guarda Sol Menor em estrutura metálica, tubo central redondo 200m x 6,35mm, tubos superiores 50x50x2. Incluso inclusive bloco de ancoragem 1m x 1m x 1m no piso, e cobertura em policarbonato alveolar 16mm. Fabricação e Instalação.</c:v>
                  </c:pt>
                  <c:pt idx="34">
                    <c:v>CABO DE COBRE FLEXÍVEL ISOLADO, 35 MM², 0,6/1,0 KV, PARA REDE AÉREA DE DISTRIBUIÇÃO DE ENERGIA ELÉTRICA DE BAIXA TENSÃO - FORNECIMENTO E INSTALAÇÃO. AF_07/2020</c:v>
                  </c:pt>
                  <c:pt idx="35">
                    <c:v>FABRICAÇÃO, MONTAGEM E DESMONTAGEM DE FÔRMA PARA ESCADA HIDRÁULICA, EM CHAPA DE MADEIRA COMPENSADA RESINADA, E = 17 MM, 3 UTILIZAÇÕES. AF_08/2022</c:v>
                  </c:pt>
                  <c:pt idx="36">
                    <c:v>ALVENARIA DE VEDAÇÃO DE BLOCOS CERÂMICOS MACIÇOS DE 5X10X20CM (ESPESSURA 10CM) E ARGAMASSA DE ASSENTAMENTO COM PREPARO EM BETONEIRA. AF_05/2020</c:v>
                  </c:pt>
                  <c:pt idx="37">
                    <c:v>CONCRETAGEM DE RADIER, PISO DE CONCRETO OU LAJE SOBRE SOLO, FCK 30 MPA - LANÇAMENTO, ADENSAMENTO E ACABAMENTO. AF_09/2021</c:v>
                  </c:pt>
                  <c:pt idx="38">
                    <c:v>CABO DE COBRE FLEXÍVEL ISOLADO, 25 MM², 0,6/1,0 KV, PARA REDE AÉREA DE DISTRIBUIÇÃO DE ENERGIA ELÉTRICA DE BAIXA TENSÃO - FORNECIMENTO E INSTALAÇÃO. AF_07/2020</c:v>
                  </c:pt>
                  <c:pt idx="39">
                    <c:v>REMOÇÃO DE PISO DE BLOCO INTERTRAVADO OU DE PEDRA PORTUGUESA, DE FORMA MANUAL, COM REAPROVEITAMENTO. AF_09/2023</c:v>
                  </c:pt>
                  <c:pt idx="40">
                    <c:v>LIXEIRA DUPLA, COM CAPACIDADE VOLUMETRICA DE 60L FORNECIMENTO E INSTALAÇÃO</c:v>
                  </c:pt>
                  <c:pt idx="41">
                    <c:v>Canteiros circulares de fixação base D=1,40m H=1,00m. Enterrados 0,60m. Fornecimento e Instalação.</c:v>
                  </c:pt>
                  <c:pt idx="42">
                    <c:v>CONJUNTO DE BANCOS COM ENCOSTO E SEM ENCOSTO PARA AS ÁREAS DE RECUOS</c:v>
                  </c:pt>
                  <c:pt idx="43">
                    <c:v>ASSOALHO DE MADEIRA. AF_09/2020</c:v>
                  </c:pt>
                  <c:pt idx="44">
                    <c:v>ARMAÇÃO DE BLOCO, SAPATA ISOLADA, VIGA BALDRAME E SAPATA CORRIDA UTILIZANDO AÇO CA-50 DE 12,5 MM - MONTAGEM. AF_01/2024</c:v>
                  </c:pt>
                  <c:pt idx="45">
                    <c:v>EMBOÇO OU MASSA ÚNICA EM ARGAMASSA TRAÇO 1:2:8, PREPARO MANUAL, APLICADA MANUALMENTE EM PANOS CEGOS DE FACHADA (SEM PRESENÇA DE VÃOS), ESPESSURA DE 25 MM. AF_09/2022</c:v>
                  </c:pt>
                  <c:pt idx="46">
                    <c:v>ASSOALHO DE MADEIRA. AF_09/2020</c:v>
                  </c:pt>
                  <c:pt idx="47">
                    <c:v>Tacha refletiva em plástico injetado - bidirecional tipo II - fornecimento e colocação</c:v>
                  </c:pt>
                  <c:pt idx="48">
                    <c:v>REASSENTAMENTO DE BLOCOS RETANGULAR PARA PISO INTERTRAVADO, ESPESSURA DE 6 CM, EM CALÇADA, COM REAPROVEITAMENTO DOS BLOCOS RETANGULAR - INCLUSO RETIRADA E COLOCAÇÃO DO MATERIAL. AF_12/2020</c:v>
                  </c:pt>
                  <c:pt idx="49">
                    <c:v>DRENO ESPINHA DE PEIXE (SEÇÃO 0,40 X 0,40 M), COM TUBO DE PVC CORRUGADO RÍGIDO PERFURADO, DN 100 MM, ENCHIMENTO COM BRITA, ENVOLVIDO COM MANTA GEOTÊXTIL, INCLUSIVE CONEXÕES. AF_07/2021</c:v>
                  </c:pt>
                  <c:pt idx="50">
                    <c:v>PINTURA DE PISO COM TINTA EPÓXI, APLICAÇÃO MANUAL, 2 DEMÃOS, INCLUSO PRIMER EPÓXI. AF_05/2021</c:v>
                  </c:pt>
                  <c:pt idx="51">
                    <c:v>Revestimento em ACM Branco ou Amadeirado. 3mm. Fornecimento e instalação.</c:v>
                  </c:pt>
                  <c:pt idx="52">
                    <c:v>CONCRETAGEM DE SAPATA CORRIDA, FCK 30 MPA, COM USO DE JERICA - LANÇAMENTO, ADENSAMENTO E ACABAMENTO. AF_01/2024</c:v>
                  </c:pt>
                  <c:pt idx="53">
                    <c:v>RAMPA DE ACESSIBILIDADE EM CONCRETO MOLDADO IN LOCO, EM CALÇADA PRÉ EXISTENTE COM LARGURA MAIOR OU IGUAL À 3,00 M, FCK 25MPA, COM PISO PODOTÁTIL. AF_03/2024</c:v>
                  </c:pt>
                  <c:pt idx="54">
                    <c:v>PLANTIO DE ÁRVORE ORNAMENTAL COM ALTURA DE MUDA MAIOR QUE 2,00 M E MENOR OU IGUAL A 4,00 M . AF_07/2024</c:v>
                  </c:pt>
                  <c:pt idx="55">
                    <c:v>CONCRETAGEM DE SAPATA CORRIDA, FCK 30 MPA, COM USO DE JERICA - LANÇAMENTO, ADENSAMENTO E ACABAMENTO. AF_01/2024</c:v>
                  </c:pt>
                  <c:pt idx="56">
                    <c:v>LUMINÁRIA DE LED PARA ILUMINAÇÃO PÚBLICA, DE 98 W ATÉ 137 W - FORNECIMENTO E INSTALAÇÃO. AF_02/2025_PS</c:v>
                  </c:pt>
                  <c:pt idx="57">
                    <c:v>Revestimento em ACM Branco ou Amadeirado. 3mm. Fornecimento e instalação.</c:v>
                  </c:pt>
                  <c:pt idx="58">
                    <c:v>EXECUÇÃO DE RADIER, ESPESSURA DE 15 CM, FCK = 30 MPA, COM USO DE FORMAS EM MADEIRA SERRADA. AF_09/2021</c:v>
                  </c:pt>
                  <c:pt idx="59">
                    <c:v>LUMINÁRIA DE LED PARA ILUMINAÇÃO PÚBLICA, DE 98 W ATÉ 137 W - FORNECIMENTO E INSTALAÇÃO. AF_02/2025_PS</c:v>
                  </c:pt>
                  <c:pt idx="60">
                    <c:v>LUMINÁRIA DE LED PARA ILUMINAÇÃO PÚBLICA, DE 98 W ATÉ 137 W - FORNECIMENTO E INSTALAÇÃO. AF_02/2025_PS</c:v>
                  </c:pt>
                  <c:pt idx="61">
                    <c:v>BANCO COM MESINHA COLMÉIA EM METÁLICA E MADEIRA</c:v>
                  </c:pt>
                  <c:pt idx="62">
                    <c:v>LOCACAO DE CONTAINER 2,30 X 6,00 M, ALT. 2,50 M, PARA ESCRITORIO, SEM DIVISORIAS INTERNAS E SEM SANITARIO (NAO INCLUI MOBILIZACAO/DESMOBILIZACAO)</c:v>
                  </c:pt>
                  <c:pt idx="63">
                    <c:v>REMOÇAO DE GUIAS PRÉ-FABRICADAS DE CONCRETO, DE FORMA MECANIZADA, COM REAPROVEITAMENTO. AF_09/2023</c:v>
                  </c:pt>
                  <c:pt idx="64">
                    <c:v>LASTRO COM MATERIAL GRANULAR (AREIA MÉDIA), APLICADO EM PISOS OU LAJES SOBRE SOLO, ESPESSURA DE *10 CM*. AF_01/2024</c:v>
                  </c:pt>
                  <c:pt idx="65">
                    <c:v>ATERRO MANUAL DE VALAS COM SOLO ARGILO-ARENOSO. AF_08/2023</c:v>
                  </c:pt>
                  <c:pt idx="66">
                    <c:v>CALHA EM CHAPA DE AÇO GALVANIZADO NÚMERO 24, DESENVOLVIMENTO DE 100 CM, INCLUSO TRANSPORTE VERTICAL. AF_07/2019</c:v>
                  </c:pt>
                  <c:pt idx="67">
                    <c:v>GUARDA-CORPO DE AÇO GALVANIZADO DE 1,10M DE ALTURA, MONTANTES TUBULARES DE 1.1/2 ESPAÇADOS DE 1,20M, TRAVESSA SUPERIOR DE 2, GRADIL FORMADO POR BARRAS CHATAS EM FERRO DE 32X4,8MM, FIXADO COM CHUMBADOR MECÂNICO. AF_04/2019_PS</c:v>
                  </c:pt>
                  <c:pt idx="68">
                    <c:v>MONTAGEM E DESMONTAGEM DE FÔRMA DE PILARES RETANGULARES E ESTRUTURAS SIMILARES, PÉ-DIREITO SIMPLES, EM MADEIRA SERRADA, 1 UTILIZAÇÃO. AF_09/2020</c:v>
                  </c:pt>
                  <c:pt idx="69">
                    <c:v>ARMAÇÃO DE CORTINA DE CONTENÇÃO EM CONCRETO ARMADO, COM AÇO CA-50 DE 12,5 MM - MONTAGEM. AF_11/2024</c:v>
                  </c:pt>
                  <c:pt idx="70">
                    <c:v>FABRICAÇÃO, MONTAGEM E DESMONTAGEM DE FÔRMA PARA SAPATA, EM MADEIRA SERRADA, E=25 MM, 2 UTILIZAÇÕES. AF_01/2024</c:v>
                  </c:pt>
                  <c:pt idx="71">
                    <c:v>ALVENARIA DE VEDAÇÃO DE BLOCOS CERÂMICOS FURADOS NA HORIZONTAL DE 14X19X29 CM (ESPESSURA 14 CM) E ARGAMASSA DE ASSENTAMENTO COM PREPARO EM BETONEIRA. AF_12/2021</c:v>
                  </c:pt>
                  <c:pt idx="72">
                    <c:v>CAIXA ENTERRADA ELÉTRICA RETANGULAR, EM CONCRETO PRÉ-MOLDADO, FUNDO COM BRITA, DIMENSÕES INTERNAS: 0,3X0,3X0,3 M. AF_12/2020</c:v>
                  </c:pt>
                  <c:pt idx="73">
                    <c:v>APLICAÇÃO MANUAL DE PINTURA COM TINTA TEXTURIZADA ACRÍLICA EM PAREDES EXTERNAS DE CASAS, UMA COR. AF_03/2024</c:v>
                  </c:pt>
                  <c:pt idx="74">
                    <c:v>CAIXA ENTERRADA ELÉTRICA RETANGULAR, EM CONCRETO PRÉ-MOLDADO, FUNDO COM BRITA, DIMENSÕES INTERNAS: 0,3X0,3X0,3 M. AF_12/2020</c:v>
                  </c:pt>
                  <c:pt idx="75">
                    <c:v>GUARDA-CORPO DE AÇO GALVANIZADO DE 1,10M, DUPLO CORRIMÃO, MONTANTES TUBULARES DE 1.1/2" ESPAÇADOS DE 1,20M, TRAVESSA SUPERIOR DE 2", GRADIL DE BARRAS CHATAS DE 32X4,8MM, FIXADO COM ADESIVO ESTRUTURAL EPOXI. AF_04/2019</c:v>
                  </c:pt>
                  <c:pt idx="76">
                    <c:v>CABO DE COBRE FLEXÍVEL ISOLADO, 25 MM², 0,6/1,0 KV, PARA REDE AÉREA DE DISTRIBUIÇÃO DE ENERGIA ELÉTRICA DE BAIXA TENSÃO - FORNECIMENTO E INSTALAÇÃO. AF_07/2020</c:v>
                  </c:pt>
                  <c:pt idx="77">
                    <c:v>MONTAGEM E DESMONTAGEM DE FÔRMA DE VIGA, ESCORAMENTO COM PONTALETE DE MADEIRA, PÉ-DIREITO SIMPLES, EM MADEIRA SERRADA, 1 UTILIZAÇÃO. AF_09/2020</c:v>
                  </c:pt>
                  <c:pt idx="78">
                    <c:v>CONCRETAGEM DE SAPATA, FCK 30 MPA, COM USO DE JERICA - LANÇAMENTO, ADENSAMENTO E ACABAMENTO. AF_01/2024</c:v>
                  </c:pt>
                  <c:pt idx="79">
                    <c:v>PAR DE ESTRUTURAS TUBULARES METALICAS PARA SUPORTE TABELA DE BASQUETE, FABRICADA EM TUBO DE ACO GALVANIZADO, FORMATO EM L, DIAMETRO 6" E AVANCO 2,3 M, FIXACAO POR CHUMBAMENTO COM CONCRETO NO PISO, INCLUSO CONCRETO, EXCETO TABELA, ARO E REDE - FORNECIMENTO </c:v>
                  </c:pt>
                  <c:pt idx="80">
                    <c:v>FABRICAÇÃO DE FÔRMA PARA PILARES E ESTRUTURAS SIMILARES, EM CHAPA DE MADEIRA COMPENSADA RESINADA, E = 17 MM. AF_09/2020</c:v>
                  </c:pt>
                  <c:pt idx="81">
                    <c:v>LASTRO DE CONCRETO MAGRO, APLICADO EM BLOCOS DE COROAMENTO OU SAPATAS. AF_01/2024</c:v>
                  </c:pt>
                  <c:pt idx="82">
                    <c:v>ALVENARIA DE VEDAÇÃO DE BLOCOS CERÂMICOS MACIÇOS DE 5X10X20CM (ESPESSURA 10CM) E ARGAMASSA DE ASSENTAMENTO COM PREPARO EM BETONEIRA. AF_05/2020</c:v>
                  </c:pt>
                  <c:pt idx="83">
                    <c:v>LAJE PRÉ-MOLDADA UNIDIRECIONAL, BIAPOIADA, PARA PISO, ENCHIMENTO EM CERÂMICA, VIGOTA TRELIÇADA, ALTURA TOTAL DA LAJE "LT" = 16 CM (ENCHIMENTO+CAPA) = (12+4). AF_08/2025</c:v>
                  </c:pt>
                  <c:pt idx="84">
                    <c:v>FABRICAÇÃO, MONTAGEM E DESMONTAGEM DE FÔRMA PARA SAPATA CORRIDA, EM MADEIRA SERRADA, E=25 MM, 1 UTILIZAÇÃO. AF_01/2024</c:v>
                  </c:pt>
                  <c:pt idx="85">
                    <c:v>FABRICAÇÃO, MONTAGEM E DESMONTAGEM DE FÔRMA PARA SAPATA CORRIDA, EM MADEIRA SERRADA, E=25 MM, 1 UTILIZAÇÃO. AF_01/2024</c:v>
                  </c:pt>
                  <c:pt idx="86">
                    <c:v>ACABAMENTO POLIDO PARA PISO DE CONCRETO ARMADO OU LAJE SOBRE SOLO DE ALTA RESISTÊNCIA. AF_09/2021</c:v>
                  </c:pt>
                  <c:pt idx="87">
                    <c:v>ALVENARIA DE VEDAÇÃO DE BLOCOS CERÂMICOS MACIÇOS DE 5X10X20CM (ESPESSURA 10CM) E ARGAMASSA DE ASSENTAMENTO COM PREPARO EM BETONEIRA. AF_05/2020</c:v>
                  </c:pt>
                  <c:pt idx="88">
                    <c:v>ATERRO MECANIZADO DE VALA COM RETROESCAVADEIRA (CAPACIDADE DA CAÇAMBA DA RETRO: 0,26 M³ / POTÊNCIA: 88 HP), LARGURA ATÉ 1,5 M, PROFUNDIDADE ATÉ 1,5 M, COM SOLO ARGILO-ARENOSO. AF_08/2023</c:v>
                  </c:pt>
                  <c:pt idx="89">
                    <c:v>ALVENARIA DE VEDAÇÃO DE BLOCOS CERÂMICOS FURADOS NA HORIZONTAL DE 14X19X29 CM (ESPESSURA 14 CM) E ARGAMASSA DE ASSENTAMENTO COM PREPARO EM BETONEIRA. AF_12/2021</c:v>
                  </c:pt>
                  <c:pt idx="90">
                    <c:v>ESCADA EM CONCRETO ARMADO MOLDADO IN LOCO, FCK 25 MPA, COM 1 LANCE E LAJE PLANA, FÔRMA EM CHAPA DE MADEIRA COMPENSADA RESINADA. AF_11/2020</c:v>
                  </c:pt>
                  <c:pt idx="91">
                    <c:v>TOPOGRAFO COM ENCARGOS COMPLEMENTARES</c:v>
                  </c:pt>
                  <c:pt idx="92">
                    <c:v>ELETRODUTO FLEXÍVEL CORRUGADO, PEAD, DN 63 (2"), PARA REDE ENTERRADA DE DISTRIBUIÇÃO DE ENERGIA ELÉTRICA - FORNECIMENTO E INSTALAÇÃO. AF_12/2021</c:v>
                  </c:pt>
                  <c:pt idx="93">
                    <c:v>FILTRO ANAERÓBIO RETANGULAR, EM ALVENARIA COM TIJOLOS CERÂMICOS MACIÇOS, DIMENSÕES INTERNAS: 1,2 X 1,8 X H=1,67 M, VOLUME ÚTIL: 2592 L (PARA 13 CONTRIBUINTES). AF_12/2020</c:v>
                  </c:pt>
                  <c:pt idx="94">
                    <c:v>FILTRO ANAERÓBIO RETANGULAR, EM ALVENARIA COM TIJOLOS CERÂMICOS MACIÇOS, DIMENSÕES INTERNAS: 1,2 X 1,8 X H=1,67 M, VOLUME ÚTIL: 2592 L (PARA 13 CONTRIBUINTES). AF_12/2020</c:v>
                  </c:pt>
                  <c:pt idx="95">
                    <c:v>ARMAÇÃO DE CORTINA DE CONTENÇÃO EM CONCRETO ARMADO, COM AÇO CA-50 DE 10 MM - MONTAGEM. AF_11/2024</c:v>
                  </c:pt>
                  <c:pt idx="96">
                    <c:v>CONCRETAGEM DE SAPATA, FCK 30 MPA, COM USO DE JERICA - LANÇAMENTO, ADENSAMENTO E ACABAMENTO. AF_01/2024</c:v>
                  </c:pt>
                  <c:pt idx="97">
                    <c:v>SUMIDOURO CIRCULAR, EM CONCRETO PRÉ-MOLDADO, DIÂMETRO INTERNO = 2,38 M, ALTURA INTERNA = 3,0 M, ÁREA DE INFILTRAÇÃO: 25 M² (PARA 10 CONTRIBUINTES). AF_12/2020</c:v>
                  </c:pt>
                  <c:pt idx="98">
                    <c:v>SUMIDOURO CIRCULAR, EM CONCRETO PRÉ-MOLDADO, DIÂMETRO INTERNO = 2,38 M, ALTURA INTERNA = 3,0 M, ÁREA DE INFILTRAÇÃO: 25 M² (PARA 10 CONTRIBUINTES). AF_12/2020</c:v>
                  </c:pt>
                  <c:pt idx="99">
                    <c:v>REVESTIMENTO CERÂMICO PARA PAREDES INTERNAS COM PLACAS TIPO ESMALTADA DE DIMENSÕES 60X60 CM APLICADAS NA ALTURA INTEIRA DAS PAREDES. AF_02/2023_PE</c:v>
                  </c:pt>
                  <c:pt idx="100">
                    <c:v>ELETRODUTO FLEXÍVEL CORRUGADO, PEAD, DN 63 (2"), PARA REDE ENTERRADA DE DISTRIBUIÇÃO DE ENERGIA ELÉTRICA - FORNECIMENTO E INSTALAÇÃO. AF_12/2021</c:v>
                  </c:pt>
                  <c:pt idx="101">
                    <c:v>MOBILIZAÇÃO E DESMOBILIZAÇÃO DE OBRA</c:v>
                  </c:pt>
                  <c:pt idx="102">
                    <c:v>FABRICAÇÃO, MONTAGEM E DESMONTAGEM DE FÔRMA PARA VIGA BALDRAME, EM MADEIRA SERRADA, E=25 MM, 1 UTILIZAÇÃO. AF_01/2024</c:v>
                  </c:pt>
                  <c:pt idx="103">
                    <c:v>LASTRO DE CONCRETO MAGRO, APLICADO EM PISOS, LAJES SOBRE SOLO OU RADIERS, ESPESSURA DE 5 CM. AF_01/2024</c:v>
                  </c:pt>
                  <c:pt idx="104">
                    <c:v>REVESTIMENTO CERÂMICO PARA PAREDES INTERNAS COM PLACAS TIPO ESMALTADA DE DIMENSÕES 60X60 CM APLICADAS NA ALTURA INTEIRA DAS PAREDES. AF_02/2023_PE</c:v>
                  </c:pt>
                  <c:pt idx="105">
                    <c:v>ESCAVAÇÃO MANUAL PARA VIGA BALDRAME OU SAPATA CORRIDA (INCLUINDO ESCAVAÇÃO PARA COLOCAÇÃO DE FÔRMAS). AF_01/2024</c:v>
                  </c:pt>
                  <c:pt idx="106">
                    <c:v>PAR DE TRAVES E REDES DE FUTSAL - FORNECIMENTO E INSTALAÇÃO.</c:v>
                  </c:pt>
                  <c:pt idx="107">
                    <c:v>PINTURA DE EIXO VIÁRIO SOBRE ASFALTO COM TINTA RETRORREFLETIVA A BASE DE RESINA ACRÍLICA COM MICROESFERAS DE VIDRO, E = 10 CM, APLICAÇÃO MECÂNICA COM DEMARCADORA AUTOPROPELIDA. AF_05/2021</c:v>
                  </c:pt>
                  <c:pt idx="108">
                    <c:v>CONCRETAGEM DE SAPATA, FCK 30 MPA, COM USO DE JERICA - LANÇAMENTO, ADENSAMENTO E ACABAMENTO. AF_01/2024</c:v>
                  </c:pt>
                  <c:pt idx="109">
                    <c:v>ELETRODUTO FLEXÍVEL CORRUGADO, PEAD, DN 63 (2"), PARA REDE ENTERRADA DE DISTRIBUIÇÃO DE ENERGIA ELÉTRICA - FORNECIMENTO E INSTALAÇÃO. AF_12/2021</c:v>
                  </c:pt>
                  <c:pt idx="110">
                    <c:v>TANQUE SÉPTICO CIRCULAR, EM CONCRETO PRÉ-MOLDADO, DIÂMETRO INTERNO = 1,88 M, ALTURA INTERNA = 2,50 M, VOLUME ÚTIL: 6245,8 L (PARA 32 CONTRIBUINTES). AF_12/2020</c:v>
                  </c:pt>
                  <c:pt idx="111">
                    <c:v>TANQUE SÉPTICO CIRCULAR, EM CONCRETO PRÉ-MOLDADO, DIÂMETRO INTERNO = 1,88 M, ALTURA INTERNA = 2,50 M, VOLUME ÚTIL: 6245,8 L (PARA 32 CONTRIBUINTES). AF_12/2020</c:v>
                  </c:pt>
                  <c:pt idx="112">
                    <c:v>CONCRETAGEM DE BLOCO DE COROAMENTO OU VIGA BALDRAME, FCK 30 MPA, COM USO DE JERICA - LANÇAMENTO, ADENSAMENTO E ACABAMENTO. AF_01/2024</c:v>
                  </c:pt>
                  <c:pt idx="113">
                    <c:v>ESPALHAMENTO DE TERRA VEGETAL PARA O PLANTIO. AF_07/2024</c:v>
                  </c:pt>
                  <c:pt idx="114">
                    <c:v>FABRICAÇÃO, MONTAGEM E DESMONTAGEM DE FÔRMA PARA SAPATA, EM MADEIRA SERRADA, E=25 MM, 2 UTILIZAÇÕES. AF_01/2024</c:v>
                  </c:pt>
                  <c:pt idx="115">
                    <c:v>TUBO, PVC, SOLDÁVEL, DE 32MM, INSTALADO EM RAMAL DE DISTRIBUIÇÃO DE ÁGUA - FORNECIMENTO E INSTALAÇÃO. AF_06/2022</c:v>
                  </c:pt>
                  <c:pt idx="116">
                    <c:v>CAIXA ENTERRADA ELÉTRICA RETANGULAR, EM CONCRETO PRÉ-MOLDADO, FUNDO COM BRITA, DIMENSÕES INTERNAS: 0,3X0,3X0,3 M. AF_12/2020</c:v>
                  </c:pt>
                  <c:pt idx="117">
                    <c:v>ALVENARIA DE VEDAÇÃO DE BLOCOS CERÂMICOS MACIÇOS DE 5X10X20CM (ESPESSURA 10CM) E ARGAMASSA DE ASSENTAMENTO COM PREPARO EM BETONEIRA. AF_05/2020</c:v>
                  </c:pt>
                  <c:pt idx="118">
                    <c:v>EMBOÇO OU MASSA ÚNICA EM ARGAMASSA TRAÇO 1:2:8, PREPARO MECÂNICA COM BETONEIRA 400 L, APLICADA MANUALMENTE EM PANOS DE FACHADA COM PRESENÇA DE VÃOS, ESPESSURA DE 25 MM, ACESSO POR ANDAIME. AF_08/2022</c:v>
                  </c:pt>
                  <c:pt idx="119">
                    <c:v>POSTE DE AÇO CÔNICO CONTÍNUO RETO, ENGASTAMENTO SIMPLES COM 1 M DE SOLO, H=7M - FORNECIMENTO E INSTALAÇÃO. AF_04/2025</c:v>
                  </c:pt>
                  <c:pt idx="120">
                    <c:v>POSTE DE AÇO CÔNICO CONTÍNUO RETO, ENGASTAMENTO SIMPLES COM 1 M DE SOLO, H=7M - FORNECIMENTO E INSTALAÇÃO. AF_04/2025</c:v>
                  </c:pt>
                  <c:pt idx="121">
                    <c:v>POSTE DE AÇO CÔNICO CONTÍNUO RETO, ENGASTAMENTO SIMPLES COM 1 M DE SOLO, H=7M - FORNECIMENTO E INSTALAÇÃO. AF_04/2025</c:v>
                  </c:pt>
                  <c:pt idx="122">
                    <c:v>BALIZADORES DE PISO EM ALUMÍNIO PRETO 25cm - LED 15W  cada 4000K.  FORNECIMENTO E INSTALAÇÃO</c:v>
                  </c:pt>
                  <c:pt idx="123">
                    <c:v>PISO EM GRANITO APLICADO EM CALÇADAS OU PISOS EXTERNOS. AF_05/2020</c:v>
                  </c:pt>
                  <c:pt idx="124">
                    <c:v>MONTAGEM E DESMONTAGEM DE FÔRMA DE PILARES RETANGULARES E ESTRUTURAS SIMILARES, PÉ-DIREITO SIMPLES, EM MADEIRA SERRADA, 1 UTILIZAÇÃO. AF_09/2020</c:v>
                  </c:pt>
                  <c:pt idx="125">
                    <c:v>PAR DE TABELAS DE BASQUETE DE COMPENSADO NAVAL, COM AROS E REDES - FORNECIMENTO E INSTALAÇÃO. AF_03/2022</c:v>
                  </c:pt>
                  <c:pt idx="126">
                    <c:v>ARMAÇÃO DO SISTEMA DE PAREDES DE CONCRETO, EXECUTADA COMO ARMADURA POSITIVA DE LAJES, TELA Q-196. AF_12/2024</c:v>
                  </c:pt>
                  <c:pt idx="127">
                    <c:v>BANCO EM "U" S/ ENCOSTO PADRÃO. FORNECIMENTO E INSTALAÇÃO</c:v>
                  </c:pt>
                  <c:pt idx="128">
                    <c:v>CONCRETAGEM DE BLOCO DE COROAMENTO OU VIGA BALDRAME, FCK 30 MPA, COM USO DE JERICA - LANÇAMENTO, ADENSAMENTO E ACABAMENTO. AF_01/2024</c:v>
                  </c:pt>
                  <c:pt idx="129">
                    <c:v>CAIXA ENTERRADA HIDRÁULICA RETANGULAR EM ALVENARIA COM TIJOLOS CERÂMICOS MACIÇOS, DIMENSÕES INTERNAS: 0,6X0,6X0,6 M PARA REDE DE ESGOTO. AF_12/2020</c:v>
                  </c:pt>
                  <c:pt idx="130">
                    <c:v>Placa de regulamentação em aço D = 0,60 m - película retrorrefletiva tipo I + SI - fornecimento e implantação</c:v>
                  </c:pt>
                  <c:pt idx="131">
                    <c:v>FABRICAÇÃO E INSTALAÇÃO DE TESOURA INTEIRA EM MADEIRA NÃO APARELHADA, VÃO DE 3 M, PARA TELHA ONDULADA DE FIBROCIMENTO, METÁLICA, PLÁSTICA OU TERMOACÚSTICA, INCLUSO IÇAMENTO. AF_07/2019</c:v>
                  </c:pt>
                  <c:pt idx="132">
                    <c:v>TUBO PVC, SÉRIE R, ÁGUA PLUVIAL, DN 150 MM, FORNECIDO E INSTALADO EM RAMAL DE ENCAMINHAMENTO. AF_06/2022</c:v>
                  </c:pt>
                  <c:pt idx="133">
                    <c:v>EMBOÇO, EM ARGAMASSA TRAÇO 1:2:8, PREPARO MANUAL, APLICADO MANUALMENTE EM PAREDES INTERNAS DE AMBIENTES COM ÁREA ENTRE 5M² E 10M², E = 10MM, COM TALISCAS. AF_03/2024</c:v>
                  </c:pt>
                  <c:pt idx="134">
                    <c:v>DRENO BARBACÃ, DN 50 MM, COM MATERIAL DRENANTE. AF_07/2021</c:v>
                  </c:pt>
                  <c:pt idx="135">
                    <c:v>REVESTIMENTO CERÂMICO PARA PISO COM PLACAS TIPO PORCELANATO DE DIMENSÕES 60X60 CM APLICADA EM AMBIENTES DE ÁREA MAIOR QUE 10 M². AF_02/2023_PE</c:v>
                  </c:pt>
                  <c:pt idx="136">
                    <c:v>ALVENARIA DE VEDAÇÃO DE BLOCOS CERÂMICOS MACIÇOS DE 5X10X20CM (ESPESSURA 10CM) E ARGAMASSA DE ASSENTAMENTO COM PREPARO EM BETONEIRA. AF_05/2020</c:v>
                  </c:pt>
                  <c:pt idx="137">
                    <c:v>REASSENTAMENTO DE BLOCOS RETANGULAR PARA PISO INTERTRAVADO, ESPESSURA DE 6 CM, EM CALÇADA, COM REAPROVEITAMENTO DOS BLOCOS RETANGULAR - INCLUSO RETIRADA E COLOCAÇÃO DO MATERIAL. AF_12/2020</c:v>
                  </c:pt>
                  <c:pt idx="138">
                    <c:v>JANELA DE ALUMÍNIO TIPO MAXIM-AR, BATENTE/ REQUADRO 3 A 14 CM, VIDRO INCLUSO, FIXAÇÃO COM PARAFUSO, SEM GUARNIÇÃO/ ALIZAR, DIMENSÕES 60X80 (A X L) CM, SEM ACABAMENTO, VEDAÇÃO COM SILICONE, EXCLUSIVE CONTRAMARCO - FORNECIMENTO E INSTALAÇÃO. AF_11/2024</c:v>
                  </c:pt>
                  <c:pt idx="139">
                    <c:v>KIT DE PORTA-PRONTA DE MADEIRA EM ACABAMENTO MELAMÍNICO BRANCO, FOLHA LEVE OU MÉDIA, E BATENTE METÁLICO, 80X210CM, FIXAÇÃO COM ARGAMASSA - FORNECIMENTO E INSTALAÇÃO. AF_12/2019</c:v>
                  </c:pt>
                  <c:pt idx="140">
                    <c:v>FABRICAÇÃO DE FÔRMA PARA LAJES, EM CHAPA DE MADEIRA COMPENSADA RESINADA, E = 17 MM. AF_09/2020</c:v>
                  </c:pt>
                  <c:pt idx="141">
                    <c:v>FABRICAÇÃO DE FÔRMA PARA VIGAS, EM CHAPA DE MADEIRA COMPENSADA RESINADA, E = 17 MM. AF_09/2020</c:v>
                  </c:pt>
                  <c:pt idx="142">
                    <c:v>MONTAGEM E DESMONTAGEM DE FÔRMA PARA ESTRUTURA CIRCULAR, COM INSTALAÇÃO NA FACE INTERNA E EXTERNA DA EXTRUTURA, SEM AUXÍLIO DE GUINDASTE. AF_07/2024</c:v>
                  </c:pt>
                  <c:pt idx="143">
                    <c:v>FABRICAÇÃO, MONTAGEM E DESMONTAGEM DE FÔRMA PARA SAPATA, EM MADEIRA SERRADA, E=25 MM, 2 UTILIZAÇÕES. AF_01/2024</c:v>
                  </c:pt>
                  <c:pt idx="144">
                    <c:v>CORRIMÃO SIMPLES, DIÂMETRO EXTERNO = 1 1/2", EM AÇO GALVANIZADO. AF_04/2019_PS</c:v>
                  </c:pt>
                  <c:pt idx="145">
                    <c:v>LAVATÓRIO LOUÇA BRANCA COM COLUNA, 45 X 55CM OU EQUIVALENTE, PADRÃO MÉDIO, INCLUSO SIFÃO TIPO GARRAFA, VÁLVULA E ENGATE FLEXÍVEL DE 40CM EM METAL CROMADO, COM TORNEIRA CROMADA DE MESA, PADRÃO MÉDIO - FORNECIMENTO E INSTALAÇÃO. AF_01/2020</c:v>
                  </c:pt>
                  <c:pt idx="146">
                    <c:v>LAVATÓRIO LOUÇA BRANCA COM COLUNA, 45 X 55CM OU EQUIVALENTE, PADRÃO MÉDIO, INCLUSO SIFÃO TIPO GARRAFA, VÁLVULA E ENGATE FLEXÍVEL DE 40CM EM METAL CROMADO, COM TORNEIRA CROMADA DE MESA, PADRÃO MÉDIO - FORNECIMENTO E INSTALAÇÃO. AF_01/2020</c:v>
                  </c:pt>
                  <c:pt idx="147">
                    <c:v>FABRICAÇÃO DE FÔRMA PARA PILARES E ESTRUTURAS SIMILARES, EM CHAPA DE MADEIRA COMPENSADA RESINADA, E = 17 MM. AF_09/2020</c:v>
                  </c:pt>
                  <c:pt idx="148">
                    <c:v>LASTRO COM MATERIAL GRANULAR (PEDRA BRITADA N.2), APLICADO EM PISOS OU LAJES SOBRE SOLO, ESPESSURA DE *10 CM*. AF_01/2024</c:v>
                  </c:pt>
                  <c:pt idx="149">
                    <c:v>ARMAÇÃO DE CORTINA DE CONTENÇÃO EM CONCRETO ARMADO, COM AÇO CA-50 DE 8 MM - MONTAGEM. AF_11/2024</c:v>
                  </c:pt>
                  <c:pt idx="150">
                    <c:v>REMOÇÃO DE BANCO PRÉ-FABRICADO DE CONCRETO COM ENCOSTO, SOBRE PISO DE CONCRETO EXISTENTE</c:v>
                  </c:pt>
                  <c:pt idx="151">
                    <c:v>CONCRETAGEM DE PILARES, FCK = 25 MPA, COM USO DE BALDES - LANÇAMENTO, ADENSAMENTO E ACABAMENTO. AF_02/2022</c:v>
                  </c:pt>
                  <c:pt idx="152">
                    <c:v>MONTAGEM E DESMONTAGEM DE FÔRMA DE VIGA, ESCORAMENTO COM PONTALETE DE MADEIRA, PÉ-DIREITO SIMPLES, EM MADEIRA SERRADA, 1 UTILIZAÇÃO. AF_09/2020</c:v>
                  </c:pt>
                  <c:pt idx="153">
                    <c:v>LAJE PRÉ-MOLDADA UNIDIRECIONAL, BIAPOIADA, PARA PISO, ENCHIMENTO EM CERÂMICA, VIGOTA TRELIÇADA, ALTURA TOTAL DA LAJE "LT" = 16 CM (ENCHIMENTO+CAPA) = (12+4). AF_08/2025</c:v>
                  </c:pt>
                  <c:pt idx="154">
                    <c:v>ARMAÇÃO DE BLOCO, SAPATA ISOLADA, VIGA BALDRAME E SAPATA CORRIDA UTILIZANDO AÇO CA-50 DE 12,5 MM - MONTAGEM. AF_01/2024</c:v>
                  </c:pt>
                  <c:pt idx="155">
                    <c:v>PAR DE POSTES E REDE DE VOLEI - FORNECIMENTO E INSTALAÇÃO</c:v>
                  </c:pt>
                  <c:pt idx="156">
                    <c:v>LASTRO COM MATERIAL GRANULAR (PEDRA BRITADA N.1 E PEDRA BRITADA N.2), APLICADO EM PISOS OU LAJES SOBRE SOLO, ESPESSURA DE *10 CM*. AF_01/2024</c:v>
                  </c:pt>
                  <c:pt idx="157">
                    <c:v>EMASSAMENTO COM MASSA LÁTEX, APLICAÇÃO EM PAREDE, DUAS DEMÃOS, LIXAMENTO MANUAL. AF_04/2023</c:v>
                  </c:pt>
                  <c:pt idx="158">
                    <c:v>ARMAÇÃO DE SAPATA ISOLADA, VIGA BALDRAME E SAPATA CORRIDA UTILIZANDO AÇO CA-50 DE 10 MM - MONTAGEM. AF_01/2024</c:v>
                  </c:pt>
                  <c:pt idx="159">
                    <c:v>ELETRODUTO FLEXÍVEL CORRUGADO, PEAD, DN 63 (2"), PARA REDE ENTERRADA DE DISTRIBUIÇÃO DE ENERGIA ELÉTRICA - FORNECIMENTO E INSTALAÇÃO. AF_12/2021</c:v>
                  </c:pt>
                  <c:pt idx="160">
                    <c:v>ARMAÇÃO DE SAPATA ISOLADA, VIGA BALDRAME E SAPATA CORRIDA UTILIZANDO AÇO CA-50 DE 10 MM - MONTAGEM. AF_01/2024</c:v>
                  </c:pt>
                  <c:pt idx="161">
                    <c:v>CONCRETAGEM DE SAPATA, FCK 30 MPA, COM USO DE JERICA - LANÇAMENTO, ADENSAMENTO E ACABAMENTO. AF_01/2024</c:v>
                  </c:pt>
                  <c:pt idx="162">
                    <c:v>ARMAÇÃO DE BLOCO, SAPATA ISOLADA, VIGA BALDRAME E SAPATA CORRIDA UTILIZANDO AÇO CA-50 DE 12,5 MM - MONTAGEM. AF_01/2024</c:v>
                  </c:pt>
                  <c:pt idx="163">
                    <c:v>TRILHO ELETRIFICADO BRANCO DE 2,00m COM 05 SPOTS DIRECIONÁVEIS CADA. 100W CADA TRILHO. FORNECIMENTO E INSTALAÇÃO</c:v>
                  </c:pt>
                  <c:pt idx="164">
                    <c:v>APLICAÇÃO MANUAL DE PINTURA COM TINTA TEXTURIZADA ACRÍLICA EM PAREDES EXTERNAS DE CASAS, UMA COR. AF_03/2024</c:v>
                  </c:pt>
                  <c:pt idx="165">
                    <c:v>CAIXA ENTERRADA ELÉTRICA RETANGULAR, EM CONCRETO PRÉ-MOLDADO, FUNDO COM BRITA, DIMENSÕES INTERNAS: 0,3X0,3X0,3 M. AF_12/2020</c:v>
                  </c:pt>
                  <c:pt idx="166">
                    <c:v>FABRICAÇÃO, MONTAGEM E DESMONTAGEM DE FÔRMA PARA VIGA BALDRAME, EM MADEIRA SERRADA, E=25 MM, 1 UTILIZAÇÃO. AF_01/2024</c:v>
                  </c:pt>
                  <c:pt idx="167">
                    <c:v>ARMAÇÃO DE BLOCO, SAPATA ISOLADA, VIGA BALDRAME E SAPATA CORRIDA UTILIZANDO AÇO CA-50 DE 12,5 MM - MONTAGEM. AF_01/2024</c:v>
                  </c:pt>
                  <c:pt idx="168">
                    <c:v>ARMAÇÃO DE CORTINA DE CONTENÇÃO EM CONCRETO ARMADO, COM AÇO CA-50 DE 6,3 MM - MONTAGEM. AF_11/2024</c:v>
                  </c:pt>
                  <c:pt idx="169">
                    <c:v>ESCAVAÇÃO MANUAL PARA BLOCO DE COROAMENTO OU SAPATA (INCLUINDO ESCAVAÇÃO PARA COLOCAÇÃO DE FÔRMAS). AF_01/2024</c:v>
                  </c:pt>
                  <c:pt idx="170">
                    <c:v>EXECUÇÃO DE PASSEIO (CALÇADA) OU PISO DE CONCRETO COM CONCRETO MOLDADO IN LOCO, FEITO EM OBRA, ACABAMENTO CONVENCIONAL, ESPESSURA 8 CM, ARMADO. AF_08/2022</c:v>
                  </c:pt>
                  <c:pt idx="171">
                    <c:v>CONCRETAGEM DE VIGAS E LAJES, FCK=25 MPA, PARA QUALQUER TIPO DE LAJE COM BALDES EM EDIFICAÇÃO TÉRREA - LANÇAMENTO, ADENSAMENTO E ACABAMENTO. AF_02/2022</c:v>
                  </c:pt>
                  <c:pt idx="172">
                    <c:v>CAIXA ENTERRADA HIDRÁULICA RETANGULAR EM ALVENARIA COM TIJOLOS CERÂMICOS MACIÇOS, DIMENSÕES INTERNAS: 0,6X0,6X0,6 M PARA REDE DE DRENAGEM. AF_12/2020</c:v>
                  </c:pt>
                  <c:pt idx="173">
                    <c:v>ARMAÇÃO PARA EXECUÇÃO DE RADIER, PISO DE CONCRETO OU LAJE SOBRE SOLO, COM USO DE TELA Q-138. AF_09/2021</c:v>
                  </c:pt>
                  <c:pt idx="174">
                    <c:v>FORNECIMENTO E INSTALAÇÃO DE PLACA DE OBRA COM CHAPA GALVANIZADA E ESTRUTURA DE MADEIRA. AF_03/2022_PS</c:v>
                  </c:pt>
                  <c:pt idx="175">
                    <c:v>LUMINÁRIA REFLETOR LED PARA ILUMINAÇÃO PÚBLICA, 50 W - FORNECIMENTO E INSTALAÇÃO. AF_02/2025</c:v>
                  </c:pt>
                  <c:pt idx="176">
                    <c:v>CABO DE COBRE FLEXÍVEL ISOLADO, 4 MM², ANTI-CHAMA 0,6/1,0 KV, PARA CIRCUITOS TERMINAIS - FORNECIMENTO E INSTALAÇÃO. AF_03/2023</c:v>
                  </c:pt>
                  <c:pt idx="177">
                    <c:v>Letra Caixa 3cm de profundidade, 40cm de altura, em aluminio amareirado claro. Fornecimento e Instalação.</c:v>
                  </c:pt>
                  <c:pt idx="178">
                    <c:v>FABRICAÇÃO, MONTAGEM E DESMONTAGEM DE FÔRMA PARA VIGA BALDRAME, EM MADEIRA SERRADA, E=25 MM, 1 UTILIZAÇÃO. AF_01/2024</c:v>
                  </c:pt>
                  <c:pt idx="179">
                    <c:v>APLICAÇÃO MANUAL DE MASSA ACRÍLICA EM PAREDES EXTERNAS DE CASAS, DUAS DEMÃOS. AF_03/2024</c:v>
                  </c:pt>
                  <c:pt idx="180">
                    <c:v>ENTRADA DE ENERGIA ELÉTRICA, AÉREA, TRIFÁSICA, COM CAIXA DE SOBREPOR, CABO DE 35 MM2 E DISJUNTOR DIN 50A (NÃO INCLUSO O POSTE DE CONCRETO). AF_07/2020_PS</c:v>
                  </c:pt>
                  <c:pt idx="181">
                    <c:v>ESCAVAÇÃO MANUAL PARA BLOCO DE COROAMENTO OU SAPATA (INCLUINDO ESCAVAÇÃO PARA COLOCAÇÃO DE FÔRMAS). AF_01/2024</c:v>
                  </c:pt>
                  <c:pt idx="182">
                    <c:v>ESCAVAÇÃO MANUAL PARA BLOCO DE COROAMENTO OU SAPATA (INCLUINDO ESCAVAÇÃO PARA COLOCAÇÃO DE FÔRMAS). AF_01/2024</c:v>
                  </c:pt>
                  <c:pt idx="183">
                    <c:v>EMBOÇO OU MASSA ÚNICA EM ARGAMASSA TRAÇO 1:2:8, PREPARO MANUAL, APLICADA MANUALMENTE EM PANOS CEGOS DE FACHADA (SEM PRESENÇA DE VÃOS), ESPESSURA DE 25 MM. AF_09/2022</c:v>
                  </c:pt>
                  <c:pt idx="184">
                    <c:v>BANCADA DE MÁRMORE BRANCO POLIDO, DE 0,50 X 0,60 M- FORNECIMENTO E INSTALAÇÃO. AF_01/2020</c:v>
                  </c:pt>
                  <c:pt idx="185">
                    <c:v>BALIZADORES DE PISO EM ALUMÍNIO PRETO 25cm - LED 15W  cada 4000K.  FORNECIMENTO E INSTALAÇÃO</c:v>
                  </c:pt>
                  <c:pt idx="186">
                    <c:v>EMBOÇO OU MASSA ÚNICA EM ARGAMASSA TRAÇO 1:2:8, PREPARO MECÂNICA COM BETONEIRA 400 L, APLICADA MANUALMENTE EM PANOS DE FACHADA COM PRESENÇA DE VÃOS, ESPESSURA DE 25 MM, ACESSO POR ANDAIME. AF_08/2022</c:v>
                  </c:pt>
                  <c:pt idx="187">
                    <c:v>CAIXA ENTERRADA HIDRÁULICA RETANGULAR EM ALVENARIA COM TIJOLOS CERÂMICOS MACIÇOS, DIMENSÕES INTERNAS: 0,4X0,4X0,4 M PARA REDE DE DRENAGEM. AF_12/2020</c:v>
                  </c:pt>
                  <c:pt idx="188">
                    <c:v>SOLEIRA EM GRANITO, LARGURA 15 CM, ESPESSURA 2,0 CM. AF_09/2020</c:v>
                  </c:pt>
                  <c:pt idx="189">
                    <c:v>POSTE DE CONCRETO ARMADO DE SECAO CIRCULAR, EXTENSAO DE 9,00 M, RESISTENCIA DE 300 A 400 DAN, FORNECIMENTO E INSTALAÇÃO</c:v>
                  </c:pt>
                  <c:pt idx="190">
                    <c:v>CONCRETAGEM DE SAPATA, FCK 30 MPA, COM USO DE JERICA - LANÇAMENTO, ADENSAMENTO E ACABAMENTO. AF_01/2024</c:v>
                  </c:pt>
                  <c:pt idx="191">
                    <c:v>EMBOÇO OU MASSA ÚNICA EM ARGAMASSA TRAÇO 1:2:8, PREPARO MANUAL, APLICADA MANUALMENTE EM PANOS CEGOS DE FACHADA (SEM PRESENÇA DE VÃOS), ESPESSURA DE 25 MM. AF_09/2022</c:v>
                  </c:pt>
                  <c:pt idx="192">
                    <c:v>TIJOLO CERAMICO REFRATARIO DE *6,3 X 11,4 X 22,9* CM (L X A X C)</c:v>
                  </c:pt>
                  <c:pt idx="193">
                    <c:v>FABRICAÇÃO, MONTAGEM E DESMONTAGEM DE FÔRMA PARA SAPATA, EM MADEIRA SERRADA, E=25 MM, 2 UTILIZAÇÕES. AF_01/2024</c:v>
                  </c:pt>
                  <c:pt idx="194">
                    <c:v>JANELA DE ALUMÍNIO TIPO MAXIM-AR, BATENTE/ REQUADRO 3 A 14 CM, VIDRO INCLUSO, FIXAÇÃO COM PARAFUSO, SEM GUARNIÇÃO/ ALIZAR, DIMENSÕES 60X80 (A X L) CM, SEM ACABAMENTO, VEDAÇÃO COM SILICONE, EXCLUSIVE CONTRAMARCO - FORNECIMENTO E INSTALAÇÃO. AF_11/2024</c:v>
                  </c:pt>
                  <c:pt idx="195">
                    <c:v>FABRICAÇÃO, MONTAGEM E DESMONTAGEM DE FÔRMA PARA SAPATA, EM MADEIRA SERRADA, E=25 MM, 1 UTILIZAÇÃO. AF_01/2024</c:v>
                  </c:pt>
                  <c:pt idx="196">
                    <c:v>PINTURA DE MEIO-FIO COM TINTA BRANCA A BASE DE CAL (CAIAÇÃO). AF_05/2021</c:v>
                  </c:pt>
                  <c:pt idx="197">
                    <c:v>FABRICAÇÃO, MONTAGEM E DESMONTAGEM DE FÔRMA PARA SAPATA, EM MADEIRA SERRADA, E=25 MM, 1 UTILIZAÇÃO. AF_01/2024</c:v>
                  </c:pt>
                  <c:pt idx="198">
                    <c:v>ARMAÇÃO DE SAPATA ISOLADA, VIGA BALDRAME E SAPATA CORRIDA UTILIZANDO AÇO CA-50 DE 6,3 MM - MONTAGEM. AF_01/2024</c:v>
                  </c:pt>
                  <c:pt idx="199">
                    <c:v>ARMAÇÃO DE SAPATA ISOLADA, VIGA BALDRAME E SAPATA CORRIDA UTILIZANDO AÇO CA-50 DE 6,3 MM - MONTAGEM. AF_01/2024</c:v>
                  </c:pt>
                  <c:pt idx="200">
                    <c:v>CABO DE COBRE FLEXÍVEL ISOLADO, 2,5 MM², ANTI-CHAMA 0,6/1,0 KV, PARA CIRCUITOS TERMINAIS - FORNECIMENTO E INSTALAÇÃO. AF_03/2023</c:v>
                  </c:pt>
                  <c:pt idx="201">
                    <c:v>ARMAÇÃO DE SAPATA ISOLADA, VIGA BALDRAME E SAPATA CORRIDA UTILIZANDO AÇO CA-60 DE 5 MM - MONTAGEM. AF_01/2024</c:v>
                  </c:pt>
                  <c:pt idx="202">
                    <c:v>EXECUÇÃO DE PASSEIO (CALÇADA) OU PISO DE CONCRETO COM CONCRETO MOLDADO IN LOCO, FEITO EM OBRA, ACABAMENTO CONVENCIONAL, ESPESSURA 8 CM, ARMADO. AF_08/2022</c:v>
                  </c:pt>
                  <c:pt idx="203">
                    <c:v>ESCAVAÇÃO MANUAL PARA BLOCO DE COROAMENTO OU SAPATA (INCLUINDO ESCAVAÇÃO PARA COLOCAÇÃO DE FÔRMAS). AF_01/2024</c:v>
                  </c:pt>
                  <c:pt idx="204">
                    <c:v>LASTRO COM MATERIAL GRANULAR, APLICADO EM PISOS OU LAJES SOBRE SOLO, ESPESSURA DE *5 CM*. AF_01/2024</c:v>
                  </c:pt>
                  <c:pt idx="205">
                    <c:v>PINTURA LÁTEX ACRÍLICA STANDARD, APLICAÇÃO MANUAL EM PAREDES, DUAS DEMÃOS. AF_04/2023</c:v>
                  </c:pt>
                  <c:pt idx="206">
                    <c:v>CALHA EM CHAPA DE AÇO GALVANIZADO NÚMERO 24, DESENVOLVIMENTO DE 100 CM, INCLUSO TRANSPORTE VERTICAL. AF_07/2019</c:v>
                  </c:pt>
                  <c:pt idx="207">
                    <c:v>LASTRO DE CONCRETO MAGRO, APLICADO EM BLOCOS DE COROAMENTO OU SAPATAS, ESPESSURA DE 5 CM. AF_01/2024</c:v>
                  </c:pt>
                  <c:pt idx="208">
                    <c:v>LASTRO DE CONCRETO MAGRO, APLICADO EM PISOS, LAJES SOBRE SOLO OU RADIERS, ESPESSURA DE 5 CM. AF_01/2024</c:v>
                  </c:pt>
                  <c:pt idx="209">
                    <c:v>CAIXA ENTERRADA HIDRÁULICA RETANGULAR EM ALVENARIA COM TIJOLOS CERÂMICOS MACIÇOS, DIMENSÕES INTERNAS: 1X1X0,6 M PARA REDE DE DRENAGEM. AF_12/2020</c:v>
                  </c:pt>
                  <c:pt idx="210">
                    <c:v>CONCRETAGEM DE SAPATA, FCK 30 MPA, COM USO DE JERICA - LANÇAMENTO, ADENSAMENTO E ACABAMENTO. AF_01/2024</c:v>
                  </c:pt>
                  <c:pt idx="211">
                    <c:v>ARMAÇÃO DE ESTRUTURAS DIVERSAS DE CONCRETO ARMADO, EXCETO VIGAS, PILARES, LAJES E FUNDAÇÕES, UTILIZANDO AÇO CA-50 DE 12,5 MM - MONTAGEM. AF_06/2022</c:v>
                  </c:pt>
                  <c:pt idx="212">
                    <c:v>KIT DE PORTA-PRONTA DE MADEIRA EM ACABAMENTO MELAMÍNICO BRANCO, FOLHA LEVE OU MÉDIA, E BATENTE METÁLICO, 80X210CM, FIXAÇÃO COM ARGAMASSA - FORNECIMENTO E INSTALAÇÃO. AF_12/2019</c:v>
                  </c:pt>
                  <c:pt idx="213">
                    <c:v>ALVENARIA DE VEDAÇÃO COM ELEMENTO VAZADO DE CERÂMICA (COBOGÓ) DE 7X20X20CM E ARGAMASSA DE ASSENTAMENTO COM PREPARO EM BETONEIRA. AF_05/2020</c:v>
                  </c:pt>
                  <c:pt idx="214">
                    <c:v>ARMAÇÃO DE SAPATA ISOLADA, VIGA BALDRAME E SAPATA CORRIDA UTILIZANDO AÇO CA-50 DE 10 MM - MONTAGEM. AF_01/2024</c:v>
                  </c:pt>
                  <c:pt idx="215">
                    <c:v>LUMINÁRIA DE LED PARA ILUMINAÇÃO PÚBLICA, DE 138 W ATÉ 180 W - FORNECIMENTO E INSTALAÇÃO. AF_02/2025_PS</c:v>
                  </c:pt>
                  <c:pt idx="216">
                    <c:v>APLICAÇÃO MANUAL DE MASSA ACRÍLICA EM PAREDES EXTERNAS DE CASAS, DUAS DEMÃOS. AF_03/2024</c:v>
                  </c:pt>
                  <c:pt idx="217">
                    <c:v>CABO DE COBRE FLEXÍVEL ISOLADO, 2,5 MM², ANTI-CHAMA 0,6/1,0 KV, PARA CIRCUITOS TERMINAIS - FORNECIMENTO E INSTALAÇÃO. AF_03/2023</c:v>
                  </c:pt>
                  <c:pt idx="218">
                    <c:v>NICHO EM ALVENARIA, REBOCADO, PARA EMBUTIR QGBT, E POSICIONAR CAIXA DO RELÉ. LAGURA=120CM, ALTURA 160CM, PROFUNDIDADE=19CM.  FORNECIMENTO E INSTALAÇÃO</c:v>
                  </c:pt>
                  <c:pt idx="219">
                    <c:v>LUMINÁRIA REFLETOR LED PARA ILUMINAÇÃO PÚBLICA, 50 W - FORNECIMENTO E INSTALAÇÃO. AF_02/2025</c:v>
                  </c:pt>
                  <c:pt idx="220">
                    <c:v>LUMINÁRIA REFLETOR LED PARA ILUMINAÇÃO PÚBLICA, 50 W - FORNECIMENTO E INSTALAÇÃO. AF_02/2025</c:v>
                  </c:pt>
                  <c:pt idx="221">
                    <c:v>LUMINÁRIA REFLETOR LED PARA ILUMINAÇÃO PÚBLICA, 50 W - FORNECIMENTO E INSTALAÇÃO. AF_02/2025</c:v>
                  </c:pt>
                  <c:pt idx="222">
                    <c:v>VASO SANITÁRIO SIFONADO COM CAIXA ACOPLADA LOUÇA BRANCA, INCLUSO ENGATE FLEXÍVEL EM PLÁSTICO BRANCO, 1/2 X 40CM - FORNECIMENTO E INSTALAÇÃO. AF_01/2020</c:v>
                  </c:pt>
                  <c:pt idx="223">
                    <c:v>VASO SANITÁRIO SIFONADO COM CAIXA ACOPLADA LOUÇA BRANCA, INCLUSO ENGATE FLEXÍVEL EM PLÁSTICO BRANCO, 1/2 X 40CM - FORNECIMENTO E INSTALAÇÃO. AF_01/2020</c:v>
                  </c:pt>
                  <c:pt idx="224">
                    <c:v>EMBOÇO, EM ARGAMASSA TRAÇO 1:2:8, PREPARO MANUAL, APLICADO MANUALMENTE EM PAREDES INTERNAS DE AMBIENTES COM ÁREA ENTRE 5M² E 10M², E = 10MM, COM TALISCAS. AF_03/2024</c:v>
                  </c:pt>
                  <c:pt idx="225">
                    <c:v>TUBO PVC, SERIE NORMAL, ESGOTO PREDIAL, DN 100 MM, FORNECIDO E INSTALADO EM RAMAL DE DESCARGA OU RAMAL DE ESGOTO SANITÁRIO. AF_08/2022</c:v>
                  </c:pt>
                  <c:pt idx="226">
                    <c:v>CABO DE COBRE FLEXÍVEL ISOLADO, 6 MM², ANTI-CHAMA 0,6/1,0 KV, PARA CIRCUITOS TERMINAIS - FORNECIMENTO E INSTALAÇÃO. AF_03/2023</c:v>
                  </c:pt>
                  <c:pt idx="227">
                    <c:v>APLICAÇÃO MANUAL DE MASSA ACRÍLICA EM PAREDES EXTERNAS DE CASAS, DUAS DEMÃOS. AF_03/2024</c:v>
                  </c:pt>
                  <c:pt idx="228">
                    <c:v>FABRICAÇÃO, MONTAGEM E DESMONTAGEM DE FÔRMA PARA SAPATA, EM MADEIRA SERRADA, E=25 MM, 1 UTILIZAÇÃO. AF_01/2024</c:v>
                  </c:pt>
                  <c:pt idx="229">
                    <c:v>REFLETORES DE PISO EM ALUMÍNIO PRETO - LED 15W, 4000K. FORNECIMENTO E INSTALAÇÃO</c:v>
                  </c:pt>
                  <c:pt idx="230">
                    <c:v>PINTURA VERNIZ (INCOLOR) ALQUÍDICO EM MADEIRA, USO INTERNO E EXTERNO, 3 DEMÃOS. AF_01/2021</c:v>
                  </c:pt>
                  <c:pt idx="231">
                    <c:v>CONCRETAGEM DE BLOCO DE COROAMENTO OU VIGA BALDRAME, FCK 30 MPA, COM USO DE JERICA - LANÇAMENTO, ADENSAMENTO E ACABAMENTO. AF_01/2024</c:v>
                  </c:pt>
                  <c:pt idx="232">
                    <c:v>ARMAÇÃO DE BLOCO, SAPATA ISOLADA, VIGA BALDRAME E SAPATA CORRIDA UTILIZANDO AÇO CA-50 DE 12,5 MM - MONTAGEM. AF_01/2024</c:v>
                  </c:pt>
                  <c:pt idx="233">
                    <c:v>FABRICAÇÃO DE FÔRMA PARA VIGAS, EM CHAPA DE MADEIRA COMPENSADA RESINADA, E = 17 MM. AF_09/2020</c:v>
                  </c:pt>
                  <c:pt idx="234">
                    <c:v>REVESTIMENTO CERÂMICO PARA PISO COM PLACAS TIPO PORCELANATO DE DIMENSÕES 60X60 CM APLICADA EM AMBIENTES DE ÁREA MENOR QUE 5 M². AF_02/2023_PE</c:v>
                  </c:pt>
                  <c:pt idx="235">
                    <c:v>REVESTIMENTO CERÂMICO PARA PISO COM PLACAS TIPO PORCELANATO DE DIMENSÕES 60X60 CM APLICADA EM AMBIENTES DE ÁREA MENOR QUE 5 M². AF_02/2023_PE</c:v>
                  </c:pt>
                  <c:pt idx="236">
                    <c:v>APLICAÇÃO MANUAL DE MASSA ACRÍLICA EM PAREDES EXTERNAS DE CASAS, DUAS DEMÃOS. AF_03/2024</c:v>
                  </c:pt>
                  <c:pt idx="237">
                    <c:v>EMBOÇO OU MASSA ÚNICA EM ARGAMASSA TRAÇO 1:2:8, PREPARO MANUAL, APLICADA MANUALMENTE EM PANOS CEGOS DE FACHADA (SEM PRESENÇA DE VÃOS), ESPESSURA DE 25 MM. AF_09/2022</c:v>
                  </c:pt>
                  <c:pt idx="238">
                    <c:v>CABO DE COBRE FLEXÍVEL ISOLADO, 2,5 MM², ANTI-CHAMA 0,6/1,0 KV, PARA CIRCUITOS TERMINAIS - FORNECIMENTO E INSTALAÇÃO. AF_03/2023</c:v>
                  </c:pt>
                  <c:pt idx="239">
                    <c:v>EMASSAMENTO COM MASSA LÁTEX, APLICAÇÃO EM TETO, DUAS DEMÃOS, LIXAMENTO MANUAL. AF_04/2023</c:v>
                  </c:pt>
                  <c:pt idx="240">
                    <c:v>MASSA ÚNICA, EM ARGAMASSA TRAÇO 1:2:8, PREPARO MECÂNICO, APLICADA MANUALMENTE EM TETO, E = 10MM, COM TALISCAS. AF_03/2024</c:v>
                  </c:pt>
                  <c:pt idx="241">
                    <c:v>ENCHIMENTO DE BRITA PARA DRENO, LANÇAMENTO MANUAL. AF_07/2021</c:v>
                  </c:pt>
                  <c:pt idx="242">
                    <c:v>LUMINÁRIA DE LED PARA ILUMINAÇÃO PÚBLICA, DE 51 W ATÉ 67 W - FORNECIMENTO E INSTALAÇÃO. AF_02/2025_PS</c:v>
                  </c:pt>
                  <c:pt idx="243">
                    <c:v>APLICAÇÃO MANUAL DE PINTURA COM TINTA TEXTURIZADA ACRÍLICA EM PAREDES EXTERNAS DE CASAS, UMA COR. AF_03/2024</c:v>
                  </c:pt>
                  <c:pt idx="244">
                    <c:v>CONCRETAGEM DE VIGAS E LAJES, FCK=25 MPA, PARA QUALQUER TIPO DE LAJE COM BALDES EM EDIFICAÇÃO TÉRREA - LANÇAMENTO, ADENSAMENTO E ACABAMENTO. AF_02/2022</c:v>
                  </c:pt>
                  <c:pt idx="245">
                    <c:v>EMBOÇO OU MASSA ÚNICA EM ARGAMASSA TRAÇO 1:2:8, PREPARO MANUAL, APLICADA MANUALMENTE EM PANOS CEGOS DE FACHADA (SEM PRESENÇA DE VÃOS), ESPESSURA DE 25 MM. AF_09/2022</c:v>
                  </c:pt>
                  <c:pt idx="246">
                    <c:v>ESCAVAÇÃO HORIZONTAL, INCLUINDO CARGA E DESCARGA EM SOLO DE 1A CATEGORIA COM TRATOR DE ESTEIRAS (100HP/LÂMINA: 2,19M3). AF_07/2020</c:v>
                  </c:pt>
                  <c:pt idx="247">
                    <c:v>PINTURA VERNIZ (INCOLOR) ALQUÍDICO EM MADEIRA, USO INTERNO E EXTERNO, 3 DEMÃOS. AF_01/2021</c:v>
                  </c:pt>
                  <c:pt idx="248">
                    <c:v>APLICAÇÃO MANUAL DE PINTURA COM TINTA TEXTURIZADA ACRÍLICA EM PAREDES EXTERNAS DE CASAS, UMA COR. AF_03/2024</c:v>
                  </c:pt>
                  <c:pt idx="249">
                    <c:v>TUBO PVC, SÉRIE R, ÁGUA PLUVIAL, DN 100 MM, FORNECIDO E INSTALADO EM RAMAL DE ENCAMINHAMENTO. AF_06/2022</c:v>
                  </c:pt>
                  <c:pt idx="250">
                    <c:v>REMOÇÃO DE PISO DE MADEIRA (ASSOALHO E BARROTE), DE FORMA MANUAL, SEM REAPROVEITAMENTO. AF_09/2023</c:v>
                  </c:pt>
                  <c:pt idx="251">
                    <c:v>PINTURA LÁTEX ACRÍLICA STANDARD, APLICAÇÃO MANUAL EM PAREDES, DUAS DEMÃOS. AF_04/2023</c:v>
                  </c:pt>
                  <c:pt idx="252">
                    <c:v>EMBOÇO OU MASSA ÚNICA EM ARGAMASSA TRAÇO 1:2:8, PREPARO MANUAL, APLICADA MANUALMENTE EM PANOS CEGOS DE FACHADA (SEM PRESENÇA DE VÃOS), ESPESSURA DE 25 MM. AF_09/2022</c:v>
                  </c:pt>
                  <c:pt idx="253">
                    <c:v>CAIXA ENTERRADA HIDRÁULICA RETANGULAR EM ALVENARIA COM TIJOLOS CERÂMICOS MACIÇOS, DIMENSÕES INTERNAS: 0,6X0,6X0,6 M PARA REDE DE ESGOTO. AF_12/2020</c:v>
                  </c:pt>
                  <c:pt idx="254">
                    <c:v>TELHAMENTO COM TELHA DE AÇO/ALUMÍNIO E = 0,5 MM, COM ATÉ 2 ÁGUAS, INCLUSO IÇAMENTO. AF_07/2019</c:v>
                  </c:pt>
                  <c:pt idx="255">
                    <c:v>ARMAÇÃO DE PILAR OU VIGA DE ESTRUTURA CONVENCIONAL DE CONCRETO ARMADO UTILIZANDO AÇO CA-50 DE 12,5 MM - MONTAGEM. AF_06/2022</c:v>
                  </c:pt>
                  <c:pt idx="256">
                    <c:v>NICHO EM ALVENARIA, REBOCADO, PARA EMBUTIR QGBT, E POSICIONAR CAIXA DO RELÉ. LAGURA=80CM, ALTURA 140CM, PROFUNDIDADE=14CM.  FORNECIMENTO E INSTALAÇÃO</c:v>
                  </c:pt>
                  <c:pt idx="257">
                    <c:v>NICHO EM ALVENARIA, REBOCADO, PARA EMBUTIR QGBT, E POSICIONAR CAIXA DO RELÉ. LAGURA=80CM, ALTURA 140CM, PROFUNDIDADE=14CM.  FORNECIMENTO E INSTALAÇÃO</c:v>
                  </c:pt>
                  <c:pt idx="258">
                    <c:v>NICHO EM ALVENARIA, REBOCADO, PARA EMBUTIR QGBT, E POSICIONAR CAIXA DO RELÉ. LAGURA=80CM, ALTURA 140CM, PROFUNDIDADE=14CM.  FORNECIMENTO E INSTALAÇÃO</c:v>
                  </c:pt>
                  <c:pt idx="259">
                    <c:v>LETRA ACO INOX (AISI 304), CHAPA NUM. 22, RECORTADO, H= 20 CM (SEM RELEVO)</c:v>
                  </c:pt>
                  <c:pt idx="260">
                    <c:v>ARMAÇÃO DE PILAR OU VIGA DE ESTRUTURA CONVENCIONAL DE CONCRETO ARMADO UTILIZANDO AÇO CA-50 DE 10,0 MM - MONTAGEM. AF_06/2022</c:v>
                  </c:pt>
                  <c:pt idx="261">
                    <c:v>ARMAÇÃO DE SAPATA ISOLADA, VIGA BALDRAME E SAPATA CORRIDA UTILIZANDO AÇO CA-50 DE 6,3 MM - MONTAGEM. AF_01/2024</c:v>
                  </c:pt>
                  <c:pt idx="262">
                    <c:v>Cobertura parcial em policarbonato alveolar 16mm. Fornecimento e Instalação.</c:v>
                  </c:pt>
                  <c:pt idx="263">
                    <c:v>CAMADA SEPARADORA PARA EXECUÇÃO DE RADIER, PISO DE CONCRETO OU LAJE SOBRE SOLO, EM LONA PLÁSTICA. AF_09/2021</c:v>
                  </c:pt>
                  <c:pt idx="264">
                    <c:v>BANCO COLMÉIA EM METÁLICA E MADEIRA</c:v>
                  </c:pt>
                  <c:pt idx="265">
                    <c:v>CORRIMÃO DUPLO, DIÂMETRO EXTERNO = 1 1/2", EM AÇO GALVANIZADO. AF_04/2019</c:v>
                  </c:pt>
                  <c:pt idx="266">
                    <c:v>ARMAÇÃO DE SAPATA ISOLADA, VIGA BALDRAME E SAPATA CORRIDA UTILIZANDO AÇO CA-50 DE 10 MM - MONTAGEM. AF_01/2024</c:v>
                  </c:pt>
                  <c:pt idx="267">
                    <c:v>BOMBA CENTRÍFUGA, MONOFÁSICA, 0,5 CV OU 0,49 HP, HM 6 A 20 M, Q 1,2 A 8,3 M3/H - FORNECIMENTO E INSTALAÇÃO. AF_12/2020</c:v>
                  </c:pt>
                  <c:pt idx="268">
                    <c:v>Bico Geiser 50mm 2" Fornecimento e Instalação</c:v>
                  </c:pt>
                  <c:pt idx="269">
                    <c:v>CAMADA SEPARADORA PARA EXECUÇÃO DE RADIER, PISO DE CONCRETO OU LAJE SOBRE SOLO, EM LONA PLÁSTICA. AF_09/2021</c:v>
                  </c:pt>
                  <c:pt idx="270">
                    <c:v>ELETRODUTO FLEXÍVEL CORRUGADO, PEAD, DN 63 (2"), PARA REDE ENTERRADA DE DISTRIBUIÇÃO DE ENERGIA ELÉTRICA - FORNECIMENTO E INSTALAÇÃO. AF_12/2021</c:v>
                  </c:pt>
                  <c:pt idx="271">
                    <c:v>ALVENARIA DE VEDAÇÃO DE BLOCOS CERÂMICOS FURADOS NA HORIZONTAL DE 14X19X29 CM (ESPESSURA 14 CM) E ARGAMASSA DE ASSENTAMENTO COM PREPARO MANUAL. AF_12/2021</c:v>
                  </c:pt>
                  <c:pt idx="272">
                    <c:v>LASTRO DE CONCRETO MAGRO, APLICADO EM BLOCOS DE COROAMENTO OU SAPATAS, ESPESSURA DE 5 CM. AF_01/2024</c:v>
                  </c:pt>
                  <c:pt idx="273">
                    <c:v>GUIA (MEIO-FIO) CONCRETO, MOLDADA IN LOCO EM TRECHO CURVO COM EXTRUSORA, 15 CM BASE X 30 CM ALTURA. AF_01/2024</c:v>
                  </c:pt>
                  <c:pt idx="274">
                    <c:v>APLICAÇÃO MANUAL DE MASSA ACRÍLICA EM PAREDES EXTERNAS DE CASAS, DUAS DEMÃOS. AF_03/2024</c:v>
                  </c:pt>
                  <c:pt idx="275">
                    <c:v>ARMAÇÃO DE BLOCO, SAPATA ISOLADA, VIGA BALDRAME E SAPATA CORRIDA UTILIZANDO AÇO CA-50 DE 16 MM - MONTAGEM. AF_01/2024</c:v>
                  </c:pt>
                  <c:pt idx="276">
                    <c:v>CONCRETAGEM DE PILARES, FCK = 25 MPA, COM USO DE BALDES - LANÇAMENTO, ADENSAMENTO E ACABAMENTO. AF_02/2022</c:v>
                  </c:pt>
                  <c:pt idx="277">
                    <c:v>ESCAVAÇÃO HORIZONTAL, INCLUINDO CARGA E DESCARGA EM SOLO DE 1A CATEGORIA COM TRATOR DE ESTEIRAS (100HP/LÂMINA: 2,19M3). AF_07/2020</c:v>
                  </c:pt>
                  <c:pt idx="278">
                    <c:v>SOLEIRA EM GRANITO, LARGURA 15 CM, ESPESSURA 2,0 CM. AF_09/2020</c:v>
                  </c:pt>
                  <c:pt idx="279">
                    <c:v>ESCAVAÇÃO HORIZONTAL, INCLUINDO CARGA E DESCARGA EM SOLO DE 1A CATEGORIA COM TRATOR DE ESTEIRAS (100HP/LÂMINA: 2,19M3). AF_07/2020</c:v>
                  </c:pt>
                  <c:pt idx="280">
                    <c:v>LASTRO DE CONCRETO MAGRO, APLICADO EM BLOCOS DE COROAMENTO OU SAPATAS, ESPESSURA DE 5 CM. AF_01/2024</c:v>
                  </c:pt>
                  <c:pt idx="281">
                    <c:v>ARMAÇÃO DE PILAR OU VIGA DE ESTRUTURA CONVENCIONAL DE CONCRETO ARMADO UTILIZANDO AÇO CA-60 DE 5,0 MM - MONTAGEM. AF_06/2022</c:v>
                  </c:pt>
                  <c:pt idx="282">
                    <c:v>KIT DE PORTA-PRONTA DE MADEIRA EM ACABAMENTO MELAMÍNICO BRANCO, FOLHA LEVE OU MÉDIA, E BATENTE METÁLICO, 90X210CM, FIXAÇÃO COM ARGAMASSA - FORNECIMENTO E INSTALAÇÃO. AF_12/2019</c:v>
                  </c:pt>
                  <c:pt idx="283">
                    <c:v>KIT DE PORTA-PRONTA DE MADEIRA EM ACABAMENTO MELAMÍNICO BRANCO, FOLHA LEVE OU MÉDIA, E BATENTE METÁLICO, 90X210CM, FIXAÇÃO COM ARGAMASSA - FORNECIMENTO E INSTALAÇÃO. AF_12/2019</c:v>
                  </c:pt>
                  <c:pt idx="284">
                    <c:v>LUMINÁRIA DE LED PARA ILUMINAÇÃO PÚBLICA, DE 33 W ATÉ 50 W - FORNECIMENTO E INSTALAÇÃO. AF_02/2025_PS</c:v>
                  </c:pt>
                  <c:pt idx="285">
                    <c:v>PISO EM GRANITO APLICADO EM CALÇADAS OU PISOS EXTERNOS. AF_05/2020</c:v>
                  </c:pt>
                  <c:pt idx="286">
                    <c:v>ARMAÇÃO DE SAPATA ISOLADA, VIGA BALDRAME E SAPATA CORRIDA UTILIZANDO AÇO CA-50 DE 10 MM - MONTAGEM. AF_01/2024</c:v>
                  </c:pt>
                  <c:pt idx="287">
                    <c:v>CAIXA ENTERRADA ELÉTRICA RETANGULAR, EM CONCRETO PRÉ-MOLDADO, FUNDO COM BRITA, DIMENSÕES INTERNAS: 0,3X0,3X0,3 M. AF_12/2020</c:v>
                  </c:pt>
                  <c:pt idx="288">
                    <c:v>REFLETOR SUBAQUÁTICO 3X9W CADA, LED, 4000K, COM ENCAIXE PARA BICO CHAFARIZ, ILUMINAÇÃO COLORIDA RGB, CONTROLADA POR CONTROLE REMOTO. FORNECIMENTO E INSTALAÇÃO</c:v>
                  </c:pt>
                  <c:pt idx="289">
                    <c:v>REMOÇÃO DE CABOS ELÉTRICOS, COM SEÇÃO MAIOR QUE 2,5 MM² E MENOR QUE 10 MM², DE FORMA MANUAL, SEM REAPROVEITAMENTO. AF_09/2023</c:v>
                  </c:pt>
                  <c:pt idx="290">
                    <c:v>FABRICAÇÃO, MONTAGEM E DESMONTAGEM DE FÔRMA PARA SAPATA, EM MADEIRA SERRADA, E=25 MM, 1 UTILIZAÇÃO. AF_01/2024</c:v>
                  </c:pt>
                  <c:pt idx="291">
                    <c:v>APLICAÇÃO MANUAL DE MASSA ACRÍLICA EM PAREDES EXTERNAS DE CASAS, DUAS DEMÃOS. AF_03/2024</c:v>
                  </c:pt>
                  <c:pt idx="292">
                    <c:v>HIDRÔMETRO DN 1", 10 M³/H - FORNECIMENTO E INSTALAÇÃO. AF_03/2024</c:v>
                  </c:pt>
                  <c:pt idx="293">
                    <c:v>SOLEIRA EM GRANITO, LARGURA 15 CM, ESPESSURA 2,0 CM. AF_09/2020</c:v>
                  </c:pt>
                  <c:pt idx="294">
                    <c:v>PLANTIO DE GRAMA ESMERALDA OU SÃO CARLOS OU CURITIBANA, EM PLACAS. AF_07/2024</c:v>
                  </c:pt>
                  <c:pt idx="295">
                    <c:v>ELETRODUTO FLEXÍVEL CORRUGADO, PEAD, DN 63 (2"), PARA REDE ENTERRADA DE DISTRIBUIÇÃO DE ENERGIA ELÉTRICA - FORNECIMENTO E INSTALAÇÃO. AF_12/2021</c:v>
                  </c:pt>
                  <c:pt idx="296">
                    <c:v>CABO DE COBRE FLEXÍVEL ISOLADO, 4 MM², ANTI-CHAMA 0,6/1,0 KV, PARA CIRCUITOS TERMINAIS - FORNECIMENTO E INSTALAÇÃO. AF_03/2023</c:v>
                  </c:pt>
                  <c:pt idx="297">
                    <c:v>CABO DE COBRE FLEXÍVEL ISOLADO, 4 MM², ANTI-CHAMA 0,6/1,0 KV, PARA CIRCUITOS TERMINAIS - FORNECIMENTO E INSTALAÇÃO. AF_03/2023</c:v>
                  </c:pt>
                  <c:pt idx="298">
                    <c:v>CABO DE COBRE FLEXÍVEL ISOLADO, 4 MM², ANTI-CHAMA 0,6/1,0 KV, PARA CIRCUITOS TERMINAIS - FORNECIMENTO E INSTALAÇÃO. AF_03/2023</c:v>
                  </c:pt>
                  <c:pt idx="299">
                    <c:v>REGISTRO DE GAVETA BRUTO, LATÃO, ROSCÁVEL, 1 1/4", COM ACABAMENTO E CANOPLA CROMADOS - FORNECIMENTO E INSTALAÇÃO. AF_08/2021</c:v>
                  </c:pt>
                  <c:pt idx="300">
                    <c:v>REGISTRO DE GAVETA BRUTO, LATÃO, ROSCÁVEL, 1 1/4", COM ACABAMENTO E CANOPLA CROMADOS - FORNECIMENTO E INSTALAÇÃO. AF_08/2021</c:v>
                  </c:pt>
                  <c:pt idx="301">
                    <c:v>CANALETA DE CONCRETO POLIMÉRICO COM GRELHA, LARGURA DE 13 CM - FORNECIMENTO E INSTALAÇÃO. AF_05/2025</c:v>
                  </c:pt>
                  <c:pt idx="302">
                    <c:v>APLICAÇÃO MANUAL DE PINTURA COM TINTA TEXTURIZADA ACRÍLICA EM PAREDES EXTERNAS DE CASAS, UMA COR. AF_03/2024</c:v>
                  </c:pt>
                  <c:pt idx="303">
                    <c:v>ARMAÇÃO DE PILAR OU VIGA DE ESTRUTURA CONVENCIONAL DE CONCRETO ARMADO UTILIZANDO AÇO CA-50 DE 10,0 MM - MONTAGEM. AF_06/2022</c:v>
                  </c:pt>
                  <c:pt idx="304">
                    <c:v>ARMAÇÃO DE PILAR OU VIGA DE ESTRUTURA CONVENCIONAL DE CONCRETO ARMADO UTILIZANDO AÇO CA-60 DE 5,0 MM - MONTAGEM. AF_06/2022</c:v>
                  </c:pt>
                  <c:pt idx="305">
                    <c:v>ELETRODUTO FLEXÍVEL CORRUGADO, PEAD, DN 63 (2"), PARA REDE ENTERRADA DE DISTRIBUIÇÃO DE ENERGIA ELÉTRICA - FORNECIMENTO E INSTALAÇÃO. AF_12/2021</c:v>
                  </c:pt>
                  <c:pt idx="306">
                    <c:v>ARMAÇÃO DE BLOCO, SAPATA ISOLADA, VIGA BALDRAME E SAPATA CORRIDA UTILIZANDO AÇO CA-50 DE 16 MM - MONTAGEM. AF_01/2024</c:v>
                  </c:pt>
                  <c:pt idx="307">
                    <c:v>SERVENTE COM ENCARGOS COMPLEMENTARES</c:v>
                  </c:pt>
                  <c:pt idx="308">
                    <c:v>TOMADA TRIPLA VERMELHA 10A EMBUTIR IP55 A PROVA D'AGUA TEMPO, FORNECIMENTO E INSTALAÇÃO</c:v>
                  </c:pt>
                  <c:pt idx="309">
                    <c:v>ELETRODUTO FLEXÍVEL CORRUGADO, PVC, DN 25 MM (3/4"), PARA CIRCUITOS TERMINAIS, INSTALADO EM PAREDE - FORNECIMENTO E INSTALAÇÃO. AF_03/2023</c:v>
                  </c:pt>
                  <c:pt idx="310">
                    <c:v>ARMAÇÃO DE PILAR OU VIGA DE ESTRUTURA CONVENCIONAL DE CONCRETO ARMADO UTILIZANDO AÇO CA-50 DE 10,0 MM - MONTAGEM. AF_06/2022</c:v>
                  </c:pt>
                  <c:pt idx="311">
                    <c:v>CHAPISCO APLICADO EM ALVENARIA (COM PRESENÇA DE VÃOS) E ESTRUTURAS DE CONCRETO DE FACHADA, COM COLHER DE PEDREIRO. ARGAMASSA TRAÇO 1:3 COM PREPARO EM BETONEIRA 400L. AF_10/2022</c:v>
                  </c:pt>
                  <c:pt idx="312">
                    <c:v>CHAPISCO APLICADO EM ALVENARIAS E ESTRUTURAS DE CONCRETO INTERNAS, COM COLHER DE PEDREIRO. ARGAMASSA TRAÇO 1:3 COM PREPARO EM BETONEIRA 400L. AF_10/2022</c:v>
                  </c:pt>
                  <c:pt idx="313">
                    <c:v>APLICAÇÃO MANUAL DE PINTURA COM TINTA TEXTURIZADA ACRÍLICA EM PAREDES EXTERNAS DE CASAS, UMA COR. AF_03/2024</c:v>
                  </c:pt>
                  <c:pt idx="314">
                    <c:v>DEMOLIÇÃO PARCIAL DE PAVIMENTO ASFÁLTICO, DE FORMA MECANIZADA, SEM REAPROVEITAMENTO. AF_09/2023</c:v>
                  </c:pt>
                  <c:pt idx="315">
                    <c:v>QUADRO DE DISTRIBUIÇÃO DE ENERGIA EM CHAPA DE AÇO GALVANIZADO, DE EMBUTIR, COM BARRAMENTO TRIFÁSICO, PARA 24 DISJUNTORES DIN 100A - FORNECIMENTO E INSTALAÇÃO. AF_07/2025</c:v>
                  </c:pt>
                  <c:pt idx="316">
                    <c:v>ARMAÇÃO DE LAJE DE ESTRUTURA CONVENCIONAL DE CONCRETO ARMADO UTILIZANDO AÇO CA-50 DE 10,0 MM - MONTAGEM. AF_06/2022</c:v>
                  </c:pt>
                  <c:pt idx="317">
                    <c:v>EMASSAMENTO COM MASSA LÁTEX, APLICAÇÃO EM TETO, DUAS DEMÃOS, LIXAMENTO MANUAL. AF_04/2023</c:v>
                  </c:pt>
                  <c:pt idx="318">
                    <c:v>TUBO PVC, SERIE NORMAL, ESGOTO PREDIAL, DN 100 MM, FORNECIDO E INSTALADO EM RAMAL DE DESCARGA OU RAMAL DE ESGOTO SANITÁRIO. AF_08/2022</c:v>
                  </c:pt>
                  <c:pt idx="319">
                    <c:v>MASSA ÚNICA, EM ARGAMASSA TRAÇO 1:2:8, PREPARO MECÂNICO, APLICADA MANUALMENTE EM TETO, E = 10MM, COM TALISCAS. AF_03/2024</c:v>
                  </c:pt>
                  <c:pt idx="320">
                    <c:v>CABO DE COBRE FLEXÍVEL ISOLADO, 16 MM², ANTI-CHAMA 0,6/1,0 KV, PARA CIRCUITOS TERMINAIS - FORNECIMENTO E INSTALAÇÃO. AF_03/2023</c:v>
                  </c:pt>
                  <c:pt idx="321">
                    <c:v>PINTURA LÁTEX ACRÍLICA STANDARD, APLICAÇÃO MANUAL EM TETO, DUAS DEMÃOS. AF_04/2023</c:v>
                  </c:pt>
                  <c:pt idx="322">
                    <c:v>CAIXA ENTERRADA ELÉTRICA RETANGULAR, EM CONCRETO PRÉ-MOLDADO, FUNDO COM BRITA, DIMENSÕES INTERNAS: 0,3X0,3X0,3 M. AF_12/2020</c:v>
                  </c:pt>
                  <c:pt idx="323">
                    <c:v>LASTRO DE CONCRETO MAGRO, APLICADO EM BLOCOS DE COROAMENTO OU SAPATAS, ESPESSURA DE 5 CM. AF_01/2024</c:v>
                  </c:pt>
                  <c:pt idx="324">
                    <c:v>CABO DE COBRE FLEXÍVEL ISOLADO, 4 MM², ANTI-CHAMA 0,6/1,0 KV, PARA CIRCUITOS TERMINAIS - FORNECIMENTO E INSTALAÇÃO. AF_03/2023</c:v>
                  </c:pt>
                  <c:pt idx="325">
                    <c:v>EMBOÇO OU MASSA ÚNICA EM ARGAMASSA TRAÇO 1:2:8, PREPARO MANUAL, APLICADA MANUALMENTE EM PANOS CEGOS DE FACHADA (SEM PRESENÇA DE VÃOS), ESPESSURA DE 25 MM. AF_09/2022</c:v>
                  </c:pt>
                  <c:pt idx="326">
                    <c:v>CABO DE COBRE FLEXÍVEL ISOLADO, 2,5 MM², ANTI-CHAMA 0,6/1,0 KV, PARA CIRCUITOS TERMINAIS - FORNECIMENTO E INSTALAÇÃO. AF_03/2023</c:v>
                  </c:pt>
                  <c:pt idx="327">
                    <c:v>FECHADURA DE EMBUTIR PARA PORTA DE BANHEIRO, COMPLETA, ACABAMENTO PADRÃO MÉDIO, INCLUSO EXECUÇÃO DE FURO - FORNECIMENTO E INSTALAÇÃO. AF_12/2019</c:v>
                  </c:pt>
                  <c:pt idx="328">
                    <c:v>FECHADURA DE EMBUTIR PARA PORTA DE BANHEIRO, COMPLETA, ACABAMENTO PADRÃO MÉDIO, INCLUSO EXECUÇÃO DE FURO - FORNECIMENTO E INSTALAÇÃO. AF_12/2019</c:v>
                  </c:pt>
                  <c:pt idx="329">
                    <c:v>REFLETORES DE PISO EM ALUMÍNIO PRETO - LED 15W, 4000K. FORNECIMENTO E INSTALAÇÃO</c:v>
                  </c:pt>
                  <c:pt idx="330">
                    <c:v>CABO DE COBRE FLEXÍVEL ISOLADO, 2,5 MM², ANTI-CHAMA 0,6/1,0 KV, PARA CIRCUITOS TERMINAIS - FORNECIMENTO E INSTALAÇÃO. AF_03/2023</c:v>
                  </c:pt>
                  <c:pt idx="331">
                    <c:v>BANCADA DE MÁRMORE SINTÉTICO 120 X 60CM, COM CUBA INTEGRADA, INCLUSO SIFÃO TIPO FLEXÍVEL EM PVC, VÁLVULA EM PLÁSTICO CROMADO TIPO AMERICANA E TORNEIRA CROMADA LONGA, DE PAREDE, PADRÃO POPULAR - FORNECIMENTO E INSTALAÇÃO. AF_01/2020</c:v>
                  </c:pt>
                  <c:pt idx="332">
                    <c:v>TUBO PVC, SERIE NORMAL, ESGOTO PREDIAL, DN 50 MM, FORNECIDO E INSTALADO EM RAMAL DE DESCARGA OU RAMAL DE ESGOTO SANITÁRIO. AF_08/2022</c:v>
                  </c:pt>
                  <c:pt idx="333">
                    <c:v>TUBO PVC, SERIE NORMAL, ESGOTO PREDIAL, DN 50 MM, FORNECIDO E INSTALADO EM RAMAL DE DESCARGA OU RAMAL DE ESGOTO SANITÁRIO. AF_08/2022</c:v>
                  </c:pt>
                  <c:pt idx="334">
                    <c:v>CAMADA SEPARADORA PARA EXECUÇÃO DE RADIER, PISO DE CONCRETO OU LAJE SOBRE SOLO, EM LONA PLÁSTICA. AF_09/2021</c:v>
                  </c:pt>
                  <c:pt idx="335">
                    <c:v>TOMADA TRIPLA VERMELHA 10A EMBUTIR IP55 A PROVA D'AGUA TEMPO, FORNECIMENTO E INSTALAÇÃO</c:v>
                  </c:pt>
                  <c:pt idx="336">
                    <c:v>ELETRODUTO FLEXÍVEL CORRUGADO, PVC, DN 25 MM (3/4"), PARA CIRCUITOS TERMINAIS, INSTALADO EM PAREDE - FORNECIMENTO E INSTALAÇÃO. AF_03/2023</c:v>
                  </c:pt>
                  <c:pt idx="337">
                    <c:v>CABO DE COBRE FLEXÍVEL ISOLADO, 4 MM², ANTI-CHAMA 0,6/1,0 KV, PARA CIRCUITOS TERMINAIS - FORNECIMENTO E INSTALAÇÃO. AF_03/2023</c:v>
                  </c:pt>
                  <c:pt idx="338">
                    <c:v>TUBO, PVC, SOLDÁVEL, DE 32MM, INSTALADO EM RAMAL DE DISTRIBUIÇÃO DE ÁGUA - FORNECIMENTO E INSTALAÇÃO. AF_06/2022</c:v>
                  </c:pt>
                  <c:pt idx="339">
                    <c:v>QUADRO DE DISTRIBUIÇÃO DE ENERGIA EM CHAPA DE AÇO GALVANIZADO, DE EMBUTIR, COM BARRAMENTO TRIFÁSICO, PARA 12 DISJUNTORES DIN 100A - FORNECIMENTO E INSTALAÇÃO. AF_07/2025</c:v>
                  </c:pt>
                  <c:pt idx="340">
                    <c:v>QUADRO DE DISTRIBUIÇÃO DE ENERGIA EM CHAPA DE AÇO GALVANIZADO, DE EMBUTIR, COM BARRAMENTO TRIFÁSICO, PARA 12 DISJUNTORES DIN 100A - FORNECIMENTO E INSTALAÇÃO. AF_07/2025</c:v>
                  </c:pt>
                  <c:pt idx="341">
                    <c:v>QUADRO DE DISTRIBUIÇÃO DE ENERGIA EM CHAPA DE AÇO GALVANIZADO, DE EMBUTIR, COM BARRAMENTO TRIFÁSICO, PARA 12 DISJUNTORES DIN 100A - FORNECIMENTO E INSTALAÇÃO. AF_07/2025</c:v>
                  </c:pt>
                  <c:pt idx="342">
                    <c:v>ARMAÇÃO DE SAPATA ISOLADA, VIGA BALDRAME E SAPATA CORRIDA UTILIZANDO AÇO CA-60 DE 5 MM - MONTAGEM. AF_01/2024</c:v>
                  </c:pt>
                  <c:pt idx="343">
                    <c:v>CAIXA ENTERRADA ELÉTRICA RETANGULAR, EM CONCRETO PRÉ-MOLDADO, FUNDO COM BRITA, DIMENSÕES INTERNAS: 0,3X0,3X0,3 M. AF_12/2020</c:v>
                  </c:pt>
                  <c:pt idx="344">
                    <c:v>CAIXA ENTERRADA ELÉTRICA RETANGULAR, EM CONCRETO PRÉ-MOLDADO, FUNDO COM BRITA, DIMENSÕES INTERNAS: 0,3X0,3X0,3 M. AF_12/2020</c:v>
                  </c:pt>
                  <c:pt idx="345">
                    <c:v>CAIXA ENTERRADA ELÉTRICA RETANGULAR, EM CONCRETO PRÉ-MOLDADO, FUNDO COM BRITA, DIMENSÕES INTERNAS: 0,3X0,3X0,3 M. AF_12/2020</c:v>
                  </c:pt>
                  <c:pt idx="346">
                    <c:v>PEDREIRO COM ENCARGOS COMPLEMENTARES</c:v>
                  </c:pt>
                  <c:pt idx="347">
                    <c:v>TRAMA DE MADEIRA COMPOSTA POR TERÇAS PARA TELHADOS DE ATÉ 2 ÁGUAS PARA TELHA ONDULADA DE FIBROCIMENTO, METÁLICA, PLÁSTICA OU TERMOACÚSTICA, INCLUSO TRANSPORTE VERTICAL. AF_07/2019</c:v>
                  </c:pt>
                  <c:pt idx="348">
                    <c:v>ARMAÇÃO DE PILAR OU VIGA DE ESTRUTURA CONVENCIONAL DE CONCRETO ARMADO UTILIZANDO AÇO CA-60 DE 5,0 MM - MONTAGEM. AF_06/2022</c:v>
                  </c:pt>
                  <c:pt idx="349">
                    <c:v>ARMAÇÃO DE SAPATA ISOLADA, VIGA BALDRAME E SAPATA CORRIDA UTILIZANDO AÇO CA-60 DE 5 MM - MONTAGEM. AF_01/2024</c:v>
                  </c:pt>
                  <c:pt idx="350">
                    <c:v>FECHADURA DE EMBUTIR COM CILINDRO, EXTERNA, COMPLETA, ACABAMENTO PADRÃO MÉDIO, INCLUSO EXECUÇÃO DE FURO - FORNECIMENTO E INSTALAÇÃO. AF_12/2019</c:v>
                  </c:pt>
                  <c:pt idx="351">
                    <c:v>ESCAVAÇÃO MANUAL PARA BLOCO DE COROAMENTO OU SAPATA (INCLUINDO ESCAVAÇÃO PARA COLOCAÇÃO DE FÔRMAS). AF_01/2024</c:v>
                  </c:pt>
                  <c:pt idx="352">
                    <c:v>CHAPISCO APLICADO EM ALVENARIA (SEM PRESENÇA DE VÃOS) E ESTRUTURAS DE CONCRETO DE FACHADA, COM COLHER DE PEDREIRO. ARGAMASSA TRAÇO 1:3 COM PREPARO MANUAL. AF_10/2022</c:v>
                  </c:pt>
                  <c:pt idx="353">
                    <c:v>ARGAMASSA TRAÇO 1:3 (EM VOLUME DE CIMENTO E AREIA MÉDIA ÚMIDA) COM ADIÇÃO DE IMPERMEABILIZANTE, PREPARO MECÂNICO COM BETONEIRA 400 L. AF_08/2019</c:v>
                  </c:pt>
                  <c:pt idx="354">
                    <c:v>ARGAMASSA TRAÇO 1:3 (EM VOLUME DE CIMENTO E AREIA MÉDIA ÚMIDA) COM ADIÇÃO DE IMPERMEABILIZANTE, PREPARO MECÂNICO COM BETONEIRA 400 L. AF_08/2019</c:v>
                  </c:pt>
                  <c:pt idx="355">
                    <c:v>APLICAÇÃO MANUAL DE MASSA ACRÍLICA EM PAREDES EXTERNAS DE CASAS, DUAS DEMÃOS. AF_03/2024</c:v>
                  </c:pt>
                  <c:pt idx="356">
                    <c:v>LASTRO DE CONCRETO MAGRO, APLICADO EM BLOCOS DE COROAMENTO OU SAPATAS, ESPESSURA DE 5 CM. AF_01/2024</c:v>
                  </c:pt>
                  <c:pt idx="357">
                    <c:v>CAMADA SEPARADORA PARA EXECUÇÃO DE RADIER, PISO DE CONCRETO OU LAJE SOBRE SOLO, EM LONA PLÁSTICA. AF_09/2021</c:v>
                  </c:pt>
                  <c:pt idx="358">
                    <c:v>QUADRO DE DISTRIBUIÇÃO DE ENERGIA EM CHAPA DE AÇO GALVANIZADO, DE EMBUTIR, COM BARRAMENTO TRIFÁSICO, PARA 12 DISJUNTORES DIN 100A - FORNECIMENTO E INSTALAÇÃO. AF_07/2025</c:v>
                  </c:pt>
                  <c:pt idx="359">
                    <c:v>QUADRO DE DISTRIBUIÇÃO DE ENERGIA EM CHAPA DE AÇO GALVANIZADO, DE EMBUTIR, COM BARRAMENTO TRIFÁSICO, PARA 12 DISJUNTORES DIN 100A - FORNECIMENTO E INSTALAÇÃO. AF_07/2025</c:v>
                  </c:pt>
                  <c:pt idx="360">
                    <c:v>QUADRO DE DISTRIBUIÇÃO DE ENERGIA EM CHAPA DE AÇO GALVANIZADO, DE EMBUTIR, COM BARRAMENTO TRIFÁSICO, PARA 12 DISJUNTORES DIN 100A - FORNECIMENTO E INSTALAÇÃO. AF_07/2025</c:v>
                  </c:pt>
                  <c:pt idx="361">
                    <c:v>CHAPISCO APLICADO EM ALVENARIA (SEM PRESENÇA DE VÃOS) E ESTRUTURAS DE CONCRETO DE FACHADA, COM COLHER DE PEDREIRO. ARGAMASSA TRAÇO 1:3 COM PREPARO MANUAL. AF_10/2022</c:v>
                  </c:pt>
                  <c:pt idx="362">
                    <c:v>CHAPISCO APLICADO EM ALVENARIA (COM PRESENÇA DE VÃOS) E ESTRUTURAS DE CONCRETO DE FACHADA, COM COLHER DE PEDREIRO. ARGAMASSA TRAÇO 1:3 COM PREPARO EM BETONEIRA 400L. AF_10/2022</c:v>
                  </c:pt>
                  <c:pt idx="363">
                    <c:v>TUBO, PVC, SOLDÁVEL, DE 32MM, INSTALADO EM RAMAL DE DISTRIBUIÇÃO DE ÁGUA - FORNECIMENTO E INSTALAÇÃO. AF_06/2022</c:v>
                  </c:pt>
                  <c:pt idx="364">
                    <c:v>EMASSAMENTO COM MASSA LÁTEX, APLICAÇÃO EM PAREDE, DUAS DEMÃOS, LIXAMENTO MANUAL. AF_04/2023</c:v>
                  </c:pt>
                  <c:pt idx="365">
                    <c:v>TUBO PVC, SÉRIE R, ÁGUA PLUVIAL, DN 100 MM, FORNECIDO E INSTALADO EM RAMAL DE ENCAMINHAMENTO. AF_06/2022</c:v>
                  </c:pt>
                  <c:pt idx="366">
                    <c:v>MOBILIZAÇÃO E DESMOBILIZAÇÃO DE CONTAINER PARA ESCRITÓRIO</c:v>
                  </c:pt>
                  <c:pt idx="367">
                    <c:v>TOMADA TRIPLA VERMELHA 10A EMBUTIR IP55 A PROVA D'AGUA TEMPO, FORNECIMENTO E INSTALAÇÃO</c:v>
                  </c:pt>
                  <c:pt idx="368">
                    <c:v>CABO DE COBRE FLEXÍVEL ISOLADO, 2,5 MM², ANTI-CHAMA 0,6/1,0 KV, PARA CIRCUITOS TERMINAIS - FORNECIMENTO E INSTALAÇÃO. AF_03/2023</c:v>
                  </c:pt>
                  <c:pt idx="369">
                    <c:v>ELETRODUTO FLEXÍVEL CORRUGADO, PVC, DN 25 MM (3/4"), PARA CIRCUITOS TERMINAIS, INSTALADO EM PAREDE - FORNECIMENTO E INSTALAÇÃO. AF_03/2023</c:v>
                  </c:pt>
                  <c:pt idx="370">
                    <c:v>ELETRODUTO FLEXÍVEL CORRUGADO, PEAD, DN 63 (2"), PARA REDE ENTERRADA DE DISTRIBUIÇÃO DE ENERGIA ELÉTRICA - FORNECIMENTO E INSTALAÇÃO. AF_12/2021</c:v>
                  </c:pt>
                  <c:pt idx="371">
                    <c:v>ARMAÇÃO DE BLOCO, SAPATA ISOLADA, VIGA BALDRAME E SAPATA CORRIDA UTILIZANDO AÇO CA-50 DE 12,5 MM - MONTAGEM. AF_01/2024</c:v>
                  </c:pt>
                  <c:pt idx="372">
                    <c:v>ESCAVAÇÃO MANUAL PARA VIGA BALDRAME OU SAPATA CORRIDA (INCLUINDO ESCAVAÇÃO PARA COLOCAÇÃO DE FÔRMAS). AF_01/2024</c:v>
                  </c:pt>
                  <c:pt idx="373">
                    <c:v>APLICAÇÃO MANUAL DE PINTURA COM TINTA TEXTURIZADA ACRÍLICA EM PAREDES EXTERNAS DE CASAS, UMA COR. AF_03/2024</c:v>
                  </c:pt>
                  <c:pt idx="374">
                    <c:v>ELETRODUTO FLEXÍVEL CORRUGADO, PVC, DN 25 MM (3/4"), PARA CIRCUITOS TERMINAIS, INSTALADO EM PAREDE - FORNECIMENTO E INSTALAÇÃO. AF_03/2023</c:v>
                  </c:pt>
                  <c:pt idx="375">
                    <c:v>LUMINÁRIA SPOT DUPLO, PRETO, DE SOBREPOR, MAX 50W CADA LÂMPADA DE LED, INSTALADO NO TOPO DO QUIOSQUE. FORNECIMENTO E INSTALAÇÃO</c:v>
                  </c:pt>
                  <c:pt idx="376">
                    <c:v>LUMINÁRIA SPOT DUPLO, PRETO, DE SOBREPOR, MAX 50W CADA LÂMPADA DE LED, INSTALADO NO TOPO DO QUIOSQUE. FORNECIMENTO E INSTALAÇÃO</c:v>
                  </c:pt>
                  <c:pt idx="377">
                    <c:v>CHAPISCO APLICADO NO TETO OU EM ALVENARIA E ESTRUTURA, COM ROLO PARA TEXTURA ACRÍLICA. ARGAMASSA TRAÇO 1:4 E EMULSÃO POLIMÉRICA (ADESIVO) COM PREPARO EM BETONEIRA 400L. AF_10/2022</c:v>
                  </c:pt>
                  <c:pt idx="378">
                    <c:v>LUMINÁRIA ARANDELA TIPO TARTARUGA, DE SOBREPOR, COM 1 LÂMPADA LED DE 6 W, SEM REATOR - FORNECIMENTO E INSTALAÇÃO. AF_09/2024. EXTERNA NA RAMPA</c:v>
                  </c:pt>
                  <c:pt idx="379">
                    <c:v>ESCAVAÇÃO MANUAL PARA BLOCO DE COROAMENTO OU SAPATA (INCLUINDO ESCAVAÇÃO PARA COLOCAÇÃO DE FÔRMAS). AF_01/2024</c:v>
                  </c:pt>
                  <c:pt idx="380">
                    <c:v>TOMADA MÉDIA DE EMBUTIR (3 MÓDULOS), 2P+T 10 A, SEM SUPORTE E SEM PLACA - FORNECIMENTO E INSTALAÇÃO. AF_03/2023</c:v>
                  </c:pt>
                  <c:pt idx="381">
                    <c:v>CHAPISCO APLICADO EM ALVENARIAS E ESTRUTURAS DE CONCRETO INTERNAS, COM COLHER DE PEDREIRO. ARGAMASSA TRAÇO 1:3 COM PREPARO EM BETONEIRA 400L. AF_10/2022</c:v>
                  </c:pt>
                  <c:pt idx="382">
                    <c:v>DISPOSITIVO DPS 20KA-175V OU 275V - FORNECIMENTO E INSTALAÇÃO. AF_07/2025</c:v>
                  </c:pt>
                  <c:pt idx="383">
                    <c:v>DISPOSITIVO DPS 20KA-175V OU 275V - FORNECIMENTO E INSTALAÇÃO. AF_07/2025</c:v>
                  </c:pt>
                  <c:pt idx="384">
                    <c:v>DISPOSITIVO DPS 20KA-175V OU 275V - FORNECIMENTO E INSTALAÇÃO. AF_07/2025</c:v>
                  </c:pt>
                  <c:pt idx="385">
                    <c:v>DISPOSITIVO DPS 20KA-175V OU 275V - FORNECIMENTO E INSTALAÇÃO. AF_07/2025</c:v>
                  </c:pt>
                  <c:pt idx="386">
                    <c:v>PINTURA LÁTEX ACRÍLICA STANDARD, APLICAÇÃO MANUAL EM TETO, DUAS DEMÃOS. AF_04/2023</c:v>
                  </c:pt>
                  <c:pt idx="387">
                    <c:v>TUBO, PVC, SOLDÁVEL, DE 32MM, INSTALADO EM RAMAL DE DISTRIBUIÇÃO DE ÁGUA - FORNECIMENTO E INSTALAÇÃO. AF_06/2022</c:v>
                  </c:pt>
                  <c:pt idx="388">
                    <c:v>ARMAÇÃO DE PILAR OU VIGA DE ESTRUTURA CONVENCIONAL DE CONCRETO ARMADO UTILIZANDO AÇO CA-60 DE 5,0 MM - MONTAGEM. AF_06/2022</c:v>
                  </c:pt>
                  <c:pt idx="389">
                    <c:v>ARMAÇÃO DE SAPATA ISOLADA, VIGA BALDRAME E SAPATA CORRIDA UTILIZANDO AÇO CA-60 DE 5 MM - MONTAGEM. AF_01/2024</c:v>
                  </c:pt>
                  <c:pt idx="390">
                    <c:v>KIT CAVALETE PARA MEDIÇÃO DE ÁGUA - ENTRADA INDIVIDUALIZADA, EM PVC 32 MM (1"), PARA 1 MEDIDOR - FORNECIMENTO E INSTALAÇÃO (EXCLUSIVE HIDRÔMETRO). AF_03/2024</c:v>
                  </c:pt>
                  <c:pt idx="391">
                    <c:v>INTERRUPTOR SIMPLES (2 MÓDULOS), 10A/250V, INCLUINDO SUPORTE E PLACA - FORNECIMENTO E INSTALAÇÃO. AF_03/2023</c:v>
                  </c:pt>
                  <c:pt idx="392">
                    <c:v>CONTATOR TRIPOLAR I NOMINAL 22A - FORNECIMENTO E INSTALAÇÃO. AF_07/2025</c:v>
                  </c:pt>
                  <c:pt idx="393">
                    <c:v>CONTATOR TRIPOLAR I NOMINAL 22A - FORNECIMENTO E INSTALAÇÃO. AF_07/2025</c:v>
                  </c:pt>
                  <c:pt idx="394">
                    <c:v>CONTATOR TRIPOLAR I NOMINAL 22A - FORNECIMENTO E INSTALAÇÃO. AF_07/2025</c:v>
                  </c:pt>
                  <c:pt idx="395">
                    <c:v>CHAPISCO APLICADO EM ALVENARIA (SEM PRESENÇA DE VÃOS) E ESTRUTURAS DE CONCRETO DE FACHADA, COM COLHER DE PEDREIRO. ARGAMASSA TRAÇO 1:3 COM PREPARO MANUAL. AF_10/2022</c:v>
                  </c:pt>
                  <c:pt idx="396">
                    <c:v>JOELHO 90 GRAUS, PVC, SERIE NORMAL, ESGOTO PREDIAL, DN 100 MM, JUNTA ELÁSTICA, FORNECIDO E INSTALADO EM RAMAL DE DESCARGA OU RAMAL DE ESGOTO SANITÁRIO. AF_08/2022</c:v>
                  </c:pt>
                  <c:pt idx="397">
                    <c:v>JOELHO 90 GRAUS, PVC, SERIE NORMAL, ESGOTO PREDIAL, DN 100 MM, JUNTA ELÁSTICA, FORNECIDO E INSTALADO EM RAMAL DE DESCARGA OU RAMAL DE ESGOTO SANITÁRIO. AF_08/2022</c:v>
                  </c:pt>
                  <c:pt idx="398">
                    <c:v>ESCAVAÇÃO MANUAL PARA BLOCO DE COROAMENTO OU SAPATA (INCLUINDO ESCAVAÇÃO PARA COLOCAÇÃO DE FÔRMAS). AF_01/2024</c:v>
                  </c:pt>
                  <c:pt idx="399">
                    <c:v>COMPACTAÇÃO MECÂNICA DE SOLO PARA EXECUÇÃO DE RADIER, PISO DE CONCRETO OU LAJE SOBRE SOLO, COM COMPACTADOR DE SOLOS A PERCUSSÃO. AF_09/2021</c:v>
                  </c:pt>
                  <c:pt idx="400">
                    <c:v>ESCAVAÇÃO MANUAL PARA VIGA BALDRAME OU SAPATA CORRIDA (INCLUINDO ESCAVAÇÃO PARA COLOCAÇÃO DE FÔRMAS). AF_01/2024</c:v>
                  </c:pt>
                  <c:pt idx="401">
                    <c:v>JUNÇÃO SIMPLES, PVC, SERIE NORMAL, ESGOTO PREDIAL, DN 100 X 100 MM, JUNTA ELÁSTICA, FORNECIDO E INSTALADO EM RAMAL DE DESCARGA OU RAMAL DE ESGOTO SANITÁRIO. AF_08/2022</c:v>
                  </c:pt>
                  <c:pt idx="402">
                    <c:v>JUNÇÃO SIMPLES, PVC, SERIE NORMAL, ESGOTO PREDIAL, DN 100 X 100 MM, JUNTA ELÁSTICA, FORNECIDO E INSTALADO EM RAMAL DE DESCARGA OU RAMAL DE ESGOTO SANITÁRIO. AF_08/2022</c:v>
                  </c:pt>
                  <c:pt idx="403">
                    <c:v>CHAPISCO APLICADO EM ALVENARIA (SEM PRESENÇA DE VÃOS) E ESTRUTURAS DE CONCRETO DE FACHADA, COM COLHER DE PEDREIRO. ARGAMASSA TRAÇO 1:3 COM PREPARO MANUAL. AF_10/2022</c:v>
                  </c:pt>
                  <c:pt idx="404">
                    <c:v>TOMADA INDUSTRIAL DE EMBUTIR 3P+T 30 A, 440 V, COM TRAVA, COM PLACA, FORNECIMENTO E INSTALAÇÃO</c:v>
                  </c:pt>
                  <c:pt idx="405">
                    <c:v>CAIXA SIFONADA, COM GRELHA QUADRADA, PVC, DN 150 X 150 X 50 MM, JUNTA SOLDÁVEL, FORNECIDA E INSTALADA EM RAMAL DE DESCARGA OU EM RAMAL DE ESGOTO SANITÁRIO. AF_08/2022</c:v>
                  </c:pt>
                  <c:pt idx="406">
                    <c:v>CAIXA SIFONADA, COM GRELHA QUADRADA, PVC, DN 150 X 150 X 50 MM, JUNTA SOLDÁVEL, FORNECIDA E INSTALADA EM RAMAL DE DESCARGA OU EM RAMAL DE ESGOTO SANITÁRIO. AF_08/2022</c:v>
                  </c:pt>
                  <c:pt idx="407">
                    <c:v>INSTALAÇÃO DE BICICLETÁRIO MODELO U INVERTIDO, DIMENSÕES 110 CM X 78 CM EM TUBO CIRCULAR DE AÇO Ø 2'' COM PINTURA ELETROSTÁTICA, FIXADO COM CONCRETO, SOBRE SOLO. AF_11/2021</c:v>
                  </c:pt>
                  <c:pt idx="408">
                    <c:v>CHAPISCO APLICADO EM ALVENARIA (SEM PRESENÇA DE VÃOS) E ESTRUTURAS DE CONCRETO DE FACHADA, COM COLHER DE PEDREIRO. ARGAMASSA TRAÇO 1:3 COM PREPARO MANUAL. AF_10/2022</c:v>
                  </c:pt>
                  <c:pt idx="409">
                    <c:v>CONTATOR TRIPOLAR I NOMINAL 12A - FORNECIMENTO E INSTALAÇÃO. AF_07/2025</c:v>
                  </c:pt>
                  <c:pt idx="410">
                    <c:v>CONTATOR TRIPOLAR I NOMINAL 12A - FORNECIMENTO E INSTALAÇÃO. AF_07/2025</c:v>
                  </c:pt>
                  <c:pt idx="411">
                    <c:v>REGISTRO DE GAVETA BRUTO, LATÃO, ROSCÁVEL, 1 1/4", COM ACABAMENTO E CANOPLA CROMADOS - FORNECIMENTO E INSTALAÇÃO. AF_08/2021</c:v>
                  </c:pt>
                  <c:pt idx="412">
                    <c:v>REGISTRO DE GAVETA BRUTO, LATÃO, ROSCÁVEL, 1 1/4", COM ACABAMENTO E CANOPLA CROMADOS - FORNECIMENTO E INSTALAÇÃO. AF_08/2021</c:v>
                  </c:pt>
                  <c:pt idx="413">
                    <c:v>CARGA, MANOBRA E DESCARGA DE PERFIL METÁLICO EM CAMINHÃO CARROCERIA COM GUINDAUTO (MUNCK) 11,7 TM. AF_07/2020</c:v>
                  </c:pt>
                  <c:pt idx="414">
                    <c:v>CONCRETAGEM DE BLOCO DE COROAMENTO OU VIGA BALDRAME, FCK 30 MPA, COM USO DE JERICA - LANÇAMENTO, ADENSAMENTO E ACABAMENTO. AF_01/2024</c:v>
                  </c:pt>
                  <c:pt idx="415">
                    <c:v>LUMINÁRIA TIPO PLAFON CIRCULAR, DE SOBREPOR, COM LED DE 12/13 W - FORNECIMENTO E INSTALAÇÃO. AF_09/2024</c:v>
                  </c:pt>
                  <c:pt idx="416">
                    <c:v>ASSENTAMENTO DE TUBO DE PVC PARA REDE COLETORA DE ESGOTO DE PAREDE MACIÇA, DN 150 MM, JUNTA ELÁSTICA, (NÃO INCLUI FORNECIMENTO). AF_01/2021</c:v>
                  </c:pt>
                  <c:pt idx="417">
                    <c:v>DISJUNTOR TRIPOLAR TIPO NEMA, CORRENTE NOMINAL DE 60 ATÉ 100A - FORNECIMENTO E INSTALAÇÃO. AF_07/2025</c:v>
                  </c:pt>
                  <c:pt idx="418">
                    <c:v>DISJUNTOR TRIPOLAR TIPO DIN, CORRENTE NOMINAL DE 40A - FORNECIMENTO E INSTALAÇÃO. AF_07/2025</c:v>
                  </c:pt>
                  <c:pt idx="419">
                    <c:v>Caixa de comando IP65 para rele fotovoltáico. Caixa De Montagem Pvc 280x180x90cm Ip65 Fornecimento e Instalação</c:v>
                  </c:pt>
                  <c:pt idx="420">
                    <c:v>Caixa de comando IP65 para rele fotovoltáico. Caixa De Montagem Pvc 280x180x90cm Ip65 Fornecimento e Instalação</c:v>
                  </c:pt>
                  <c:pt idx="421">
                    <c:v>Caixa de comando IP65 para rele fotovoltáico. Caixa De Montagem Pvc 280x180x90cm Ip65 Fornecimento e Instalação</c:v>
                  </c:pt>
                  <c:pt idx="422">
                    <c:v>Caixa de comando IP65 para rele fotovoltáico. Caixa De Montagem Pvc 280x180x90cm Ip65 Fornecimento e Instalação</c:v>
                  </c:pt>
                  <c:pt idx="423">
                    <c:v>Caixa de comando IP65 para rele fotovoltáico. Caixa De Montagem Pvc 280x180x90cm Ip65 Fornecimento e Instalação</c:v>
                  </c:pt>
                  <c:pt idx="424">
                    <c:v>Caixa de comando IP65 para rele fotovoltáico. Caixa De Montagem Pvc 280x180x90cm Ip65 Fornecimento e Instalação</c:v>
                  </c:pt>
                  <c:pt idx="425">
                    <c:v>ESCAVAÇÃO HORIZONTAL, INCLUINDO CARGA E DESCARGA EM SOLO DE 1A CATEGORIA COM TRATOR DE ESTEIRAS (100HP/LÂMINA: 2,19M3). AF_07/2020</c:v>
                  </c:pt>
                  <c:pt idx="426">
                    <c:v>ELETRODUTO FLEXÍVEL CORRUGADO, PEAD, DN 63 (2"), PARA REDE ENTERRADA DE DISTRIBUIÇÃO DE ENERGIA ELÉTRICA - FORNECIMENTO E INSTALAÇÃO. AF_12/2021</c:v>
                  </c:pt>
                  <c:pt idx="427">
                    <c:v>ELETRODUTO FLEXÍVEL CORRUGADO, PEAD, DN 63 (2"), PARA REDE ENTERRADA DE DISTRIBUIÇÃO DE ENERGIA ELÉTRICA - FORNECIMENTO E INSTALAÇÃO. AF_12/2021</c:v>
                  </c:pt>
                  <c:pt idx="428">
                    <c:v>ELETRODUTO FLEXÍVEL CORRUGADO, PEAD, DN 63 (2"), PARA REDE ENTERRADA DE DISTRIBUIÇÃO DE ENERGIA ELÉTRICA - FORNECIMENTO E INSTALAÇÃO. AF_12/2021</c:v>
                  </c:pt>
                  <c:pt idx="429">
                    <c:v>TUBO, PVC, SOLDÁVEL, DE 20MM, INSTALADO EM RAMAL OU SUB-RAMAL DE ÁGUA - FORNECIMENTO E INSTALAÇÃO. AF_06/2022</c:v>
                  </c:pt>
                  <c:pt idx="430">
                    <c:v>TUBO, PVC, SOLDÁVEL, DE 20MM, INSTALADO EM RAMAL OU SUB-RAMAL DE ÁGUA - FORNECIMENTO E INSTALAÇÃO. AF_06/2022</c:v>
                  </c:pt>
                  <c:pt idx="431">
                    <c:v>LASTRO DE CONCRETO MAGRO, APLICADO EM BLOCOS DE COROAMENTO OU SAPATAS, ESPESSURA DE 5 CM. AF_01/2024</c:v>
                  </c:pt>
                  <c:pt idx="432">
                    <c:v>INTERRUPTOR SIMPLES (2 MÓDULOS), 10A/250V, INCLUINDO SUPORTE E PLACA - FORNECIMENTO E INSTALAÇÃO. AF_03/2023</c:v>
                  </c:pt>
                  <c:pt idx="433">
                    <c:v>JOELHO 45 GRAUS, PVC, SOLDÁVEL, DN 32MM, INSTALADO EM RAMAL DE DISTRIBUIÇÃO DE ÁGUA - FORNECIMENTO E INSTALAÇÃO. AF_06/2022</c:v>
                  </c:pt>
                  <c:pt idx="434">
                    <c:v>ARMAÇÃO DE SAPATA ISOLADA, VIGA BALDRAME E SAPATA CORRIDA UTILIZANDO AÇO CA-50 DE 10 MM - MONTAGEM. AF_01/2024</c:v>
                  </c:pt>
                  <c:pt idx="435">
                    <c:v>DISJUNTOR TETRAPOLAR TIPO DR, CORRENTE NOMINAL DE 40A - FORNECIMENTO E INSTALAÇÃO. AF_07/2025</c:v>
                  </c:pt>
                  <c:pt idx="436">
                    <c:v>DISJUNTOR TETRAPOLAR TIPO DR, CORRENTE NOMINAL DE 40A - FORNECIMENTO E INSTALAÇÃO. AF_07/2025</c:v>
                  </c:pt>
                  <c:pt idx="437">
                    <c:v>CAIXA ENTERRADA ELÉTRICA RETANGULAR, EM CONCRETO PRÉ-MOLDADO, FUNDO COM BRITA, DIMENSÕES INTERNAS: 0,3X0,3X0,3 M. AF_12/2020</c:v>
                  </c:pt>
                  <c:pt idx="438">
                    <c:v>CAIXA EM CONCRETO PRÉ-MOLDADO PARA ABRIGO DE HIDRÔMETRO COM DN 20 MM - FORNECIMENTO E INSTALAÇÃO. AF_03/2024</c:v>
                  </c:pt>
                  <c:pt idx="439">
                    <c:v>DISPOSITIVO DPS 20KA-175V OU 275V - FORNECIMENTO E INSTALAÇÃO. AF_07/2025</c:v>
                  </c:pt>
                  <c:pt idx="440">
                    <c:v>DISPOSITIVO DPS 20KA-175V OU 275V - FORNECIMENTO E INSTALAÇÃO. AF_07/2025</c:v>
                  </c:pt>
                  <c:pt idx="441">
                    <c:v>DISPOSITIVO DPS 20KA-175V OU 275V - FORNECIMENTO E INSTALAÇÃO. AF_07/2025</c:v>
                  </c:pt>
                  <c:pt idx="442">
                    <c:v>DISPOSITIVO DPS 20KA-175V OU 275V - FORNECIMENTO E INSTALAÇÃO. AF_07/2025</c:v>
                  </c:pt>
                  <c:pt idx="443">
                    <c:v>DISPOSITIVO DPS 20KA-175V OU 275V - FORNECIMENTO E INSTALAÇÃO. AF_07/2025</c:v>
                  </c:pt>
                  <c:pt idx="444">
                    <c:v>DISPOSITIVO DPS 20KA-175V OU 275V - FORNECIMENTO E INSTALAÇÃO. AF_07/2025</c:v>
                  </c:pt>
                  <c:pt idx="445">
                    <c:v>DISPOSITIVO DPS 20KA-175V OU 275V - FORNECIMENTO E INSTALAÇÃO. AF_07/2025</c:v>
                  </c:pt>
                  <c:pt idx="446">
                    <c:v>DISPOSITIVO DPS 20KA-175V OU 275V - FORNECIMENTO E INSTALAÇÃO. AF_07/2025</c:v>
                  </c:pt>
                  <c:pt idx="447">
                    <c:v>DISPOSITIVO DPS 20KA-175V OU 275V - FORNECIMENTO E INSTALAÇÃO. AF_07/2025</c:v>
                  </c:pt>
                  <c:pt idx="448">
                    <c:v>LUMINÁRIA TIPO PLAFON CIRCULAR, DE SOBREPOR, COM LED DE 12/13 W - FORNECIMENTO E INSTALAÇÃO. AF_09/2024</c:v>
                  </c:pt>
                  <c:pt idx="449">
                    <c:v>CHAPISCO APLICADO NO TETO OU EM ALVENARIA E ESTRUTURA, COM ROLO PARA TEXTURA ACRÍLICA. ARGAMASSA TRAÇO 1:4 E EMULSÃO POLIMÉRICA (ADESIVO) COM PREPARO EM BETONEIRA 400L. AF_10/2022</c:v>
                  </c:pt>
                  <c:pt idx="450">
                    <c:v>COMPACTAÇÃO MECÂNICA DE SOLO PARA EXECUÇÃO DE RADIER, PISO DE CONCRETO OU LAJE SOBRE SOLO, COM COMPACTADOR DE SOLOS TIPO PLACA VIBRATÓRIA. AF_09/2021</c:v>
                  </c:pt>
                  <c:pt idx="451">
                    <c:v>CAMADA SEPARADORA PARA EXECUÇÃO DE RADIER, PISO DE CONCRETO OU LAJE SOBRE SOLO, EM LONA PLÁSTICA. AF_09/2021</c:v>
                  </c:pt>
                  <c:pt idx="452">
                    <c:v>DISJUNTOR TRIPOLAR TIPO DIN, CORRENTE NOMINAL DE 16A - FORNECIMENTO E INSTALAÇÃO. AF_07/2025</c:v>
                  </c:pt>
                  <c:pt idx="453">
                    <c:v>ASSENTO SANITÁRIO CONVENCIONAL - FORNECIMENTO E INSTALACAO. AF_01/2020</c:v>
                  </c:pt>
                  <c:pt idx="454">
                    <c:v>ASSENTO SANITÁRIO CONVENCIONAL - FORNECIMENTO E INSTALACAO. AF_01/2020</c:v>
                  </c:pt>
                  <c:pt idx="455">
                    <c:v>RETROESCAVADEIRA SOBRE RODAS COM CARREGADEIRA, TRAÇÃO 4X4, POTÊNCIA LÍQ. 88 HP, CAÇAMBA CARREG. CAP. MÍN. 1 M3, CAÇAMBA RETRO CAP. 0,26 M3, PESO OPERACIONAL MÍN. 6.674 KG, PROFUNDIDADE ESCAVAÇÃO MÁX. 4,37 M - CHP DIURNO. AF_06/2014</c:v>
                  </c:pt>
                  <c:pt idx="456">
                    <c:v>RETROESCAVADEIRA SOBRE RODAS COM CARREGADEIRA, TRAÇÃO 4X4, POTÊNCIA LÍQ. 88 HP, CAÇAMBA CARREG. CAP. MÍN. 1 M3, CAÇAMBA RETRO CAP. 0,26 M3, PESO OPERACIONAL MÍN. 6.674 KG, PROFUNDIDADE ESCAVAÇÃO MÁX. 4,37 M - CHP DIURNO. AF_06/2014</c:v>
                  </c:pt>
                  <c:pt idx="457">
                    <c:v>QUADRO DE DISTRIBUIÇÃO DE ENERGIA EM PVC, DE EMBUTIR, SEM BARRAMENTO, PARA 6 DISJUNTORES - FORNECIMENTO E INSTALAÇÃO. AF_07/2025</c:v>
                  </c:pt>
                  <c:pt idx="458">
                    <c:v>QUADRO DE DISTRIBUIÇÃO DE ENERGIA EM PVC, DE EMBUTIR, SEM BARRAMENTO, PARA 6 DISJUNTORES - FORNECIMENTO E INSTALAÇÃO. AF_07/2025</c:v>
                  </c:pt>
                  <c:pt idx="459">
                    <c:v>QUADRO DE DISTRIBUIÇÃO DE ENERGIA EM PVC, DE EMBUTIR, SEM BARRAMENTO, PARA 6 DISJUNTORES - FORNECIMENTO E INSTALAÇÃO. AF_07/2025</c:v>
                  </c:pt>
                  <c:pt idx="460">
                    <c:v>QUADRO DE DISTRIBUIÇÃO DE ENERGIA EM PVC, DE EMBUTIR, SEM BARRAMENTO, PARA 6 DISJUNTORES - FORNECIMENTO E INSTALAÇÃO. AF_07/2025</c:v>
                  </c:pt>
                  <c:pt idx="461">
                    <c:v>QUADRO DE DISTRIBUIÇÃO DE ENERGIA EM PVC, DE EMBUTIR, SEM BARRAMENTO, PARA 6 DISJUNTORES - FORNECIMENTO E INSTALAÇÃO. AF_07/2025</c:v>
                  </c:pt>
                  <c:pt idx="462">
                    <c:v>QUADRO DE DISTRIBUIÇÃO DE ENERGIA EM PVC, DE EMBUTIR, SEM BARRAMENTO, PARA 6 DISJUNTORES - FORNECIMENTO E INSTALAÇÃO. AF_07/2025</c:v>
                  </c:pt>
                  <c:pt idx="463">
                    <c:v>ESPALHAMENTO DE TERRA VEGETAL PARA O PLANTIO. AF_07/2024</c:v>
                  </c:pt>
                  <c:pt idx="464">
                    <c:v>COMPACTAÇÃO MECÂNICA DE SOLO PARA EXECUÇÃO DE RADIER, PISO DE CONCRETO OU LAJE SOBRE SOLO, COM COMPACTADOR DE SOLOS TIPO PLACA VIBRATÓRIA. AF_09/2021</c:v>
                  </c:pt>
                  <c:pt idx="465">
                    <c:v>ARMAÇÃO DE SAPATA ISOLADA, VIGA BALDRAME E SAPATA CORRIDA UTILIZANDO AÇO CA-50 DE 8 MM - MONTAGEM. AF_01/2024</c:v>
                  </c:pt>
                  <c:pt idx="466">
                    <c:v>REMOÇÃO DE LUMINÁRIAS, DE FORMA MANUAL, SEM REAPROVEITAMENTO. AF_09/2023</c:v>
                  </c:pt>
                  <c:pt idx="467">
                    <c:v>RETROESCAVADEIRA SOBRE RODAS COM CARREGADEIRA, TRAÇÃO 4X4, POTÊNCIA LÍQ. 88 HP, CAÇAMBA CARREG. CAP. MÍN. 1 M3, CAÇAMBA RETRO CAP. 0,26 M3, PESO OPERACIONAL MÍN. 6.674 KG, PROFUNDIDADE ESCAVAÇÃO MÁX. 4,37 M - CHI DIURNO. AF_06/2014</c:v>
                  </c:pt>
                  <c:pt idx="468">
                    <c:v>RETROESCAVADEIRA SOBRE RODAS COM CARREGADEIRA, TRAÇÃO 4X4, POTÊNCIA LÍQ. 88 HP, CAÇAMBA CARREG. CAP. MÍN. 1 M3, CAÇAMBA RETRO CAP. 0,26 M3, PESO OPERACIONAL MÍN. 6.674 KG, PROFUNDIDADE ESCAVAÇÃO MÁX. 4,37 M - CHI DIURNO. AF_06/2014</c:v>
                  </c:pt>
                  <c:pt idx="469">
                    <c:v>ARMAÇÃO DE SAPATA ISOLADA, VIGA BALDRAME E SAPATA CORRIDA UTILIZANDO AÇO CA-60 DE 5 MM - MONTAGEM. AF_01/2024</c:v>
                  </c:pt>
                  <c:pt idx="470">
                    <c:v>HASTE DE ATERRAMENTO, DIÂMETRO 5/8", COM 3 METROS - FORNECIMENTO E INSTALAÇÃO. AF_08/2023</c:v>
                  </c:pt>
                  <c:pt idx="471">
                    <c:v>HASTE DE ATERRAMENTO, DIÂMETRO 5/8", COM 3 METROS - FORNECIMENTO E INSTALAÇÃO. AF_08/2023</c:v>
                  </c:pt>
                  <c:pt idx="472">
                    <c:v>HASTE DE ATERRAMENTO, DIÂMETRO 5/8", COM 3 METROS - FORNECIMENTO E INSTALAÇÃO. AF_08/2023</c:v>
                  </c:pt>
                  <c:pt idx="473">
                    <c:v>HASTE DE ATERRAMENTO, DIÂMETRO 5/8", COM 3 METROS - FORNECIMENTO E INSTALAÇÃO. AF_08/2023</c:v>
                  </c:pt>
                  <c:pt idx="474">
                    <c:v>HASTE DE ATERRAMENTO, DIÂMETRO 5/8", COM 3 METROS - FORNECIMENTO E INSTALAÇÃO. AF_08/2023</c:v>
                  </c:pt>
                  <c:pt idx="475">
                    <c:v>HASTE DE ATERRAMENTO, DIÂMETRO 5/8", COM 3 METROS - FORNECIMENTO E INSTALAÇÃO. AF_08/2023</c:v>
                  </c:pt>
                  <c:pt idx="476">
                    <c:v>HASTE DE ATERRAMENTO, DIÂMETRO 5/8", COM 3 METROS - FORNECIMENTO E INSTALAÇÃO. AF_08/2023</c:v>
                  </c:pt>
                  <c:pt idx="477">
                    <c:v>HASTE DE ATERRAMENTO, DIÂMETRO 5/8", COM 3 METROS - FORNECIMENTO E INSTALAÇÃO. AF_08/2023</c:v>
                  </c:pt>
                  <c:pt idx="478">
                    <c:v>HASTE DE ATERRAMENTO, DIÂMETRO 5/8", COM 3 METROS - FORNECIMENTO E INSTALAÇÃO. AF_08/2023</c:v>
                  </c:pt>
                  <c:pt idx="479">
                    <c:v>HASTE DE ATERRAMENTO, DIÂMETRO 5/8", COM 3 METROS - FORNECIMENTO E INSTALAÇÃO. AF_08/2023</c:v>
                  </c:pt>
                  <c:pt idx="480">
                    <c:v>HASTE DE ATERRAMENTO, DIÂMETRO 5/8", COM 3 METROS - FORNECIMENTO E INSTALAÇÃO. AF_08/2023</c:v>
                  </c:pt>
                  <c:pt idx="481">
                    <c:v>HASTE DE ATERRAMENTO, DIÂMETRO 5/8", COM 3 METROS - FORNECIMENTO E INSTALAÇÃO. AF_08/2023</c:v>
                  </c:pt>
                  <c:pt idx="482">
                    <c:v>ARMAÇÃO DE BLOCO, SAPATA ISOLADA, VIGA BALDRAME E SAPATA CORRIDA UTILIZANDO AÇO CA-50 DE 12,5 MM - MONTAGEM. AF_01/2024</c:v>
                  </c:pt>
                  <c:pt idx="483">
                    <c:v>LUMINÁRIA ARANDELA TIPO TARTARUGA, DE SOBREPOR, COM 1 LÂMPADA LED DE 6 W, SEM REATOR - FORNECIMENTO E INSTALAÇÃO. AF_09/2024. EXTERNA NA RAMPA</c:v>
                  </c:pt>
                  <c:pt idx="484">
                    <c:v>ARMAÇÃO DE LAJE DE ESTRUTURA CONVENCIONAL DE CONCRETO ARMADO UTILIZANDO AÇO CA-60 DE 4,2 MM - MONTAGEM. AF_06/2022</c:v>
                  </c:pt>
                  <c:pt idx="485">
                    <c:v>CHAPISCO APLICADO EM ALVENARIA (SEM PRESENÇA DE VÃOS) E ESTRUTURAS DE CONCRETO DE FACHADA, COM COLHER DE PEDREIRO. ARGAMASSA TRAÇO 1:3 COM PREPARO MANUAL. AF_10/2022</c:v>
                  </c:pt>
                  <c:pt idx="486">
                    <c:v>JOELHO 90 GRAUS, PVC, SERIE NORMAL, ESGOTO PREDIAL, DN 50 MM, JUNTA ELÁSTICA, FORNECIDO E INSTALADO EM RAMAL DE DESCARGA OU RAMAL DE ESGOTO SANITÁRIO. AF_08/2022</c:v>
                  </c:pt>
                  <c:pt idx="487">
                    <c:v>JOELHO 90 GRAUS, PVC, SERIE NORMAL, ESGOTO PREDIAL, DN 50 MM, JUNTA ELÁSTICA, FORNECIDO E INSTALADO EM RAMAL DE DESCARGA OU RAMAL DE ESGOTO SANITÁRIO. AF_08/2022</c:v>
                  </c:pt>
                  <c:pt idx="488">
                    <c:v>JOELHO 45 GRAUS, PVC, SERIE NORMAL, ESGOTO PREDIAL, DN 100 MM, JUNTA ELÁSTICA, FORNECIDO E INSTALADO EM RAMAL DE DESCARGA OU RAMAL DE ESGOTO SANITÁRIO. AF_08/2022</c:v>
                  </c:pt>
                  <c:pt idx="489">
                    <c:v>JOELHO 90 GRAUS, PVC, SOLDÁVEL, DN 32MM, INSTALADO EM RAMAL DE DISTRIBUIÇÃO DE ÁGUA - FORNECIMENTO E INSTALAÇÃO. AF_06/2022</c:v>
                  </c:pt>
                  <c:pt idx="490">
                    <c:v>DISJUNTOR MONOPOLAR TIPO DIN, CORRENTE NOMINAL DE 20A - FORNECIMENTO E INSTALAÇÃO. AF_07/2025</c:v>
                  </c:pt>
                  <c:pt idx="491">
                    <c:v>TÊ COM BUCHA DE LATÃO NA BOLSA CENTRAL, PVC, SOLDÁVEL, DN 20MM X 1/2, INSTALADO EM RAMAL OU SUB-RAMAL DE ÁGUA - FORNECIMENTO E INSTALAÇÃO. AF_06/2022</c:v>
                  </c:pt>
                  <c:pt idx="492">
                    <c:v>TÊ COM BUCHA DE LATÃO NA BOLSA CENTRAL, PVC, SOLDÁVEL, DN 20MM X 1/2, INSTALADO EM RAMAL OU SUB-RAMAL DE ÁGUA - FORNECIMENTO E INSTALAÇÃO. AF_06/2022</c:v>
                  </c:pt>
                  <c:pt idx="493">
                    <c:v>TOMADA INDUSTRIAL DE EMBUTIR 3P+T 30 A, 440 V, COM TRAVA, COM PLACA. FORNECIMENTO E INSTALAÇÃO</c:v>
                  </c:pt>
                  <c:pt idx="494">
                    <c:v>JOELHO 90 GRAUS, PVC, SOLDÁVEL, DN 32MM, INSTALADO EM RAMAL DE DISTRIBUIÇÃO DE ÁGUA - FORNECIMENTO E INSTALAÇÃO. AF_06/2022</c:v>
                  </c:pt>
                  <c:pt idx="495">
                    <c:v>JOELHO 90 GRAUS, PVC, SOLDÁVEL, DN 32MM, INSTALADO EM RAMAL DE DISTRIBUIÇÃO DE ÁGUA - FORNECIMENTO E INSTALAÇÃO. AF_06/2022</c:v>
                  </c:pt>
                  <c:pt idx="496">
                    <c:v>INTERRUPTOR SIMPLES (2 MÓDULOS) COM 1 TOMADA DE EMBUTIR 2P+T 10 A, INCLUINDO SUPORTE E PLACA - FORNECIMENTO E INSTALAÇÃO. AF_03/2023</c:v>
                  </c:pt>
                  <c:pt idx="497">
                    <c:v>LASTRO DE CONCRETO MAGRO, APLICADO EM BLOCOS DE COROAMENTO OU SAPATAS, ESPESSURA DE 5 CM. AF_01/2024</c:v>
                  </c:pt>
                  <c:pt idx="498">
                    <c:v>DISJUNTOR TRIPOLAR TIPO DIN, CORRENTE NOMINAL DE 25A - FORNECIMENTO E INSTALAÇÃO. AF_07/2025</c:v>
                  </c:pt>
                  <c:pt idx="499">
                    <c:v>DISJUNTOR TRIPOLAR TIPO DIN, CORRENTE NOMINAL DE 25A - FORNECIMENTO E INSTALAÇÃO. AF_07/2025</c:v>
                  </c:pt>
                  <c:pt idx="500">
                    <c:v>DISJUNTOR TRIPOLAR TIPO DIN, CORRENTE NOMINAL DE 25A - FORNECIMENTO E INSTALAÇÃO. AF_07/2025</c:v>
                  </c:pt>
                  <c:pt idx="501">
                    <c:v>ADAPTADOR CURTO COM BOLSA E ROSCA PARA REGISTRO, PVC, SOLDÁVEL, DN 32MM X 1, INSTALADO EM RAMAL DE DISTRIBUIÇÃO DE ÁGUA - FORNECIMENTO E INSTALAÇÃO. AF_06/2022</c:v>
                  </c:pt>
                  <c:pt idx="502">
                    <c:v>ADAPTADOR CURTO COM BOLSA E ROSCA PARA REGISTRO, PVC, SOLDÁVEL, DN 32MM X 1, INSTALADO EM RAMAL DE DISTRIBUIÇÃO DE ÁGUA - FORNECIMENTO E INSTALAÇÃO. AF_06/2022</c:v>
                  </c:pt>
                  <c:pt idx="503">
                    <c:v>JOELHO 45 GRAUS, PVC, SERIE NORMAL, ESGOTO PREDIAL, DN 50 MM, JUNTA ELÁSTICA, FORNECIDO E INSTALADO EM RAMAL DE DESCARGA OU RAMAL DE ESGOTO SANITÁRIO. AF_08/2022</c:v>
                  </c:pt>
                  <c:pt idx="504">
                    <c:v>JOELHO 45 GRAUS, PVC, SERIE NORMAL, ESGOTO PREDIAL, DN 50 MM, JUNTA ELÁSTICA, FORNECIDO E INSTALADO EM RAMAL DE DESCARGA OU RAMAL DE ESGOTO SANITÁRIO. AF_08/2022</c:v>
                  </c:pt>
                  <c:pt idx="505">
                    <c:v>ELETRODUTO FLEXÍVEL CORRUGADO, PEAD, DN 63 (2"), PARA REDE ENTERRADA DE DISTRIBUIÇÃO DE ENERGIA ELÉTRICA - FORNECIMENTO E INSTALAÇÃO. AF_12/2021</c:v>
                  </c:pt>
                  <c:pt idx="506">
                    <c:v>TÊ, PVC, SOLDÁVEL, DN 32 MM INSTALADO EM RESERVAÇÃO PREDIAL DE ÁGUA - FORNECIMENTO E INSTALAÇÃO. AF_04/2024</c:v>
                  </c:pt>
                  <c:pt idx="507">
                    <c:v>JOELHO 45 GRAUS, PVC, SERIE NORMAL, ESGOTO PREDIAL, DN 100 MM, JUNTA ELÁSTICA, FORNECIDO E INSTALADO EM RAMAL DE DESCARGA OU RAMAL DE ESGOTO SANITÁRIO. AF_08/2022</c:v>
                  </c:pt>
                  <c:pt idx="508">
                    <c:v>ARMAÇÃO DE SAPATA ISOLADA, VIGA BALDRAME E SAPATA CORRIDA UTILIZANDO AÇO CA-60 DE 5 MM - MONTAGEM. AF_01/2024</c:v>
                  </c:pt>
                  <c:pt idx="509">
                    <c:v>DISJUNTOR BIPOLAR DDR TIPO DIN, CORRENTE NOMINAL DE 20A - FORNECIMENTO E INSTALAÇÃO. AF_07/2025</c:v>
                  </c:pt>
                  <c:pt idx="510">
                    <c:v>DISJUNTOR BIPOLAR DDR TIPO DIN, CORRENTE NOMINAL DE 20A - FORNECIMENTO E INSTALAÇÃO. AF_07/2025</c:v>
                  </c:pt>
                  <c:pt idx="511">
                    <c:v>DISJUNTOR BIPOLAR DDR TIPO DIN, CORRENTE NOMINAL DE 20A - FORNECIMENTO E INSTALAÇÃO. AF_07/2025</c:v>
                  </c:pt>
                  <c:pt idx="512">
                    <c:v>DISJUNTOR BIPOLAR DDR TIPO DIN, CORRENTE NOMINAL DE 20A - FORNECIMENTO E INSTALAÇÃO. AF_07/2025</c:v>
                  </c:pt>
                  <c:pt idx="513">
                    <c:v>DISJUNTOR BIPOLAR DDR TIPO DIN, CORRENTE NOMINAL DE 10A - FORNECIMENTO E INSTALAÇÃO. AF_07/2025</c:v>
                  </c:pt>
                  <c:pt idx="514">
                    <c:v>DISJUNTOR BIPOLAR DDR TIPO DIN, CORRENTE NOMINAL DE 10A - FORNECIMENTO E INSTALAÇÃO. AF_07/2025</c:v>
                  </c:pt>
                  <c:pt idx="515">
                    <c:v>JOELHO 90 GRAUS, PVC, SOLDÁVEL, DN 32MM, INSTALADO EM RAMAL DE DISTRIBUIÇÃO DE ÁGUA - FORNECIMENTO E INSTALAÇÃO. AF_06/2022</c:v>
                  </c:pt>
                  <c:pt idx="516">
                    <c:v>INTERRUPTOR SIMPLES (2 MÓDULOS), 10A/250V, INCLUINDO SUPORTE E PLACA - FORNECIMENTO E INSTALAÇÃO. AF_03/2023</c:v>
                  </c:pt>
                  <c:pt idx="517">
                    <c:v>BUCHA DE REDUÇÃO, LONGA, PVC, SOLDÁVEL, DN 32 X 20 MM, INSTALADO EM RAMAL DE DISTRIBUIÇÃO DE ÁGUA - FORNECIMENTO E INSTALAÇÃO. AF_06/2022</c:v>
                  </c:pt>
                  <c:pt idx="518">
                    <c:v>PEDREIRO COM ENCARGOS COMPLEMENTARES</c:v>
                  </c:pt>
                  <c:pt idx="519">
                    <c:v>PEDREIRO COM ENCARGOS COMPLEMENTARES</c:v>
                  </c:pt>
                  <c:pt idx="520">
                    <c:v>ELETRODUTO FLEXÍVEL CORRUGADO, PEAD, DN 63 (2"), PARA REDE ENTERRADA DE DISTRIBUIÇÃO DE ENERGIA ELÉTRICA - FORNECIMENTO E INSTALAÇÃO. AF_12/2021</c:v>
                  </c:pt>
                  <c:pt idx="521">
                    <c:v>TUBO, PVC, SOLDÁVEL, DE 20MM, INSTALADO EM RAMAL OU SUB-RAMAL DE ÁGUA - FORNECIMENTO E INSTALAÇÃO. AF_06/2022</c:v>
                  </c:pt>
                  <c:pt idx="522">
                    <c:v>ARMAÇÃO DE LAJE DE ESTRUTURA CONVENCIONAL DE CONCRETO ARMADO UTILIZANDO AÇO CA-60 DE 4,2 MM - MONTAGEM. AF_06/2022</c:v>
                  </c:pt>
                  <c:pt idx="523">
                    <c:v>TÊ, PVC, SOLDÁVEL, DN 32 MM INSTALADO EM RESERVAÇÃO PREDIAL DE ÁGUA - FORNECIMENTO E INSTALAÇÃO. AF_04/2024</c:v>
                  </c:pt>
                  <c:pt idx="524">
                    <c:v>TÊ, PVC, SOLDÁVEL, DN 32 MM INSTALADO EM RESERVAÇÃO PREDIAL DE ÁGUA - FORNECIMENTO E INSTALAÇÃO. AF_04/2024</c:v>
                  </c:pt>
                  <c:pt idx="525">
                    <c:v>ADAPTADOR CURTO COM BOLSA E ROSCA PARA REGISTRO, PVC, SOLDÁVEL, DN 20MM X 1/2, INSTALADO EM RAMAL OU SUB-RAMAL DE ÁGUA - FORNECIMENTO E INSTALAÇÃO. AF_06/2022</c:v>
                  </c:pt>
                  <c:pt idx="526">
                    <c:v>ADAPTADOR CURTO COM BOLSA E ROSCA PARA REGISTRO, PVC, SOLDÁVEL, DN 20MM X 1/2, INSTALADO EM RAMAL OU SUB-RAMAL DE ÁGUA - FORNECIMENTO E INSTALAÇÃO. AF_06/2022</c:v>
                  </c:pt>
                  <c:pt idx="527">
                    <c:v>COMPACTAÇÃO MECÂNICA DE SOLO PARA EXECUÇÃO DE RADIER, PISO DE CONCRETO OU LAJE SOBRE SOLO, COM COMPACTADOR DE SOLOS TIPO PLACA VIBRATÓRIA. AF_09/2021</c:v>
                  </c:pt>
                  <c:pt idx="528">
                    <c:v>DISJUNTOR MONOPOLAR TIPO DIN, CORRENTE NOMINAL DE 10A - FORNECIMENTO E INSTALAÇÃO. AF_07/2025</c:v>
                  </c:pt>
                  <c:pt idx="529">
                    <c:v>RELÉ FOTOELÉTRICO PARA COMANDO DE ILUMINAÇÃO EXTERNA 1000 W - FORNECIMENTO E INSTALAÇÃO. AF_02/2025</c:v>
                  </c:pt>
                  <c:pt idx="530">
                    <c:v>RELÉ FOTOELÉTRICO PARA COMANDO DE ILUMINAÇÃO EXTERNA 1000 W - FORNECIMENTO E INSTALAÇÃO. AF_02/2025</c:v>
                  </c:pt>
                  <c:pt idx="531">
                    <c:v>RELÉ FOTOELÉTRICO PARA COMANDO DE ILUMINAÇÃO EXTERNA 1000 W - FORNECIMENTO E INSTALAÇÃO. AF_02/2025</c:v>
                  </c:pt>
                  <c:pt idx="532">
                    <c:v>RELÉ FOTOELÉTRICO PARA COMANDO DE ILUMINAÇÃO EXTERNA 1000 W - FORNECIMENTO E INSTALAÇÃO. AF_02/2025</c:v>
                  </c:pt>
                  <c:pt idx="533">
                    <c:v>RELÉ FOTOELÉTRICO PARA COMANDO DE ILUMINAÇÃO EXTERNA 1000 W - FORNECIMENTO E INSTALAÇÃO. AF_02/2025</c:v>
                  </c:pt>
                  <c:pt idx="534">
                    <c:v>SERVENTE COM ENCARGOS COMPLEMENTARES</c:v>
                  </c:pt>
                  <c:pt idx="535">
                    <c:v>SERVENTE COM ENCARGOS COMPLEMENTARES</c:v>
                  </c:pt>
                  <c:pt idx="536">
                    <c:v>ADAPTADOR CURTO COM BOLSA E ROSCA PARA REGISTRO, PVC, SOLDÁVEL, DN 20MM X 1/2, INSTALADO EM RAMAL OU SUB-RAMAL DE ÁGUA - FORNECIMENTO E INSTALAÇÃO. AF_06/2022</c:v>
                  </c:pt>
                  <c:pt idx="537">
                    <c:v>JOELHO 45 GRAUS, PVC, SOLDÁVEL, DN 32MM, INSTALADO EM RAMAL DE DISTRIBUIÇÃO DE ÁGUA - FORNECIMENTO E INSTALAÇÃO. AF_06/2022</c:v>
                  </c:pt>
                  <c:pt idx="538">
                    <c:v>JOELHO 90 GRAUS, PVC, SOLDÁVEL, DN 20MM, INSTALADO EM RAMAL OU SUB-RAMAL DE ÁGUA - FORNECIMENTO E INSTALAÇÃO. AF_06/2022</c:v>
                  </c:pt>
                  <c:pt idx="539">
                    <c:v>JOELHO 90 GRAUS, PVC, SOLDÁVEL, DN 20MM, INSTALADO EM RAMAL OU SUB-RAMAL DE ÁGUA - FORNECIMENTO E INSTALAÇÃO. AF_06/2022</c:v>
                  </c:pt>
                  <c:pt idx="540">
                    <c:v>DISJUNTOR MONOPOLAR TIPO DIN, CORRENTE NOMINAL DE 10A - FORNECIMENTO E INSTALAÇÃO. AF_07/2025</c:v>
                  </c:pt>
                  <c:pt idx="541">
                    <c:v>DISJUNTOR MONOPOLAR TIPO DIN, CORRENTE NOMINAL DE 40A - FORNECIMENTO E INSTALAÇÃO. AF_07/2025</c:v>
                  </c:pt>
                  <c:pt idx="542">
                    <c:v>TÊ COM BUCHA DE LATÃO NA BOLSA CENTRAL, PVC, SOLDÁVEL, DN 20MM X 1/2, INSTALADO EM RAMAL OU SUB-RAMAL DE ÁGUA - FORNECIMENTO E INSTALAÇÃO. AF_06/2022</c:v>
                  </c:pt>
                  <c:pt idx="543">
                    <c:v>BUCHA DE REDUÇÃO, LONGA, PVC, SOLDÁVEL, DN 32 X 20 MM, INSTALADO EM RAMAL DE DISTRIBUIÇÃO DE ÁGUA - FORNECIMENTO E INSTALAÇÃO. AF_06/2022</c:v>
                  </c:pt>
                  <c:pt idx="544">
                    <c:v>BUCHA DE REDUÇÃO, LONGA, PVC, SOLDÁVEL, DN 32 X 20 MM, INSTALADO EM RAMAL DE DISTRIBUIÇÃO DE ÁGUA - FORNECIMENTO E INSTALAÇÃO. AF_06/2022</c:v>
                  </c:pt>
                  <c:pt idx="545">
                    <c:v>ADAPTADOR CURTO COM BOLSA E ROSCA PARA REGISTRO, PVC, SOLDÁVEL, DN 32MM X 1, INSTALADO EM RAMAL DE DISTRIBUIÇÃO DE ÁGUA - FORNECIMENTO E INSTALAÇÃO. AF_06/2022</c:v>
                  </c:pt>
                  <c:pt idx="546">
                    <c:v>ADAPTADOR CURTO COM BOLSA E ROSCA PARA REGISTRO, PVC, SOLDÁVEL, DN 32MM X 1, INSTALADO EM RAMAL DE DISTRIBUIÇÃO DE ÁGUA - FORNECIMENTO E INSTALAÇÃO. AF_06/2022</c:v>
                  </c:pt>
                  <c:pt idx="547">
                    <c:v>JOELHO 90 GRAUS, PVC, SOLDÁVEL, DN 20MM, INSTALADO EM RAMAL OU SUB-RAMAL DE ÁGUA - FORNECIMENTO E INSTALAÇÃO. AF_06/2022</c:v>
                  </c:pt>
                  <c:pt idx="548">
                    <c:v>TÊ, PVC, SOLDÁVEL, DN 32 MM INSTALADO EM RESERVAÇÃO PREDIAL DE ÁGUA - FORNECIMENTO E INSTALAÇÃO. AF_04/2024</c:v>
                  </c:pt>
                  <c:pt idx="549">
                    <c:v>DISJUNTOR MONOPOLAR TIPO DIN, CORRENTE NOMINAL DE 20A - FORNECIMENTO E INSTALAÇÃO. AF_07/2025</c:v>
                  </c:pt>
                  <c:pt idx="550">
                    <c:v>DISJUNTOR MONOPOLAR TIPO DIN, CORRENTE NOMINAL DE 20A - FORNECIMENTO E INSTALAÇÃO. AF_07/2025</c:v>
                  </c:pt>
                  <c:pt idx="551">
                    <c:v>DISJUNTOR MONOPOLAR TIPO DIN, CORRENTE NOMINAL DE 20A - FORNECIMENTO E INSTALAÇÃO. AF_07/2025</c:v>
                  </c:pt>
                  <c:pt idx="552">
                    <c:v>DISJUNTOR MONOPOLAR TIPO DIN, CORRENTE NOMINAL DE 10A - FORNECIMENTO E INSTALAÇÃO. AF_07/2025</c:v>
                  </c:pt>
                  <c:pt idx="553">
                    <c:v>DISJUNTOR MONOPOLAR TIPO DIN, CORRENTE NOMINAL DE 10A - FORNECIMENTO E INSTALAÇÃO. AF_07/2025</c:v>
                  </c:pt>
                  <c:pt idx="554">
                    <c:v>DISJUNTOR MONOPOLAR TIPO DIN, CORRENTE NOMINAL DE 10A - FORNECIMENTO E INSTALAÇÃO. AF_07/2025</c:v>
                  </c:pt>
                  <c:pt idx="555">
                    <c:v>DISJUNTOR MONOPOLAR TIPO DIN, CORRENTE NOMINAL DE 16A - FORNECIMENTO E INSTALAÇÃO. AF_07/2025</c:v>
                  </c:pt>
                  <c:pt idx="556">
                    <c:v>DISJUNTOR MONOPOLAR TIPO DIN, CORRENTE NOMINAL DE 10A - FORNECIMENTO E INSTALAÇÃO. AF_07/2025</c:v>
                  </c:pt>
                  <c:pt idx="557">
                    <c:v>DISJUNTOR MONOPOLAR TIPO DIN, CORRENTE NOMINAL DE 16A - FORNECIMENTO E INSTALAÇÃO. AF_07/2025</c:v>
                  </c:pt>
                  <c:pt idx="558">
                    <c:v>DISJUNTOR MONOPOLAR TIPO DIN, CORRENTE NOMINAL DE 10A - FORNECIMENTO E INSTALAÇÃO. AF_07/2025</c:v>
                  </c:pt>
                  <c:pt idx="559">
                    <c:v>DISJUNTOR MONOPOLAR TIPO DIN, CORRENTE NOMINAL DE 10A - FORNECIMENTO E INSTALAÇÃO. AF_07/2025</c:v>
                  </c:pt>
                  <c:pt idx="560">
                    <c:v>DISJUNTOR MONOPOLAR TIPO DIN, CORRENTE NOMINAL DE 10A - FORNECIMENTO E INSTALAÇÃO. AF_07/2025</c:v>
                  </c:pt>
                  <c:pt idx="561">
                    <c:v>DISJUNTOR MONOPOLAR TIPO DIN, CORRENTE NOMINAL DE 10A - FORNECIMENTO E INSTALAÇÃO. AF_07/2025</c:v>
                  </c:pt>
                  <c:pt idx="562">
                    <c:v>DISJUNTOR MONOPOLAR TIPO DIN, CORRENTE NOMINAL DE 10A - FORNECIMENTO E INSTALAÇÃO. AF_07/2025</c:v>
                  </c:pt>
                  <c:pt idx="563">
                    <c:v>DISJUNTOR MONOPOLAR TIPO DIN, CORRENTE NOMINAL DE 10A - FORNECIMENTO E INSTALAÇÃO. AF_07/2025</c:v>
                  </c:pt>
                  <c:pt idx="564">
                    <c:v>TUBO, PVC, SOLDÁVEL, DE 20MM, INSTALADO EM RAMAL OU SUB-RAMAL DE ÁGUA - FORNECIMENTO E INSTALAÇÃO. AF_06/2022</c:v>
                  </c:pt>
                  <c:pt idx="565">
                    <c:v>BUCHA DE REDUÇÃO, LONGA, PVC, SOLDÁVEL, DN 32 X 20 MM, INSTALADO EM RAMAL DE DISTRIBUIÇÃO DE ÁGUA - FORNECIMENTO E INSTALAÇÃO. AF_06/2022</c:v>
                  </c:pt>
                  <c:pt idx="566">
                    <c:v>ADAPTADOR CURTO COM BOLSA E ROSCA PARA REGISTRO, PVC, SOLDÁVEL, DN 20MM X 1/2, INSTALADO EM RAMAL OU SUB-RAMAL DE ÁGUA - FORNECIMENTO E INSTALAÇÃO. AF_06/2022</c:v>
                  </c:pt>
                </c:lvl>
                <c:lvl>
                  <c:pt idx="0">
                    <c:v>5.6.1</c:v>
                  </c:pt>
                  <c:pt idx="1">
                    <c:v>8.1.2</c:v>
                  </c:pt>
                  <c:pt idx="2">
                    <c:v>5.4.1</c:v>
                  </c:pt>
                  <c:pt idx="3">
                    <c:v>8.7.1</c:v>
                  </c:pt>
                  <c:pt idx="4">
                    <c:v>5.2.1</c:v>
                  </c:pt>
                  <c:pt idx="5">
                    <c:v>5.7.1</c:v>
                  </c:pt>
                  <c:pt idx="6">
                    <c:v>9.1.1</c:v>
                  </c:pt>
                  <c:pt idx="7">
                    <c:v>5.8.1</c:v>
                  </c:pt>
                  <c:pt idx="8">
                    <c:v>5.3.1</c:v>
                  </c:pt>
                  <c:pt idx="9">
                    <c:v>8.7.9</c:v>
                  </c:pt>
                  <c:pt idx="10">
                    <c:v>2.1</c:v>
                  </c:pt>
                  <c:pt idx="11">
                    <c:v>8.7.3</c:v>
                  </c:pt>
                  <c:pt idx="12">
                    <c:v>3.12.3</c:v>
                  </c:pt>
                  <c:pt idx="13">
                    <c:v>8.5.1</c:v>
                  </c:pt>
                  <c:pt idx="14">
                    <c:v>2.2</c:v>
                  </c:pt>
                  <c:pt idx="15">
                    <c:v>6.13.9</c:v>
                  </c:pt>
                  <c:pt idx="16">
                    <c:v>5.6.2</c:v>
                  </c:pt>
                  <c:pt idx="17">
                    <c:v>4.6.1</c:v>
                  </c:pt>
                  <c:pt idx="18">
                    <c:v>5.1.1</c:v>
                  </c:pt>
                  <c:pt idx="19">
                    <c:v>6.12.14</c:v>
                  </c:pt>
                  <c:pt idx="20">
                    <c:v>6.12.1</c:v>
                  </c:pt>
                  <c:pt idx="21">
                    <c:v>6.11.1</c:v>
                  </c:pt>
                  <c:pt idx="22">
                    <c:v>3.13.5</c:v>
                  </c:pt>
                  <c:pt idx="23">
                    <c:v>3.1.6</c:v>
                  </c:pt>
                  <c:pt idx="24">
                    <c:v>6.10.1</c:v>
                  </c:pt>
                  <c:pt idx="25">
                    <c:v>5.5.2.1</c:v>
                  </c:pt>
                  <c:pt idx="26">
                    <c:v>8.4.1</c:v>
                  </c:pt>
                  <c:pt idx="27">
                    <c:v>3.1.2</c:v>
                  </c:pt>
                  <c:pt idx="28">
                    <c:v>6.10.14</c:v>
                  </c:pt>
                  <c:pt idx="29">
                    <c:v>8.6.1</c:v>
                  </c:pt>
                  <c:pt idx="30">
                    <c:v>4.4.2</c:v>
                  </c:pt>
                  <c:pt idx="31">
                    <c:v>3.8.5</c:v>
                  </c:pt>
                  <c:pt idx="32">
                    <c:v>4.5.6</c:v>
                  </c:pt>
                  <c:pt idx="33">
                    <c:v>5.5.1.1</c:v>
                  </c:pt>
                  <c:pt idx="34">
                    <c:v>6.13.12</c:v>
                  </c:pt>
                  <c:pt idx="35">
                    <c:v>4.4.3</c:v>
                  </c:pt>
                  <c:pt idx="36">
                    <c:v>9.6.2</c:v>
                  </c:pt>
                  <c:pt idx="37">
                    <c:v>3.7.10</c:v>
                  </c:pt>
                  <c:pt idx="38">
                    <c:v>6.11.12</c:v>
                  </c:pt>
                  <c:pt idx="39">
                    <c:v>8.1.1</c:v>
                  </c:pt>
                  <c:pt idx="40">
                    <c:v>9.2.1</c:v>
                  </c:pt>
                  <c:pt idx="41">
                    <c:v>5.5.2.2</c:v>
                  </c:pt>
                  <c:pt idx="42">
                    <c:v>9.4.1</c:v>
                  </c:pt>
                  <c:pt idx="43">
                    <c:v>9.5.2</c:v>
                  </c:pt>
                  <c:pt idx="44">
                    <c:v>3.8.4</c:v>
                  </c:pt>
                  <c:pt idx="45">
                    <c:v>4.4.5</c:v>
                  </c:pt>
                  <c:pt idx="46">
                    <c:v>5.2.2</c:v>
                  </c:pt>
                  <c:pt idx="47">
                    <c:v>8.7.2</c:v>
                  </c:pt>
                  <c:pt idx="48">
                    <c:v>8.2.1</c:v>
                  </c:pt>
                  <c:pt idx="49">
                    <c:v>4.2.1</c:v>
                  </c:pt>
                  <c:pt idx="50">
                    <c:v>3.7.12</c:v>
                  </c:pt>
                  <c:pt idx="51">
                    <c:v>5.7.2</c:v>
                  </c:pt>
                  <c:pt idx="52">
                    <c:v>3.7.4</c:v>
                  </c:pt>
                  <c:pt idx="53">
                    <c:v>8.1.3</c:v>
                  </c:pt>
                  <c:pt idx="54">
                    <c:v>9.3.1</c:v>
                  </c:pt>
                  <c:pt idx="55">
                    <c:v>3.6.4</c:v>
                  </c:pt>
                  <c:pt idx="56">
                    <c:v>6.12.2</c:v>
                  </c:pt>
                  <c:pt idx="57">
                    <c:v>5.6.3</c:v>
                  </c:pt>
                  <c:pt idx="58">
                    <c:v>3.9.5</c:v>
                  </c:pt>
                  <c:pt idx="59">
                    <c:v>6.11.2</c:v>
                  </c:pt>
                  <c:pt idx="60">
                    <c:v>6.10.2</c:v>
                  </c:pt>
                  <c:pt idx="61">
                    <c:v>9.7.2</c:v>
                  </c:pt>
                  <c:pt idx="62">
                    <c:v>2.4</c:v>
                  </c:pt>
                  <c:pt idx="63">
                    <c:v>8.5.4</c:v>
                  </c:pt>
                  <c:pt idx="64">
                    <c:v>4.2.9</c:v>
                  </c:pt>
                  <c:pt idx="65">
                    <c:v>3.12.1</c:v>
                  </c:pt>
                  <c:pt idx="66">
                    <c:v>5.6.5</c:v>
                  </c:pt>
                  <c:pt idx="67">
                    <c:v>4.7.36</c:v>
                  </c:pt>
                  <c:pt idx="68">
                    <c:v>4.7.5</c:v>
                  </c:pt>
                  <c:pt idx="69">
                    <c:v>3.1.12</c:v>
                  </c:pt>
                  <c:pt idx="70">
                    <c:v>3.8.3</c:v>
                  </c:pt>
                  <c:pt idx="71">
                    <c:v>4.7.1</c:v>
                  </c:pt>
                  <c:pt idx="72">
                    <c:v>6.10.3</c:v>
                  </c:pt>
                  <c:pt idx="73">
                    <c:v>4.4.6</c:v>
                  </c:pt>
                  <c:pt idx="74">
                    <c:v>6.12.3</c:v>
                  </c:pt>
                  <c:pt idx="75">
                    <c:v>4.5.1</c:v>
                  </c:pt>
                  <c:pt idx="76">
                    <c:v>6.13.11</c:v>
                  </c:pt>
                  <c:pt idx="77">
                    <c:v>4.7.21</c:v>
                  </c:pt>
                  <c:pt idx="78">
                    <c:v>3.11.6</c:v>
                  </c:pt>
                  <c:pt idx="79">
                    <c:v>5.4.4</c:v>
                  </c:pt>
                  <c:pt idx="80">
                    <c:v>4.7.4</c:v>
                  </c:pt>
                  <c:pt idx="81">
                    <c:v>3.1.3</c:v>
                  </c:pt>
                  <c:pt idx="82">
                    <c:v>3.4.7</c:v>
                  </c:pt>
                  <c:pt idx="83">
                    <c:v>4.7.25</c:v>
                  </c:pt>
                  <c:pt idx="84">
                    <c:v>3.7.1</c:v>
                  </c:pt>
                  <c:pt idx="85">
                    <c:v>3.6.1</c:v>
                  </c:pt>
                  <c:pt idx="86">
                    <c:v>3.7.11</c:v>
                  </c:pt>
                  <c:pt idx="87">
                    <c:v>3.9.6</c:v>
                  </c:pt>
                  <c:pt idx="88">
                    <c:v>3.1.7</c:v>
                  </c:pt>
                  <c:pt idx="89">
                    <c:v>4.6.2</c:v>
                  </c:pt>
                  <c:pt idx="90">
                    <c:v>4.7.39</c:v>
                  </c:pt>
                  <c:pt idx="91">
                    <c:v>2.3</c:v>
                  </c:pt>
                  <c:pt idx="92">
                    <c:v>6.13.2</c:v>
                  </c:pt>
                  <c:pt idx="93">
                    <c:v>7.6.10</c:v>
                  </c:pt>
                  <c:pt idx="94">
                    <c:v>7.7.10</c:v>
                  </c:pt>
                  <c:pt idx="95">
                    <c:v>3.1.11</c:v>
                  </c:pt>
                  <c:pt idx="96">
                    <c:v>3.5.5</c:v>
                  </c:pt>
                  <c:pt idx="97">
                    <c:v>7.6.11</c:v>
                  </c:pt>
                  <c:pt idx="98">
                    <c:v>7.7.11</c:v>
                  </c:pt>
                  <c:pt idx="99">
                    <c:v>4.6.17</c:v>
                  </c:pt>
                  <c:pt idx="100">
                    <c:v>6.10.8</c:v>
                  </c:pt>
                  <c:pt idx="101">
                    <c:v>2.5</c:v>
                  </c:pt>
                  <c:pt idx="102">
                    <c:v>3.11.8</c:v>
                  </c:pt>
                  <c:pt idx="103">
                    <c:v>3.13.4</c:v>
                  </c:pt>
                  <c:pt idx="104">
                    <c:v>4.7.16</c:v>
                  </c:pt>
                  <c:pt idx="105">
                    <c:v>3.1.1</c:v>
                  </c:pt>
                  <c:pt idx="106">
                    <c:v>5.4.2</c:v>
                  </c:pt>
                  <c:pt idx="107">
                    <c:v>8.7.4</c:v>
                  </c:pt>
                  <c:pt idx="108">
                    <c:v>3.8.8</c:v>
                  </c:pt>
                  <c:pt idx="109">
                    <c:v>6.12.8</c:v>
                  </c:pt>
                  <c:pt idx="110">
                    <c:v>7.6.12</c:v>
                  </c:pt>
                  <c:pt idx="111">
                    <c:v>7.7.12</c:v>
                  </c:pt>
                  <c:pt idx="112">
                    <c:v>3.11.11</c:v>
                  </c:pt>
                  <c:pt idx="113">
                    <c:v>8.4.2</c:v>
                  </c:pt>
                  <c:pt idx="114">
                    <c:v>3.11.3</c:v>
                  </c:pt>
                  <c:pt idx="115">
                    <c:v>7.1.4</c:v>
                  </c:pt>
                  <c:pt idx="116">
                    <c:v>6.11.3</c:v>
                  </c:pt>
                  <c:pt idx="117">
                    <c:v>3.5.10</c:v>
                  </c:pt>
                  <c:pt idx="118">
                    <c:v>4.7.9</c:v>
                  </c:pt>
                  <c:pt idx="119">
                    <c:v>6.1.1</c:v>
                  </c:pt>
                  <c:pt idx="120">
                    <c:v>6.2.1</c:v>
                  </c:pt>
                  <c:pt idx="121">
                    <c:v>6.3.1</c:v>
                  </c:pt>
                  <c:pt idx="122">
                    <c:v>6.12.5</c:v>
                  </c:pt>
                  <c:pt idx="123">
                    <c:v>7.3.13</c:v>
                  </c:pt>
                  <c:pt idx="124">
                    <c:v>4.6.6</c:v>
                  </c:pt>
                  <c:pt idx="125">
                    <c:v>5.4.3</c:v>
                  </c:pt>
                  <c:pt idx="126">
                    <c:v>4.4.4</c:v>
                  </c:pt>
                  <c:pt idx="127">
                    <c:v>5.5.1.3</c:v>
                  </c:pt>
                  <c:pt idx="128">
                    <c:v>3.5.9</c:v>
                  </c:pt>
                  <c:pt idx="129">
                    <c:v>7.6.1</c:v>
                  </c:pt>
                  <c:pt idx="130">
                    <c:v>8.7.8</c:v>
                  </c:pt>
                  <c:pt idx="131">
                    <c:v>4.6.30</c:v>
                  </c:pt>
                  <c:pt idx="132">
                    <c:v>4.2.6</c:v>
                  </c:pt>
                  <c:pt idx="133">
                    <c:v>4.7.10</c:v>
                  </c:pt>
                  <c:pt idx="134">
                    <c:v>3.1.5</c:v>
                  </c:pt>
                  <c:pt idx="135">
                    <c:v>4.7.15</c:v>
                  </c:pt>
                  <c:pt idx="136">
                    <c:v>4.1.1</c:v>
                  </c:pt>
                  <c:pt idx="137">
                    <c:v>9.6.1</c:v>
                  </c:pt>
                  <c:pt idx="138">
                    <c:v>4.7.34</c:v>
                  </c:pt>
                  <c:pt idx="139">
                    <c:v>4.7.33</c:v>
                  </c:pt>
                  <c:pt idx="140">
                    <c:v>4.5.3</c:v>
                  </c:pt>
                  <c:pt idx="141">
                    <c:v>4.7.20</c:v>
                  </c:pt>
                  <c:pt idx="142">
                    <c:v>4.5.4</c:v>
                  </c:pt>
                  <c:pt idx="143">
                    <c:v>3.8.6</c:v>
                  </c:pt>
                  <c:pt idx="144">
                    <c:v>4.5.2</c:v>
                  </c:pt>
                  <c:pt idx="145">
                    <c:v>7.4.12</c:v>
                  </c:pt>
                  <c:pt idx="146">
                    <c:v>7.5.11</c:v>
                  </c:pt>
                  <c:pt idx="147">
                    <c:v>4.6.5</c:v>
                  </c:pt>
                  <c:pt idx="148">
                    <c:v>4.2.10</c:v>
                  </c:pt>
                  <c:pt idx="149">
                    <c:v>3.1.10</c:v>
                  </c:pt>
                  <c:pt idx="150">
                    <c:v>1.4</c:v>
                  </c:pt>
                  <c:pt idx="151">
                    <c:v>4.7.6</c:v>
                  </c:pt>
                  <c:pt idx="152">
                    <c:v>4.6.21</c:v>
                  </c:pt>
                  <c:pt idx="153">
                    <c:v>4.6.24</c:v>
                  </c:pt>
                  <c:pt idx="154">
                    <c:v>3.5.4</c:v>
                  </c:pt>
                  <c:pt idx="155">
                    <c:v>5.3.2</c:v>
                  </c:pt>
                  <c:pt idx="156">
                    <c:v>3.7.9</c:v>
                  </c:pt>
                  <c:pt idx="157">
                    <c:v>4.7.12</c:v>
                  </c:pt>
                  <c:pt idx="158">
                    <c:v>3.7.2</c:v>
                  </c:pt>
                  <c:pt idx="159">
                    <c:v>6.11.6</c:v>
                  </c:pt>
                  <c:pt idx="160">
                    <c:v>3.6.2</c:v>
                  </c:pt>
                  <c:pt idx="161">
                    <c:v>3.10.7</c:v>
                  </c:pt>
                  <c:pt idx="162">
                    <c:v>3.8.7</c:v>
                  </c:pt>
                  <c:pt idx="163">
                    <c:v>6.7.1</c:v>
                  </c:pt>
                  <c:pt idx="164">
                    <c:v>9.6.5</c:v>
                  </c:pt>
                  <c:pt idx="165">
                    <c:v>6.13.1</c:v>
                  </c:pt>
                  <c:pt idx="166">
                    <c:v>3.10.9</c:v>
                  </c:pt>
                  <c:pt idx="167">
                    <c:v>3.11.4</c:v>
                  </c:pt>
                  <c:pt idx="168">
                    <c:v>3.1.9</c:v>
                  </c:pt>
                  <c:pt idx="169">
                    <c:v>3.11.1</c:v>
                  </c:pt>
                  <c:pt idx="170">
                    <c:v>8.3.1</c:v>
                  </c:pt>
                  <c:pt idx="171">
                    <c:v>4.7.22</c:v>
                  </c:pt>
                  <c:pt idx="172">
                    <c:v>4.2.3</c:v>
                  </c:pt>
                  <c:pt idx="173">
                    <c:v>4.5.5</c:v>
                  </c:pt>
                  <c:pt idx="174">
                    <c:v>1.1</c:v>
                  </c:pt>
                  <c:pt idx="175">
                    <c:v>6.7.2</c:v>
                  </c:pt>
                  <c:pt idx="176">
                    <c:v>6.13.8</c:v>
                  </c:pt>
                  <c:pt idx="177">
                    <c:v>5.6.4</c:v>
                  </c:pt>
                  <c:pt idx="178">
                    <c:v>3.5.6</c:v>
                  </c:pt>
                  <c:pt idx="179">
                    <c:v>4.7.11</c:v>
                  </c:pt>
                  <c:pt idx="180">
                    <c:v>6.13.14</c:v>
                  </c:pt>
                  <c:pt idx="181">
                    <c:v>3.5.1</c:v>
                  </c:pt>
                  <c:pt idx="182">
                    <c:v>3.8.1</c:v>
                  </c:pt>
                  <c:pt idx="183">
                    <c:v>3.4.9</c:v>
                  </c:pt>
                  <c:pt idx="184">
                    <c:v>5.5.1.2</c:v>
                  </c:pt>
                  <c:pt idx="185">
                    <c:v>6.10.5</c:v>
                  </c:pt>
                  <c:pt idx="186">
                    <c:v>4.6.10</c:v>
                  </c:pt>
                  <c:pt idx="187">
                    <c:v>4.2.2</c:v>
                  </c:pt>
                  <c:pt idx="188">
                    <c:v>7.3.10</c:v>
                  </c:pt>
                  <c:pt idx="189">
                    <c:v>6.13.15</c:v>
                  </c:pt>
                  <c:pt idx="190">
                    <c:v>3.2.5</c:v>
                  </c:pt>
                  <c:pt idx="191">
                    <c:v>3.9.8</c:v>
                  </c:pt>
                  <c:pt idx="192">
                    <c:v>9.6.6</c:v>
                  </c:pt>
                  <c:pt idx="193">
                    <c:v>3.10.3</c:v>
                  </c:pt>
                  <c:pt idx="194">
                    <c:v>4.6.35</c:v>
                  </c:pt>
                  <c:pt idx="195">
                    <c:v>3.5.3</c:v>
                  </c:pt>
                  <c:pt idx="196">
                    <c:v>8.5.2</c:v>
                  </c:pt>
                  <c:pt idx="197">
                    <c:v>3.2.3</c:v>
                  </c:pt>
                  <c:pt idx="198">
                    <c:v>3.7.3</c:v>
                  </c:pt>
                  <c:pt idx="199">
                    <c:v>3.6.3</c:v>
                  </c:pt>
                  <c:pt idx="200">
                    <c:v>6.7.9</c:v>
                  </c:pt>
                  <c:pt idx="201">
                    <c:v>3.1.8</c:v>
                  </c:pt>
                  <c:pt idx="202">
                    <c:v>9.8.1</c:v>
                  </c:pt>
                  <c:pt idx="203">
                    <c:v>3.10.1</c:v>
                  </c:pt>
                  <c:pt idx="204">
                    <c:v>3.7.8</c:v>
                  </c:pt>
                  <c:pt idx="205">
                    <c:v>4.7.13</c:v>
                  </c:pt>
                  <c:pt idx="206">
                    <c:v>5.7.3</c:v>
                  </c:pt>
                  <c:pt idx="207">
                    <c:v>3.8.2</c:v>
                  </c:pt>
                  <c:pt idx="208">
                    <c:v>3.9.4</c:v>
                  </c:pt>
                  <c:pt idx="209">
                    <c:v>4.2.4</c:v>
                  </c:pt>
                  <c:pt idx="210">
                    <c:v>3.3.5</c:v>
                  </c:pt>
                  <c:pt idx="211">
                    <c:v>4.7.2</c:v>
                  </c:pt>
                  <c:pt idx="212">
                    <c:v>4.6.34</c:v>
                  </c:pt>
                  <c:pt idx="213">
                    <c:v>4.6.12</c:v>
                  </c:pt>
                  <c:pt idx="214">
                    <c:v>3.10.4</c:v>
                  </c:pt>
                  <c:pt idx="215">
                    <c:v>6.9.4</c:v>
                  </c:pt>
                  <c:pt idx="216">
                    <c:v>3.4.10</c:v>
                  </c:pt>
                  <c:pt idx="217">
                    <c:v>6.4.12</c:v>
                  </c:pt>
                  <c:pt idx="218">
                    <c:v>6.13.18</c:v>
                  </c:pt>
                  <c:pt idx="219">
                    <c:v>6.1.2</c:v>
                  </c:pt>
                  <c:pt idx="220">
                    <c:v>6.2.2</c:v>
                  </c:pt>
                  <c:pt idx="221">
                    <c:v>6.3.2</c:v>
                  </c:pt>
                  <c:pt idx="222">
                    <c:v>7.4.13</c:v>
                  </c:pt>
                  <c:pt idx="223">
                    <c:v>7.5.12</c:v>
                  </c:pt>
                  <c:pt idx="224">
                    <c:v>4.6.11</c:v>
                  </c:pt>
                  <c:pt idx="225">
                    <c:v>7.6.5</c:v>
                  </c:pt>
                  <c:pt idx="226">
                    <c:v>6.6.15</c:v>
                  </c:pt>
                  <c:pt idx="227">
                    <c:v>3.9.9</c:v>
                  </c:pt>
                  <c:pt idx="228">
                    <c:v>3.3.3</c:v>
                  </c:pt>
                  <c:pt idx="229">
                    <c:v>6.10.4</c:v>
                  </c:pt>
                  <c:pt idx="230">
                    <c:v>9.5.3</c:v>
                  </c:pt>
                  <c:pt idx="231">
                    <c:v>3.10.14</c:v>
                  </c:pt>
                  <c:pt idx="232">
                    <c:v>3.2.4</c:v>
                  </c:pt>
                  <c:pt idx="233">
                    <c:v>4.6.20</c:v>
                  </c:pt>
                  <c:pt idx="234">
                    <c:v>4.6.16</c:v>
                  </c:pt>
                  <c:pt idx="235">
                    <c:v>4.7.14</c:v>
                  </c:pt>
                  <c:pt idx="236">
                    <c:v>4.6.13</c:v>
                  </c:pt>
                  <c:pt idx="237">
                    <c:v>3.5.12</c:v>
                  </c:pt>
                  <c:pt idx="238">
                    <c:v>6.6.14</c:v>
                  </c:pt>
                  <c:pt idx="239">
                    <c:v>4.7.28</c:v>
                  </c:pt>
                  <c:pt idx="240">
                    <c:v>4.7.27</c:v>
                  </c:pt>
                  <c:pt idx="241">
                    <c:v>3.1.4</c:v>
                  </c:pt>
                  <c:pt idx="242">
                    <c:v>6.9.3</c:v>
                  </c:pt>
                  <c:pt idx="243">
                    <c:v>3.4.11</c:v>
                  </c:pt>
                  <c:pt idx="244">
                    <c:v>4.6.22</c:v>
                  </c:pt>
                  <c:pt idx="245">
                    <c:v>9.6.4</c:v>
                  </c:pt>
                  <c:pt idx="246">
                    <c:v>4.2.7</c:v>
                  </c:pt>
                  <c:pt idx="247">
                    <c:v>5.2.3</c:v>
                  </c:pt>
                  <c:pt idx="248">
                    <c:v>3.9.10</c:v>
                  </c:pt>
                  <c:pt idx="249">
                    <c:v>5.6.6</c:v>
                  </c:pt>
                  <c:pt idx="250">
                    <c:v>9.5.1</c:v>
                  </c:pt>
                  <c:pt idx="251">
                    <c:v>4.6.15</c:v>
                  </c:pt>
                  <c:pt idx="252">
                    <c:v>4.3.3</c:v>
                  </c:pt>
                  <c:pt idx="253">
                    <c:v>7.7.1</c:v>
                  </c:pt>
                  <c:pt idx="254">
                    <c:v>4.6.31</c:v>
                  </c:pt>
                  <c:pt idx="255">
                    <c:v>4.7.19</c:v>
                  </c:pt>
                  <c:pt idx="256">
                    <c:v>6.10.7</c:v>
                  </c:pt>
                  <c:pt idx="257">
                    <c:v>6.11.5</c:v>
                  </c:pt>
                  <c:pt idx="258">
                    <c:v>6.12.7</c:v>
                  </c:pt>
                  <c:pt idx="259">
                    <c:v>4.6.38</c:v>
                  </c:pt>
                  <c:pt idx="260">
                    <c:v>4.7.18</c:v>
                  </c:pt>
                  <c:pt idx="261">
                    <c:v>3.5.7</c:v>
                  </c:pt>
                  <c:pt idx="262">
                    <c:v>5.5.2.3</c:v>
                  </c:pt>
                  <c:pt idx="263">
                    <c:v>4.2.8</c:v>
                  </c:pt>
                  <c:pt idx="264">
                    <c:v>9.7.1</c:v>
                  </c:pt>
                  <c:pt idx="265">
                    <c:v>4.7.37</c:v>
                  </c:pt>
                  <c:pt idx="266">
                    <c:v>3.11.9</c:v>
                  </c:pt>
                  <c:pt idx="267">
                    <c:v>7.3.12</c:v>
                  </c:pt>
                  <c:pt idx="268">
                    <c:v>7.3.11</c:v>
                  </c:pt>
                  <c:pt idx="269">
                    <c:v>4.4.1</c:v>
                  </c:pt>
                  <c:pt idx="270">
                    <c:v>6.7.7</c:v>
                  </c:pt>
                  <c:pt idx="271">
                    <c:v>4.3.1</c:v>
                  </c:pt>
                  <c:pt idx="272">
                    <c:v>3.5.2</c:v>
                  </c:pt>
                  <c:pt idx="273">
                    <c:v>8.5.3</c:v>
                  </c:pt>
                  <c:pt idx="274">
                    <c:v>3.5.13</c:v>
                  </c:pt>
                  <c:pt idx="275">
                    <c:v>3.3.4</c:v>
                  </c:pt>
                  <c:pt idx="276">
                    <c:v>4.6.7</c:v>
                  </c:pt>
                  <c:pt idx="277">
                    <c:v>3.13.1</c:v>
                  </c:pt>
                  <c:pt idx="278">
                    <c:v>4.7.35</c:v>
                  </c:pt>
                  <c:pt idx="279">
                    <c:v>3.7.5</c:v>
                  </c:pt>
                  <c:pt idx="280">
                    <c:v>3.11.2</c:v>
                  </c:pt>
                  <c:pt idx="281">
                    <c:v>4.7.3</c:v>
                  </c:pt>
                  <c:pt idx="282">
                    <c:v>4.6.32</c:v>
                  </c:pt>
                  <c:pt idx="283">
                    <c:v>4.7.30</c:v>
                  </c:pt>
                  <c:pt idx="284">
                    <c:v>6.5.2</c:v>
                  </c:pt>
                  <c:pt idx="285">
                    <c:v>4.1.6</c:v>
                  </c:pt>
                  <c:pt idx="286">
                    <c:v>3.10.12</c:v>
                  </c:pt>
                  <c:pt idx="287">
                    <c:v>6.5.5</c:v>
                  </c:pt>
                  <c:pt idx="288">
                    <c:v>6.5.1</c:v>
                  </c:pt>
                  <c:pt idx="289">
                    <c:v>1.3</c:v>
                  </c:pt>
                  <c:pt idx="290">
                    <c:v>3.4.3</c:v>
                  </c:pt>
                  <c:pt idx="291">
                    <c:v>4.3.4</c:v>
                  </c:pt>
                  <c:pt idx="292">
                    <c:v>7.1.3</c:v>
                  </c:pt>
                  <c:pt idx="293">
                    <c:v>4.6.36</c:v>
                  </c:pt>
                  <c:pt idx="294">
                    <c:v>8.7.6</c:v>
                  </c:pt>
                  <c:pt idx="295">
                    <c:v>6.4.7</c:v>
                  </c:pt>
                  <c:pt idx="296">
                    <c:v>6.1.7</c:v>
                  </c:pt>
                  <c:pt idx="297">
                    <c:v>6.2.7</c:v>
                  </c:pt>
                  <c:pt idx="298">
                    <c:v>6.3.7</c:v>
                  </c:pt>
                  <c:pt idx="299">
                    <c:v>7.3.2</c:v>
                  </c:pt>
                  <c:pt idx="300">
                    <c:v>7.4.6</c:v>
                  </c:pt>
                  <c:pt idx="301">
                    <c:v>7.3.9</c:v>
                  </c:pt>
                  <c:pt idx="302">
                    <c:v>3.5.14</c:v>
                  </c:pt>
                  <c:pt idx="303">
                    <c:v>4.6.19</c:v>
                  </c:pt>
                  <c:pt idx="304">
                    <c:v>4.7.17</c:v>
                  </c:pt>
                  <c:pt idx="305">
                    <c:v>6.6.9</c:v>
                  </c:pt>
                  <c:pt idx="306">
                    <c:v>3.5.8</c:v>
                  </c:pt>
                  <c:pt idx="307">
                    <c:v>9.8.4</c:v>
                  </c:pt>
                  <c:pt idx="308">
                    <c:v>6.4.1</c:v>
                  </c:pt>
                  <c:pt idx="309">
                    <c:v>6.7.6</c:v>
                  </c:pt>
                  <c:pt idx="310">
                    <c:v>4.6.3</c:v>
                  </c:pt>
                  <c:pt idx="311">
                    <c:v>4.7.7</c:v>
                  </c:pt>
                  <c:pt idx="312">
                    <c:v>4.7.8</c:v>
                  </c:pt>
                  <c:pt idx="313">
                    <c:v>4.3.5</c:v>
                  </c:pt>
                  <c:pt idx="314">
                    <c:v>8.7.5</c:v>
                  </c:pt>
                  <c:pt idx="315">
                    <c:v>6.13.16</c:v>
                  </c:pt>
                  <c:pt idx="316">
                    <c:v>4.7.24</c:v>
                  </c:pt>
                  <c:pt idx="317">
                    <c:v>4.6.27</c:v>
                  </c:pt>
                  <c:pt idx="318">
                    <c:v>7.7.5</c:v>
                  </c:pt>
                  <c:pt idx="319">
                    <c:v>4.6.26</c:v>
                  </c:pt>
                  <c:pt idx="320">
                    <c:v>6.13.10</c:v>
                  </c:pt>
                  <c:pt idx="321">
                    <c:v>4.7.29</c:v>
                  </c:pt>
                  <c:pt idx="322">
                    <c:v>6.4.8</c:v>
                  </c:pt>
                  <c:pt idx="323">
                    <c:v>3.10.2</c:v>
                  </c:pt>
                  <c:pt idx="324">
                    <c:v>6.9.14</c:v>
                  </c:pt>
                  <c:pt idx="325">
                    <c:v>4.1.3</c:v>
                  </c:pt>
                  <c:pt idx="326">
                    <c:v>6.8.11</c:v>
                  </c:pt>
                  <c:pt idx="327">
                    <c:v>4.6.33</c:v>
                  </c:pt>
                  <c:pt idx="328">
                    <c:v>4.7.31</c:v>
                  </c:pt>
                  <c:pt idx="329">
                    <c:v>6.12.4</c:v>
                  </c:pt>
                  <c:pt idx="330">
                    <c:v>6.9.12</c:v>
                  </c:pt>
                  <c:pt idx="331">
                    <c:v>4.3.7</c:v>
                  </c:pt>
                  <c:pt idx="332">
                    <c:v>7.6.6</c:v>
                  </c:pt>
                  <c:pt idx="333">
                    <c:v>7.7.6</c:v>
                  </c:pt>
                  <c:pt idx="334">
                    <c:v>3.7.7</c:v>
                  </c:pt>
                  <c:pt idx="335">
                    <c:v>6.6.1</c:v>
                  </c:pt>
                  <c:pt idx="336">
                    <c:v>6.8.5</c:v>
                  </c:pt>
                  <c:pt idx="337">
                    <c:v>6.8.12</c:v>
                  </c:pt>
                  <c:pt idx="338">
                    <c:v>7.4.1</c:v>
                  </c:pt>
                  <c:pt idx="339">
                    <c:v>6.6.7</c:v>
                  </c:pt>
                  <c:pt idx="340">
                    <c:v>6.8.4</c:v>
                  </c:pt>
                  <c:pt idx="341">
                    <c:v>6.9.5</c:v>
                  </c:pt>
                  <c:pt idx="342">
                    <c:v>3.11.10</c:v>
                  </c:pt>
                  <c:pt idx="343">
                    <c:v>6.1.5</c:v>
                  </c:pt>
                  <c:pt idx="344">
                    <c:v>6.2.5</c:v>
                  </c:pt>
                  <c:pt idx="345">
                    <c:v>6.3.5</c:v>
                  </c:pt>
                  <c:pt idx="346">
                    <c:v>9.8.3</c:v>
                  </c:pt>
                  <c:pt idx="347">
                    <c:v>4.6.29</c:v>
                  </c:pt>
                  <c:pt idx="348">
                    <c:v>4.6.4</c:v>
                  </c:pt>
                  <c:pt idx="349">
                    <c:v>3.10.10</c:v>
                  </c:pt>
                  <c:pt idx="350">
                    <c:v>4.7.32</c:v>
                  </c:pt>
                  <c:pt idx="351">
                    <c:v>3.2.1</c:v>
                  </c:pt>
                  <c:pt idx="352">
                    <c:v>3.4.8</c:v>
                  </c:pt>
                  <c:pt idx="353">
                    <c:v>7.6.17</c:v>
                  </c:pt>
                  <c:pt idx="354">
                    <c:v>7.7.17</c:v>
                  </c:pt>
                  <c:pt idx="355">
                    <c:v>4.1.4</c:v>
                  </c:pt>
                  <c:pt idx="356">
                    <c:v>3.4.2</c:v>
                  </c:pt>
                  <c:pt idx="357">
                    <c:v>3.13.3</c:v>
                  </c:pt>
                  <c:pt idx="358">
                    <c:v>6.10.6</c:v>
                  </c:pt>
                  <c:pt idx="359">
                    <c:v>6.11.4</c:v>
                  </c:pt>
                  <c:pt idx="360">
                    <c:v>6.12.6</c:v>
                  </c:pt>
                  <c:pt idx="361">
                    <c:v>3.9.7</c:v>
                  </c:pt>
                  <c:pt idx="362">
                    <c:v>4.6.8</c:v>
                  </c:pt>
                  <c:pt idx="363">
                    <c:v>7.3.4</c:v>
                  </c:pt>
                  <c:pt idx="364">
                    <c:v>4.6.14</c:v>
                  </c:pt>
                  <c:pt idx="365">
                    <c:v>5.7.4</c:v>
                  </c:pt>
                  <c:pt idx="366">
                    <c:v>2.6</c:v>
                  </c:pt>
                  <c:pt idx="367">
                    <c:v>6.9.1</c:v>
                  </c:pt>
                  <c:pt idx="368">
                    <c:v>6.5.7</c:v>
                  </c:pt>
                  <c:pt idx="369">
                    <c:v>6.9.6</c:v>
                  </c:pt>
                  <c:pt idx="370">
                    <c:v>6.5.4</c:v>
                  </c:pt>
                  <c:pt idx="371">
                    <c:v>3.10.13</c:v>
                  </c:pt>
                  <c:pt idx="372">
                    <c:v>3.11.7</c:v>
                  </c:pt>
                  <c:pt idx="373">
                    <c:v>4.1.5</c:v>
                  </c:pt>
                  <c:pt idx="374">
                    <c:v>6.6.8</c:v>
                  </c:pt>
                  <c:pt idx="375">
                    <c:v>6.4.3</c:v>
                  </c:pt>
                  <c:pt idx="376">
                    <c:v>6.6.4</c:v>
                  </c:pt>
                  <c:pt idx="377">
                    <c:v>4.7.26</c:v>
                  </c:pt>
                  <c:pt idx="378">
                    <c:v>4.7.38</c:v>
                  </c:pt>
                  <c:pt idx="379">
                    <c:v>3.3.1</c:v>
                  </c:pt>
                  <c:pt idx="380">
                    <c:v>6.8.1</c:v>
                  </c:pt>
                  <c:pt idx="381">
                    <c:v>4.6.9</c:v>
                  </c:pt>
                  <c:pt idx="382">
                    <c:v>6.6.16</c:v>
                  </c:pt>
                  <c:pt idx="383">
                    <c:v>6.8.13</c:v>
                  </c:pt>
                  <c:pt idx="384">
                    <c:v>6.9.13</c:v>
                  </c:pt>
                  <c:pt idx="385">
                    <c:v>6.13.17</c:v>
                  </c:pt>
                  <c:pt idx="386">
                    <c:v>4.6.28</c:v>
                  </c:pt>
                  <c:pt idx="387">
                    <c:v>7.5.1</c:v>
                  </c:pt>
                  <c:pt idx="388">
                    <c:v>4.6.18</c:v>
                  </c:pt>
                  <c:pt idx="389">
                    <c:v>3.11.5</c:v>
                  </c:pt>
                  <c:pt idx="390">
                    <c:v>7.1.1</c:v>
                  </c:pt>
                  <c:pt idx="391">
                    <c:v>6.8.3</c:v>
                  </c:pt>
                  <c:pt idx="392">
                    <c:v>6.10.11</c:v>
                  </c:pt>
                  <c:pt idx="393">
                    <c:v>6.11.9</c:v>
                  </c:pt>
                  <c:pt idx="394">
                    <c:v>6.12.11</c:v>
                  </c:pt>
                  <c:pt idx="395">
                    <c:v>3.5.11</c:v>
                  </c:pt>
                  <c:pt idx="396">
                    <c:v>7.6.3</c:v>
                  </c:pt>
                  <c:pt idx="397">
                    <c:v>7.7.3</c:v>
                  </c:pt>
                  <c:pt idx="398">
                    <c:v>3.4.1</c:v>
                  </c:pt>
                  <c:pt idx="399">
                    <c:v>3.12.2</c:v>
                  </c:pt>
                  <c:pt idx="400">
                    <c:v>3.10.8</c:v>
                  </c:pt>
                  <c:pt idx="401">
                    <c:v>7.6.4</c:v>
                  </c:pt>
                  <c:pt idx="402">
                    <c:v>7.7.4</c:v>
                  </c:pt>
                  <c:pt idx="403">
                    <c:v>9.6.3</c:v>
                  </c:pt>
                  <c:pt idx="404">
                    <c:v>6.6.2</c:v>
                  </c:pt>
                  <c:pt idx="405">
                    <c:v>7.6.9</c:v>
                  </c:pt>
                  <c:pt idx="406">
                    <c:v>7.7.9</c:v>
                  </c:pt>
                  <c:pt idx="407">
                    <c:v>4.6.37</c:v>
                  </c:pt>
                  <c:pt idx="408">
                    <c:v>4.3.2</c:v>
                  </c:pt>
                  <c:pt idx="409">
                    <c:v>6.5.12</c:v>
                  </c:pt>
                  <c:pt idx="410">
                    <c:v>6.7.13</c:v>
                  </c:pt>
                  <c:pt idx="411">
                    <c:v>7.2.2</c:v>
                  </c:pt>
                  <c:pt idx="412">
                    <c:v>7.5.5</c:v>
                  </c:pt>
                  <c:pt idx="413">
                    <c:v>9.8.2</c:v>
                  </c:pt>
                  <c:pt idx="414">
                    <c:v>3.4.6</c:v>
                  </c:pt>
                  <c:pt idx="415">
                    <c:v>6.8.2</c:v>
                  </c:pt>
                  <c:pt idx="416">
                    <c:v>4.2.5</c:v>
                  </c:pt>
                  <c:pt idx="417">
                    <c:v>6.13.3</c:v>
                  </c:pt>
                  <c:pt idx="418">
                    <c:v>6.13.6</c:v>
                  </c:pt>
                  <c:pt idx="419">
                    <c:v>6.5.13</c:v>
                  </c:pt>
                  <c:pt idx="420">
                    <c:v>6.7.3</c:v>
                  </c:pt>
                  <c:pt idx="421">
                    <c:v>6.7.15</c:v>
                  </c:pt>
                  <c:pt idx="422">
                    <c:v>6.10.12</c:v>
                  </c:pt>
                  <c:pt idx="423">
                    <c:v>6.11.10</c:v>
                  </c:pt>
                  <c:pt idx="424">
                    <c:v>6.12.12</c:v>
                  </c:pt>
                  <c:pt idx="425">
                    <c:v>3.9.1</c:v>
                  </c:pt>
                  <c:pt idx="426">
                    <c:v>6.1.4</c:v>
                  </c:pt>
                  <c:pt idx="427">
                    <c:v>6.2.4</c:v>
                  </c:pt>
                  <c:pt idx="428">
                    <c:v>6.3.4</c:v>
                  </c:pt>
                  <c:pt idx="429">
                    <c:v>7.4.8</c:v>
                  </c:pt>
                  <c:pt idx="430">
                    <c:v>7.5.7</c:v>
                  </c:pt>
                  <c:pt idx="431">
                    <c:v>3.2.2</c:v>
                  </c:pt>
                  <c:pt idx="432">
                    <c:v>6.6.5</c:v>
                  </c:pt>
                  <c:pt idx="433">
                    <c:v>7.1.5</c:v>
                  </c:pt>
                  <c:pt idx="434">
                    <c:v>3.4.4</c:v>
                  </c:pt>
                  <c:pt idx="435">
                    <c:v>6.6.10</c:v>
                  </c:pt>
                  <c:pt idx="436">
                    <c:v>6.8.7</c:v>
                  </c:pt>
                  <c:pt idx="437">
                    <c:v>6.7.4</c:v>
                  </c:pt>
                  <c:pt idx="438">
                    <c:v>7.1.2</c:v>
                  </c:pt>
                  <c:pt idx="439">
                    <c:v>6.1.8</c:v>
                  </c:pt>
                  <c:pt idx="440">
                    <c:v>6.2.8</c:v>
                  </c:pt>
                  <c:pt idx="441">
                    <c:v>6.3.8</c:v>
                  </c:pt>
                  <c:pt idx="442">
                    <c:v>6.4.11</c:v>
                  </c:pt>
                  <c:pt idx="443">
                    <c:v>6.5.11</c:v>
                  </c:pt>
                  <c:pt idx="444">
                    <c:v>6.7.14</c:v>
                  </c:pt>
                  <c:pt idx="445">
                    <c:v>6.10.15</c:v>
                  </c:pt>
                  <c:pt idx="446">
                    <c:v>6.11.13</c:v>
                  </c:pt>
                  <c:pt idx="447">
                    <c:v>6.12.15</c:v>
                  </c:pt>
                  <c:pt idx="448">
                    <c:v>6.6.3</c:v>
                  </c:pt>
                  <c:pt idx="449">
                    <c:v>4.6.25</c:v>
                  </c:pt>
                  <c:pt idx="450">
                    <c:v>3.7.6</c:v>
                  </c:pt>
                  <c:pt idx="451">
                    <c:v>3.9.3</c:v>
                  </c:pt>
                  <c:pt idx="452">
                    <c:v>6.6.11</c:v>
                  </c:pt>
                  <c:pt idx="453">
                    <c:v>7.4.14</c:v>
                  </c:pt>
                  <c:pt idx="454">
                    <c:v>7.5.13</c:v>
                  </c:pt>
                  <c:pt idx="455">
                    <c:v>7.6.16</c:v>
                  </c:pt>
                  <c:pt idx="456">
                    <c:v>7.7.16</c:v>
                  </c:pt>
                  <c:pt idx="457">
                    <c:v>6.1.3</c:v>
                  </c:pt>
                  <c:pt idx="458">
                    <c:v>6.2.3</c:v>
                  </c:pt>
                  <c:pt idx="459">
                    <c:v>6.3.3</c:v>
                  </c:pt>
                  <c:pt idx="460">
                    <c:v>6.4.5</c:v>
                  </c:pt>
                  <c:pt idx="461">
                    <c:v>6.5.3</c:v>
                  </c:pt>
                  <c:pt idx="462">
                    <c:v>6.7.5</c:v>
                  </c:pt>
                  <c:pt idx="463">
                    <c:v>8.7.7</c:v>
                  </c:pt>
                  <c:pt idx="464">
                    <c:v>3.13.2</c:v>
                  </c:pt>
                  <c:pt idx="465">
                    <c:v>3.10.11</c:v>
                  </c:pt>
                  <c:pt idx="466">
                    <c:v>1.2</c:v>
                  </c:pt>
                  <c:pt idx="467">
                    <c:v>7.6.15</c:v>
                  </c:pt>
                  <c:pt idx="468">
                    <c:v>7.7.15</c:v>
                  </c:pt>
                  <c:pt idx="469">
                    <c:v>3.10.6</c:v>
                  </c:pt>
                  <c:pt idx="470">
                    <c:v>6.1.9</c:v>
                  </c:pt>
                  <c:pt idx="471">
                    <c:v>6.2.9</c:v>
                  </c:pt>
                  <c:pt idx="472">
                    <c:v>6.3.9</c:v>
                  </c:pt>
                  <c:pt idx="473">
                    <c:v>6.4.13</c:v>
                  </c:pt>
                  <c:pt idx="474">
                    <c:v>6.5.8</c:v>
                  </c:pt>
                  <c:pt idx="475">
                    <c:v>6.6.17</c:v>
                  </c:pt>
                  <c:pt idx="476">
                    <c:v>6.7.10</c:v>
                  </c:pt>
                  <c:pt idx="477">
                    <c:v>6.8.14</c:v>
                  </c:pt>
                  <c:pt idx="478">
                    <c:v>6.10.16</c:v>
                  </c:pt>
                  <c:pt idx="479">
                    <c:v>6.11.14</c:v>
                  </c:pt>
                  <c:pt idx="480">
                    <c:v>6.12.16</c:v>
                  </c:pt>
                  <c:pt idx="481">
                    <c:v>6.13.13</c:v>
                  </c:pt>
                  <c:pt idx="482">
                    <c:v>3.10.5</c:v>
                  </c:pt>
                  <c:pt idx="483">
                    <c:v>6.4.2</c:v>
                  </c:pt>
                  <c:pt idx="484">
                    <c:v>4.6.23</c:v>
                  </c:pt>
                  <c:pt idx="485">
                    <c:v>4.1.2</c:v>
                  </c:pt>
                  <c:pt idx="486">
                    <c:v>7.6.8</c:v>
                  </c:pt>
                  <c:pt idx="487">
                    <c:v>7.7.8</c:v>
                  </c:pt>
                  <c:pt idx="488">
                    <c:v>7.6.2</c:v>
                  </c:pt>
                  <c:pt idx="489">
                    <c:v>7.4.3</c:v>
                  </c:pt>
                  <c:pt idx="490">
                    <c:v>6.13.4</c:v>
                  </c:pt>
                  <c:pt idx="491">
                    <c:v>7.4.9</c:v>
                  </c:pt>
                  <c:pt idx="492">
                    <c:v>7.5.8</c:v>
                  </c:pt>
                  <c:pt idx="493">
                    <c:v>6.9.2</c:v>
                  </c:pt>
                  <c:pt idx="494">
                    <c:v>7.1.6</c:v>
                  </c:pt>
                  <c:pt idx="495">
                    <c:v>7.5.2</c:v>
                  </c:pt>
                  <c:pt idx="496">
                    <c:v>6.6.6</c:v>
                  </c:pt>
                  <c:pt idx="497">
                    <c:v>3.3.2</c:v>
                  </c:pt>
                  <c:pt idx="498">
                    <c:v>6.8.10</c:v>
                  </c:pt>
                  <c:pt idx="499">
                    <c:v>6.9.7</c:v>
                  </c:pt>
                  <c:pt idx="500">
                    <c:v>6.9.11</c:v>
                  </c:pt>
                  <c:pt idx="501">
                    <c:v>7.3.1</c:v>
                  </c:pt>
                  <c:pt idx="502">
                    <c:v>7.4.5</c:v>
                  </c:pt>
                  <c:pt idx="503">
                    <c:v>7.6.7</c:v>
                  </c:pt>
                  <c:pt idx="504">
                    <c:v>7.7.7</c:v>
                  </c:pt>
                  <c:pt idx="505">
                    <c:v>6.4.6</c:v>
                  </c:pt>
                  <c:pt idx="506">
                    <c:v>7.3.7</c:v>
                  </c:pt>
                  <c:pt idx="507">
                    <c:v>7.7.2</c:v>
                  </c:pt>
                  <c:pt idx="508">
                    <c:v>3.4.5</c:v>
                  </c:pt>
                  <c:pt idx="509">
                    <c:v>6.1.6</c:v>
                  </c:pt>
                  <c:pt idx="510">
                    <c:v>6.2.6</c:v>
                  </c:pt>
                  <c:pt idx="511">
                    <c:v>6.3.6</c:v>
                  </c:pt>
                  <c:pt idx="512">
                    <c:v>6.4.9</c:v>
                  </c:pt>
                  <c:pt idx="513">
                    <c:v>6.5.6</c:v>
                  </c:pt>
                  <c:pt idx="514">
                    <c:v>6.7.8</c:v>
                  </c:pt>
                  <c:pt idx="515">
                    <c:v>7.3.6</c:v>
                  </c:pt>
                  <c:pt idx="516">
                    <c:v>6.4.4</c:v>
                  </c:pt>
                  <c:pt idx="517">
                    <c:v>7.3.3</c:v>
                  </c:pt>
                  <c:pt idx="518">
                    <c:v>7.6.14</c:v>
                  </c:pt>
                  <c:pt idx="519">
                    <c:v>7.7.14</c:v>
                  </c:pt>
                  <c:pt idx="520">
                    <c:v>6.8.6</c:v>
                  </c:pt>
                  <c:pt idx="521">
                    <c:v>7.2.4</c:v>
                  </c:pt>
                  <c:pt idx="522">
                    <c:v>4.7.23</c:v>
                  </c:pt>
                  <c:pt idx="523">
                    <c:v>7.1.7</c:v>
                  </c:pt>
                  <c:pt idx="524">
                    <c:v>7.4.4</c:v>
                  </c:pt>
                  <c:pt idx="525">
                    <c:v>7.4.11</c:v>
                  </c:pt>
                  <c:pt idx="526">
                    <c:v>7.5.10</c:v>
                  </c:pt>
                  <c:pt idx="527">
                    <c:v>3.9.2</c:v>
                  </c:pt>
                  <c:pt idx="528">
                    <c:v>6.5.10</c:v>
                  </c:pt>
                  <c:pt idx="529">
                    <c:v>6.5.9</c:v>
                  </c:pt>
                  <c:pt idx="530">
                    <c:v>6.7.11</c:v>
                  </c:pt>
                  <c:pt idx="531">
                    <c:v>6.10.9</c:v>
                  </c:pt>
                  <c:pt idx="532">
                    <c:v>6.11.7</c:v>
                  </c:pt>
                  <c:pt idx="533">
                    <c:v>6.12.9</c:v>
                  </c:pt>
                  <c:pt idx="534">
                    <c:v>7.6.13</c:v>
                  </c:pt>
                  <c:pt idx="535">
                    <c:v>7.7.13</c:v>
                  </c:pt>
                  <c:pt idx="536">
                    <c:v>7.3.8</c:v>
                  </c:pt>
                  <c:pt idx="537">
                    <c:v>7.4.2</c:v>
                  </c:pt>
                  <c:pt idx="538">
                    <c:v>7.4.10</c:v>
                  </c:pt>
                  <c:pt idx="539">
                    <c:v>7.5.9</c:v>
                  </c:pt>
                  <c:pt idx="540">
                    <c:v>6.4.10</c:v>
                  </c:pt>
                  <c:pt idx="541">
                    <c:v>6.6.13</c:v>
                  </c:pt>
                  <c:pt idx="542">
                    <c:v>4.3.6</c:v>
                  </c:pt>
                  <c:pt idx="543">
                    <c:v>7.4.7</c:v>
                  </c:pt>
                  <c:pt idx="544">
                    <c:v>7.5.6</c:v>
                  </c:pt>
                  <c:pt idx="545">
                    <c:v>7.2.1</c:v>
                  </c:pt>
                  <c:pt idx="546">
                    <c:v>7.5.4</c:v>
                  </c:pt>
                  <c:pt idx="547">
                    <c:v>7.2.5</c:v>
                  </c:pt>
                  <c:pt idx="548">
                    <c:v>7.5.3</c:v>
                  </c:pt>
                  <c:pt idx="549">
                    <c:v>6.10.13</c:v>
                  </c:pt>
                  <c:pt idx="550">
                    <c:v>6.11.11</c:v>
                  </c:pt>
                  <c:pt idx="551">
                    <c:v>6.12.13</c:v>
                  </c:pt>
                  <c:pt idx="552">
                    <c:v>6.6.12</c:v>
                  </c:pt>
                  <c:pt idx="553">
                    <c:v>6.7.12</c:v>
                  </c:pt>
                  <c:pt idx="554">
                    <c:v>6.8.8</c:v>
                  </c:pt>
                  <c:pt idx="555">
                    <c:v>6.8.9</c:v>
                  </c:pt>
                  <c:pt idx="556">
                    <c:v>6.9.8</c:v>
                  </c:pt>
                  <c:pt idx="557">
                    <c:v>6.9.9</c:v>
                  </c:pt>
                  <c:pt idx="558">
                    <c:v>6.9.10</c:v>
                  </c:pt>
                  <c:pt idx="559">
                    <c:v>6.10.10</c:v>
                  </c:pt>
                  <c:pt idx="560">
                    <c:v>6.11.8</c:v>
                  </c:pt>
                  <c:pt idx="561">
                    <c:v>6.12.10</c:v>
                  </c:pt>
                  <c:pt idx="562">
                    <c:v>6.13.5</c:v>
                  </c:pt>
                  <c:pt idx="563">
                    <c:v>6.13.7</c:v>
                  </c:pt>
                  <c:pt idx="564">
                    <c:v>7.3.5</c:v>
                  </c:pt>
                  <c:pt idx="565">
                    <c:v>7.2.3</c:v>
                  </c:pt>
                  <c:pt idx="566">
                    <c:v>7.2.6</c:v>
                  </c:pt>
                </c:lvl>
                <c:lvl>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lvl>
              </c:multiLvlStrCache>
            </c:multiLvlStrRef>
          </c:cat>
          <c:val>
            <c:numRef>
              <c:f>'CURVA ABC'!$G$5:$G$571</c:f>
              <c:numCache>
                <c:formatCode>0.0000%</c:formatCode>
                <c:ptCount val="567"/>
                <c:pt idx="0">
                  <c:v>8.8137984294351518E-2</c:v>
                </c:pt>
                <c:pt idx="1">
                  <c:v>8.029265975980511E-2</c:v>
                </c:pt>
                <c:pt idx="2">
                  <c:v>3.5976400804213153E-2</c:v>
                </c:pt>
                <c:pt idx="3">
                  <c:v>3.2162977681708296E-2</c:v>
                </c:pt>
                <c:pt idx="4">
                  <c:v>3.0915776650959577E-2</c:v>
                </c:pt>
                <c:pt idx="5">
                  <c:v>2.9044309776211589E-2</c:v>
                </c:pt>
                <c:pt idx="6">
                  <c:v>2.6603576580955798E-2</c:v>
                </c:pt>
                <c:pt idx="7">
                  <c:v>2.4501036310041798E-2</c:v>
                </c:pt>
                <c:pt idx="8">
                  <c:v>2.3795414705148857E-2</c:v>
                </c:pt>
                <c:pt idx="9">
                  <c:v>2.2446784957236215E-2</c:v>
                </c:pt>
                <c:pt idx="10">
                  <c:v>2.1731894248089741E-2</c:v>
                </c:pt>
                <c:pt idx="11">
                  <c:v>1.9781994948591439E-2</c:v>
                </c:pt>
                <c:pt idx="12">
                  <c:v>1.9436769872438597E-2</c:v>
                </c:pt>
                <c:pt idx="13">
                  <c:v>1.7837952190095444E-2</c:v>
                </c:pt>
                <c:pt idx="14">
                  <c:v>1.3986139577565303E-2</c:v>
                </c:pt>
                <c:pt idx="15">
                  <c:v>1.3450602193414683E-2</c:v>
                </c:pt>
                <c:pt idx="16">
                  <c:v>1.288209494816215E-2</c:v>
                </c:pt>
                <c:pt idx="17">
                  <c:v>1.1872035915973059E-2</c:v>
                </c:pt>
                <c:pt idx="18">
                  <c:v>1.1682217210119587E-2</c:v>
                </c:pt>
                <c:pt idx="19">
                  <c:v>1.0837909612199988E-2</c:v>
                </c:pt>
                <c:pt idx="20">
                  <c:v>1.0801451455103897E-2</c:v>
                </c:pt>
                <c:pt idx="21">
                  <c:v>1.0474134744343172E-2</c:v>
                </c:pt>
                <c:pt idx="22">
                  <c:v>1.0255514457973937E-2</c:v>
                </c:pt>
                <c:pt idx="23">
                  <c:v>1.0165186679298091E-2</c:v>
                </c:pt>
                <c:pt idx="24">
                  <c:v>1.0146818033582448E-2</c:v>
                </c:pt>
                <c:pt idx="25">
                  <c:v>9.9807416149157498E-3</c:v>
                </c:pt>
                <c:pt idx="26">
                  <c:v>9.8511815480632706E-3</c:v>
                </c:pt>
                <c:pt idx="27">
                  <c:v>9.5921620336914572E-3</c:v>
                </c:pt>
                <c:pt idx="28">
                  <c:v>8.6283874609119383E-3</c:v>
                </c:pt>
                <c:pt idx="29">
                  <c:v>8.2291305742120836E-3</c:v>
                </c:pt>
                <c:pt idx="30">
                  <c:v>7.5013826653002359E-3</c:v>
                </c:pt>
                <c:pt idx="31">
                  <c:v>7.2833759047388653E-3</c:v>
                </c:pt>
                <c:pt idx="32">
                  <c:v>6.5512107171977257E-3</c:v>
                </c:pt>
                <c:pt idx="33">
                  <c:v>5.6478103468951034E-3</c:v>
                </c:pt>
                <c:pt idx="34">
                  <c:v>5.3358834846517584E-3</c:v>
                </c:pt>
                <c:pt idx="35">
                  <c:v>5.1396499114674055E-3</c:v>
                </c:pt>
                <c:pt idx="36">
                  <c:v>5.0713670446378683E-3</c:v>
                </c:pt>
                <c:pt idx="37">
                  <c:v>5.0348572568808276E-3</c:v>
                </c:pt>
                <c:pt idx="38">
                  <c:v>5.022112156158328E-3</c:v>
                </c:pt>
                <c:pt idx="39">
                  <c:v>4.9355753480670736E-3</c:v>
                </c:pt>
                <c:pt idx="40">
                  <c:v>4.8282856587718278E-3</c:v>
                </c:pt>
                <c:pt idx="41">
                  <c:v>4.7805946560783496E-3</c:v>
                </c:pt>
                <c:pt idx="42">
                  <c:v>4.769466314641365E-3</c:v>
                </c:pt>
                <c:pt idx="43">
                  <c:v>4.5424311407393251E-3</c:v>
                </c:pt>
                <c:pt idx="44">
                  <c:v>4.3284424734256087E-3</c:v>
                </c:pt>
                <c:pt idx="45">
                  <c:v>4.2343741645062081E-3</c:v>
                </c:pt>
                <c:pt idx="46">
                  <c:v>3.8265149781943654E-3</c:v>
                </c:pt>
                <c:pt idx="47">
                  <c:v>3.5920814450565975E-3</c:v>
                </c:pt>
                <c:pt idx="48">
                  <c:v>3.5805115284889893E-3</c:v>
                </c:pt>
                <c:pt idx="49">
                  <c:v>3.4376274756757418E-3</c:v>
                </c:pt>
                <c:pt idx="50">
                  <c:v>3.3577161239862351E-3</c:v>
                </c:pt>
                <c:pt idx="51">
                  <c:v>3.2294487930261215E-3</c:v>
                </c:pt>
                <c:pt idx="52">
                  <c:v>3.2171870653586068E-3</c:v>
                </c:pt>
                <c:pt idx="53">
                  <c:v>3.1876466090681945E-3</c:v>
                </c:pt>
                <c:pt idx="54">
                  <c:v>3.1629230014943149E-3</c:v>
                </c:pt>
                <c:pt idx="55">
                  <c:v>3.1561825202070966E-3</c:v>
                </c:pt>
                <c:pt idx="56">
                  <c:v>2.9308686843598185E-3</c:v>
                </c:pt>
                <c:pt idx="57">
                  <c:v>2.9095803384266762E-3</c:v>
                </c:pt>
                <c:pt idx="58">
                  <c:v>2.8996659695054881E-3</c:v>
                </c:pt>
                <c:pt idx="59">
                  <c:v>2.8420544818034601E-3</c:v>
                </c:pt>
                <c:pt idx="60">
                  <c:v>2.7532402792471021E-3</c:v>
                </c:pt>
                <c:pt idx="61">
                  <c:v>2.698750904987808E-3</c:v>
                </c:pt>
                <c:pt idx="62">
                  <c:v>2.6951450284268307E-3</c:v>
                </c:pt>
                <c:pt idx="63">
                  <c:v>2.6573961828395181E-3</c:v>
                </c:pt>
                <c:pt idx="64">
                  <c:v>2.6186992156501279E-3</c:v>
                </c:pt>
                <c:pt idx="65">
                  <c:v>2.5717300482121963E-3</c:v>
                </c:pt>
                <c:pt idx="66">
                  <c:v>2.5541872216734408E-3</c:v>
                </c:pt>
                <c:pt idx="67">
                  <c:v>2.496666206694198E-3</c:v>
                </c:pt>
                <c:pt idx="68">
                  <c:v>2.4765038695036732E-3</c:v>
                </c:pt>
                <c:pt idx="69">
                  <c:v>2.4579865669380227E-3</c:v>
                </c:pt>
                <c:pt idx="70">
                  <c:v>2.4564524487936394E-3</c:v>
                </c:pt>
                <c:pt idx="71">
                  <c:v>2.4192062425114685E-3</c:v>
                </c:pt>
                <c:pt idx="72">
                  <c:v>2.3900567563608262E-3</c:v>
                </c:pt>
                <c:pt idx="73">
                  <c:v>2.3320859076251762E-3</c:v>
                </c:pt>
                <c:pt idx="74">
                  <c:v>2.2383071210363295E-3</c:v>
                </c:pt>
                <c:pt idx="75">
                  <c:v>2.2087239916947052E-3</c:v>
                </c:pt>
                <c:pt idx="76">
                  <c:v>2.1032660446908308E-3</c:v>
                </c:pt>
                <c:pt idx="77">
                  <c:v>2.0785593725267905E-3</c:v>
                </c:pt>
                <c:pt idx="78">
                  <c:v>1.985699148977478E-3</c:v>
                </c:pt>
                <c:pt idx="79">
                  <c:v>1.9771952825149448E-3</c:v>
                </c:pt>
                <c:pt idx="80">
                  <c:v>1.9700774094709526E-3</c:v>
                </c:pt>
                <c:pt idx="81">
                  <c:v>1.9513028611660317E-3</c:v>
                </c:pt>
                <c:pt idx="82">
                  <c:v>1.9426238870086927E-3</c:v>
                </c:pt>
                <c:pt idx="83">
                  <c:v>1.8851080415110335E-3</c:v>
                </c:pt>
                <c:pt idx="84">
                  <c:v>1.8688834432300603E-3</c:v>
                </c:pt>
                <c:pt idx="85">
                  <c:v>1.8332901041998137E-3</c:v>
                </c:pt>
                <c:pt idx="86">
                  <c:v>1.8328840202521571E-3</c:v>
                </c:pt>
                <c:pt idx="87">
                  <c:v>1.797150410031033E-3</c:v>
                </c:pt>
                <c:pt idx="88">
                  <c:v>1.7715065929194405E-3</c:v>
                </c:pt>
                <c:pt idx="89">
                  <c:v>1.7454958419279994E-3</c:v>
                </c:pt>
                <c:pt idx="90">
                  <c:v>1.7085386951274494E-3</c:v>
                </c:pt>
                <c:pt idx="91">
                  <c:v>1.6947954587219235E-3</c:v>
                </c:pt>
                <c:pt idx="92">
                  <c:v>1.6522609224359944E-3</c:v>
                </c:pt>
                <c:pt idx="93">
                  <c:v>1.61953219752609E-3</c:v>
                </c:pt>
                <c:pt idx="94">
                  <c:v>1.61953219752609E-3</c:v>
                </c:pt>
                <c:pt idx="95">
                  <c:v>1.6122876055393255E-3</c:v>
                </c:pt>
                <c:pt idx="96">
                  <c:v>1.5617858475103761E-3</c:v>
                </c:pt>
                <c:pt idx="97">
                  <c:v>1.5239961008175103E-3</c:v>
                </c:pt>
                <c:pt idx="98">
                  <c:v>1.5239961008175103E-3</c:v>
                </c:pt>
                <c:pt idx="99">
                  <c:v>1.4993965111453433E-3</c:v>
                </c:pt>
                <c:pt idx="100">
                  <c:v>1.4972339716889133E-3</c:v>
                </c:pt>
                <c:pt idx="101">
                  <c:v>1.4546942084246387E-3</c:v>
                </c:pt>
                <c:pt idx="102">
                  <c:v>1.4497133684894959E-3</c:v>
                </c:pt>
                <c:pt idx="103">
                  <c:v>1.4472823531308204E-3</c:v>
                </c:pt>
                <c:pt idx="104">
                  <c:v>1.4428155107247644E-3</c:v>
                </c:pt>
                <c:pt idx="105">
                  <c:v>1.4182841226660491E-3</c:v>
                </c:pt>
                <c:pt idx="106">
                  <c:v>1.4154721860334719E-3</c:v>
                </c:pt>
                <c:pt idx="107">
                  <c:v>1.4044925834922842E-3</c:v>
                </c:pt>
                <c:pt idx="108">
                  <c:v>1.395691162140225E-3</c:v>
                </c:pt>
                <c:pt idx="109">
                  <c:v>1.317729081350188E-3</c:v>
                </c:pt>
                <c:pt idx="110">
                  <c:v>1.3026492488236252E-3</c:v>
                </c:pt>
                <c:pt idx="111">
                  <c:v>1.3026492488236252E-3</c:v>
                </c:pt>
                <c:pt idx="112">
                  <c:v>1.2401770308764584E-3</c:v>
                </c:pt>
                <c:pt idx="113">
                  <c:v>1.2380359560066037E-3</c:v>
                </c:pt>
                <c:pt idx="114">
                  <c:v>1.237785270125157E-3</c:v>
                </c:pt>
                <c:pt idx="115">
                  <c:v>1.2268659032824217E-3</c:v>
                </c:pt>
                <c:pt idx="116">
                  <c:v>1.2139970825959753E-3</c:v>
                </c:pt>
                <c:pt idx="117">
                  <c:v>1.1293335712739389E-3</c:v>
                </c:pt>
                <c:pt idx="118">
                  <c:v>1.1192463393837962E-3</c:v>
                </c:pt>
                <c:pt idx="119">
                  <c:v>1.1179983983038251E-3</c:v>
                </c:pt>
                <c:pt idx="120">
                  <c:v>1.1179983983038251E-3</c:v>
                </c:pt>
                <c:pt idx="121">
                  <c:v>1.1179983983038251E-3</c:v>
                </c:pt>
                <c:pt idx="122">
                  <c:v>1.1175039664000806E-3</c:v>
                </c:pt>
                <c:pt idx="123">
                  <c:v>1.1163679814465922E-3</c:v>
                </c:pt>
                <c:pt idx="124">
                  <c:v>1.1059025431751006E-3</c:v>
                </c:pt>
                <c:pt idx="125">
                  <c:v>1.0756624871950224E-3</c:v>
                </c:pt>
                <c:pt idx="126">
                  <c:v>1.0726347599884325E-3</c:v>
                </c:pt>
                <c:pt idx="127">
                  <c:v>1.0623206249683144E-3</c:v>
                </c:pt>
                <c:pt idx="128">
                  <c:v>1.0612253116560298E-3</c:v>
                </c:pt>
                <c:pt idx="129">
                  <c:v>1.0530453518943505E-3</c:v>
                </c:pt>
                <c:pt idx="130">
                  <c:v>1.0281466405458991E-3</c:v>
                </c:pt>
                <c:pt idx="131">
                  <c:v>1.0168563673197725E-3</c:v>
                </c:pt>
                <c:pt idx="132">
                  <c:v>1.0142428781470577E-3</c:v>
                </c:pt>
                <c:pt idx="133">
                  <c:v>1.0095828962776493E-3</c:v>
                </c:pt>
                <c:pt idx="134">
                  <c:v>9.9355711134502234E-4</c:v>
                </c:pt>
                <c:pt idx="135">
                  <c:v>9.7793545024317226E-4</c:v>
                </c:pt>
                <c:pt idx="136">
                  <c:v>9.6415169926714203E-4</c:v>
                </c:pt>
                <c:pt idx="137">
                  <c:v>9.6008406471872901E-4</c:v>
                </c:pt>
                <c:pt idx="138">
                  <c:v>9.5655010465938437E-4</c:v>
                </c:pt>
                <c:pt idx="139">
                  <c:v>9.4362640070031097E-4</c:v>
                </c:pt>
                <c:pt idx="140">
                  <c:v>9.4351825451834419E-4</c:v>
                </c:pt>
                <c:pt idx="141">
                  <c:v>9.401995414272642E-4</c:v>
                </c:pt>
                <c:pt idx="142">
                  <c:v>9.1697388130761788E-4</c:v>
                </c:pt>
                <c:pt idx="143">
                  <c:v>9.1411153569587731E-4</c:v>
                </c:pt>
                <c:pt idx="144">
                  <c:v>9.025268790493361E-4</c:v>
                </c:pt>
                <c:pt idx="145">
                  <c:v>8.8788590362465529E-4</c:v>
                </c:pt>
                <c:pt idx="146">
                  <c:v>8.8788590362465529E-4</c:v>
                </c:pt>
                <c:pt idx="147">
                  <c:v>8.7975377071483661E-4</c:v>
                </c:pt>
                <c:pt idx="148">
                  <c:v>8.7289973855004274E-4</c:v>
                </c:pt>
                <c:pt idx="149">
                  <c:v>8.7107594126575546E-4</c:v>
                </c:pt>
                <c:pt idx="150">
                  <c:v>8.695705715022719E-4</c:v>
                </c:pt>
                <c:pt idx="151">
                  <c:v>8.6487783215957227E-4</c:v>
                </c:pt>
                <c:pt idx="152">
                  <c:v>8.5605193286792162E-4</c:v>
                </c:pt>
                <c:pt idx="153">
                  <c:v>8.5448085998663607E-4</c:v>
                </c:pt>
                <c:pt idx="154">
                  <c:v>8.4874236954032346E-4</c:v>
                </c:pt>
                <c:pt idx="155">
                  <c:v>8.485460541649278E-4</c:v>
                </c:pt>
                <c:pt idx="156">
                  <c:v>8.4477888253544308E-4</c:v>
                </c:pt>
                <c:pt idx="157">
                  <c:v>8.31067603614172E-4</c:v>
                </c:pt>
                <c:pt idx="158">
                  <c:v>8.2898831162836061E-4</c:v>
                </c:pt>
                <c:pt idx="159">
                  <c:v>8.2409063291869345E-4</c:v>
                </c:pt>
                <c:pt idx="160">
                  <c:v>8.1628675424896791E-4</c:v>
                </c:pt>
                <c:pt idx="161">
                  <c:v>8.1312025076730684E-4</c:v>
                </c:pt>
                <c:pt idx="162">
                  <c:v>8.0853122512893744E-4</c:v>
                </c:pt>
                <c:pt idx="163">
                  <c:v>7.9164922037289816E-4</c:v>
                </c:pt>
                <c:pt idx="164">
                  <c:v>7.6275204203508321E-4</c:v>
                </c:pt>
                <c:pt idx="165">
                  <c:v>7.587481766224846E-4</c:v>
                </c:pt>
                <c:pt idx="166">
                  <c:v>7.5803129654240895E-4</c:v>
                </c:pt>
                <c:pt idx="167">
                  <c:v>7.5539507001389189E-4</c:v>
                </c:pt>
                <c:pt idx="168">
                  <c:v>7.5263261195833268E-4</c:v>
                </c:pt>
                <c:pt idx="169">
                  <c:v>7.4973937490457074E-4</c:v>
                </c:pt>
                <c:pt idx="170">
                  <c:v>7.4251285519543527E-4</c:v>
                </c:pt>
                <c:pt idx="171">
                  <c:v>7.421061309429316E-4</c:v>
                </c:pt>
                <c:pt idx="172">
                  <c:v>7.2946403044221817E-4</c:v>
                </c:pt>
                <c:pt idx="173">
                  <c:v>7.2437788471741121E-4</c:v>
                </c:pt>
                <c:pt idx="174">
                  <c:v>7.1933153291960398E-4</c:v>
                </c:pt>
                <c:pt idx="175">
                  <c:v>7.1797774552813799E-4</c:v>
                </c:pt>
                <c:pt idx="176">
                  <c:v>7.17680330460283E-4</c:v>
                </c:pt>
                <c:pt idx="177">
                  <c:v>7.1044640150934291E-4</c:v>
                </c:pt>
                <c:pt idx="178">
                  <c:v>7.0062030945733746E-4</c:v>
                </c:pt>
                <c:pt idx="179">
                  <c:v>6.7982733732943731E-4</c:v>
                </c:pt>
                <c:pt idx="180">
                  <c:v>6.4729854434124594E-4</c:v>
                </c:pt>
                <c:pt idx="181">
                  <c:v>6.4633635772448779E-4</c:v>
                </c:pt>
                <c:pt idx="182">
                  <c:v>6.4424462997314546E-4</c:v>
                </c:pt>
                <c:pt idx="183">
                  <c:v>6.2930519408494075E-4</c:v>
                </c:pt>
                <c:pt idx="184">
                  <c:v>6.2085526089172025E-4</c:v>
                </c:pt>
                <c:pt idx="185">
                  <c:v>6.2083553688893362E-4</c:v>
                </c:pt>
                <c:pt idx="186">
                  <c:v>6.1193606526358186E-4</c:v>
                </c:pt>
                <c:pt idx="187">
                  <c:v>6.026915111413541E-4</c:v>
                </c:pt>
                <c:pt idx="188">
                  <c:v>6.0035818800795464E-4</c:v>
                </c:pt>
                <c:pt idx="189">
                  <c:v>5.8817096529775216E-4</c:v>
                </c:pt>
                <c:pt idx="190">
                  <c:v>5.8492598526995766E-4</c:v>
                </c:pt>
                <c:pt idx="191">
                  <c:v>5.8222214124281938E-4</c:v>
                </c:pt>
                <c:pt idx="192">
                  <c:v>5.7956735894117595E-4</c:v>
                </c:pt>
                <c:pt idx="193">
                  <c:v>5.7621038436860754E-4</c:v>
                </c:pt>
                <c:pt idx="194">
                  <c:v>5.7393006279563062E-4</c:v>
                </c:pt>
                <c:pt idx="195">
                  <c:v>5.6820819414045637E-4</c:v>
                </c:pt>
                <c:pt idx="196">
                  <c:v>5.6571586632578894E-4</c:v>
                </c:pt>
                <c:pt idx="197">
                  <c:v>5.655714971838882E-4</c:v>
                </c:pt>
                <c:pt idx="198">
                  <c:v>5.6274783121190383E-4</c:v>
                </c:pt>
                <c:pt idx="199">
                  <c:v>5.5075364081199805E-4</c:v>
                </c:pt>
                <c:pt idx="200">
                  <c:v>5.4491249251098115E-4</c:v>
                </c:pt>
                <c:pt idx="201">
                  <c:v>5.2656579851852506E-4</c:v>
                </c:pt>
                <c:pt idx="202">
                  <c:v>5.224364856256361E-4</c:v>
                </c:pt>
                <c:pt idx="203">
                  <c:v>5.0043599786828814E-4</c:v>
                </c:pt>
                <c:pt idx="204">
                  <c:v>4.9965125070137539E-4</c:v>
                </c:pt>
                <c:pt idx="205">
                  <c:v>4.9907796617040541E-4</c:v>
                </c:pt>
                <c:pt idx="206">
                  <c:v>4.9757551306083871E-4</c:v>
                </c:pt>
                <c:pt idx="207">
                  <c:v>4.8823009393747914E-4</c:v>
                </c:pt>
                <c:pt idx="208">
                  <c:v>4.8683210721712399E-4</c:v>
                </c:pt>
                <c:pt idx="209">
                  <c:v>4.8386661241471497E-4</c:v>
                </c:pt>
                <c:pt idx="210">
                  <c:v>4.7993926996509349E-4</c:v>
                </c:pt>
                <c:pt idx="211">
                  <c:v>4.7184142603322077E-4</c:v>
                </c:pt>
                <c:pt idx="212">
                  <c:v>4.7181320035015548E-4</c:v>
                </c:pt>
                <c:pt idx="213">
                  <c:v>4.6879773563476406E-4</c:v>
                </c:pt>
                <c:pt idx="214">
                  <c:v>4.6741731156164972E-4</c:v>
                </c:pt>
                <c:pt idx="215">
                  <c:v>4.5306402902510143E-4</c:v>
                </c:pt>
                <c:pt idx="216">
                  <c:v>4.5157015861397773E-4</c:v>
                </c:pt>
                <c:pt idx="217">
                  <c:v>4.3749808751241363E-4</c:v>
                </c:pt>
                <c:pt idx="218">
                  <c:v>4.3709051387592874E-4</c:v>
                </c:pt>
                <c:pt idx="219">
                  <c:v>4.3078664731688272E-4</c:v>
                </c:pt>
                <c:pt idx="220">
                  <c:v>4.3078664731688272E-4</c:v>
                </c:pt>
                <c:pt idx="221">
                  <c:v>4.3078664731688272E-4</c:v>
                </c:pt>
                <c:pt idx="222">
                  <c:v>4.296340985917156E-4</c:v>
                </c:pt>
                <c:pt idx="223">
                  <c:v>4.296340985917156E-4</c:v>
                </c:pt>
                <c:pt idx="224">
                  <c:v>4.2454963381087464E-4</c:v>
                </c:pt>
                <c:pt idx="225">
                  <c:v>4.1919584897078546E-4</c:v>
                </c:pt>
                <c:pt idx="226">
                  <c:v>4.1897890323455841E-4</c:v>
                </c:pt>
                <c:pt idx="227">
                  <c:v>4.1778480003154523E-4</c:v>
                </c:pt>
                <c:pt idx="228">
                  <c:v>3.9154949805038418E-4</c:v>
                </c:pt>
                <c:pt idx="229">
                  <c:v>3.9132556541220272E-4</c:v>
                </c:pt>
                <c:pt idx="230">
                  <c:v>3.9063824755355525E-4</c:v>
                </c:pt>
                <c:pt idx="231">
                  <c:v>3.8911594760721101E-4</c:v>
                </c:pt>
                <c:pt idx="232">
                  <c:v>3.8775032110979242E-4</c:v>
                </c:pt>
                <c:pt idx="233">
                  <c:v>3.8721993961708163E-4</c:v>
                </c:pt>
                <c:pt idx="234">
                  <c:v>3.8682498913330117E-4</c:v>
                </c:pt>
                <c:pt idx="235">
                  <c:v>3.8682498913330117E-4</c:v>
                </c:pt>
                <c:pt idx="236">
                  <c:v>3.7168838639492843E-4</c:v>
                </c:pt>
                <c:pt idx="237">
                  <c:v>3.6586977159755858E-4</c:v>
                </c:pt>
                <c:pt idx="238">
                  <c:v>3.6458173959367802E-4</c:v>
                </c:pt>
                <c:pt idx="239">
                  <c:v>3.6422719365250756E-4</c:v>
                </c:pt>
                <c:pt idx="240">
                  <c:v>3.6189026390404967E-4</c:v>
                </c:pt>
                <c:pt idx="241">
                  <c:v>3.6169229209921655E-4</c:v>
                </c:pt>
                <c:pt idx="242">
                  <c:v>3.5670206973794375E-4</c:v>
                </c:pt>
                <c:pt idx="243">
                  <c:v>3.4659048012871112E-4</c:v>
                </c:pt>
                <c:pt idx="244">
                  <c:v>3.4046446150786823E-4</c:v>
                </c:pt>
                <c:pt idx="245">
                  <c:v>3.3589738917854956E-4</c:v>
                </c:pt>
                <c:pt idx="246">
                  <c:v>3.3302208066051254E-4</c:v>
                </c:pt>
                <c:pt idx="247">
                  <c:v>3.2907116453855298E-4</c:v>
                </c:pt>
                <c:pt idx="248">
                  <c:v>3.2065944055703751E-4</c:v>
                </c:pt>
                <c:pt idx="249">
                  <c:v>3.1996947941544086E-4</c:v>
                </c:pt>
                <c:pt idx="250">
                  <c:v>3.1900892805885803E-4</c:v>
                </c:pt>
                <c:pt idx="251">
                  <c:v>3.1579286236852573E-4</c:v>
                </c:pt>
                <c:pt idx="252">
                  <c:v>3.1402099511410053E-4</c:v>
                </c:pt>
                <c:pt idx="253">
                  <c:v>3.0087010054124304E-4</c:v>
                </c:pt>
                <c:pt idx="254">
                  <c:v>3.0077891590400701E-4</c:v>
                </c:pt>
                <c:pt idx="255">
                  <c:v>2.9464790551884425E-4</c:v>
                </c:pt>
                <c:pt idx="256">
                  <c:v>2.9388202251678019E-4</c:v>
                </c:pt>
                <c:pt idx="257">
                  <c:v>2.9388202251678019E-4</c:v>
                </c:pt>
                <c:pt idx="258">
                  <c:v>2.9388202251678019E-4</c:v>
                </c:pt>
                <c:pt idx="259">
                  <c:v>2.9140404275767098E-4</c:v>
                </c:pt>
                <c:pt idx="260">
                  <c:v>2.9030376381595813E-4</c:v>
                </c:pt>
                <c:pt idx="261">
                  <c:v>2.8871729748344518E-4</c:v>
                </c:pt>
                <c:pt idx="262">
                  <c:v>2.8609255537306416E-4</c:v>
                </c:pt>
                <c:pt idx="263">
                  <c:v>2.8538883607775111E-4</c:v>
                </c:pt>
                <c:pt idx="264">
                  <c:v>2.8480652716866785E-4</c:v>
                </c:pt>
                <c:pt idx="265">
                  <c:v>2.8363131687888398E-4</c:v>
                </c:pt>
                <c:pt idx="266">
                  <c:v>2.8316005251126023E-4</c:v>
                </c:pt>
                <c:pt idx="267">
                  <c:v>2.8162436627337314E-4</c:v>
                </c:pt>
                <c:pt idx="268">
                  <c:v>2.8144724096492623E-4</c:v>
                </c:pt>
                <c:pt idx="269">
                  <c:v>2.7790537118060031E-4</c:v>
                </c:pt>
                <c:pt idx="270">
                  <c:v>2.7741664870530275E-4</c:v>
                </c:pt>
                <c:pt idx="271">
                  <c:v>2.7709545088597617E-4</c:v>
                </c:pt>
                <c:pt idx="272">
                  <c:v>2.7383551385964602E-4</c:v>
                </c:pt>
                <c:pt idx="273">
                  <c:v>2.6840225412055917E-4</c:v>
                </c:pt>
                <c:pt idx="274">
                  <c:v>2.6253695717958636E-4</c:v>
                </c:pt>
                <c:pt idx="275">
                  <c:v>2.5394464109623624E-4</c:v>
                </c:pt>
                <c:pt idx="276">
                  <c:v>2.4807788060132659E-4</c:v>
                </c:pt>
                <c:pt idx="277">
                  <c:v>2.4484922834713856E-4</c:v>
                </c:pt>
                <c:pt idx="278">
                  <c:v>2.4217636070041992E-4</c:v>
                </c:pt>
                <c:pt idx="279">
                  <c:v>2.4216165198335585E-4</c:v>
                </c:pt>
                <c:pt idx="280">
                  <c:v>2.4065855072847423E-4</c:v>
                </c:pt>
                <c:pt idx="281">
                  <c:v>2.4031346561810901E-4</c:v>
                </c:pt>
                <c:pt idx="282">
                  <c:v>2.3786933054378636E-4</c:v>
                </c:pt>
                <c:pt idx="283">
                  <c:v>2.3786933054378636E-4</c:v>
                </c:pt>
                <c:pt idx="284">
                  <c:v>2.3714800753211717E-4</c:v>
                </c:pt>
                <c:pt idx="285">
                  <c:v>2.3711141868369915E-4</c:v>
                </c:pt>
                <c:pt idx="286">
                  <c:v>2.3370865578082486E-4</c:v>
                </c:pt>
                <c:pt idx="287">
                  <c:v>2.2762445298674536E-4</c:v>
                </c:pt>
                <c:pt idx="288">
                  <c:v>2.267652096177091E-4</c:v>
                </c:pt>
                <c:pt idx="289">
                  <c:v>2.2655814940427787E-4</c:v>
                </c:pt>
                <c:pt idx="290">
                  <c:v>2.2609676402572684E-4</c:v>
                </c:pt>
                <c:pt idx="291">
                  <c:v>2.2533186108210265E-4</c:v>
                </c:pt>
                <c:pt idx="292">
                  <c:v>2.2375126203278244E-4</c:v>
                </c:pt>
                <c:pt idx="293">
                  <c:v>2.2064957308260482E-4</c:v>
                </c:pt>
                <c:pt idx="294">
                  <c:v>2.1889790809948462E-4</c:v>
                </c:pt>
                <c:pt idx="295">
                  <c:v>2.1540586840647032E-4</c:v>
                </c:pt>
                <c:pt idx="296">
                  <c:v>2.138017087522582E-4</c:v>
                </c:pt>
                <c:pt idx="297">
                  <c:v>2.138017087522582E-4</c:v>
                </c:pt>
                <c:pt idx="298">
                  <c:v>2.138017087522582E-4</c:v>
                </c:pt>
                <c:pt idx="299">
                  <c:v>2.0922548921083501E-4</c:v>
                </c:pt>
                <c:pt idx="300">
                  <c:v>2.0922548921083501E-4</c:v>
                </c:pt>
                <c:pt idx="301">
                  <c:v>2.0854389123459109E-4</c:v>
                </c:pt>
                <c:pt idx="302">
                  <c:v>2.0150315140329811E-4</c:v>
                </c:pt>
                <c:pt idx="303">
                  <c:v>2.0082050803138507E-4</c:v>
                </c:pt>
                <c:pt idx="304">
                  <c:v>1.9581097198512583E-4</c:v>
                </c:pt>
                <c:pt idx="305">
                  <c:v>1.9174386013454749E-4</c:v>
                </c:pt>
                <c:pt idx="306">
                  <c:v>1.9009260540544298E-4</c:v>
                </c:pt>
                <c:pt idx="307">
                  <c:v>1.870003772860706E-4</c:v>
                </c:pt>
                <c:pt idx="308">
                  <c:v>1.8355213967159105E-4</c:v>
                </c:pt>
                <c:pt idx="309">
                  <c:v>1.8318468309390737E-4</c:v>
                </c:pt>
                <c:pt idx="310">
                  <c:v>1.8014780867521311E-4</c:v>
                </c:pt>
                <c:pt idx="311">
                  <c:v>1.7788060681788321E-4</c:v>
                </c:pt>
                <c:pt idx="312">
                  <c:v>1.7658387189505747E-4</c:v>
                </c:pt>
                <c:pt idx="313">
                  <c:v>1.7294738465546729E-4</c:v>
                </c:pt>
                <c:pt idx="314">
                  <c:v>1.7114697510998414E-4</c:v>
                </c:pt>
                <c:pt idx="315">
                  <c:v>1.7082810628531303E-4</c:v>
                </c:pt>
                <c:pt idx="316">
                  <c:v>1.6646331801796249E-4</c:v>
                </c:pt>
                <c:pt idx="317">
                  <c:v>1.6432138069668085E-4</c:v>
                </c:pt>
                <c:pt idx="318">
                  <c:v>1.6390630634627036E-4</c:v>
                </c:pt>
                <c:pt idx="319">
                  <c:v>1.6326707302951609E-4</c:v>
                </c:pt>
                <c:pt idx="320">
                  <c:v>1.584945281814386E-4</c:v>
                </c:pt>
                <c:pt idx="321">
                  <c:v>1.5256812786360765E-4</c:v>
                </c:pt>
                <c:pt idx="322">
                  <c:v>1.5174963532449691E-4</c:v>
                </c:pt>
                <c:pt idx="323">
                  <c:v>1.485213228239013E-4</c:v>
                </c:pt>
                <c:pt idx="324">
                  <c:v>1.4831289706237729E-4</c:v>
                </c:pt>
                <c:pt idx="325">
                  <c:v>1.479096879528109E-4</c:v>
                </c:pt>
                <c:pt idx="326">
                  <c:v>1.458326958374712E-4</c:v>
                </c:pt>
                <c:pt idx="327">
                  <c:v>1.4446845448931421E-4</c:v>
                </c:pt>
                <c:pt idx="328">
                  <c:v>1.4446845448931421E-4</c:v>
                </c:pt>
                <c:pt idx="329">
                  <c:v>1.4230020560443733E-4</c:v>
                </c:pt>
                <c:pt idx="330">
                  <c:v>1.4191246207839939E-4</c:v>
                </c:pt>
                <c:pt idx="331">
                  <c:v>1.4084615849593185E-4</c:v>
                </c:pt>
                <c:pt idx="332">
                  <c:v>1.4071862022430338E-4</c:v>
                </c:pt>
                <c:pt idx="333">
                  <c:v>1.4071862022430338E-4</c:v>
                </c:pt>
                <c:pt idx="334">
                  <c:v>1.3834964909858799E-4</c:v>
                </c:pt>
                <c:pt idx="335">
                  <c:v>1.3766410475369328E-4</c:v>
                </c:pt>
                <c:pt idx="336">
                  <c:v>1.365558546700037E-4</c:v>
                </c:pt>
                <c:pt idx="337">
                  <c:v>1.3482990642034302E-4</c:v>
                </c:pt>
                <c:pt idx="338">
                  <c:v>1.3133410330292002E-4</c:v>
                </c:pt>
                <c:pt idx="339">
                  <c:v>1.2085819330301109E-4</c:v>
                </c:pt>
                <c:pt idx="340">
                  <c:v>1.2085819330301109E-4</c:v>
                </c:pt>
                <c:pt idx="341">
                  <c:v>1.2085819330301109E-4</c:v>
                </c:pt>
                <c:pt idx="342">
                  <c:v>1.1935491433086568E-4</c:v>
                </c:pt>
                <c:pt idx="343">
                  <c:v>1.1381222649337268E-4</c:v>
                </c:pt>
                <c:pt idx="344">
                  <c:v>1.1381222649337268E-4</c:v>
                </c:pt>
                <c:pt idx="345">
                  <c:v>1.1381222649337268E-4</c:v>
                </c:pt>
                <c:pt idx="346">
                  <c:v>1.1252638982039714E-4</c:v>
                </c:pt>
                <c:pt idx="347">
                  <c:v>1.1150558708442658E-4</c:v>
                </c:pt>
                <c:pt idx="348">
                  <c:v>1.1125623408245788E-4</c:v>
                </c:pt>
                <c:pt idx="349">
                  <c:v>1.0970120802469271E-4</c:v>
                </c:pt>
                <c:pt idx="350">
                  <c:v>1.0925430137615853E-4</c:v>
                </c:pt>
                <c:pt idx="351">
                  <c:v>1.082511396921038E-4</c:v>
                </c:pt>
                <c:pt idx="352">
                  <c:v>1.0684152817190846E-4</c:v>
                </c:pt>
                <c:pt idx="353">
                  <c:v>1.064905365760129E-4</c:v>
                </c:pt>
                <c:pt idx="354">
                  <c:v>1.064905365760129E-4</c:v>
                </c:pt>
                <c:pt idx="355">
                  <c:v>1.0613546793700792E-4</c:v>
                </c:pt>
                <c:pt idx="356">
                  <c:v>1.0514877593902177E-4</c:v>
                </c:pt>
                <c:pt idx="357">
                  <c:v>1.0491381855811422E-4</c:v>
                </c:pt>
                <c:pt idx="358">
                  <c:v>1.0272841891189033E-4</c:v>
                </c:pt>
                <c:pt idx="359">
                  <c:v>1.0272841891189033E-4</c:v>
                </c:pt>
                <c:pt idx="360">
                  <c:v>1.0272841891189033E-4</c:v>
                </c:pt>
                <c:pt idx="361">
                  <c:v>9.8847910188243809E-5</c:v>
                </c:pt>
                <c:pt idx="362">
                  <c:v>9.7254335165181092E-5</c:v>
                </c:pt>
                <c:pt idx="363">
                  <c:v>9.5122642721456489E-5</c:v>
                </c:pt>
                <c:pt idx="364">
                  <c:v>9.4612620309401238E-5</c:v>
                </c:pt>
                <c:pt idx="365">
                  <c:v>9.4190149784631927E-5</c:v>
                </c:pt>
                <c:pt idx="366">
                  <c:v>9.3582774900893072E-5</c:v>
                </c:pt>
                <c:pt idx="367">
                  <c:v>9.1776069835795523E-5</c:v>
                </c:pt>
                <c:pt idx="368">
                  <c:v>8.8858631872294283E-5</c:v>
                </c:pt>
                <c:pt idx="369">
                  <c:v>8.8816816045530843E-5</c:v>
                </c:pt>
                <c:pt idx="370">
                  <c:v>8.5672788570755246E-5</c:v>
                </c:pt>
                <c:pt idx="371">
                  <c:v>8.3294513423585038E-5</c:v>
                </c:pt>
                <c:pt idx="372">
                  <c:v>8.224336807831924E-5</c:v>
                </c:pt>
                <c:pt idx="373">
                  <c:v>8.1461412117843051E-5</c:v>
                </c:pt>
                <c:pt idx="374">
                  <c:v>8.0490239541262324E-5</c:v>
                </c:pt>
                <c:pt idx="375">
                  <c:v>8.014375673688753E-5</c:v>
                </c:pt>
                <c:pt idx="376">
                  <c:v>8.014375673688753E-5</c:v>
                </c:pt>
                <c:pt idx="377">
                  <c:v>7.8565352495774598E-5</c:v>
                </c:pt>
                <c:pt idx="378">
                  <c:v>7.7252126456269025E-5</c:v>
                </c:pt>
                <c:pt idx="379">
                  <c:v>7.6226844199856435E-5</c:v>
                </c:pt>
                <c:pt idx="380">
                  <c:v>7.5268488174178692E-5</c:v>
                </c:pt>
                <c:pt idx="381">
                  <c:v>7.4257020821533046E-5</c:v>
                </c:pt>
                <c:pt idx="382">
                  <c:v>7.3658578843786534E-5</c:v>
                </c:pt>
                <c:pt idx="383">
                  <c:v>7.3658578843786534E-5</c:v>
                </c:pt>
                <c:pt idx="384">
                  <c:v>7.3658578843786534E-5</c:v>
                </c:pt>
                <c:pt idx="385">
                  <c:v>7.3658578843786534E-5</c:v>
                </c:pt>
                <c:pt idx="386">
                  <c:v>6.8831229127757246E-5</c:v>
                </c:pt>
                <c:pt idx="387">
                  <c:v>6.7018225553753437E-5</c:v>
                </c:pt>
                <c:pt idx="388">
                  <c:v>6.6753740449474727E-5</c:v>
                </c:pt>
                <c:pt idx="389">
                  <c:v>6.5820724814815633E-5</c:v>
                </c:pt>
                <c:pt idx="390">
                  <c:v>6.562471312686204E-5</c:v>
                </c:pt>
                <c:pt idx="391">
                  <c:v>6.5284959534409157E-5</c:v>
                </c:pt>
                <c:pt idx="392">
                  <c:v>6.4417281129067918E-5</c:v>
                </c:pt>
                <c:pt idx="393">
                  <c:v>6.4417281129067918E-5</c:v>
                </c:pt>
                <c:pt idx="394">
                  <c:v>6.4417281129067918E-5</c:v>
                </c:pt>
                <c:pt idx="395">
                  <c:v>6.2116260721843135E-5</c:v>
                </c:pt>
                <c:pt idx="396">
                  <c:v>6.1720160302826526E-5</c:v>
                </c:pt>
                <c:pt idx="397">
                  <c:v>6.1720160302826526E-5</c:v>
                </c:pt>
                <c:pt idx="398">
                  <c:v>6.0982728266594531E-5</c:v>
                </c:pt>
                <c:pt idx="399">
                  <c:v>5.8686840229407122E-5</c:v>
                </c:pt>
                <c:pt idx="400">
                  <c:v>5.8508704807394897E-5</c:v>
                </c:pt>
                <c:pt idx="401">
                  <c:v>5.8437617901897064E-5</c:v>
                </c:pt>
                <c:pt idx="402">
                  <c:v>5.8437617901897064E-5</c:v>
                </c:pt>
                <c:pt idx="403">
                  <c:v>5.7027640493217573E-5</c:v>
                </c:pt>
                <c:pt idx="404">
                  <c:v>5.6859854488329288E-5</c:v>
                </c:pt>
                <c:pt idx="405">
                  <c:v>5.6553292208369879E-5</c:v>
                </c:pt>
                <c:pt idx="406">
                  <c:v>5.6553292208369879E-5</c:v>
                </c:pt>
                <c:pt idx="407">
                  <c:v>5.6278875845234851E-5</c:v>
                </c:pt>
                <c:pt idx="408">
                  <c:v>5.3313532625197767E-5</c:v>
                </c:pt>
                <c:pt idx="409">
                  <c:v>5.2361255575335765E-5</c:v>
                </c:pt>
                <c:pt idx="410">
                  <c:v>5.2361255575335765E-5</c:v>
                </c:pt>
                <c:pt idx="411">
                  <c:v>5.2306372302708753E-5</c:v>
                </c:pt>
                <c:pt idx="412">
                  <c:v>5.2306372302708753E-5</c:v>
                </c:pt>
                <c:pt idx="413">
                  <c:v>5.2212286692491037E-5</c:v>
                </c:pt>
                <c:pt idx="414">
                  <c:v>4.9940014666166115E-5</c:v>
                </c:pt>
                <c:pt idx="415">
                  <c:v>4.9669361727439785E-5</c:v>
                </c:pt>
                <c:pt idx="416">
                  <c:v>4.7331334313529366E-5</c:v>
                </c:pt>
                <c:pt idx="417">
                  <c:v>4.3653109651850923E-5</c:v>
                </c:pt>
                <c:pt idx="418">
                  <c:v>4.323348723701721E-5</c:v>
                </c:pt>
                <c:pt idx="419">
                  <c:v>4.1750489534114741E-5</c:v>
                </c:pt>
                <c:pt idx="420">
                  <c:v>4.1750489534114741E-5</c:v>
                </c:pt>
                <c:pt idx="421">
                  <c:v>4.1750489534114741E-5</c:v>
                </c:pt>
                <c:pt idx="422">
                  <c:v>4.1750489534114741E-5</c:v>
                </c:pt>
                <c:pt idx="423">
                  <c:v>4.1750489534114741E-5</c:v>
                </c:pt>
                <c:pt idx="424">
                  <c:v>4.1750489534114741E-5</c:v>
                </c:pt>
                <c:pt idx="425">
                  <c:v>4.1180791546606264E-5</c:v>
                </c:pt>
                <c:pt idx="426">
                  <c:v>4.0796565986073933E-5</c:v>
                </c:pt>
                <c:pt idx="427">
                  <c:v>4.0796565986073933E-5</c:v>
                </c:pt>
                <c:pt idx="428">
                  <c:v>4.0796565986073933E-5</c:v>
                </c:pt>
                <c:pt idx="429">
                  <c:v>3.9950318191948967E-5</c:v>
                </c:pt>
                <c:pt idx="430">
                  <c:v>3.9950318191948967E-5</c:v>
                </c:pt>
                <c:pt idx="431">
                  <c:v>3.9209629225509943E-5</c:v>
                </c:pt>
                <c:pt idx="432">
                  <c:v>3.9170975720645494E-5</c:v>
                </c:pt>
                <c:pt idx="433">
                  <c:v>3.9045528240355195E-5</c:v>
                </c:pt>
                <c:pt idx="434">
                  <c:v>3.8612734433353674E-5</c:v>
                </c:pt>
                <c:pt idx="435">
                  <c:v>3.8287616380267981E-5</c:v>
                </c:pt>
                <c:pt idx="436">
                  <c:v>3.8287616380267981E-5</c:v>
                </c:pt>
                <c:pt idx="437">
                  <c:v>3.7937408831124227E-5</c:v>
                </c:pt>
                <c:pt idx="438">
                  <c:v>3.7615949662880342E-5</c:v>
                </c:pt>
                <c:pt idx="439">
                  <c:v>3.6829289421893267E-5</c:v>
                </c:pt>
                <c:pt idx="440">
                  <c:v>3.6829289421893267E-5</c:v>
                </c:pt>
                <c:pt idx="441">
                  <c:v>3.6829289421893267E-5</c:v>
                </c:pt>
                <c:pt idx="442">
                  <c:v>3.6829289421893267E-5</c:v>
                </c:pt>
                <c:pt idx="443">
                  <c:v>3.6829289421893267E-5</c:v>
                </c:pt>
                <c:pt idx="444">
                  <c:v>3.6829289421893267E-5</c:v>
                </c:pt>
                <c:pt idx="445">
                  <c:v>3.6829289421893267E-5</c:v>
                </c:pt>
                <c:pt idx="446">
                  <c:v>3.6829289421893267E-5</c:v>
                </c:pt>
                <c:pt idx="447">
                  <c:v>3.6829289421893267E-5</c:v>
                </c:pt>
                <c:pt idx="448">
                  <c:v>3.5478115519599849E-5</c:v>
                </c:pt>
                <c:pt idx="449">
                  <c:v>3.5444819667539464E-5</c:v>
                </c:pt>
                <c:pt idx="450">
                  <c:v>3.5333903187049458E-5</c:v>
                </c:pt>
                <c:pt idx="451">
                  <c:v>3.5290567354983174E-5</c:v>
                </c:pt>
                <c:pt idx="452">
                  <c:v>3.5036435849411095E-5</c:v>
                </c:pt>
                <c:pt idx="453">
                  <c:v>3.3557200977654662E-5</c:v>
                </c:pt>
                <c:pt idx="454">
                  <c:v>3.3557200977654662E-5</c:v>
                </c:pt>
                <c:pt idx="455">
                  <c:v>2.8833293163081406E-5</c:v>
                </c:pt>
                <c:pt idx="456">
                  <c:v>2.8833293163081406E-5</c:v>
                </c:pt>
                <c:pt idx="457">
                  <c:v>2.8236137022007864E-5</c:v>
                </c:pt>
                <c:pt idx="458">
                  <c:v>2.8236137022007864E-5</c:v>
                </c:pt>
                <c:pt idx="459">
                  <c:v>2.8236137022007864E-5</c:v>
                </c:pt>
                <c:pt idx="460">
                  <c:v>2.8236137022007864E-5</c:v>
                </c:pt>
                <c:pt idx="461">
                  <c:v>2.8236137022007864E-5</c:v>
                </c:pt>
                <c:pt idx="462">
                  <c:v>2.8236137022007864E-5</c:v>
                </c:pt>
                <c:pt idx="463">
                  <c:v>2.7509743841343586E-5</c:v>
                </c:pt>
                <c:pt idx="464">
                  <c:v>2.6794536394338524E-5</c:v>
                </c:pt>
                <c:pt idx="465">
                  <c:v>2.6581798375679561E-5</c:v>
                </c:pt>
                <c:pt idx="466">
                  <c:v>2.6391013666071399E-5</c:v>
                </c:pt>
                <c:pt idx="467">
                  <c:v>2.6329230782028424E-5</c:v>
                </c:pt>
                <c:pt idx="468">
                  <c:v>2.6329230782028424E-5</c:v>
                </c:pt>
                <c:pt idx="469">
                  <c:v>2.632828992592625E-5</c:v>
                </c:pt>
                <c:pt idx="470">
                  <c:v>2.6197615467290522E-5</c:v>
                </c:pt>
                <c:pt idx="471">
                  <c:v>2.6197615467290522E-5</c:v>
                </c:pt>
                <c:pt idx="472">
                  <c:v>2.6197615467290522E-5</c:v>
                </c:pt>
                <c:pt idx="473">
                  <c:v>2.6197615467290522E-5</c:v>
                </c:pt>
                <c:pt idx="474">
                  <c:v>2.6197615467290522E-5</c:v>
                </c:pt>
                <c:pt idx="475">
                  <c:v>2.6197615467290522E-5</c:v>
                </c:pt>
                <c:pt idx="476">
                  <c:v>2.6197615467290522E-5</c:v>
                </c:pt>
                <c:pt idx="477">
                  <c:v>2.6197615467290522E-5</c:v>
                </c:pt>
                <c:pt idx="478">
                  <c:v>2.6197615467290522E-5</c:v>
                </c:pt>
                <c:pt idx="479">
                  <c:v>2.6197615467290522E-5</c:v>
                </c:pt>
                <c:pt idx="480">
                  <c:v>2.6197615467290522E-5</c:v>
                </c:pt>
                <c:pt idx="481">
                  <c:v>2.6197615467290522E-5</c:v>
                </c:pt>
                <c:pt idx="482">
                  <c:v>2.5850021407319495E-5</c:v>
                </c:pt>
                <c:pt idx="483">
                  <c:v>2.5750708818756341E-5</c:v>
                </c:pt>
                <c:pt idx="484">
                  <c:v>2.5633436332598294E-5</c:v>
                </c:pt>
                <c:pt idx="485">
                  <c:v>2.5111658446244184E-5</c:v>
                </c:pt>
                <c:pt idx="486">
                  <c:v>2.4634748942007236E-5</c:v>
                </c:pt>
                <c:pt idx="487">
                  <c:v>2.4634748942007236E-5</c:v>
                </c:pt>
                <c:pt idx="488">
                  <c:v>2.3889904527783591E-5</c:v>
                </c:pt>
                <c:pt idx="489">
                  <c:v>2.3563218381194273E-5</c:v>
                </c:pt>
                <c:pt idx="490">
                  <c:v>2.2410669656027161E-5</c:v>
                </c:pt>
                <c:pt idx="491">
                  <c:v>2.1451519129640925E-5</c:v>
                </c:pt>
                <c:pt idx="492">
                  <c:v>2.1451519129640925E-5</c:v>
                </c:pt>
                <c:pt idx="493">
                  <c:v>2.1228065805373833E-5</c:v>
                </c:pt>
                <c:pt idx="494">
                  <c:v>2.0197044326737949E-5</c:v>
                </c:pt>
                <c:pt idx="495">
                  <c:v>2.0197044326737949E-5</c:v>
                </c:pt>
                <c:pt idx="496">
                  <c:v>1.9039268623225404E-5</c:v>
                </c:pt>
                <c:pt idx="497">
                  <c:v>1.9010729321459364E-5</c:v>
                </c:pt>
                <c:pt idx="498">
                  <c:v>1.8979158372252974E-5</c:v>
                </c:pt>
                <c:pt idx="499">
                  <c:v>1.8979158372252974E-5</c:v>
                </c:pt>
                <c:pt idx="500">
                  <c:v>1.8979158372252974E-5</c:v>
                </c:pt>
                <c:pt idx="501">
                  <c:v>1.8336240035765196E-5</c:v>
                </c:pt>
                <c:pt idx="502">
                  <c:v>1.8336240035765196E-5</c:v>
                </c:pt>
                <c:pt idx="503">
                  <c:v>1.7290844366679381E-5</c:v>
                </c:pt>
                <c:pt idx="504">
                  <c:v>1.7290844366679381E-5</c:v>
                </c:pt>
                <c:pt idx="505">
                  <c:v>1.6318626394429573E-5</c:v>
                </c:pt>
                <c:pt idx="506">
                  <c:v>1.6125228195648696E-5</c:v>
                </c:pt>
                <c:pt idx="507">
                  <c:v>1.5926603018522394E-5</c:v>
                </c:pt>
                <c:pt idx="508">
                  <c:v>1.4480559459259436E-5</c:v>
                </c:pt>
                <c:pt idx="509">
                  <c:v>1.4439527679247821E-5</c:v>
                </c:pt>
                <c:pt idx="510">
                  <c:v>1.4439527679247821E-5</c:v>
                </c:pt>
                <c:pt idx="511">
                  <c:v>1.4439527679247821E-5</c:v>
                </c:pt>
                <c:pt idx="512">
                  <c:v>1.4439527679247821E-5</c:v>
                </c:pt>
                <c:pt idx="513">
                  <c:v>1.3937737758086629E-5</c:v>
                </c:pt>
                <c:pt idx="514">
                  <c:v>1.3937737758086629E-5</c:v>
                </c:pt>
                <c:pt idx="515">
                  <c:v>1.3464696217825299E-5</c:v>
                </c:pt>
                <c:pt idx="516">
                  <c:v>1.3056991906881831E-5</c:v>
                </c:pt>
                <c:pt idx="517">
                  <c:v>1.2374871232803338E-5</c:v>
                </c:pt>
                <c:pt idx="518">
                  <c:v>1.2307573886605937E-5</c:v>
                </c:pt>
                <c:pt idx="519">
                  <c:v>1.2307573886605937E-5</c:v>
                </c:pt>
                <c:pt idx="520">
                  <c:v>1.223896979582218E-5</c:v>
                </c:pt>
                <c:pt idx="521">
                  <c:v>1.0945292655328485E-5</c:v>
                </c:pt>
                <c:pt idx="522">
                  <c:v>1.0397400785160607E-5</c:v>
                </c:pt>
                <c:pt idx="523">
                  <c:v>9.6751369173892183E-6</c:v>
                </c:pt>
                <c:pt idx="524">
                  <c:v>9.6751369173892183E-6</c:v>
                </c:pt>
                <c:pt idx="525">
                  <c:v>9.3928800867360482E-6</c:v>
                </c:pt>
                <c:pt idx="526">
                  <c:v>9.3928800867360482E-6</c:v>
                </c:pt>
                <c:pt idx="527">
                  <c:v>9.0130585690784354E-6</c:v>
                </c:pt>
                <c:pt idx="528">
                  <c:v>8.8518878279841387E-6</c:v>
                </c:pt>
                <c:pt idx="529">
                  <c:v>8.7055324343121262E-6</c:v>
                </c:pt>
                <c:pt idx="530">
                  <c:v>8.7055324343121262E-6</c:v>
                </c:pt>
                <c:pt idx="531">
                  <c:v>8.7055324343121262E-6</c:v>
                </c:pt>
                <c:pt idx="532">
                  <c:v>8.7055324343121262E-6</c:v>
                </c:pt>
                <c:pt idx="533">
                  <c:v>8.7055324343121262E-6</c:v>
                </c:pt>
                <c:pt idx="534">
                  <c:v>8.005953652559899E-6</c:v>
                </c:pt>
                <c:pt idx="535">
                  <c:v>8.005953652559899E-6</c:v>
                </c:pt>
                <c:pt idx="536">
                  <c:v>7.827400072280041E-6</c:v>
                </c:pt>
                <c:pt idx="537">
                  <c:v>7.8091056480710386E-6</c:v>
                </c:pt>
                <c:pt idx="538">
                  <c:v>6.4448642999140503E-6</c:v>
                </c:pt>
                <c:pt idx="539">
                  <c:v>6.4448642999140503E-6</c:v>
                </c:pt>
                <c:pt idx="540">
                  <c:v>5.9012585519894258E-6</c:v>
                </c:pt>
                <c:pt idx="541">
                  <c:v>5.4621923709733832E-6</c:v>
                </c:pt>
                <c:pt idx="542">
                  <c:v>5.3628797824102313E-6</c:v>
                </c:pt>
                <c:pt idx="543">
                  <c:v>4.9499484931213352E-6</c:v>
                </c:pt>
                <c:pt idx="544">
                  <c:v>4.9499484931213352E-6</c:v>
                </c:pt>
                <c:pt idx="545">
                  <c:v>4.5840600089412989E-6</c:v>
                </c:pt>
                <c:pt idx="546">
                  <c:v>4.5840600089412989E-6</c:v>
                </c:pt>
                <c:pt idx="547">
                  <c:v>4.2965761999427005E-6</c:v>
                </c:pt>
                <c:pt idx="548">
                  <c:v>3.2250456391297393E-6</c:v>
                </c:pt>
                <c:pt idx="549">
                  <c:v>3.2015242365753086E-6</c:v>
                </c:pt>
                <c:pt idx="550">
                  <c:v>3.2015242365753086E-6</c:v>
                </c:pt>
                <c:pt idx="551">
                  <c:v>3.2015242365753086E-6</c:v>
                </c:pt>
                <c:pt idx="552">
                  <c:v>2.9506292759947129E-6</c:v>
                </c:pt>
                <c:pt idx="553">
                  <c:v>2.9506292759947129E-6</c:v>
                </c:pt>
                <c:pt idx="554">
                  <c:v>2.9506292759947129E-6</c:v>
                </c:pt>
                <c:pt idx="555">
                  <c:v>2.9506292759947129E-6</c:v>
                </c:pt>
                <c:pt idx="556">
                  <c:v>2.9506292759947129E-6</c:v>
                </c:pt>
                <c:pt idx="557">
                  <c:v>2.9506292759947129E-6</c:v>
                </c:pt>
                <c:pt idx="558">
                  <c:v>2.9506292759947129E-6</c:v>
                </c:pt>
                <c:pt idx="559">
                  <c:v>2.9506292759947129E-6</c:v>
                </c:pt>
                <c:pt idx="560">
                  <c:v>2.9506292759947129E-6</c:v>
                </c:pt>
                <c:pt idx="561">
                  <c:v>2.9506292759947129E-6</c:v>
                </c:pt>
                <c:pt idx="562">
                  <c:v>2.9506292759947129E-6</c:v>
                </c:pt>
                <c:pt idx="563">
                  <c:v>2.9506292759947129E-6</c:v>
                </c:pt>
                <c:pt idx="564">
                  <c:v>2.7363231638321212E-6</c:v>
                </c:pt>
                <c:pt idx="565">
                  <c:v>2.4749742465606676E-6</c:v>
                </c:pt>
                <c:pt idx="566">
                  <c:v>1.565480014456008E-6</c:v>
                </c:pt>
              </c:numCache>
            </c:numRef>
          </c:val>
          <c:extLst>
            <c:ext xmlns:c16="http://schemas.microsoft.com/office/drawing/2014/chart" uri="{C3380CC4-5D6E-409C-BE32-E72D297353CC}">
              <c16:uniqueId val="{00000003-B681-45B0-A857-D9889512AA69}"/>
            </c:ext>
          </c:extLst>
        </c:ser>
        <c:ser>
          <c:idx val="4"/>
          <c:order val="4"/>
          <c:tx>
            <c:strRef>
              <c:f>'CURVA ABC'!$H$4</c:f>
              <c:strCache>
                <c:ptCount val="1"/>
                <c:pt idx="0">
                  <c:v>Percentual Acumulado (%)</c:v>
                </c:pt>
              </c:strCache>
            </c:strRef>
          </c:tx>
          <c:spPr>
            <a:solidFill>
              <a:schemeClr val="accent5"/>
            </a:solidFill>
            <a:ln>
              <a:noFill/>
            </a:ln>
            <a:effectLst/>
          </c:spPr>
          <c:invertIfNegative val="0"/>
          <c:cat>
            <c:multiLvlStrRef>
              <c:f>'CURVA ABC'!$A$5:$C$571</c:f>
              <c:multiLvlStrCache>
                <c:ptCount val="567"/>
                <c:lvl>
                  <c:pt idx="0">
                    <c:v>Estrutura metálica para rua coberta, em aço dobrado e tubos, incluso fixações. Fornecimento e Instalação.</c:v>
                  </c:pt>
                  <c:pt idx="1">
                    <c:v>EXECUÇÃO DE PAVIMENTO EM PISO INTERTRAVADO, COM BLOCO SEXTAVADO DE 25 X 25 CM, ESPESSURA 8 CM. AF_10/2022</c:v>
                  </c:pt>
                  <c:pt idx="2">
                    <c:v>Alambrado 19,30m x 10,86 x 4,05 para quadra poliesportiva, incluso 4 portas de giro, tela e fixações. Fornecimento e Instalação.</c:v>
                  </c:pt>
                  <c:pt idx="3">
                    <c:v>PINTURA DE PISO COM TINTA EPÓXI, APLICAÇÃO MANUAL, 2 DEMÃOS, INCLUSO PRIMER EPÓXI. AF_05/2021. CICLOVIA</c:v>
                  </c:pt>
                  <c:pt idx="4">
                    <c:v>Mirante em Estrutura Metálica, com pilares e estrutura em aço laminado. Inclusive guarda corpo e fixações. Fornecimento e Instalação.</c:v>
                  </c:pt>
                  <c:pt idx="5">
                    <c:v>Estrutura metálica para Concha Acústica (cobertura do palco), em perfis dobrados e tubos, incluindo com telhas metálicas onduladas curvas</c:v>
                  </c:pt>
                  <c:pt idx="6">
                    <c:v>GUARDA-CORPO DE AÇO GALVANIZADO DE 1,10M, MONTANTES TUBULARES DE 1.1/4" ESPAÇADOS DE 1,20M, TRAVESSA SUPERIOR DE 1.1/2", GRADIL FORMADO POR TUBOS HORIZONTAIS DE 1" E VERTICAIS DE 3/4", FIXADO COM CHUMBADOR MECÂNICO. AF_04/2019_PS</c:v>
                  </c:pt>
                  <c:pt idx="7">
                    <c:v>Painel de Homenagem com medidas 8,00m x 3,14m, em chapa de aço A36 12.7mm, corte a laser, com pintura automotiva, inclusive estrutura de fixação. Fornecimento e Instalação.</c:v>
                  </c:pt>
                  <c:pt idx="8">
                    <c:v>Alambrado 19,64m x 10,00 x 3,00 para quadra de vôlei, incluso tela e fixações. Fornecimento e Instalação.</c:v>
                  </c:pt>
                  <c:pt idx="9">
                    <c:v>EXECUÇÃO DE PISO INDUSTRIAL DE CONCRETO ARMADO, FCK = 20 MPA, ESPESSURA DE 20,0 CM. AF_04/2022</c:v>
                  </c:pt>
                  <c:pt idx="10">
                    <c:v>ENGENHEIRO CIVIL DE OBRA JUNIOR COM ENCARGOS COMPLEMENTARES</c:v>
                  </c:pt>
                  <c:pt idx="11">
                    <c:v>PINTURA DE FAIXA DE PEDESTRE OU ZEBRADA COM TINTA EPÓXI, E = 30 CM, APLICAÇÃO MANUAL. AF_05/2021</c:v>
                  </c:pt>
                  <c:pt idx="12">
                    <c:v>RAMPA DE ACESSIBILIDADE PARA ACESSO A EDIFICAÇÕES COM INCLINAÇÃO DE 8,33% EM CONCRETO MOLDADO IN LOCO, COM LARGURA DE 1,20M, FCK 25MPA, NÃO ARMADA, COM JUNTA A CADA 2M COM CORTE À SECO. AF_03/2024. INLCUSIVE GUARDA-CORPO DE AÇO GALVANIZADO DE 1,10M, MONTAN</c:v>
                  </c:pt>
                  <c:pt idx="13">
                    <c:v>ASSENTAMENTO DE GUIA (MEIO-FIO) EM TRECHO RETO, CONFECCIONADA EM CONCRETO PRÉ-FABRICADO, DIMENSÕES 100X15X13X30 CM (COMPRIMENTO X BASE INFERIOR X BASE SUPERIOR X ALTURA). AF_01/2024</c:v>
                  </c:pt>
                  <c:pt idx="14">
                    <c:v>MESTRE DE OBRAS COM ENCARGOS COMPLEMENTARES</c:v>
                  </c:pt>
                  <c:pt idx="15">
                    <c:v>CABO DE COBRE FLEXÍVEL ISOLADO, 10 MM², ANTI-CHAMA 0,6/1,0 KV, PARA CIRCUITOS TERMINAIS - FORNECIMENTO E INSTALAÇÃO. AF_03/2023</c:v>
                  </c:pt>
                  <c:pt idx="16">
                    <c:v>Cobertura Angular em Policarbonato Alveoval Translúcido 18mm. Composto por 3 laminas de 6mm cada. Fornecimento e Instalação.</c:v>
                  </c:pt>
                  <c:pt idx="17">
                    <c:v>CONTAINER ALMOXARIFADO, DE *2,40* X *6,00* M, PADRAO SIMPLES, SEM REVESTIMENTO E SEM DIVISORIAS INTERNOS E SEM SANITARIO, PARA USO EM CANTEIRO DE OBRAS</c:v>
                  </c:pt>
                  <c:pt idx="18">
                    <c:v>Pórtico de Entrada em conjunto de 3 chapas de aço 16mm, cortadas a laser e incluindo pintura automotiva</c:v>
                  </c:pt>
                  <c:pt idx="19">
                    <c:v>CABO DE COBRE FLEXÍVEL ISOLADO, 35 MM², 0,6/1,0 KV, PARA REDE AÉREA DE DISTRIBUIÇÃO DE ENERGIA ELÉTRICA DE BAIXA TENSÃO - FORNECIMENTO E INSTALAÇÃO. AF_07/2020</c:v>
                  </c:pt>
                  <c:pt idx="20">
                    <c:v>POSTE METÁLICO PRETO, 3,00M base flangeada, com nicho em concreto. Com cabos internos e soquete para lâmpada bulbo LED. Fornecimento e Instalação</c:v>
                  </c:pt>
                  <c:pt idx="21">
                    <c:v>POSTE METÁLICO PRETO, 3,00M base flangeada, com nicho em concreto. Com cabos internos e soquete para lâmpada bulbo LED. Fornecimento e Instalação</c:v>
                  </c:pt>
                  <c:pt idx="22">
                    <c:v>EXECUÇÃO DE RADIER, ESPESSURA DE 20 CM, FCK = 30 MPA, COM USO DE FORMAS EM MADEIRA SERRADA. AF_09/2021</c:v>
                  </c:pt>
                  <c:pt idx="23">
                    <c:v>FABRICAÇÃO, MONTAGEM E DESMONTAGEM DE FÔRMA PARA SAPATA CORRIDA, EM MADEIRA SERRADA, E=25 MM, 2 UTILIZAÇÕES. AF_01/2024</c:v>
                  </c:pt>
                  <c:pt idx="24">
                    <c:v>POSTE METÁLICO PRETO, 3,00M base flangeada, com nicho em concreto. Com cabos internos e soquete para lâmpada bulbo LED. Fornecimento e Instalação</c:v>
                  </c:pt>
                  <c:pt idx="25">
                    <c:v>Estrutura em Aluminio Amadeirado 150x50 1.50mm. Decorativa do Chimarródromo. Incluindo ferro de 1/2 para suporte das plantas. Fabricação e Instalação</c:v>
                  </c:pt>
                  <c:pt idx="26">
                    <c:v>PLANTIO DE GRAMA ESMERALDA OU SÃO CARLOS OU CURITIBANA, EM PLACAS. AF_07/2024</c:v>
                  </c:pt>
                  <c:pt idx="27">
                    <c:v>CONCRETAGEM DE SAPATA CORRIDA, FCK 30 MPA, COM USO DE JERICA - LANÇAMENTO, ADENSAMENTO E ACABAMENTO. AF_01/2024</c:v>
                  </c:pt>
                  <c:pt idx="28">
                    <c:v>CABO DE COBRE FLEXÍVEL ISOLADO, 16 MM², ANTI-CHAMA 0,6/1,0 KV, PARA CIRCUITOS TERMINAIS - FORNECIMENTO E INSTALAÇÃO. AF_03/2023</c:v>
                  </c:pt>
                  <c:pt idx="29">
                    <c:v>PISO PODOTÁTIL DE ALERTA OU DIRECIONAL, DE CONCRETO, ASSENTADO SOBRE ARGAMASSA. AF_03/2024</c:v>
                  </c:pt>
                  <c:pt idx="30">
                    <c:v>CONCRETAGEM DE ESCADAS, FCK=25 MPA, COM USO DE BOMBA - LANÇAMENTO, ADENSAMENTO E ACABAMENTO. AF_02/2022_PS</c:v>
                  </c:pt>
                  <c:pt idx="31">
                    <c:v>CONCRETAGEM DE SAPATA, FCK 30 MPA, COM USO DE JERICA - LANÇAMENTO, ADENSAMENTO E ACABAMENTO. AF_01/2024</c:v>
                  </c:pt>
                  <c:pt idx="32">
                    <c:v>CONCRETAGEM DE MURETAS, FCK=25 MPA, COM USO DE BOMBA - LANÇAMENTO, ADENSAMENTO E ACABAMENTO. AF_02/2022_PS</c:v>
                  </c:pt>
                  <c:pt idx="33">
                    <c:v>Guarda Sol Menor em estrutura metálica, tubo central redondo 200m x 6,35mm, tubos superiores 50x50x2. Incluso inclusive bloco de ancoragem 1m x 1m x 1m no piso, e cobertura em policarbonato alveolar 16mm. Fabricação e Instalação.</c:v>
                  </c:pt>
                  <c:pt idx="34">
                    <c:v>CABO DE COBRE FLEXÍVEL ISOLADO, 35 MM², 0,6/1,0 KV, PARA REDE AÉREA DE DISTRIBUIÇÃO DE ENERGIA ELÉTRICA DE BAIXA TENSÃO - FORNECIMENTO E INSTALAÇÃO. AF_07/2020</c:v>
                  </c:pt>
                  <c:pt idx="35">
                    <c:v>FABRICAÇÃO, MONTAGEM E DESMONTAGEM DE FÔRMA PARA ESCADA HIDRÁULICA, EM CHAPA DE MADEIRA COMPENSADA RESINADA, E = 17 MM, 3 UTILIZAÇÕES. AF_08/2022</c:v>
                  </c:pt>
                  <c:pt idx="36">
                    <c:v>ALVENARIA DE VEDAÇÃO DE BLOCOS CERÂMICOS MACIÇOS DE 5X10X20CM (ESPESSURA 10CM) E ARGAMASSA DE ASSENTAMENTO COM PREPARO EM BETONEIRA. AF_05/2020</c:v>
                  </c:pt>
                  <c:pt idx="37">
                    <c:v>CONCRETAGEM DE RADIER, PISO DE CONCRETO OU LAJE SOBRE SOLO, FCK 30 MPA - LANÇAMENTO, ADENSAMENTO E ACABAMENTO. AF_09/2021</c:v>
                  </c:pt>
                  <c:pt idx="38">
                    <c:v>CABO DE COBRE FLEXÍVEL ISOLADO, 25 MM², 0,6/1,0 KV, PARA REDE AÉREA DE DISTRIBUIÇÃO DE ENERGIA ELÉTRICA DE BAIXA TENSÃO - FORNECIMENTO E INSTALAÇÃO. AF_07/2020</c:v>
                  </c:pt>
                  <c:pt idx="39">
                    <c:v>REMOÇÃO DE PISO DE BLOCO INTERTRAVADO OU DE PEDRA PORTUGUESA, DE FORMA MANUAL, COM REAPROVEITAMENTO. AF_09/2023</c:v>
                  </c:pt>
                  <c:pt idx="40">
                    <c:v>LIXEIRA DUPLA, COM CAPACIDADE VOLUMETRICA DE 60L FORNECIMENTO E INSTALAÇÃO</c:v>
                  </c:pt>
                  <c:pt idx="41">
                    <c:v>Canteiros circulares de fixação base D=1,40m H=1,00m. Enterrados 0,60m. Fornecimento e Instalação.</c:v>
                  </c:pt>
                  <c:pt idx="42">
                    <c:v>CONJUNTO DE BANCOS COM ENCOSTO E SEM ENCOSTO PARA AS ÁREAS DE RECUOS</c:v>
                  </c:pt>
                  <c:pt idx="43">
                    <c:v>ASSOALHO DE MADEIRA. AF_09/2020</c:v>
                  </c:pt>
                  <c:pt idx="44">
                    <c:v>ARMAÇÃO DE BLOCO, SAPATA ISOLADA, VIGA BALDRAME E SAPATA CORRIDA UTILIZANDO AÇO CA-50 DE 12,5 MM - MONTAGEM. AF_01/2024</c:v>
                  </c:pt>
                  <c:pt idx="45">
                    <c:v>EMBOÇO OU MASSA ÚNICA EM ARGAMASSA TRAÇO 1:2:8, PREPARO MANUAL, APLICADA MANUALMENTE EM PANOS CEGOS DE FACHADA (SEM PRESENÇA DE VÃOS), ESPESSURA DE 25 MM. AF_09/2022</c:v>
                  </c:pt>
                  <c:pt idx="46">
                    <c:v>ASSOALHO DE MADEIRA. AF_09/2020</c:v>
                  </c:pt>
                  <c:pt idx="47">
                    <c:v>Tacha refletiva em plástico injetado - bidirecional tipo II - fornecimento e colocação</c:v>
                  </c:pt>
                  <c:pt idx="48">
                    <c:v>REASSENTAMENTO DE BLOCOS RETANGULAR PARA PISO INTERTRAVADO, ESPESSURA DE 6 CM, EM CALÇADA, COM REAPROVEITAMENTO DOS BLOCOS RETANGULAR - INCLUSO RETIRADA E COLOCAÇÃO DO MATERIAL. AF_12/2020</c:v>
                  </c:pt>
                  <c:pt idx="49">
                    <c:v>DRENO ESPINHA DE PEIXE (SEÇÃO 0,40 X 0,40 M), COM TUBO DE PVC CORRUGADO RÍGIDO PERFURADO, DN 100 MM, ENCHIMENTO COM BRITA, ENVOLVIDO COM MANTA GEOTÊXTIL, INCLUSIVE CONEXÕES. AF_07/2021</c:v>
                  </c:pt>
                  <c:pt idx="50">
                    <c:v>PINTURA DE PISO COM TINTA EPÓXI, APLICAÇÃO MANUAL, 2 DEMÃOS, INCLUSO PRIMER EPÓXI. AF_05/2021</c:v>
                  </c:pt>
                  <c:pt idx="51">
                    <c:v>Revestimento em ACM Branco ou Amadeirado. 3mm. Fornecimento e instalação.</c:v>
                  </c:pt>
                  <c:pt idx="52">
                    <c:v>CONCRETAGEM DE SAPATA CORRIDA, FCK 30 MPA, COM USO DE JERICA - LANÇAMENTO, ADENSAMENTO E ACABAMENTO. AF_01/2024</c:v>
                  </c:pt>
                  <c:pt idx="53">
                    <c:v>RAMPA DE ACESSIBILIDADE EM CONCRETO MOLDADO IN LOCO, EM CALÇADA PRÉ EXISTENTE COM LARGURA MAIOR OU IGUAL À 3,00 M, FCK 25MPA, COM PISO PODOTÁTIL. AF_03/2024</c:v>
                  </c:pt>
                  <c:pt idx="54">
                    <c:v>PLANTIO DE ÁRVORE ORNAMENTAL COM ALTURA DE MUDA MAIOR QUE 2,00 M E MENOR OU IGUAL A 4,00 M . AF_07/2024</c:v>
                  </c:pt>
                  <c:pt idx="55">
                    <c:v>CONCRETAGEM DE SAPATA CORRIDA, FCK 30 MPA, COM USO DE JERICA - LANÇAMENTO, ADENSAMENTO E ACABAMENTO. AF_01/2024</c:v>
                  </c:pt>
                  <c:pt idx="56">
                    <c:v>LUMINÁRIA DE LED PARA ILUMINAÇÃO PÚBLICA, DE 98 W ATÉ 137 W - FORNECIMENTO E INSTALAÇÃO. AF_02/2025_PS</c:v>
                  </c:pt>
                  <c:pt idx="57">
                    <c:v>Revestimento em ACM Branco ou Amadeirado. 3mm. Fornecimento e instalação.</c:v>
                  </c:pt>
                  <c:pt idx="58">
                    <c:v>EXECUÇÃO DE RADIER, ESPESSURA DE 15 CM, FCK = 30 MPA, COM USO DE FORMAS EM MADEIRA SERRADA. AF_09/2021</c:v>
                  </c:pt>
                  <c:pt idx="59">
                    <c:v>LUMINÁRIA DE LED PARA ILUMINAÇÃO PÚBLICA, DE 98 W ATÉ 137 W - FORNECIMENTO E INSTALAÇÃO. AF_02/2025_PS</c:v>
                  </c:pt>
                  <c:pt idx="60">
                    <c:v>LUMINÁRIA DE LED PARA ILUMINAÇÃO PÚBLICA, DE 98 W ATÉ 137 W - FORNECIMENTO E INSTALAÇÃO. AF_02/2025_PS</c:v>
                  </c:pt>
                  <c:pt idx="61">
                    <c:v>BANCO COM MESINHA COLMÉIA EM METÁLICA E MADEIRA</c:v>
                  </c:pt>
                  <c:pt idx="62">
                    <c:v>LOCACAO DE CONTAINER 2,30 X 6,00 M, ALT. 2,50 M, PARA ESCRITORIO, SEM DIVISORIAS INTERNAS E SEM SANITARIO (NAO INCLUI MOBILIZACAO/DESMOBILIZACAO)</c:v>
                  </c:pt>
                  <c:pt idx="63">
                    <c:v>REMOÇAO DE GUIAS PRÉ-FABRICADAS DE CONCRETO, DE FORMA MECANIZADA, COM REAPROVEITAMENTO. AF_09/2023</c:v>
                  </c:pt>
                  <c:pt idx="64">
                    <c:v>LASTRO COM MATERIAL GRANULAR (AREIA MÉDIA), APLICADO EM PISOS OU LAJES SOBRE SOLO, ESPESSURA DE *10 CM*. AF_01/2024</c:v>
                  </c:pt>
                  <c:pt idx="65">
                    <c:v>ATERRO MANUAL DE VALAS COM SOLO ARGILO-ARENOSO. AF_08/2023</c:v>
                  </c:pt>
                  <c:pt idx="66">
                    <c:v>CALHA EM CHAPA DE AÇO GALVANIZADO NÚMERO 24, DESENVOLVIMENTO DE 100 CM, INCLUSO TRANSPORTE VERTICAL. AF_07/2019</c:v>
                  </c:pt>
                  <c:pt idx="67">
                    <c:v>GUARDA-CORPO DE AÇO GALVANIZADO DE 1,10M DE ALTURA, MONTANTES TUBULARES DE 1.1/2 ESPAÇADOS DE 1,20M, TRAVESSA SUPERIOR DE 2, GRADIL FORMADO POR BARRAS CHATAS EM FERRO DE 32X4,8MM, FIXADO COM CHUMBADOR MECÂNICO. AF_04/2019_PS</c:v>
                  </c:pt>
                  <c:pt idx="68">
                    <c:v>MONTAGEM E DESMONTAGEM DE FÔRMA DE PILARES RETANGULARES E ESTRUTURAS SIMILARES, PÉ-DIREITO SIMPLES, EM MADEIRA SERRADA, 1 UTILIZAÇÃO. AF_09/2020</c:v>
                  </c:pt>
                  <c:pt idx="69">
                    <c:v>ARMAÇÃO DE CORTINA DE CONTENÇÃO EM CONCRETO ARMADO, COM AÇO CA-50 DE 12,5 MM - MONTAGEM. AF_11/2024</c:v>
                  </c:pt>
                  <c:pt idx="70">
                    <c:v>FABRICAÇÃO, MONTAGEM E DESMONTAGEM DE FÔRMA PARA SAPATA, EM MADEIRA SERRADA, E=25 MM, 2 UTILIZAÇÕES. AF_01/2024</c:v>
                  </c:pt>
                  <c:pt idx="71">
                    <c:v>ALVENARIA DE VEDAÇÃO DE BLOCOS CERÂMICOS FURADOS NA HORIZONTAL DE 14X19X29 CM (ESPESSURA 14 CM) E ARGAMASSA DE ASSENTAMENTO COM PREPARO EM BETONEIRA. AF_12/2021</c:v>
                  </c:pt>
                  <c:pt idx="72">
                    <c:v>CAIXA ENTERRADA ELÉTRICA RETANGULAR, EM CONCRETO PRÉ-MOLDADO, FUNDO COM BRITA, DIMENSÕES INTERNAS: 0,3X0,3X0,3 M. AF_12/2020</c:v>
                  </c:pt>
                  <c:pt idx="73">
                    <c:v>APLICAÇÃO MANUAL DE PINTURA COM TINTA TEXTURIZADA ACRÍLICA EM PAREDES EXTERNAS DE CASAS, UMA COR. AF_03/2024</c:v>
                  </c:pt>
                  <c:pt idx="74">
                    <c:v>CAIXA ENTERRADA ELÉTRICA RETANGULAR, EM CONCRETO PRÉ-MOLDADO, FUNDO COM BRITA, DIMENSÕES INTERNAS: 0,3X0,3X0,3 M. AF_12/2020</c:v>
                  </c:pt>
                  <c:pt idx="75">
                    <c:v>GUARDA-CORPO DE AÇO GALVANIZADO DE 1,10M, DUPLO CORRIMÃO, MONTANTES TUBULARES DE 1.1/2" ESPAÇADOS DE 1,20M, TRAVESSA SUPERIOR DE 2", GRADIL DE BARRAS CHATAS DE 32X4,8MM, FIXADO COM ADESIVO ESTRUTURAL EPOXI. AF_04/2019</c:v>
                  </c:pt>
                  <c:pt idx="76">
                    <c:v>CABO DE COBRE FLEXÍVEL ISOLADO, 25 MM², 0,6/1,0 KV, PARA REDE AÉREA DE DISTRIBUIÇÃO DE ENERGIA ELÉTRICA DE BAIXA TENSÃO - FORNECIMENTO E INSTALAÇÃO. AF_07/2020</c:v>
                  </c:pt>
                  <c:pt idx="77">
                    <c:v>MONTAGEM E DESMONTAGEM DE FÔRMA DE VIGA, ESCORAMENTO COM PONTALETE DE MADEIRA, PÉ-DIREITO SIMPLES, EM MADEIRA SERRADA, 1 UTILIZAÇÃO. AF_09/2020</c:v>
                  </c:pt>
                  <c:pt idx="78">
                    <c:v>CONCRETAGEM DE SAPATA, FCK 30 MPA, COM USO DE JERICA - LANÇAMENTO, ADENSAMENTO E ACABAMENTO. AF_01/2024</c:v>
                  </c:pt>
                  <c:pt idx="79">
                    <c:v>PAR DE ESTRUTURAS TUBULARES METALICAS PARA SUPORTE TABELA DE BASQUETE, FABRICADA EM TUBO DE ACO GALVANIZADO, FORMATO EM L, DIAMETRO 6" E AVANCO 2,3 M, FIXACAO POR CHUMBAMENTO COM CONCRETO NO PISO, INCLUSO CONCRETO, EXCETO TABELA, ARO E REDE - FORNECIMENTO </c:v>
                  </c:pt>
                  <c:pt idx="80">
                    <c:v>FABRICAÇÃO DE FÔRMA PARA PILARES E ESTRUTURAS SIMILARES, EM CHAPA DE MADEIRA COMPENSADA RESINADA, E = 17 MM. AF_09/2020</c:v>
                  </c:pt>
                  <c:pt idx="81">
                    <c:v>LASTRO DE CONCRETO MAGRO, APLICADO EM BLOCOS DE COROAMENTO OU SAPATAS. AF_01/2024</c:v>
                  </c:pt>
                  <c:pt idx="82">
                    <c:v>ALVENARIA DE VEDAÇÃO DE BLOCOS CERÂMICOS MACIÇOS DE 5X10X20CM (ESPESSURA 10CM) E ARGAMASSA DE ASSENTAMENTO COM PREPARO EM BETONEIRA. AF_05/2020</c:v>
                  </c:pt>
                  <c:pt idx="83">
                    <c:v>LAJE PRÉ-MOLDADA UNIDIRECIONAL, BIAPOIADA, PARA PISO, ENCHIMENTO EM CERÂMICA, VIGOTA TRELIÇADA, ALTURA TOTAL DA LAJE "LT" = 16 CM (ENCHIMENTO+CAPA) = (12+4). AF_08/2025</c:v>
                  </c:pt>
                  <c:pt idx="84">
                    <c:v>FABRICAÇÃO, MONTAGEM E DESMONTAGEM DE FÔRMA PARA SAPATA CORRIDA, EM MADEIRA SERRADA, E=25 MM, 1 UTILIZAÇÃO. AF_01/2024</c:v>
                  </c:pt>
                  <c:pt idx="85">
                    <c:v>FABRICAÇÃO, MONTAGEM E DESMONTAGEM DE FÔRMA PARA SAPATA CORRIDA, EM MADEIRA SERRADA, E=25 MM, 1 UTILIZAÇÃO. AF_01/2024</c:v>
                  </c:pt>
                  <c:pt idx="86">
                    <c:v>ACABAMENTO POLIDO PARA PISO DE CONCRETO ARMADO OU LAJE SOBRE SOLO DE ALTA RESISTÊNCIA. AF_09/2021</c:v>
                  </c:pt>
                  <c:pt idx="87">
                    <c:v>ALVENARIA DE VEDAÇÃO DE BLOCOS CERÂMICOS MACIÇOS DE 5X10X20CM (ESPESSURA 10CM) E ARGAMASSA DE ASSENTAMENTO COM PREPARO EM BETONEIRA. AF_05/2020</c:v>
                  </c:pt>
                  <c:pt idx="88">
                    <c:v>ATERRO MECANIZADO DE VALA COM RETROESCAVADEIRA (CAPACIDADE DA CAÇAMBA DA RETRO: 0,26 M³ / POTÊNCIA: 88 HP), LARGURA ATÉ 1,5 M, PROFUNDIDADE ATÉ 1,5 M, COM SOLO ARGILO-ARENOSO. AF_08/2023</c:v>
                  </c:pt>
                  <c:pt idx="89">
                    <c:v>ALVENARIA DE VEDAÇÃO DE BLOCOS CERÂMICOS FURADOS NA HORIZONTAL DE 14X19X29 CM (ESPESSURA 14 CM) E ARGAMASSA DE ASSENTAMENTO COM PREPARO EM BETONEIRA. AF_12/2021</c:v>
                  </c:pt>
                  <c:pt idx="90">
                    <c:v>ESCADA EM CONCRETO ARMADO MOLDADO IN LOCO, FCK 25 MPA, COM 1 LANCE E LAJE PLANA, FÔRMA EM CHAPA DE MADEIRA COMPENSADA RESINADA. AF_11/2020</c:v>
                  </c:pt>
                  <c:pt idx="91">
                    <c:v>TOPOGRAFO COM ENCARGOS COMPLEMENTARES</c:v>
                  </c:pt>
                  <c:pt idx="92">
                    <c:v>ELETRODUTO FLEXÍVEL CORRUGADO, PEAD, DN 63 (2"), PARA REDE ENTERRADA DE DISTRIBUIÇÃO DE ENERGIA ELÉTRICA - FORNECIMENTO E INSTALAÇÃO. AF_12/2021</c:v>
                  </c:pt>
                  <c:pt idx="93">
                    <c:v>FILTRO ANAERÓBIO RETANGULAR, EM ALVENARIA COM TIJOLOS CERÂMICOS MACIÇOS, DIMENSÕES INTERNAS: 1,2 X 1,8 X H=1,67 M, VOLUME ÚTIL: 2592 L (PARA 13 CONTRIBUINTES). AF_12/2020</c:v>
                  </c:pt>
                  <c:pt idx="94">
                    <c:v>FILTRO ANAERÓBIO RETANGULAR, EM ALVENARIA COM TIJOLOS CERÂMICOS MACIÇOS, DIMENSÕES INTERNAS: 1,2 X 1,8 X H=1,67 M, VOLUME ÚTIL: 2592 L (PARA 13 CONTRIBUINTES). AF_12/2020</c:v>
                  </c:pt>
                  <c:pt idx="95">
                    <c:v>ARMAÇÃO DE CORTINA DE CONTENÇÃO EM CONCRETO ARMADO, COM AÇO CA-50 DE 10 MM - MONTAGEM. AF_11/2024</c:v>
                  </c:pt>
                  <c:pt idx="96">
                    <c:v>CONCRETAGEM DE SAPATA, FCK 30 MPA, COM USO DE JERICA - LANÇAMENTO, ADENSAMENTO E ACABAMENTO. AF_01/2024</c:v>
                  </c:pt>
                  <c:pt idx="97">
                    <c:v>SUMIDOURO CIRCULAR, EM CONCRETO PRÉ-MOLDADO, DIÂMETRO INTERNO = 2,38 M, ALTURA INTERNA = 3,0 M, ÁREA DE INFILTRAÇÃO: 25 M² (PARA 10 CONTRIBUINTES). AF_12/2020</c:v>
                  </c:pt>
                  <c:pt idx="98">
                    <c:v>SUMIDOURO CIRCULAR, EM CONCRETO PRÉ-MOLDADO, DIÂMETRO INTERNO = 2,38 M, ALTURA INTERNA = 3,0 M, ÁREA DE INFILTRAÇÃO: 25 M² (PARA 10 CONTRIBUINTES). AF_12/2020</c:v>
                  </c:pt>
                  <c:pt idx="99">
                    <c:v>REVESTIMENTO CERÂMICO PARA PAREDES INTERNAS COM PLACAS TIPO ESMALTADA DE DIMENSÕES 60X60 CM APLICADAS NA ALTURA INTEIRA DAS PAREDES. AF_02/2023_PE</c:v>
                  </c:pt>
                  <c:pt idx="100">
                    <c:v>ELETRODUTO FLEXÍVEL CORRUGADO, PEAD, DN 63 (2"), PARA REDE ENTERRADA DE DISTRIBUIÇÃO DE ENERGIA ELÉTRICA - FORNECIMENTO E INSTALAÇÃO. AF_12/2021</c:v>
                  </c:pt>
                  <c:pt idx="101">
                    <c:v>MOBILIZAÇÃO E DESMOBILIZAÇÃO DE OBRA</c:v>
                  </c:pt>
                  <c:pt idx="102">
                    <c:v>FABRICAÇÃO, MONTAGEM E DESMONTAGEM DE FÔRMA PARA VIGA BALDRAME, EM MADEIRA SERRADA, E=25 MM, 1 UTILIZAÇÃO. AF_01/2024</c:v>
                  </c:pt>
                  <c:pt idx="103">
                    <c:v>LASTRO DE CONCRETO MAGRO, APLICADO EM PISOS, LAJES SOBRE SOLO OU RADIERS, ESPESSURA DE 5 CM. AF_01/2024</c:v>
                  </c:pt>
                  <c:pt idx="104">
                    <c:v>REVESTIMENTO CERÂMICO PARA PAREDES INTERNAS COM PLACAS TIPO ESMALTADA DE DIMENSÕES 60X60 CM APLICADAS NA ALTURA INTEIRA DAS PAREDES. AF_02/2023_PE</c:v>
                  </c:pt>
                  <c:pt idx="105">
                    <c:v>ESCAVAÇÃO MANUAL PARA VIGA BALDRAME OU SAPATA CORRIDA (INCLUINDO ESCAVAÇÃO PARA COLOCAÇÃO DE FÔRMAS). AF_01/2024</c:v>
                  </c:pt>
                  <c:pt idx="106">
                    <c:v>PAR DE TRAVES E REDES DE FUTSAL - FORNECIMENTO E INSTALAÇÃO.</c:v>
                  </c:pt>
                  <c:pt idx="107">
                    <c:v>PINTURA DE EIXO VIÁRIO SOBRE ASFALTO COM TINTA RETRORREFLETIVA A BASE DE RESINA ACRÍLICA COM MICROESFERAS DE VIDRO, E = 10 CM, APLICAÇÃO MECÂNICA COM DEMARCADORA AUTOPROPELIDA. AF_05/2021</c:v>
                  </c:pt>
                  <c:pt idx="108">
                    <c:v>CONCRETAGEM DE SAPATA, FCK 30 MPA, COM USO DE JERICA - LANÇAMENTO, ADENSAMENTO E ACABAMENTO. AF_01/2024</c:v>
                  </c:pt>
                  <c:pt idx="109">
                    <c:v>ELETRODUTO FLEXÍVEL CORRUGADO, PEAD, DN 63 (2"), PARA REDE ENTERRADA DE DISTRIBUIÇÃO DE ENERGIA ELÉTRICA - FORNECIMENTO E INSTALAÇÃO. AF_12/2021</c:v>
                  </c:pt>
                  <c:pt idx="110">
                    <c:v>TANQUE SÉPTICO CIRCULAR, EM CONCRETO PRÉ-MOLDADO, DIÂMETRO INTERNO = 1,88 M, ALTURA INTERNA = 2,50 M, VOLUME ÚTIL: 6245,8 L (PARA 32 CONTRIBUINTES). AF_12/2020</c:v>
                  </c:pt>
                  <c:pt idx="111">
                    <c:v>TANQUE SÉPTICO CIRCULAR, EM CONCRETO PRÉ-MOLDADO, DIÂMETRO INTERNO = 1,88 M, ALTURA INTERNA = 2,50 M, VOLUME ÚTIL: 6245,8 L (PARA 32 CONTRIBUINTES). AF_12/2020</c:v>
                  </c:pt>
                  <c:pt idx="112">
                    <c:v>CONCRETAGEM DE BLOCO DE COROAMENTO OU VIGA BALDRAME, FCK 30 MPA, COM USO DE JERICA - LANÇAMENTO, ADENSAMENTO E ACABAMENTO. AF_01/2024</c:v>
                  </c:pt>
                  <c:pt idx="113">
                    <c:v>ESPALHAMENTO DE TERRA VEGETAL PARA O PLANTIO. AF_07/2024</c:v>
                  </c:pt>
                  <c:pt idx="114">
                    <c:v>FABRICAÇÃO, MONTAGEM E DESMONTAGEM DE FÔRMA PARA SAPATA, EM MADEIRA SERRADA, E=25 MM, 2 UTILIZAÇÕES. AF_01/2024</c:v>
                  </c:pt>
                  <c:pt idx="115">
                    <c:v>TUBO, PVC, SOLDÁVEL, DE 32MM, INSTALADO EM RAMAL DE DISTRIBUIÇÃO DE ÁGUA - FORNECIMENTO E INSTALAÇÃO. AF_06/2022</c:v>
                  </c:pt>
                  <c:pt idx="116">
                    <c:v>CAIXA ENTERRADA ELÉTRICA RETANGULAR, EM CONCRETO PRÉ-MOLDADO, FUNDO COM BRITA, DIMENSÕES INTERNAS: 0,3X0,3X0,3 M. AF_12/2020</c:v>
                  </c:pt>
                  <c:pt idx="117">
                    <c:v>ALVENARIA DE VEDAÇÃO DE BLOCOS CERÂMICOS MACIÇOS DE 5X10X20CM (ESPESSURA 10CM) E ARGAMASSA DE ASSENTAMENTO COM PREPARO EM BETONEIRA. AF_05/2020</c:v>
                  </c:pt>
                  <c:pt idx="118">
                    <c:v>EMBOÇO OU MASSA ÚNICA EM ARGAMASSA TRAÇO 1:2:8, PREPARO MECÂNICA COM BETONEIRA 400 L, APLICADA MANUALMENTE EM PANOS DE FACHADA COM PRESENÇA DE VÃOS, ESPESSURA DE 25 MM, ACESSO POR ANDAIME. AF_08/2022</c:v>
                  </c:pt>
                  <c:pt idx="119">
                    <c:v>POSTE DE AÇO CÔNICO CONTÍNUO RETO, ENGASTAMENTO SIMPLES COM 1 M DE SOLO, H=7M - FORNECIMENTO E INSTALAÇÃO. AF_04/2025</c:v>
                  </c:pt>
                  <c:pt idx="120">
                    <c:v>POSTE DE AÇO CÔNICO CONTÍNUO RETO, ENGASTAMENTO SIMPLES COM 1 M DE SOLO, H=7M - FORNECIMENTO E INSTALAÇÃO. AF_04/2025</c:v>
                  </c:pt>
                  <c:pt idx="121">
                    <c:v>POSTE DE AÇO CÔNICO CONTÍNUO RETO, ENGASTAMENTO SIMPLES COM 1 M DE SOLO, H=7M - FORNECIMENTO E INSTALAÇÃO. AF_04/2025</c:v>
                  </c:pt>
                  <c:pt idx="122">
                    <c:v>BALIZADORES DE PISO EM ALUMÍNIO PRETO 25cm - LED 15W  cada 4000K.  FORNECIMENTO E INSTALAÇÃO</c:v>
                  </c:pt>
                  <c:pt idx="123">
                    <c:v>PISO EM GRANITO APLICADO EM CALÇADAS OU PISOS EXTERNOS. AF_05/2020</c:v>
                  </c:pt>
                  <c:pt idx="124">
                    <c:v>MONTAGEM E DESMONTAGEM DE FÔRMA DE PILARES RETANGULARES E ESTRUTURAS SIMILARES, PÉ-DIREITO SIMPLES, EM MADEIRA SERRADA, 1 UTILIZAÇÃO. AF_09/2020</c:v>
                  </c:pt>
                  <c:pt idx="125">
                    <c:v>PAR DE TABELAS DE BASQUETE DE COMPENSADO NAVAL, COM AROS E REDES - FORNECIMENTO E INSTALAÇÃO. AF_03/2022</c:v>
                  </c:pt>
                  <c:pt idx="126">
                    <c:v>ARMAÇÃO DO SISTEMA DE PAREDES DE CONCRETO, EXECUTADA COMO ARMADURA POSITIVA DE LAJES, TELA Q-196. AF_12/2024</c:v>
                  </c:pt>
                  <c:pt idx="127">
                    <c:v>BANCO EM "U" S/ ENCOSTO PADRÃO. FORNECIMENTO E INSTALAÇÃO</c:v>
                  </c:pt>
                  <c:pt idx="128">
                    <c:v>CONCRETAGEM DE BLOCO DE COROAMENTO OU VIGA BALDRAME, FCK 30 MPA, COM USO DE JERICA - LANÇAMENTO, ADENSAMENTO E ACABAMENTO. AF_01/2024</c:v>
                  </c:pt>
                  <c:pt idx="129">
                    <c:v>CAIXA ENTERRADA HIDRÁULICA RETANGULAR EM ALVENARIA COM TIJOLOS CERÂMICOS MACIÇOS, DIMENSÕES INTERNAS: 0,6X0,6X0,6 M PARA REDE DE ESGOTO. AF_12/2020</c:v>
                  </c:pt>
                  <c:pt idx="130">
                    <c:v>Placa de regulamentação em aço D = 0,60 m - película retrorrefletiva tipo I + SI - fornecimento e implantação</c:v>
                  </c:pt>
                  <c:pt idx="131">
                    <c:v>FABRICAÇÃO E INSTALAÇÃO DE TESOURA INTEIRA EM MADEIRA NÃO APARELHADA, VÃO DE 3 M, PARA TELHA ONDULADA DE FIBROCIMENTO, METÁLICA, PLÁSTICA OU TERMOACÚSTICA, INCLUSO IÇAMENTO. AF_07/2019</c:v>
                  </c:pt>
                  <c:pt idx="132">
                    <c:v>TUBO PVC, SÉRIE R, ÁGUA PLUVIAL, DN 150 MM, FORNECIDO E INSTALADO EM RAMAL DE ENCAMINHAMENTO. AF_06/2022</c:v>
                  </c:pt>
                  <c:pt idx="133">
                    <c:v>EMBOÇO, EM ARGAMASSA TRAÇO 1:2:8, PREPARO MANUAL, APLICADO MANUALMENTE EM PAREDES INTERNAS DE AMBIENTES COM ÁREA ENTRE 5M² E 10M², E = 10MM, COM TALISCAS. AF_03/2024</c:v>
                  </c:pt>
                  <c:pt idx="134">
                    <c:v>DRENO BARBACÃ, DN 50 MM, COM MATERIAL DRENANTE. AF_07/2021</c:v>
                  </c:pt>
                  <c:pt idx="135">
                    <c:v>REVESTIMENTO CERÂMICO PARA PISO COM PLACAS TIPO PORCELANATO DE DIMENSÕES 60X60 CM APLICADA EM AMBIENTES DE ÁREA MAIOR QUE 10 M². AF_02/2023_PE</c:v>
                  </c:pt>
                  <c:pt idx="136">
                    <c:v>ALVENARIA DE VEDAÇÃO DE BLOCOS CERÂMICOS MACIÇOS DE 5X10X20CM (ESPESSURA 10CM) E ARGAMASSA DE ASSENTAMENTO COM PREPARO EM BETONEIRA. AF_05/2020</c:v>
                  </c:pt>
                  <c:pt idx="137">
                    <c:v>REASSENTAMENTO DE BLOCOS RETANGULAR PARA PISO INTERTRAVADO, ESPESSURA DE 6 CM, EM CALÇADA, COM REAPROVEITAMENTO DOS BLOCOS RETANGULAR - INCLUSO RETIRADA E COLOCAÇÃO DO MATERIAL. AF_12/2020</c:v>
                  </c:pt>
                  <c:pt idx="138">
                    <c:v>JANELA DE ALUMÍNIO TIPO MAXIM-AR, BATENTE/ REQUADRO 3 A 14 CM, VIDRO INCLUSO, FIXAÇÃO COM PARAFUSO, SEM GUARNIÇÃO/ ALIZAR, DIMENSÕES 60X80 (A X L) CM, SEM ACABAMENTO, VEDAÇÃO COM SILICONE, EXCLUSIVE CONTRAMARCO - FORNECIMENTO E INSTALAÇÃO. AF_11/2024</c:v>
                  </c:pt>
                  <c:pt idx="139">
                    <c:v>KIT DE PORTA-PRONTA DE MADEIRA EM ACABAMENTO MELAMÍNICO BRANCO, FOLHA LEVE OU MÉDIA, E BATENTE METÁLICO, 80X210CM, FIXAÇÃO COM ARGAMASSA - FORNECIMENTO E INSTALAÇÃO. AF_12/2019</c:v>
                  </c:pt>
                  <c:pt idx="140">
                    <c:v>FABRICAÇÃO DE FÔRMA PARA LAJES, EM CHAPA DE MADEIRA COMPENSADA RESINADA, E = 17 MM. AF_09/2020</c:v>
                  </c:pt>
                  <c:pt idx="141">
                    <c:v>FABRICAÇÃO DE FÔRMA PARA VIGAS, EM CHAPA DE MADEIRA COMPENSADA RESINADA, E = 17 MM. AF_09/2020</c:v>
                  </c:pt>
                  <c:pt idx="142">
                    <c:v>MONTAGEM E DESMONTAGEM DE FÔRMA PARA ESTRUTURA CIRCULAR, COM INSTALAÇÃO NA FACE INTERNA E EXTERNA DA EXTRUTURA, SEM AUXÍLIO DE GUINDASTE. AF_07/2024</c:v>
                  </c:pt>
                  <c:pt idx="143">
                    <c:v>FABRICAÇÃO, MONTAGEM E DESMONTAGEM DE FÔRMA PARA SAPATA, EM MADEIRA SERRADA, E=25 MM, 2 UTILIZAÇÕES. AF_01/2024</c:v>
                  </c:pt>
                  <c:pt idx="144">
                    <c:v>CORRIMÃO SIMPLES, DIÂMETRO EXTERNO = 1 1/2", EM AÇO GALVANIZADO. AF_04/2019_PS</c:v>
                  </c:pt>
                  <c:pt idx="145">
                    <c:v>LAVATÓRIO LOUÇA BRANCA COM COLUNA, 45 X 55CM OU EQUIVALENTE, PADRÃO MÉDIO, INCLUSO SIFÃO TIPO GARRAFA, VÁLVULA E ENGATE FLEXÍVEL DE 40CM EM METAL CROMADO, COM TORNEIRA CROMADA DE MESA, PADRÃO MÉDIO - FORNECIMENTO E INSTALAÇÃO. AF_01/2020</c:v>
                  </c:pt>
                  <c:pt idx="146">
                    <c:v>LAVATÓRIO LOUÇA BRANCA COM COLUNA, 45 X 55CM OU EQUIVALENTE, PADRÃO MÉDIO, INCLUSO SIFÃO TIPO GARRAFA, VÁLVULA E ENGATE FLEXÍVEL DE 40CM EM METAL CROMADO, COM TORNEIRA CROMADA DE MESA, PADRÃO MÉDIO - FORNECIMENTO E INSTALAÇÃO. AF_01/2020</c:v>
                  </c:pt>
                  <c:pt idx="147">
                    <c:v>FABRICAÇÃO DE FÔRMA PARA PILARES E ESTRUTURAS SIMILARES, EM CHAPA DE MADEIRA COMPENSADA RESINADA, E = 17 MM. AF_09/2020</c:v>
                  </c:pt>
                  <c:pt idx="148">
                    <c:v>LASTRO COM MATERIAL GRANULAR (PEDRA BRITADA N.2), APLICADO EM PISOS OU LAJES SOBRE SOLO, ESPESSURA DE *10 CM*. AF_01/2024</c:v>
                  </c:pt>
                  <c:pt idx="149">
                    <c:v>ARMAÇÃO DE CORTINA DE CONTENÇÃO EM CONCRETO ARMADO, COM AÇO CA-50 DE 8 MM - MONTAGEM. AF_11/2024</c:v>
                  </c:pt>
                  <c:pt idx="150">
                    <c:v>REMOÇÃO DE BANCO PRÉ-FABRICADO DE CONCRETO COM ENCOSTO, SOBRE PISO DE CONCRETO EXISTENTE</c:v>
                  </c:pt>
                  <c:pt idx="151">
                    <c:v>CONCRETAGEM DE PILARES, FCK = 25 MPA, COM USO DE BALDES - LANÇAMENTO, ADENSAMENTO E ACABAMENTO. AF_02/2022</c:v>
                  </c:pt>
                  <c:pt idx="152">
                    <c:v>MONTAGEM E DESMONTAGEM DE FÔRMA DE VIGA, ESCORAMENTO COM PONTALETE DE MADEIRA, PÉ-DIREITO SIMPLES, EM MADEIRA SERRADA, 1 UTILIZAÇÃO. AF_09/2020</c:v>
                  </c:pt>
                  <c:pt idx="153">
                    <c:v>LAJE PRÉ-MOLDADA UNIDIRECIONAL, BIAPOIADA, PARA PISO, ENCHIMENTO EM CERÂMICA, VIGOTA TRELIÇADA, ALTURA TOTAL DA LAJE "LT" = 16 CM (ENCHIMENTO+CAPA) = (12+4). AF_08/2025</c:v>
                  </c:pt>
                  <c:pt idx="154">
                    <c:v>ARMAÇÃO DE BLOCO, SAPATA ISOLADA, VIGA BALDRAME E SAPATA CORRIDA UTILIZANDO AÇO CA-50 DE 12,5 MM - MONTAGEM. AF_01/2024</c:v>
                  </c:pt>
                  <c:pt idx="155">
                    <c:v>PAR DE POSTES E REDE DE VOLEI - FORNECIMENTO E INSTALAÇÃO</c:v>
                  </c:pt>
                  <c:pt idx="156">
                    <c:v>LASTRO COM MATERIAL GRANULAR (PEDRA BRITADA N.1 E PEDRA BRITADA N.2), APLICADO EM PISOS OU LAJES SOBRE SOLO, ESPESSURA DE *10 CM*. AF_01/2024</c:v>
                  </c:pt>
                  <c:pt idx="157">
                    <c:v>EMASSAMENTO COM MASSA LÁTEX, APLICAÇÃO EM PAREDE, DUAS DEMÃOS, LIXAMENTO MANUAL. AF_04/2023</c:v>
                  </c:pt>
                  <c:pt idx="158">
                    <c:v>ARMAÇÃO DE SAPATA ISOLADA, VIGA BALDRAME E SAPATA CORRIDA UTILIZANDO AÇO CA-50 DE 10 MM - MONTAGEM. AF_01/2024</c:v>
                  </c:pt>
                  <c:pt idx="159">
                    <c:v>ELETRODUTO FLEXÍVEL CORRUGADO, PEAD, DN 63 (2"), PARA REDE ENTERRADA DE DISTRIBUIÇÃO DE ENERGIA ELÉTRICA - FORNECIMENTO E INSTALAÇÃO. AF_12/2021</c:v>
                  </c:pt>
                  <c:pt idx="160">
                    <c:v>ARMAÇÃO DE SAPATA ISOLADA, VIGA BALDRAME E SAPATA CORRIDA UTILIZANDO AÇO CA-50 DE 10 MM - MONTAGEM. AF_01/2024</c:v>
                  </c:pt>
                  <c:pt idx="161">
                    <c:v>CONCRETAGEM DE SAPATA, FCK 30 MPA, COM USO DE JERICA - LANÇAMENTO, ADENSAMENTO E ACABAMENTO. AF_01/2024</c:v>
                  </c:pt>
                  <c:pt idx="162">
                    <c:v>ARMAÇÃO DE BLOCO, SAPATA ISOLADA, VIGA BALDRAME E SAPATA CORRIDA UTILIZANDO AÇO CA-50 DE 12,5 MM - MONTAGEM. AF_01/2024</c:v>
                  </c:pt>
                  <c:pt idx="163">
                    <c:v>TRILHO ELETRIFICADO BRANCO DE 2,00m COM 05 SPOTS DIRECIONÁVEIS CADA. 100W CADA TRILHO. FORNECIMENTO E INSTALAÇÃO</c:v>
                  </c:pt>
                  <c:pt idx="164">
                    <c:v>APLICAÇÃO MANUAL DE PINTURA COM TINTA TEXTURIZADA ACRÍLICA EM PAREDES EXTERNAS DE CASAS, UMA COR. AF_03/2024</c:v>
                  </c:pt>
                  <c:pt idx="165">
                    <c:v>CAIXA ENTERRADA ELÉTRICA RETANGULAR, EM CONCRETO PRÉ-MOLDADO, FUNDO COM BRITA, DIMENSÕES INTERNAS: 0,3X0,3X0,3 M. AF_12/2020</c:v>
                  </c:pt>
                  <c:pt idx="166">
                    <c:v>FABRICAÇÃO, MONTAGEM E DESMONTAGEM DE FÔRMA PARA VIGA BALDRAME, EM MADEIRA SERRADA, E=25 MM, 1 UTILIZAÇÃO. AF_01/2024</c:v>
                  </c:pt>
                  <c:pt idx="167">
                    <c:v>ARMAÇÃO DE BLOCO, SAPATA ISOLADA, VIGA BALDRAME E SAPATA CORRIDA UTILIZANDO AÇO CA-50 DE 12,5 MM - MONTAGEM. AF_01/2024</c:v>
                  </c:pt>
                  <c:pt idx="168">
                    <c:v>ARMAÇÃO DE CORTINA DE CONTENÇÃO EM CONCRETO ARMADO, COM AÇO CA-50 DE 6,3 MM - MONTAGEM. AF_11/2024</c:v>
                  </c:pt>
                  <c:pt idx="169">
                    <c:v>ESCAVAÇÃO MANUAL PARA BLOCO DE COROAMENTO OU SAPATA (INCLUINDO ESCAVAÇÃO PARA COLOCAÇÃO DE FÔRMAS). AF_01/2024</c:v>
                  </c:pt>
                  <c:pt idx="170">
                    <c:v>EXECUÇÃO DE PASSEIO (CALÇADA) OU PISO DE CONCRETO COM CONCRETO MOLDADO IN LOCO, FEITO EM OBRA, ACABAMENTO CONVENCIONAL, ESPESSURA 8 CM, ARMADO. AF_08/2022</c:v>
                  </c:pt>
                  <c:pt idx="171">
                    <c:v>CONCRETAGEM DE VIGAS E LAJES, FCK=25 MPA, PARA QUALQUER TIPO DE LAJE COM BALDES EM EDIFICAÇÃO TÉRREA - LANÇAMENTO, ADENSAMENTO E ACABAMENTO. AF_02/2022</c:v>
                  </c:pt>
                  <c:pt idx="172">
                    <c:v>CAIXA ENTERRADA HIDRÁULICA RETANGULAR EM ALVENARIA COM TIJOLOS CERÂMICOS MACIÇOS, DIMENSÕES INTERNAS: 0,6X0,6X0,6 M PARA REDE DE DRENAGEM. AF_12/2020</c:v>
                  </c:pt>
                  <c:pt idx="173">
                    <c:v>ARMAÇÃO PARA EXECUÇÃO DE RADIER, PISO DE CONCRETO OU LAJE SOBRE SOLO, COM USO DE TELA Q-138. AF_09/2021</c:v>
                  </c:pt>
                  <c:pt idx="174">
                    <c:v>FORNECIMENTO E INSTALAÇÃO DE PLACA DE OBRA COM CHAPA GALVANIZADA E ESTRUTURA DE MADEIRA. AF_03/2022_PS</c:v>
                  </c:pt>
                  <c:pt idx="175">
                    <c:v>LUMINÁRIA REFLETOR LED PARA ILUMINAÇÃO PÚBLICA, 50 W - FORNECIMENTO E INSTALAÇÃO. AF_02/2025</c:v>
                  </c:pt>
                  <c:pt idx="176">
                    <c:v>CABO DE COBRE FLEXÍVEL ISOLADO, 4 MM², ANTI-CHAMA 0,6/1,0 KV, PARA CIRCUITOS TERMINAIS - FORNECIMENTO E INSTALAÇÃO. AF_03/2023</c:v>
                  </c:pt>
                  <c:pt idx="177">
                    <c:v>Letra Caixa 3cm de profundidade, 40cm de altura, em aluminio amareirado claro. Fornecimento e Instalação.</c:v>
                  </c:pt>
                  <c:pt idx="178">
                    <c:v>FABRICAÇÃO, MONTAGEM E DESMONTAGEM DE FÔRMA PARA VIGA BALDRAME, EM MADEIRA SERRADA, E=25 MM, 1 UTILIZAÇÃO. AF_01/2024</c:v>
                  </c:pt>
                  <c:pt idx="179">
                    <c:v>APLICAÇÃO MANUAL DE MASSA ACRÍLICA EM PAREDES EXTERNAS DE CASAS, DUAS DEMÃOS. AF_03/2024</c:v>
                  </c:pt>
                  <c:pt idx="180">
                    <c:v>ENTRADA DE ENERGIA ELÉTRICA, AÉREA, TRIFÁSICA, COM CAIXA DE SOBREPOR, CABO DE 35 MM2 E DISJUNTOR DIN 50A (NÃO INCLUSO O POSTE DE CONCRETO). AF_07/2020_PS</c:v>
                  </c:pt>
                  <c:pt idx="181">
                    <c:v>ESCAVAÇÃO MANUAL PARA BLOCO DE COROAMENTO OU SAPATA (INCLUINDO ESCAVAÇÃO PARA COLOCAÇÃO DE FÔRMAS). AF_01/2024</c:v>
                  </c:pt>
                  <c:pt idx="182">
                    <c:v>ESCAVAÇÃO MANUAL PARA BLOCO DE COROAMENTO OU SAPATA (INCLUINDO ESCAVAÇÃO PARA COLOCAÇÃO DE FÔRMAS). AF_01/2024</c:v>
                  </c:pt>
                  <c:pt idx="183">
                    <c:v>EMBOÇO OU MASSA ÚNICA EM ARGAMASSA TRAÇO 1:2:8, PREPARO MANUAL, APLICADA MANUALMENTE EM PANOS CEGOS DE FACHADA (SEM PRESENÇA DE VÃOS), ESPESSURA DE 25 MM. AF_09/2022</c:v>
                  </c:pt>
                  <c:pt idx="184">
                    <c:v>BANCADA DE MÁRMORE BRANCO POLIDO, DE 0,50 X 0,60 M- FORNECIMENTO E INSTALAÇÃO. AF_01/2020</c:v>
                  </c:pt>
                  <c:pt idx="185">
                    <c:v>BALIZADORES DE PISO EM ALUMÍNIO PRETO 25cm - LED 15W  cada 4000K.  FORNECIMENTO E INSTALAÇÃO</c:v>
                  </c:pt>
                  <c:pt idx="186">
                    <c:v>EMBOÇO OU MASSA ÚNICA EM ARGAMASSA TRAÇO 1:2:8, PREPARO MECÂNICA COM BETONEIRA 400 L, APLICADA MANUALMENTE EM PANOS DE FACHADA COM PRESENÇA DE VÃOS, ESPESSURA DE 25 MM, ACESSO POR ANDAIME. AF_08/2022</c:v>
                  </c:pt>
                  <c:pt idx="187">
                    <c:v>CAIXA ENTERRADA HIDRÁULICA RETANGULAR EM ALVENARIA COM TIJOLOS CERÂMICOS MACIÇOS, DIMENSÕES INTERNAS: 0,4X0,4X0,4 M PARA REDE DE DRENAGEM. AF_12/2020</c:v>
                  </c:pt>
                  <c:pt idx="188">
                    <c:v>SOLEIRA EM GRANITO, LARGURA 15 CM, ESPESSURA 2,0 CM. AF_09/2020</c:v>
                  </c:pt>
                  <c:pt idx="189">
                    <c:v>POSTE DE CONCRETO ARMADO DE SECAO CIRCULAR, EXTENSAO DE 9,00 M, RESISTENCIA DE 300 A 400 DAN, FORNECIMENTO E INSTALAÇÃO</c:v>
                  </c:pt>
                  <c:pt idx="190">
                    <c:v>CONCRETAGEM DE SAPATA, FCK 30 MPA, COM USO DE JERICA - LANÇAMENTO, ADENSAMENTO E ACABAMENTO. AF_01/2024</c:v>
                  </c:pt>
                  <c:pt idx="191">
                    <c:v>EMBOÇO OU MASSA ÚNICA EM ARGAMASSA TRAÇO 1:2:8, PREPARO MANUAL, APLICADA MANUALMENTE EM PANOS CEGOS DE FACHADA (SEM PRESENÇA DE VÃOS), ESPESSURA DE 25 MM. AF_09/2022</c:v>
                  </c:pt>
                  <c:pt idx="192">
                    <c:v>TIJOLO CERAMICO REFRATARIO DE *6,3 X 11,4 X 22,9* CM (L X A X C)</c:v>
                  </c:pt>
                  <c:pt idx="193">
                    <c:v>FABRICAÇÃO, MONTAGEM E DESMONTAGEM DE FÔRMA PARA SAPATA, EM MADEIRA SERRADA, E=25 MM, 2 UTILIZAÇÕES. AF_01/2024</c:v>
                  </c:pt>
                  <c:pt idx="194">
                    <c:v>JANELA DE ALUMÍNIO TIPO MAXIM-AR, BATENTE/ REQUADRO 3 A 14 CM, VIDRO INCLUSO, FIXAÇÃO COM PARAFUSO, SEM GUARNIÇÃO/ ALIZAR, DIMENSÕES 60X80 (A X L) CM, SEM ACABAMENTO, VEDAÇÃO COM SILICONE, EXCLUSIVE CONTRAMARCO - FORNECIMENTO E INSTALAÇÃO. AF_11/2024</c:v>
                  </c:pt>
                  <c:pt idx="195">
                    <c:v>FABRICAÇÃO, MONTAGEM E DESMONTAGEM DE FÔRMA PARA SAPATA, EM MADEIRA SERRADA, E=25 MM, 1 UTILIZAÇÃO. AF_01/2024</c:v>
                  </c:pt>
                  <c:pt idx="196">
                    <c:v>PINTURA DE MEIO-FIO COM TINTA BRANCA A BASE DE CAL (CAIAÇÃO). AF_05/2021</c:v>
                  </c:pt>
                  <c:pt idx="197">
                    <c:v>FABRICAÇÃO, MONTAGEM E DESMONTAGEM DE FÔRMA PARA SAPATA, EM MADEIRA SERRADA, E=25 MM, 1 UTILIZAÇÃO. AF_01/2024</c:v>
                  </c:pt>
                  <c:pt idx="198">
                    <c:v>ARMAÇÃO DE SAPATA ISOLADA, VIGA BALDRAME E SAPATA CORRIDA UTILIZANDO AÇO CA-50 DE 6,3 MM - MONTAGEM. AF_01/2024</c:v>
                  </c:pt>
                  <c:pt idx="199">
                    <c:v>ARMAÇÃO DE SAPATA ISOLADA, VIGA BALDRAME E SAPATA CORRIDA UTILIZANDO AÇO CA-50 DE 6,3 MM - MONTAGEM. AF_01/2024</c:v>
                  </c:pt>
                  <c:pt idx="200">
                    <c:v>CABO DE COBRE FLEXÍVEL ISOLADO, 2,5 MM², ANTI-CHAMA 0,6/1,0 KV, PARA CIRCUITOS TERMINAIS - FORNECIMENTO E INSTALAÇÃO. AF_03/2023</c:v>
                  </c:pt>
                  <c:pt idx="201">
                    <c:v>ARMAÇÃO DE SAPATA ISOLADA, VIGA BALDRAME E SAPATA CORRIDA UTILIZANDO AÇO CA-60 DE 5 MM - MONTAGEM. AF_01/2024</c:v>
                  </c:pt>
                  <c:pt idx="202">
                    <c:v>EXECUÇÃO DE PASSEIO (CALÇADA) OU PISO DE CONCRETO COM CONCRETO MOLDADO IN LOCO, FEITO EM OBRA, ACABAMENTO CONVENCIONAL, ESPESSURA 8 CM, ARMADO. AF_08/2022</c:v>
                  </c:pt>
                  <c:pt idx="203">
                    <c:v>ESCAVAÇÃO MANUAL PARA BLOCO DE COROAMENTO OU SAPATA (INCLUINDO ESCAVAÇÃO PARA COLOCAÇÃO DE FÔRMAS). AF_01/2024</c:v>
                  </c:pt>
                  <c:pt idx="204">
                    <c:v>LASTRO COM MATERIAL GRANULAR, APLICADO EM PISOS OU LAJES SOBRE SOLO, ESPESSURA DE *5 CM*. AF_01/2024</c:v>
                  </c:pt>
                  <c:pt idx="205">
                    <c:v>PINTURA LÁTEX ACRÍLICA STANDARD, APLICAÇÃO MANUAL EM PAREDES, DUAS DEMÃOS. AF_04/2023</c:v>
                  </c:pt>
                  <c:pt idx="206">
                    <c:v>CALHA EM CHAPA DE AÇO GALVANIZADO NÚMERO 24, DESENVOLVIMENTO DE 100 CM, INCLUSO TRANSPORTE VERTICAL. AF_07/2019</c:v>
                  </c:pt>
                  <c:pt idx="207">
                    <c:v>LASTRO DE CONCRETO MAGRO, APLICADO EM BLOCOS DE COROAMENTO OU SAPATAS, ESPESSURA DE 5 CM. AF_01/2024</c:v>
                  </c:pt>
                  <c:pt idx="208">
                    <c:v>LASTRO DE CONCRETO MAGRO, APLICADO EM PISOS, LAJES SOBRE SOLO OU RADIERS, ESPESSURA DE 5 CM. AF_01/2024</c:v>
                  </c:pt>
                  <c:pt idx="209">
                    <c:v>CAIXA ENTERRADA HIDRÁULICA RETANGULAR EM ALVENARIA COM TIJOLOS CERÂMICOS MACIÇOS, DIMENSÕES INTERNAS: 1X1X0,6 M PARA REDE DE DRENAGEM. AF_12/2020</c:v>
                  </c:pt>
                  <c:pt idx="210">
                    <c:v>CONCRETAGEM DE SAPATA, FCK 30 MPA, COM USO DE JERICA - LANÇAMENTO, ADENSAMENTO E ACABAMENTO. AF_01/2024</c:v>
                  </c:pt>
                  <c:pt idx="211">
                    <c:v>ARMAÇÃO DE ESTRUTURAS DIVERSAS DE CONCRETO ARMADO, EXCETO VIGAS, PILARES, LAJES E FUNDAÇÕES, UTILIZANDO AÇO CA-50 DE 12,5 MM - MONTAGEM. AF_06/2022</c:v>
                  </c:pt>
                  <c:pt idx="212">
                    <c:v>KIT DE PORTA-PRONTA DE MADEIRA EM ACABAMENTO MELAMÍNICO BRANCO, FOLHA LEVE OU MÉDIA, E BATENTE METÁLICO, 80X210CM, FIXAÇÃO COM ARGAMASSA - FORNECIMENTO E INSTALAÇÃO. AF_12/2019</c:v>
                  </c:pt>
                  <c:pt idx="213">
                    <c:v>ALVENARIA DE VEDAÇÃO COM ELEMENTO VAZADO DE CERÂMICA (COBOGÓ) DE 7X20X20CM E ARGAMASSA DE ASSENTAMENTO COM PREPARO EM BETONEIRA. AF_05/2020</c:v>
                  </c:pt>
                  <c:pt idx="214">
                    <c:v>ARMAÇÃO DE SAPATA ISOLADA, VIGA BALDRAME E SAPATA CORRIDA UTILIZANDO AÇO CA-50 DE 10 MM - MONTAGEM. AF_01/2024</c:v>
                  </c:pt>
                  <c:pt idx="215">
                    <c:v>LUMINÁRIA DE LED PARA ILUMINAÇÃO PÚBLICA, DE 138 W ATÉ 180 W - FORNECIMENTO E INSTALAÇÃO. AF_02/2025_PS</c:v>
                  </c:pt>
                  <c:pt idx="216">
                    <c:v>APLICAÇÃO MANUAL DE MASSA ACRÍLICA EM PAREDES EXTERNAS DE CASAS, DUAS DEMÃOS. AF_03/2024</c:v>
                  </c:pt>
                  <c:pt idx="217">
                    <c:v>CABO DE COBRE FLEXÍVEL ISOLADO, 2,5 MM², ANTI-CHAMA 0,6/1,0 KV, PARA CIRCUITOS TERMINAIS - FORNECIMENTO E INSTALAÇÃO. AF_03/2023</c:v>
                  </c:pt>
                  <c:pt idx="218">
                    <c:v>NICHO EM ALVENARIA, REBOCADO, PARA EMBUTIR QGBT, E POSICIONAR CAIXA DO RELÉ. LAGURA=120CM, ALTURA 160CM, PROFUNDIDADE=19CM.  FORNECIMENTO E INSTALAÇÃO</c:v>
                  </c:pt>
                  <c:pt idx="219">
                    <c:v>LUMINÁRIA REFLETOR LED PARA ILUMINAÇÃO PÚBLICA, 50 W - FORNECIMENTO E INSTALAÇÃO. AF_02/2025</c:v>
                  </c:pt>
                  <c:pt idx="220">
                    <c:v>LUMINÁRIA REFLETOR LED PARA ILUMINAÇÃO PÚBLICA, 50 W - FORNECIMENTO E INSTALAÇÃO. AF_02/2025</c:v>
                  </c:pt>
                  <c:pt idx="221">
                    <c:v>LUMINÁRIA REFLETOR LED PARA ILUMINAÇÃO PÚBLICA, 50 W - FORNECIMENTO E INSTALAÇÃO. AF_02/2025</c:v>
                  </c:pt>
                  <c:pt idx="222">
                    <c:v>VASO SANITÁRIO SIFONADO COM CAIXA ACOPLADA LOUÇA BRANCA, INCLUSO ENGATE FLEXÍVEL EM PLÁSTICO BRANCO, 1/2 X 40CM - FORNECIMENTO E INSTALAÇÃO. AF_01/2020</c:v>
                  </c:pt>
                  <c:pt idx="223">
                    <c:v>VASO SANITÁRIO SIFONADO COM CAIXA ACOPLADA LOUÇA BRANCA, INCLUSO ENGATE FLEXÍVEL EM PLÁSTICO BRANCO, 1/2 X 40CM - FORNECIMENTO E INSTALAÇÃO. AF_01/2020</c:v>
                  </c:pt>
                  <c:pt idx="224">
                    <c:v>EMBOÇO, EM ARGAMASSA TRAÇO 1:2:8, PREPARO MANUAL, APLICADO MANUALMENTE EM PAREDES INTERNAS DE AMBIENTES COM ÁREA ENTRE 5M² E 10M², E = 10MM, COM TALISCAS. AF_03/2024</c:v>
                  </c:pt>
                  <c:pt idx="225">
                    <c:v>TUBO PVC, SERIE NORMAL, ESGOTO PREDIAL, DN 100 MM, FORNECIDO E INSTALADO EM RAMAL DE DESCARGA OU RAMAL DE ESGOTO SANITÁRIO. AF_08/2022</c:v>
                  </c:pt>
                  <c:pt idx="226">
                    <c:v>CABO DE COBRE FLEXÍVEL ISOLADO, 6 MM², ANTI-CHAMA 0,6/1,0 KV, PARA CIRCUITOS TERMINAIS - FORNECIMENTO E INSTALAÇÃO. AF_03/2023</c:v>
                  </c:pt>
                  <c:pt idx="227">
                    <c:v>APLICAÇÃO MANUAL DE MASSA ACRÍLICA EM PAREDES EXTERNAS DE CASAS, DUAS DEMÃOS. AF_03/2024</c:v>
                  </c:pt>
                  <c:pt idx="228">
                    <c:v>FABRICAÇÃO, MONTAGEM E DESMONTAGEM DE FÔRMA PARA SAPATA, EM MADEIRA SERRADA, E=25 MM, 1 UTILIZAÇÃO. AF_01/2024</c:v>
                  </c:pt>
                  <c:pt idx="229">
                    <c:v>REFLETORES DE PISO EM ALUMÍNIO PRETO - LED 15W, 4000K. FORNECIMENTO E INSTALAÇÃO</c:v>
                  </c:pt>
                  <c:pt idx="230">
                    <c:v>PINTURA VERNIZ (INCOLOR) ALQUÍDICO EM MADEIRA, USO INTERNO E EXTERNO, 3 DEMÃOS. AF_01/2021</c:v>
                  </c:pt>
                  <c:pt idx="231">
                    <c:v>CONCRETAGEM DE BLOCO DE COROAMENTO OU VIGA BALDRAME, FCK 30 MPA, COM USO DE JERICA - LANÇAMENTO, ADENSAMENTO E ACABAMENTO. AF_01/2024</c:v>
                  </c:pt>
                  <c:pt idx="232">
                    <c:v>ARMAÇÃO DE BLOCO, SAPATA ISOLADA, VIGA BALDRAME E SAPATA CORRIDA UTILIZANDO AÇO CA-50 DE 12,5 MM - MONTAGEM. AF_01/2024</c:v>
                  </c:pt>
                  <c:pt idx="233">
                    <c:v>FABRICAÇÃO DE FÔRMA PARA VIGAS, EM CHAPA DE MADEIRA COMPENSADA RESINADA, E = 17 MM. AF_09/2020</c:v>
                  </c:pt>
                  <c:pt idx="234">
                    <c:v>REVESTIMENTO CERÂMICO PARA PISO COM PLACAS TIPO PORCELANATO DE DIMENSÕES 60X60 CM APLICADA EM AMBIENTES DE ÁREA MENOR QUE 5 M². AF_02/2023_PE</c:v>
                  </c:pt>
                  <c:pt idx="235">
                    <c:v>REVESTIMENTO CERÂMICO PARA PISO COM PLACAS TIPO PORCELANATO DE DIMENSÕES 60X60 CM APLICADA EM AMBIENTES DE ÁREA MENOR QUE 5 M². AF_02/2023_PE</c:v>
                  </c:pt>
                  <c:pt idx="236">
                    <c:v>APLICAÇÃO MANUAL DE MASSA ACRÍLICA EM PAREDES EXTERNAS DE CASAS, DUAS DEMÃOS. AF_03/2024</c:v>
                  </c:pt>
                  <c:pt idx="237">
                    <c:v>EMBOÇO OU MASSA ÚNICA EM ARGAMASSA TRAÇO 1:2:8, PREPARO MANUAL, APLICADA MANUALMENTE EM PANOS CEGOS DE FACHADA (SEM PRESENÇA DE VÃOS), ESPESSURA DE 25 MM. AF_09/2022</c:v>
                  </c:pt>
                  <c:pt idx="238">
                    <c:v>CABO DE COBRE FLEXÍVEL ISOLADO, 2,5 MM², ANTI-CHAMA 0,6/1,0 KV, PARA CIRCUITOS TERMINAIS - FORNECIMENTO E INSTALAÇÃO. AF_03/2023</c:v>
                  </c:pt>
                  <c:pt idx="239">
                    <c:v>EMASSAMENTO COM MASSA LÁTEX, APLICAÇÃO EM TETO, DUAS DEMÃOS, LIXAMENTO MANUAL. AF_04/2023</c:v>
                  </c:pt>
                  <c:pt idx="240">
                    <c:v>MASSA ÚNICA, EM ARGAMASSA TRAÇO 1:2:8, PREPARO MECÂNICO, APLICADA MANUALMENTE EM TETO, E = 10MM, COM TALISCAS. AF_03/2024</c:v>
                  </c:pt>
                  <c:pt idx="241">
                    <c:v>ENCHIMENTO DE BRITA PARA DRENO, LANÇAMENTO MANUAL. AF_07/2021</c:v>
                  </c:pt>
                  <c:pt idx="242">
                    <c:v>LUMINÁRIA DE LED PARA ILUMINAÇÃO PÚBLICA, DE 51 W ATÉ 67 W - FORNECIMENTO E INSTALAÇÃO. AF_02/2025_PS</c:v>
                  </c:pt>
                  <c:pt idx="243">
                    <c:v>APLICAÇÃO MANUAL DE PINTURA COM TINTA TEXTURIZADA ACRÍLICA EM PAREDES EXTERNAS DE CASAS, UMA COR. AF_03/2024</c:v>
                  </c:pt>
                  <c:pt idx="244">
                    <c:v>CONCRETAGEM DE VIGAS E LAJES, FCK=25 MPA, PARA QUALQUER TIPO DE LAJE COM BALDES EM EDIFICAÇÃO TÉRREA - LANÇAMENTO, ADENSAMENTO E ACABAMENTO. AF_02/2022</c:v>
                  </c:pt>
                  <c:pt idx="245">
                    <c:v>EMBOÇO OU MASSA ÚNICA EM ARGAMASSA TRAÇO 1:2:8, PREPARO MANUAL, APLICADA MANUALMENTE EM PANOS CEGOS DE FACHADA (SEM PRESENÇA DE VÃOS), ESPESSURA DE 25 MM. AF_09/2022</c:v>
                  </c:pt>
                  <c:pt idx="246">
                    <c:v>ESCAVAÇÃO HORIZONTAL, INCLUINDO CARGA E DESCARGA EM SOLO DE 1A CATEGORIA COM TRATOR DE ESTEIRAS (100HP/LÂMINA: 2,19M3). AF_07/2020</c:v>
                  </c:pt>
                  <c:pt idx="247">
                    <c:v>PINTURA VERNIZ (INCOLOR) ALQUÍDICO EM MADEIRA, USO INTERNO E EXTERNO, 3 DEMÃOS. AF_01/2021</c:v>
                  </c:pt>
                  <c:pt idx="248">
                    <c:v>APLICAÇÃO MANUAL DE PINTURA COM TINTA TEXTURIZADA ACRÍLICA EM PAREDES EXTERNAS DE CASAS, UMA COR. AF_03/2024</c:v>
                  </c:pt>
                  <c:pt idx="249">
                    <c:v>TUBO PVC, SÉRIE R, ÁGUA PLUVIAL, DN 100 MM, FORNECIDO E INSTALADO EM RAMAL DE ENCAMINHAMENTO. AF_06/2022</c:v>
                  </c:pt>
                  <c:pt idx="250">
                    <c:v>REMOÇÃO DE PISO DE MADEIRA (ASSOALHO E BARROTE), DE FORMA MANUAL, SEM REAPROVEITAMENTO. AF_09/2023</c:v>
                  </c:pt>
                  <c:pt idx="251">
                    <c:v>PINTURA LÁTEX ACRÍLICA STANDARD, APLICAÇÃO MANUAL EM PAREDES, DUAS DEMÃOS. AF_04/2023</c:v>
                  </c:pt>
                  <c:pt idx="252">
                    <c:v>EMBOÇO OU MASSA ÚNICA EM ARGAMASSA TRAÇO 1:2:8, PREPARO MANUAL, APLICADA MANUALMENTE EM PANOS CEGOS DE FACHADA (SEM PRESENÇA DE VÃOS), ESPESSURA DE 25 MM. AF_09/2022</c:v>
                  </c:pt>
                  <c:pt idx="253">
                    <c:v>CAIXA ENTERRADA HIDRÁULICA RETANGULAR EM ALVENARIA COM TIJOLOS CERÂMICOS MACIÇOS, DIMENSÕES INTERNAS: 0,6X0,6X0,6 M PARA REDE DE ESGOTO. AF_12/2020</c:v>
                  </c:pt>
                  <c:pt idx="254">
                    <c:v>TELHAMENTO COM TELHA DE AÇO/ALUMÍNIO E = 0,5 MM, COM ATÉ 2 ÁGUAS, INCLUSO IÇAMENTO. AF_07/2019</c:v>
                  </c:pt>
                  <c:pt idx="255">
                    <c:v>ARMAÇÃO DE PILAR OU VIGA DE ESTRUTURA CONVENCIONAL DE CONCRETO ARMADO UTILIZANDO AÇO CA-50 DE 12,5 MM - MONTAGEM. AF_06/2022</c:v>
                  </c:pt>
                  <c:pt idx="256">
                    <c:v>NICHO EM ALVENARIA, REBOCADO, PARA EMBUTIR QGBT, E POSICIONAR CAIXA DO RELÉ. LAGURA=80CM, ALTURA 140CM, PROFUNDIDADE=14CM.  FORNECIMENTO E INSTALAÇÃO</c:v>
                  </c:pt>
                  <c:pt idx="257">
                    <c:v>NICHO EM ALVENARIA, REBOCADO, PARA EMBUTIR QGBT, E POSICIONAR CAIXA DO RELÉ. LAGURA=80CM, ALTURA 140CM, PROFUNDIDADE=14CM.  FORNECIMENTO E INSTALAÇÃO</c:v>
                  </c:pt>
                  <c:pt idx="258">
                    <c:v>NICHO EM ALVENARIA, REBOCADO, PARA EMBUTIR QGBT, E POSICIONAR CAIXA DO RELÉ. LAGURA=80CM, ALTURA 140CM, PROFUNDIDADE=14CM.  FORNECIMENTO E INSTALAÇÃO</c:v>
                  </c:pt>
                  <c:pt idx="259">
                    <c:v>LETRA ACO INOX (AISI 304), CHAPA NUM. 22, RECORTADO, H= 20 CM (SEM RELEVO)</c:v>
                  </c:pt>
                  <c:pt idx="260">
                    <c:v>ARMAÇÃO DE PILAR OU VIGA DE ESTRUTURA CONVENCIONAL DE CONCRETO ARMADO UTILIZANDO AÇO CA-50 DE 10,0 MM - MONTAGEM. AF_06/2022</c:v>
                  </c:pt>
                  <c:pt idx="261">
                    <c:v>ARMAÇÃO DE SAPATA ISOLADA, VIGA BALDRAME E SAPATA CORRIDA UTILIZANDO AÇO CA-50 DE 6,3 MM - MONTAGEM. AF_01/2024</c:v>
                  </c:pt>
                  <c:pt idx="262">
                    <c:v>Cobertura parcial em policarbonato alveolar 16mm. Fornecimento e Instalação.</c:v>
                  </c:pt>
                  <c:pt idx="263">
                    <c:v>CAMADA SEPARADORA PARA EXECUÇÃO DE RADIER, PISO DE CONCRETO OU LAJE SOBRE SOLO, EM LONA PLÁSTICA. AF_09/2021</c:v>
                  </c:pt>
                  <c:pt idx="264">
                    <c:v>BANCO COLMÉIA EM METÁLICA E MADEIRA</c:v>
                  </c:pt>
                  <c:pt idx="265">
                    <c:v>CORRIMÃO DUPLO, DIÂMETRO EXTERNO = 1 1/2", EM AÇO GALVANIZADO. AF_04/2019</c:v>
                  </c:pt>
                  <c:pt idx="266">
                    <c:v>ARMAÇÃO DE SAPATA ISOLADA, VIGA BALDRAME E SAPATA CORRIDA UTILIZANDO AÇO CA-50 DE 10 MM - MONTAGEM. AF_01/2024</c:v>
                  </c:pt>
                  <c:pt idx="267">
                    <c:v>BOMBA CENTRÍFUGA, MONOFÁSICA, 0,5 CV OU 0,49 HP, HM 6 A 20 M, Q 1,2 A 8,3 M3/H - FORNECIMENTO E INSTALAÇÃO. AF_12/2020</c:v>
                  </c:pt>
                  <c:pt idx="268">
                    <c:v>Bico Geiser 50mm 2" Fornecimento e Instalação</c:v>
                  </c:pt>
                  <c:pt idx="269">
                    <c:v>CAMADA SEPARADORA PARA EXECUÇÃO DE RADIER, PISO DE CONCRETO OU LAJE SOBRE SOLO, EM LONA PLÁSTICA. AF_09/2021</c:v>
                  </c:pt>
                  <c:pt idx="270">
                    <c:v>ELETRODUTO FLEXÍVEL CORRUGADO, PEAD, DN 63 (2"), PARA REDE ENTERRADA DE DISTRIBUIÇÃO DE ENERGIA ELÉTRICA - FORNECIMENTO E INSTALAÇÃO. AF_12/2021</c:v>
                  </c:pt>
                  <c:pt idx="271">
                    <c:v>ALVENARIA DE VEDAÇÃO DE BLOCOS CERÂMICOS FURADOS NA HORIZONTAL DE 14X19X29 CM (ESPESSURA 14 CM) E ARGAMASSA DE ASSENTAMENTO COM PREPARO MANUAL. AF_12/2021</c:v>
                  </c:pt>
                  <c:pt idx="272">
                    <c:v>LASTRO DE CONCRETO MAGRO, APLICADO EM BLOCOS DE COROAMENTO OU SAPATAS, ESPESSURA DE 5 CM. AF_01/2024</c:v>
                  </c:pt>
                  <c:pt idx="273">
                    <c:v>GUIA (MEIO-FIO) CONCRETO, MOLDADA IN LOCO EM TRECHO CURVO COM EXTRUSORA, 15 CM BASE X 30 CM ALTURA. AF_01/2024</c:v>
                  </c:pt>
                  <c:pt idx="274">
                    <c:v>APLICAÇÃO MANUAL DE MASSA ACRÍLICA EM PAREDES EXTERNAS DE CASAS, DUAS DEMÃOS. AF_03/2024</c:v>
                  </c:pt>
                  <c:pt idx="275">
                    <c:v>ARMAÇÃO DE BLOCO, SAPATA ISOLADA, VIGA BALDRAME E SAPATA CORRIDA UTILIZANDO AÇO CA-50 DE 16 MM - MONTAGEM. AF_01/2024</c:v>
                  </c:pt>
                  <c:pt idx="276">
                    <c:v>CONCRETAGEM DE PILARES, FCK = 25 MPA, COM USO DE BALDES - LANÇAMENTO, ADENSAMENTO E ACABAMENTO. AF_02/2022</c:v>
                  </c:pt>
                  <c:pt idx="277">
                    <c:v>ESCAVAÇÃO HORIZONTAL, INCLUINDO CARGA E DESCARGA EM SOLO DE 1A CATEGORIA COM TRATOR DE ESTEIRAS (100HP/LÂMINA: 2,19M3). AF_07/2020</c:v>
                  </c:pt>
                  <c:pt idx="278">
                    <c:v>SOLEIRA EM GRANITO, LARGURA 15 CM, ESPESSURA 2,0 CM. AF_09/2020</c:v>
                  </c:pt>
                  <c:pt idx="279">
                    <c:v>ESCAVAÇÃO HORIZONTAL, INCLUINDO CARGA E DESCARGA EM SOLO DE 1A CATEGORIA COM TRATOR DE ESTEIRAS (100HP/LÂMINA: 2,19M3). AF_07/2020</c:v>
                  </c:pt>
                  <c:pt idx="280">
                    <c:v>LASTRO DE CONCRETO MAGRO, APLICADO EM BLOCOS DE COROAMENTO OU SAPATAS, ESPESSURA DE 5 CM. AF_01/2024</c:v>
                  </c:pt>
                  <c:pt idx="281">
                    <c:v>ARMAÇÃO DE PILAR OU VIGA DE ESTRUTURA CONVENCIONAL DE CONCRETO ARMADO UTILIZANDO AÇO CA-60 DE 5,0 MM - MONTAGEM. AF_06/2022</c:v>
                  </c:pt>
                  <c:pt idx="282">
                    <c:v>KIT DE PORTA-PRONTA DE MADEIRA EM ACABAMENTO MELAMÍNICO BRANCO, FOLHA LEVE OU MÉDIA, E BATENTE METÁLICO, 90X210CM, FIXAÇÃO COM ARGAMASSA - FORNECIMENTO E INSTALAÇÃO. AF_12/2019</c:v>
                  </c:pt>
                  <c:pt idx="283">
                    <c:v>KIT DE PORTA-PRONTA DE MADEIRA EM ACABAMENTO MELAMÍNICO BRANCO, FOLHA LEVE OU MÉDIA, E BATENTE METÁLICO, 90X210CM, FIXAÇÃO COM ARGAMASSA - FORNECIMENTO E INSTALAÇÃO. AF_12/2019</c:v>
                  </c:pt>
                  <c:pt idx="284">
                    <c:v>LUMINÁRIA DE LED PARA ILUMINAÇÃO PÚBLICA, DE 33 W ATÉ 50 W - FORNECIMENTO E INSTALAÇÃO. AF_02/2025_PS</c:v>
                  </c:pt>
                  <c:pt idx="285">
                    <c:v>PISO EM GRANITO APLICADO EM CALÇADAS OU PISOS EXTERNOS. AF_05/2020</c:v>
                  </c:pt>
                  <c:pt idx="286">
                    <c:v>ARMAÇÃO DE SAPATA ISOLADA, VIGA BALDRAME E SAPATA CORRIDA UTILIZANDO AÇO CA-50 DE 10 MM - MONTAGEM. AF_01/2024</c:v>
                  </c:pt>
                  <c:pt idx="287">
                    <c:v>CAIXA ENTERRADA ELÉTRICA RETANGULAR, EM CONCRETO PRÉ-MOLDADO, FUNDO COM BRITA, DIMENSÕES INTERNAS: 0,3X0,3X0,3 M. AF_12/2020</c:v>
                  </c:pt>
                  <c:pt idx="288">
                    <c:v>REFLETOR SUBAQUÁTICO 3X9W CADA, LED, 4000K, COM ENCAIXE PARA BICO CHAFARIZ, ILUMINAÇÃO COLORIDA RGB, CONTROLADA POR CONTROLE REMOTO. FORNECIMENTO E INSTALAÇÃO</c:v>
                  </c:pt>
                  <c:pt idx="289">
                    <c:v>REMOÇÃO DE CABOS ELÉTRICOS, COM SEÇÃO MAIOR QUE 2,5 MM² E MENOR QUE 10 MM², DE FORMA MANUAL, SEM REAPROVEITAMENTO. AF_09/2023</c:v>
                  </c:pt>
                  <c:pt idx="290">
                    <c:v>FABRICAÇÃO, MONTAGEM E DESMONTAGEM DE FÔRMA PARA SAPATA, EM MADEIRA SERRADA, E=25 MM, 1 UTILIZAÇÃO. AF_01/2024</c:v>
                  </c:pt>
                  <c:pt idx="291">
                    <c:v>APLICAÇÃO MANUAL DE MASSA ACRÍLICA EM PAREDES EXTERNAS DE CASAS, DUAS DEMÃOS. AF_03/2024</c:v>
                  </c:pt>
                  <c:pt idx="292">
                    <c:v>HIDRÔMETRO DN 1", 10 M³/H - FORNECIMENTO E INSTALAÇÃO. AF_03/2024</c:v>
                  </c:pt>
                  <c:pt idx="293">
                    <c:v>SOLEIRA EM GRANITO, LARGURA 15 CM, ESPESSURA 2,0 CM. AF_09/2020</c:v>
                  </c:pt>
                  <c:pt idx="294">
                    <c:v>PLANTIO DE GRAMA ESMERALDA OU SÃO CARLOS OU CURITIBANA, EM PLACAS. AF_07/2024</c:v>
                  </c:pt>
                  <c:pt idx="295">
                    <c:v>ELETRODUTO FLEXÍVEL CORRUGADO, PEAD, DN 63 (2"), PARA REDE ENTERRADA DE DISTRIBUIÇÃO DE ENERGIA ELÉTRICA - FORNECIMENTO E INSTALAÇÃO. AF_12/2021</c:v>
                  </c:pt>
                  <c:pt idx="296">
                    <c:v>CABO DE COBRE FLEXÍVEL ISOLADO, 4 MM², ANTI-CHAMA 0,6/1,0 KV, PARA CIRCUITOS TERMINAIS - FORNECIMENTO E INSTALAÇÃO. AF_03/2023</c:v>
                  </c:pt>
                  <c:pt idx="297">
                    <c:v>CABO DE COBRE FLEXÍVEL ISOLADO, 4 MM², ANTI-CHAMA 0,6/1,0 KV, PARA CIRCUITOS TERMINAIS - FORNECIMENTO E INSTALAÇÃO. AF_03/2023</c:v>
                  </c:pt>
                  <c:pt idx="298">
                    <c:v>CABO DE COBRE FLEXÍVEL ISOLADO, 4 MM², ANTI-CHAMA 0,6/1,0 KV, PARA CIRCUITOS TERMINAIS - FORNECIMENTO E INSTALAÇÃO. AF_03/2023</c:v>
                  </c:pt>
                  <c:pt idx="299">
                    <c:v>REGISTRO DE GAVETA BRUTO, LATÃO, ROSCÁVEL, 1 1/4", COM ACABAMENTO E CANOPLA CROMADOS - FORNECIMENTO E INSTALAÇÃO. AF_08/2021</c:v>
                  </c:pt>
                  <c:pt idx="300">
                    <c:v>REGISTRO DE GAVETA BRUTO, LATÃO, ROSCÁVEL, 1 1/4", COM ACABAMENTO E CANOPLA CROMADOS - FORNECIMENTO E INSTALAÇÃO. AF_08/2021</c:v>
                  </c:pt>
                  <c:pt idx="301">
                    <c:v>CANALETA DE CONCRETO POLIMÉRICO COM GRELHA, LARGURA DE 13 CM - FORNECIMENTO E INSTALAÇÃO. AF_05/2025</c:v>
                  </c:pt>
                  <c:pt idx="302">
                    <c:v>APLICAÇÃO MANUAL DE PINTURA COM TINTA TEXTURIZADA ACRÍLICA EM PAREDES EXTERNAS DE CASAS, UMA COR. AF_03/2024</c:v>
                  </c:pt>
                  <c:pt idx="303">
                    <c:v>ARMAÇÃO DE PILAR OU VIGA DE ESTRUTURA CONVENCIONAL DE CONCRETO ARMADO UTILIZANDO AÇO CA-50 DE 10,0 MM - MONTAGEM. AF_06/2022</c:v>
                  </c:pt>
                  <c:pt idx="304">
                    <c:v>ARMAÇÃO DE PILAR OU VIGA DE ESTRUTURA CONVENCIONAL DE CONCRETO ARMADO UTILIZANDO AÇO CA-60 DE 5,0 MM - MONTAGEM. AF_06/2022</c:v>
                  </c:pt>
                  <c:pt idx="305">
                    <c:v>ELETRODUTO FLEXÍVEL CORRUGADO, PEAD, DN 63 (2"), PARA REDE ENTERRADA DE DISTRIBUIÇÃO DE ENERGIA ELÉTRICA - FORNECIMENTO E INSTALAÇÃO. AF_12/2021</c:v>
                  </c:pt>
                  <c:pt idx="306">
                    <c:v>ARMAÇÃO DE BLOCO, SAPATA ISOLADA, VIGA BALDRAME E SAPATA CORRIDA UTILIZANDO AÇO CA-50 DE 16 MM - MONTAGEM. AF_01/2024</c:v>
                  </c:pt>
                  <c:pt idx="307">
                    <c:v>SERVENTE COM ENCARGOS COMPLEMENTARES</c:v>
                  </c:pt>
                  <c:pt idx="308">
                    <c:v>TOMADA TRIPLA VERMELHA 10A EMBUTIR IP55 A PROVA D'AGUA TEMPO, FORNECIMENTO E INSTALAÇÃO</c:v>
                  </c:pt>
                  <c:pt idx="309">
                    <c:v>ELETRODUTO FLEXÍVEL CORRUGADO, PVC, DN 25 MM (3/4"), PARA CIRCUITOS TERMINAIS, INSTALADO EM PAREDE - FORNECIMENTO E INSTALAÇÃO. AF_03/2023</c:v>
                  </c:pt>
                  <c:pt idx="310">
                    <c:v>ARMAÇÃO DE PILAR OU VIGA DE ESTRUTURA CONVENCIONAL DE CONCRETO ARMADO UTILIZANDO AÇO CA-50 DE 10,0 MM - MONTAGEM. AF_06/2022</c:v>
                  </c:pt>
                  <c:pt idx="311">
                    <c:v>CHAPISCO APLICADO EM ALVENARIA (COM PRESENÇA DE VÃOS) E ESTRUTURAS DE CONCRETO DE FACHADA, COM COLHER DE PEDREIRO. ARGAMASSA TRAÇO 1:3 COM PREPARO EM BETONEIRA 400L. AF_10/2022</c:v>
                  </c:pt>
                  <c:pt idx="312">
                    <c:v>CHAPISCO APLICADO EM ALVENARIAS E ESTRUTURAS DE CONCRETO INTERNAS, COM COLHER DE PEDREIRO. ARGAMASSA TRAÇO 1:3 COM PREPARO EM BETONEIRA 400L. AF_10/2022</c:v>
                  </c:pt>
                  <c:pt idx="313">
                    <c:v>APLICAÇÃO MANUAL DE PINTURA COM TINTA TEXTURIZADA ACRÍLICA EM PAREDES EXTERNAS DE CASAS, UMA COR. AF_03/2024</c:v>
                  </c:pt>
                  <c:pt idx="314">
                    <c:v>DEMOLIÇÃO PARCIAL DE PAVIMENTO ASFÁLTICO, DE FORMA MECANIZADA, SEM REAPROVEITAMENTO. AF_09/2023</c:v>
                  </c:pt>
                  <c:pt idx="315">
                    <c:v>QUADRO DE DISTRIBUIÇÃO DE ENERGIA EM CHAPA DE AÇO GALVANIZADO, DE EMBUTIR, COM BARRAMENTO TRIFÁSICO, PARA 24 DISJUNTORES DIN 100A - FORNECIMENTO E INSTALAÇÃO. AF_07/2025</c:v>
                  </c:pt>
                  <c:pt idx="316">
                    <c:v>ARMAÇÃO DE LAJE DE ESTRUTURA CONVENCIONAL DE CONCRETO ARMADO UTILIZANDO AÇO CA-50 DE 10,0 MM - MONTAGEM. AF_06/2022</c:v>
                  </c:pt>
                  <c:pt idx="317">
                    <c:v>EMASSAMENTO COM MASSA LÁTEX, APLICAÇÃO EM TETO, DUAS DEMÃOS, LIXAMENTO MANUAL. AF_04/2023</c:v>
                  </c:pt>
                  <c:pt idx="318">
                    <c:v>TUBO PVC, SERIE NORMAL, ESGOTO PREDIAL, DN 100 MM, FORNECIDO E INSTALADO EM RAMAL DE DESCARGA OU RAMAL DE ESGOTO SANITÁRIO. AF_08/2022</c:v>
                  </c:pt>
                  <c:pt idx="319">
                    <c:v>MASSA ÚNICA, EM ARGAMASSA TRAÇO 1:2:8, PREPARO MECÂNICO, APLICADA MANUALMENTE EM TETO, E = 10MM, COM TALISCAS. AF_03/2024</c:v>
                  </c:pt>
                  <c:pt idx="320">
                    <c:v>CABO DE COBRE FLEXÍVEL ISOLADO, 16 MM², ANTI-CHAMA 0,6/1,0 KV, PARA CIRCUITOS TERMINAIS - FORNECIMENTO E INSTALAÇÃO. AF_03/2023</c:v>
                  </c:pt>
                  <c:pt idx="321">
                    <c:v>PINTURA LÁTEX ACRÍLICA STANDARD, APLICAÇÃO MANUAL EM TETO, DUAS DEMÃOS. AF_04/2023</c:v>
                  </c:pt>
                  <c:pt idx="322">
                    <c:v>CAIXA ENTERRADA ELÉTRICA RETANGULAR, EM CONCRETO PRÉ-MOLDADO, FUNDO COM BRITA, DIMENSÕES INTERNAS: 0,3X0,3X0,3 M. AF_12/2020</c:v>
                  </c:pt>
                  <c:pt idx="323">
                    <c:v>LASTRO DE CONCRETO MAGRO, APLICADO EM BLOCOS DE COROAMENTO OU SAPATAS, ESPESSURA DE 5 CM. AF_01/2024</c:v>
                  </c:pt>
                  <c:pt idx="324">
                    <c:v>CABO DE COBRE FLEXÍVEL ISOLADO, 4 MM², ANTI-CHAMA 0,6/1,0 KV, PARA CIRCUITOS TERMINAIS - FORNECIMENTO E INSTALAÇÃO. AF_03/2023</c:v>
                  </c:pt>
                  <c:pt idx="325">
                    <c:v>EMBOÇO OU MASSA ÚNICA EM ARGAMASSA TRAÇO 1:2:8, PREPARO MANUAL, APLICADA MANUALMENTE EM PANOS CEGOS DE FACHADA (SEM PRESENÇA DE VÃOS), ESPESSURA DE 25 MM. AF_09/2022</c:v>
                  </c:pt>
                  <c:pt idx="326">
                    <c:v>CABO DE COBRE FLEXÍVEL ISOLADO, 2,5 MM², ANTI-CHAMA 0,6/1,0 KV, PARA CIRCUITOS TERMINAIS - FORNECIMENTO E INSTALAÇÃO. AF_03/2023</c:v>
                  </c:pt>
                  <c:pt idx="327">
                    <c:v>FECHADURA DE EMBUTIR PARA PORTA DE BANHEIRO, COMPLETA, ACABAMENTO PADRÃO MÉDIO, INCLUSO EXECUÇÃO DE FURO - FORNECIMENTO E INSTALAÇÃO. AF_12/2019</c:v>
                  </c:pt>
                  <c:pt idx="328">
                    <c:v>FECHADURA DE EMBUTIR PARA PORTA DE BANHEIRO, COMPLETA, ACABAMENTO PADRÃO MÉDIO, INCLUSO EXECUÇÃO DE FURO - FORNECIMENTO E INSTALAÇÃO. AF_12/2019</c:v>
                  </c:pt>
                  <c:pt idx="329">
                    <c:v>REFLETORES DE PISO EM ALUMÍNIO PRETO - LED 15W, 4000K. FORNECIMENTO E INSTALAÇÃO</c:v>
                  </c:pt>
                  <c:pt idx="330">
                    <c:v>CABO DE COBRE FLEXÍVEL ISOLADO, 2,5 MM², ANTI-CHAMA 0,6/1,0 KV, PARA CIRCUITOS TERMINAIS - FORNECIMENTO E INSTALAÇÃO. AF_03/2023</c:v>
                  </c:pt>
                  <c:pt idx="331">
                    <c:v>BANCADA DE MÁRMORE SINTÉTICO 120 X 60CM, COM CUBA INTEGRADA, INCLUSO SIFÃO TIPO FLEXÍVEL EM PVC, VÁLVULA EM PLÁSTICO CROMADO TIPO AMERICANA E TORNEIRA CROMADA LONGA, DE PAREDE, PADRÃO POPULAR - FORNECIMENTO E INSTALAÇÃO. AF_01/2020</c:v>
                  </c:pt>
                  <c:pt idx="332">
                    <c:v>TUBO PVC, SERIE NORMAL, ESGOTO PREDIAL, DN 50 MM, FORNECIDO E INSTALADO EM RAMAL DE DESCARGA OU RAMAL DE ESGOTO SANITÁRIO. AF_08/2022</c:v>
                  </c:pt>
                  <c:pt idx="333">
                    <c:v>TUBO PVC, SERIE NORMAL, ESGOTO PREDIAL, DN 50 MM, FORNECIDO E INSTALADO EM RAMAL DE DESCARGA OU RAMAL DE ESGOTO SANITÁRIO. AF_08/2022</c:v>
                  </c:pt>
                  <c:pt idx="334">
                    <c:v>CAMADA SEPARADORA PARA EXECUÇÃO DE RADIER, PISO DE CONCRETO OU LAJE SOBRE SOLO, EM LONA PLÁSTICA. AF_09/2021</c:v>
                  </c:pt>
                  <c:pt idx="335">
                    <c:v>TOMADA TRIPLA VERMELHA 10A EMBUTIR IP55 A PROVA D'AGUA TEMPO, FORNECIMENTO E INSTALAÇÃO</c:v>
                  </c:pt>
                  <c:pt idx="336">
                    <c:v>ELETRODUTO FLEXÍVEL CORRUGADO, PVC, DN 25 MM (3/4"), PARA CIRCUITOS TERMINAIS, INSTALADO EM PAREDE - FORNECIMENTO E INSTALAÇÃO. AF_03/2023</c:v>
                  </c:pt>
                  <c:pt idx="337">
                    <c:v>CABO DE COBRE FLEXÍVEL ISOLADO, 4 MM², ANTI-CHAMA 0,6/1,0 KV, PARA CIRCUITOS TERMINAIS - FORNECIMENTO E INSTALAÇÃO. AF_03/2023</c:v>
                  </c:pt>
                  <c:pt idx="338">
                    <c:v>TUBO, PVC, SOLDÁVEL, DE 32MM, INSTALADO EM RAMAL DE DISTRIBUIÇÃO DE ÁGUA - FORNECIMENTO E INSTALAÇÃO. AF_06/2022</c:v>
                  </c:pt>
                  <c:pt idx="339">
                    <c:v>QUADRO DE DISTRIBUIÇÃO DE ENERGIA EM CHAPA DE AÇO GALVANIZADO, DE EMBUTIR, COM BARRAMENTO TRIFÁSICO, PARA 12 DISJUNTORES DIN 100A - FORNECIMENTO E INSTALAÇÃO. AF_07/2025</c:v>
                  </c:pt>
                  <c:pt idx="340">
                    <c:v>QUADRO DE DISTRIBUIÇÃO DE ENERGIA EM CHAPA DE AÇO GALVANIZADO, DE EMBUTIR, COM BARRAMENTO TRIFÁSICO, PARA 12 DISJUNTORES DIN 100A - FORNECIMENTO E INSTALAÇÃO. AF_07/2025</c:v>
                  </c:pt>
                  <c:pt idx="341">
                    <c:v>QUADRO DE DISTRIBUIÇÃO DE ENERGIA EM CHAPA DE AÇO GALVANIZADO, DE EMBUTIR, COM BARRAMENTO TRIFÁSICO, PARA 12 DISJUNTORES DIN 100A - FORNECIMENTO E INSTALAÇÃO. AF_07/2025</c:v>
                  </c:pt>
                  <c:pt idx="342">
                    <c:v>ARMAÇÃO DE SAPATA ISOLADA, VIGA BALDRAME E SAPATA CORRIDA UTILIZANDO AÇO CA-60 DE 5 MM - MONTAGEM. AF_01/2024</c:v>
                  </c:pt>
                  <c:pt idx="343">
                    <c:v>CAIXA ENTERRADA ELÉTRICA RETANGULAR, EM CONCRETO PRÉ-MOLDADO, FUNDO COM BRITA, DIMENSÕES INTERNAS: 0,3X0,3X0,3 M. AF_12/2020</c:v>
                  </c:pt>
                  <c:pt idx="344">
                    <c:v>CAIXA ENTERRADA ELÉTRICA RETANGULAR, EM CONCRETO PRÉ-MOLDADO, FUNDO COM BRITA, DIMENSÕES INTERNAS: 0,3X0,3X0,3 M. AF_12/2020</c:v>
                  </c:pt>
                  <c:pt idx="345">
                    <c:v>CAIXA ENTERRADA ELÉTRICA RETANGULAR, EM CONCRETO PRÉ-MOLDADO, FUNDO COM BRITA, DIMENSÕES INTERNAS: 0,3X0,3X0,3 M. AF_12/2020</c:v>
                  </c:pt>
                  <c:pt idx="346">
                    <c:v>PEDREIRO COM ENCARGOS COMPLEMENTARES</c:v>
                  </c:pt>
                  <c:pt idx="347">
                    <c:v>TRAMA DE MADEIRA COMPOSTA POR TERÇAS PARA TELHADOS DE ATÉ 2 ÁGUAS PARA TELHA ONDULADA DE FIBROCIMENTO, METÁLICA, PLÁSTICA OU TERMOACÚSTICA, INCLUSO TRANSPORTE VERTICAL. AF_07/2019</c:v>
                  </c:pt>
                  <c:pt idx="348">
                    <c:v>ARMAÇÃO DE PILAR OU VIGA DE ESTRUTURA CONVENCIONAL DE CONCRETO ARMADO UTILIZANDO AÇO CA-60 DE 5,0 MM - MONTAGEM. AF_06/2022</c:v>
                  </c:pt>
                  <c:pt idx="349">
                    <c:v>ARMAÇÃO DE SAPATA ISOLADA, VIGA BALDRAME E SAPATA CORRIDA UTILIZANDO AÇO CA-60 DE 5 MM - MONTAGEM. AF_01/2024</c:v>
                  </c:pt>
                  <c:pt idx="350">
                    <c:v>FECHADURA DE EMBUTIR COM CILINDRO, EXTERNA, COMPLETA, ACABAMENTO PADRÃO MÉDIO, INCLUSO EXECUÇÃO DE FURO - FORNECIMENTO E INSTALAÇÃO. AF_12/2019</c:v>
                  </c:pt>
                  <c:pt idx="351">
                    <c:v>ESCAVAÇÃO MANUAL PARA BLOCO DE COROAMENTO OU SAPATA (INCLUINDO ESCAVAÇÃO PARA COLOCAÇÃO DE FÔRMAS). AF_01/2024</c:v>
                  </c:pt>
                  <c:pt idx="352">
                    <c:v>CHAPISCO APLICADO EM ALVENARIA (SEM PRESENÇA DE VÃOS) E ESTRUTURAS DE CONCRETO DE FACHADA, COM COLHER DE PEDREIRO. ARGAMASSA TRAÇO 1:3 COM PREPARO MANUAL. AF_10/2022</c:v>
                  </c:pt>
                  <c:pt idx="353">
                    <c:v>ARGAMASSA TRAÇO 1:3 (EM VOLUME DE CIMENTO E AREIA MÉDIA ÚMIDA) COM ADIÇÃO DE IMPERMEABILIZANTE, PREPARO MECÂNICO COM BETONEIRA 400 L. AF_08/2019</c:v>
                  </c:pt>
                  <c:pt idx="354">
                    <c:v>ARGAMASSA TRAÇO 1:3 (EM VOLUME DE CIMENTO E AREIA MÉDIA ÚMIDA) COM ADIÇÃO DE IMPERMEABILIZANTE, PREPARO MECÂNICO COM BETONEIRA 400 L. AF_08/2019</c:v>
                  </c:pt>
                  <c:pt idx="355">
                    <c:v>APLICAÇÃO MANUAL DE MASSA ACRÍLICA EM PAREDES EXTERNAS DE CASAS, DUAS DEMÃOS. AF_03/2024</c:v>
                  </c:pt>
                  <c:pt idx="356">
                    <c:v>LASTRO DE CONCRETO MAGRO, APLICADO EM BLOCOS DE COROAMENTO OU SAPATAS, ESPESSURA DE 5 CM. AF_01/2024</c:v>
                  </c:pt>
                  <c:pt idx="357">
                    <c:v>CAMADA SEPARADORA PARA EXECUÇÃO DE RADIER, PISO DE CONCRETO OU LAJE SOBRE SOLO, EM LONA PLÁSTICA. AF_09/2021</c:v>
                  </c:pt>
                  <c:pt idx="358">
                    <c:v>QUADRO DE DISTRIBUIÇÃO DE ENERGIA EM CHAPA DE AÇO GALVANIZADO, DE EMBUTIR, COM BARRAMENTO TRIFÁSICO, PARA 12 DISJUNTORES DIN 100A - FORNECIMENTO E INSTALAÇÃO. AF_07/2025</c:v>
                  </c:pt>
                  <c:pt idx="359">
                    <c:v>QUADRO DE DISTRIBUIÇÃO DE ENERGIA EM CHAPA DE AÇO GALVANIZADO, DE EMBUTIR, COM BARRAMENTO TRIFÁSICO, PARA 12 DISJUNTORES DIN 100A - FORNECIMENTO E INSTALAÇÃO. AF_07/2025</c:v>
                  </c:pt>
                  <c:pt idx="360">
                    <c:v>QUADRO DE DISTRIBUIÇÃO DE ENERGIA EM CHAPA DE AÇO GALVANIZADO, DE EMBUTIR, COM BARRAMENTO TRIFÁSICO, PARA 12 DISJUNTORES DIN 100A - FORNECIMENTO E INSTALAÇÃO. AF_07/2025</c:v>
                  </c:pt>
                  <c:pt idx="361">
                    <c:v>CHAPISCO APLICADO EM ALVENARIA (SEM PRESENÇA DE VÃOS) E ESTRUTURAS DE CONCRETO DE FACHADA, COM COLHER DE PEDREIRO. ARGAMASSA TRAÇO 1:3 COM PREPARO MANUAL. AF_10/2022</c:v>
                  </c:pt>
                  <c:pt idx="362">
                    <c:v>CHAPISCO APLICADO EM ALVENARIA (COM PRESENÇA DE VÃOS) E ESTRUTURAS DE CONCRETO DE FACHADA, COM COLHER DE PEDREIRO. ARGAMASSA TRAÇO 1:3 COM PREPARO EM BETONEIRA 400L. AF_10/2022</c:v>
                  </c:pt>
                  <c:pt idx="363">
                    <c:v>TUBO, PVC, SOLDÁVEL, DE 32MM, INSTALADO EM RAMAL DE DISTRIBUIÇÃO DE ÁGUA - FORNECIMENTO E INSTALAÇÃO. AF_06/2022</c:v>
                  </c:pt>
                  <c:pt idx="364">
                    <c:v>EMASSAMENTO COM MASSA LÁTEX, APLICAÇÃO EM PAREDE, DUAS DEMÃOS, LIXAMENTO MANUAL. AF_04/2023</c:v>
                  </c:pt>
                  <c:pt idx="365">
                    <c:v>TUBO PVC, SÉRIE R, ÁGUA PLUVIAL, DN 100 MM, FORNECIDO E INSTALADO EM RAMAL DE ENCAMINHAMENTO. AF_06/2022</c:v>
                  </c:pt>
                  <c:pt idx="366">
                    <c:v>MOBILIZAÇÃO E DESMOBILIZAÇÃO DE CONTAINER PARA ESCRITÓRIO</c:v>
                  </c:pt>
                  <c:pt idx="367">
                    <c:v>TOMADA TRIPLA VERMELHA 10A EMBUTIR IP55 A PROVA D'AGUA TEMPO, FORNECIMENTO E INSTALAÇÃO</c:v>
                  </c:pt>
                  <c:pt idx="368">
                    <c:v>CABO DE COBRE FLEXÍVEL ISOLADO, 2,5 MM², ANTI-CHAMA 0,6/1,0 KV, PARA CIRCUITOS TERMINAIS - FORNECIMENTO E INSTALAÇÃO. AF_03/2023</c:v>
                  </c:pt>
                  <c:pt idx="369">
                    <c:v>ELETRODUTO FLEXÍVEL CORRUGADO, PVC, DN 25 MM (3/4"), PARA CIRCUITOS TERMINAIS, INSTALADO EM PAREDE - FORNECIMENTO E INSTALAÇÃO. AF_03/2023</c:v>
                  </c:pt>
                  <c:pt idx="370">
                    <c:v>ELETRODUTO FLEXÍVEL CORRUGADO, PEAD, DN 63 (2"), PARA REDE ENTERRADA DE DISTRIBUIÇÃO DE ENERGIA ELÉTRICA - FORNECIMENTO E INSTALAÇÃO. AF_12/2021</c:v>
                  </c:pt>
                  <c:pt idx="371">
                    <c:v>ARMAÇÃO DE BLOCO, SAPATA ISOLADA, VIGA BALDRAME E SAPATA CORRIDA UTILIZANDO AÇO CA-50 DE 12,5 MM - MONTAGEM. AF_01/2024</c:v>
                  </c:pt>
                  <c:pt idx="372">
                    <c:v>ESCAVAÇÃO MANUAL PARA VIGA BALDRAME OU SAPATA CORRIDA (INCLUINDO ESCAVAÇÃO PARA COLOCAÇÃO DE FÔRMAS). AF_01/2024</c:v>
                  </c:pt>
                  <c:pt idx="373">
                    <c:v>APLICAÇÃO MANUAL DE PINTURA COM TINTA TEXTURIZADA ACRÍLICA EM PAREDES EXTERNAS DE CASAS, UMA COR. AF_03/2024</c:v>
                  </c:pt>
                  <c:pt idx="374">
                    <c:v>ELETRODUTO FLEXÍVEL CORRUGADO, PVC, DN 25 MM (3/4"), PARA CIRCUITOS TERMINAIS, INSTALADO EM PAREDE - FORNECIMENTO E INSTALAÇÃO. AF_03/2023</c:v>
                  </c:pt>
                  <c:pt idx="375">
                    <c:v>LUMINÁRIA SPOT DUPLO, PRETO, DE SOBREPOR, MAX 50W CADA LÂMPADA DE LED, INSTALADO NO TOPO DO QUIOSQUE. FORNECIMENTO E INSTALAÇÃO</c:v>
                  </c:pt>
                  <c:pt idx="376">
                    <c:v>LUMINÁRIA SPOT DUPLO, PRETO, DE SOBREPOR, MAX 50W CADA LÂMPADA DE LED, INSTALADO NO TOPO DO QUIOSQUE. FORNECIMENTO E INSTALAÇÃO</c:v>
                  </c:pt>
                  <c:pt idx="377">
                    <c:v>CHAPISCO APLICADO NO TETO OU EM ALVENARIA E ESTRUTURA, COM ROLO PARA TEXTURA ACRÍLICA. ARGAMASSA TRAÇO 1:4 E EMULSÃO POLIMÉRICA (ADESIVO) COM PREPARO EM BETONEIRA 400L. AF_10/2022</c:v>
                  </c:pt>
                  <c:pt idx="378">
                    <c:v>LUMINÁRIA ARANDELA TIPO TARTARUGA, DE SOBREPOR, COM 1 LÂMPADA LED DE 6 W, SEM REATOR - FORNECIMENTO E INSTALAÇÃO. AF_09/2024. EXTERNA NA RAMPA</c:v>
                  </c:pt>
                  <c:pt idx="379">
                    <c:v>ESCAVAÇÃO MANUAL PARA BLOCO DE COROAMENTO OU SAPATA (INCLUINDO ESCAVAÇÃO PARA COLOCAÇÃO DE FÔRMAS). AF_01/2024</c:v>
                  </c:pt>
                  <c:pt idx="380">
                    <c:v>TOMADA MÉDIA DE EMBUTIR (3 MÓDULOS), 2P+T 10 A, SEM SUPORTE E SEM PLACA - FORNECIMENTO E INSTALAÇÃO. AF_03/2023</c:v>
                  </c:pt>
                  <c:pt idx="381">
                    <c:v>CHAPISCO APLICADO EM ALVENARIAS E ESTRUTURAS DE CONCRETO INTERNAS, COM COLHER DE PEDREIRO. ARGAMASSA TRAÇO 1:3 COM PREPARO EM BETONEIRA 400L. AF_10/2022</c:v>
                  </c:pt>
                  <c:pt idx="382">
                    <c:v>DISPOSITIVO DPS 20KA-175V OU 275V - FORNECIMENTO E INSTALAÇÃO. AF_07/2025</c:v>
                  </c:pt>
                  <c:pt idx="383">
                    <c:v>DISPOSITIVO DPS 20KA-175V OU 275V - FORNECIMENTO E INSTALAÇÃO. AF_07/2025</c:v>
                  </c:pt>
                  <c:pt idx="384">
                    <c:v>DISPOSITIVO DPS 20KA-175V OU 275V - FORNECIMENTO E INSTALAÇÃO. AF_07/2025</c:v>
                  </c:pt>
                  <c:pt idx="385">
                    <c:v>DISPOSITIVO DPS 20KA-175V OU 275V - FORNECIMENTO E INSTALAÇÃO. AF_07/2025</c:v>
                  </c:pt>
                  <c:pt idx="386">
                    <c:v>PINTURA LÁTEX ACRÍLICA STANDARD, APLICAÇÃO MANUAL EM TETO, DUAS DEMÃOS. AF_04/2023</c:v>
                  </c:pt>
                  <c:pt idx="387">
                    <c:v>TUBO, PVC, SOLDÁVEL, DE 32MM, INSTALADO EM RAMAL DE DISTRIBUIÇÃO DE ÁGUA - FORNECIMENTO E INSTALAÇÃO. AF_06/2022</c:v>
                  </c:pt>
                  <c:pt idx="388">
                    <c:v>ARMAÇÃO DE PILAR OU VIGA DE ESTRUTURA CONVENCIONAL DE CONCRETO ARMADO UTILIZANDO AÇO CA-60 DE 5,0 MM - MONTAGEM. AF_06/2022</c:v>
                  </c:pt>
                  <c:pt idx="389">
                    <c:v>ARMAÇÃO DE SAPATA ISOLADA, VIGA BALDRAME E SAPATA CORRIDA UTILIZANDO AÇO CA-60 DE 5 MM - MONTAGEM. AF_01/2024</c:v>
                  </c:pt>
                  <c:pt idx="390">
                    <c:v>KIT CAVALETE PARA MEDIÇÃO DE ÁGUA - ENTRADA INDIVIDUALIZADA, EM PVC 32 MM (1"), PARA 1 MEDIDOR - FORNECIMENTO E INSTALAÇÃO (EXCLUSIVE HIDRÔMETRO). AF_03/2024</c:v>
                  </c:pt>
                  <c:pt idx="391">
                    <c:v>INTERRUPTOR SIMPLES (2 MÓDULOS), 10A/250V, INCLUINDO SUPORTE E PLACA - FORNECIMENTO E INSTALAÇÃO. AF_03/2023</c:v>
                  </c:pt>
                  <c:pt idx="392">
                    <c:v>CONTATOR TRIPOLAR I NOMINAL 22A - FORNECIMENTO E INSTALAÇÃO. AF_07/2025</c:v>
                  </c:pt>
                  <c:pt idx="393">
                    <c:v>CONTATOR TRIPOLAR I NOMINAL 22A - FORNECIMENTO E INSTALAÇÃO. AF_07/2025</c:v>
                  </c:pt>
                  <c:pt idx="394">
                    <c:v>CONTATOR TRIPOLAR I NOMINAL 22A - FORNECIMENTO E INSTALAÇÃO. AF_07/2025</c:v>
                  </c:pt>
                  <c:pt idx="395">
                    <c:v>CHAPISCO APLICADO EM ALVENARIA (SEM PRESENÇA DE VÃOS) E ESTRUTURAS DE CONCRETO DE FACHADA, COM COLHER DE PEDREIRO. ARGAMASSA TRAÇO 1:3 COM PREPARO MANUAL. AF_10/2022</c:v>
                  </c:pt>
                  <c:pt idx="396">
                    <c:v>JOELHO 90 GRAUS, PVC, SERIE NORMAL, ESGOTO PREDIAL, DN 100 MM, JUNTA ELÁSTICA, FORNECIDO E INSTALADO EM RAMAL DE DESCARGA OU RAMAL DE ESGOTO SANITÁRIO. AF_08/2022</c:v>
                  </c:pt>
                  <c:pt idx="397">
                    <c:v>JOELHO 90 GRAUS, PVC, SERIE NORMAL, ESGOTO PREDIAL, DN 100 MM, JUNTA ELÁSTICA, FORNECIDO E INSTALADO EM RAMAL DE DESCARGA OU RAMAL DE ESGOTO SANITÁRIO. AF_08/2022</c:v>
                  </c:pt>
                  <c:pt idx="398">
                    <c:v>ESCAVAÇÃO MANUAL PARA BLOCO DE COROAMENTO OU SAPATA (INCLUINDO ESCAVAÇÃO PARA COLOCAÇÃO DE FÔRMAS). AF_01/2024</c:v>
                  </c:pt>
                  <c:pt idx="399">
                    <c:v>COMPACTAÇÃO MECÂNICA DE SOLO PARA EXECUÇÃO DE RADIER, PISO DE CONCRETO OU LAJE SOBRE SOLO, COM COMPACTADOR DE SOLOS A PERCUSSÃO. AF_09/2021</c:v>
                  </c:pt>
                  <c:pt idx="400">
                    <c:v>ESCAVAÇÃO MANUAL PARA VIGA BALDRAME OU SAPATA CORRIDA (INCLUINDO ESCAVAÇÃO PARA COLOCAÇÃO DE FÔRMAS). AF_01/2024</c:v>
                  </c:pt>
                  <c:pt idx="401">
                    <c:v>JUNÇÃO SIMPLES, PVC, SERIE NORMAL, ESGOTO PREDIAL, DN 100 X 100 MM, JUNTA ELÁSTICA, FORNECIDO E INSTALADO EM RAMAL DE DESCARGA OU RAMAL DE ESGOTO SANITÁRIO. AF_08/2022</c:v>
                  </c:pt>
                  <c:pt idx="402">
                    <c:v>JUNÇÃO SIMPLES, PVC, SERIE NORMAL, ESGOTO PREDIAL, DN 100 X 100 MM, JUNTA ELÁSTICA, FORNECIDO E INSTALADO EM RAMAL DE DESCARGA OU RAMAL DE ESGOTO SANITÁRIO. AF_08/2022</c:v>
                  </c:pt>
                  <c:pt idx="403">
                    <c:v>CHAPISCO APLICADO EM ALVENARIA (SEM PRESENÇA DE VÃOS) E ESTRUTURAS DE CONCRETO DE FACHADA, COM COLHER DE PEDREIRO. ARGAMASSA TRAÇO 1:3 COM PREPARO MANUAL. AF_10/2022</c:v>
                  </c:pt>
                  <c:pt idx="404">
                    <c:v>TOMADA INDUSTRIAL DE EMBUTIR 3P+T 30 A, 440 V, COM TRAVA, COM PLACA, FORNECIMENTO E INSTALAÇÃO</c:v>
                  </c:pt>
                  <c:pt idx="405">
                    <c:v>CAIXA SIFONADA, COM GRELHA QUADRADA, PVC, DN 150 X 150 X 50 MM, JUNTA SOLDÁVEL, FORNECIDA E INSTALADA EM RAMAL DE DESCARGA OU EM RAMAL DE ESGOTO SANITÁRIO. AF_08/2022</c:v>
                  </c:pt>
                  <c:pt idx="406">
                    <c:v>CAIXA SIFONADA, COM GRELHA QUADRADA, PVC, DN 150 X 150 X 50 MM, JUNTA SOLDÁVEL, FORNECIDA E INSTALADA EM RAMAL DE DESCARGA OU EM RAMAL DE ESGOTO SANITÁRIO. AF_08/2022</c:v>
                  </c:pt>
                  <c:pt idx="407">
                    <c:v>INSTALAÇÃO DE BICICLETÁRIO MODELO U INVERTIDO, DIMENSÕES 110 CM X 78 CM EM TUBO CIRCULAR DE AÇO Ø 2'' COM PINTURA ELETROSTÁTICA, FIXADO COM CONCRETO, SOBRE SOLO. AF_11/2021</c:v>
                  </c:pt>
                  <c:pt idx="408">
                    <c:v>CHAPISCO APLICADO EM ALVENARIA (SEM PRESENÇA DE VÃOS) E ESTRUTURAS DE CONCRETO DE FACHADA, COM COLHER DE PEDREIRO. ARGAMASSA TRAÇO 1:3 COM PREPARO MANUAL. AF_10/2022</c:v>
                  </c:pt>
                  <c:pt idx="409">
                    <c:v>CONTATOR TRIPOLAR I NOMINAL 12A - FORNECIMENTO E INSTALAÇÃO. AF_07/2025</c:v>
                  </c:pt>
                  <c:pt idx="410">
                    <c:v>CONTATOR TRIPOLAR I NOMINAL 12A - FORNECIMENTO E INSTALAÇÃO. AF_07/2025</c:v>
                  </c:pt>
                  <c:pt idx="411">
                    <c:v>REGISTRO DE GAVETA BRUTO, LATÃO, ROSCÁVEL, 1 1/4", COM ACABAMENTO E CANOPLA CROMADOS - FORNECIMENTO E INSTALAÇÃO. AF_08/2021</c:v>
                  </c:pt>
                  <c:pt idx="412">
                    <c:v>REGISTRO DE GAVETA BRUTO, LATÃO, ROSCÁVEL, 1 1/4", COM ACABAMENTO E CANOPLA CROMADOS - FORNECIMENTO E INSTALAÇÃO. AF_08/2021</c:v>
                  </c:pt>
                  <c:pt idx="413">
                    <c:v>CARGA, MANOBRA E DESCARGA DE PERFIL METÁLICO EM CAMINHÃO CARROCERIA COM GUINDAUTO (MUNCK) 11,7 TM. AF_07/2020</c:v>
                  </c:pt>
                  <c:pt idx="414">
                    <c:v>CONCRETAGEM DE BLOCO DE COROAMENTO OU VIGA BALDRAME, FCK 30 MPA, COM USO DE JERICA - LANÇAMENTO, ADENSAMENTO E ACABAMENTO. AF_01/2024</c:v>
                  </c:pt>
                  <c:pt idx="415">
                    <c:v>LUMINÁRIA TIPO PLAFON CIRCULAR, DE SOBREPOR, COM LED DE 12/13 W - FORNECIMENTO E INSTALAÇÃO. AF_09/2024</c:v>
                  </c:pt>
                  <c:pt idx="416">
                    <c:v>ASSENTAMENTO DE TUBO DE PVC PARA REDE COLETORA DE ESGOTO DE PAREDE MACIÇA, DN 150 MM, JUNTA ELÁSTICA, (NÃO INCLUI FORNECIMENTO). AF_01/2021</c:v>
                  </c:pt>
                  <c:pt idx="417">
                    <c:v>DISJUNTOR TRIPOLAR TIPO NEMA, CORRENTE NOMINAL DE 60 ATÉ 100A - FORNECIMENTO E INSTALAÇÃO. AF_07/2025</c:v>
                  </c:pt>
                  <c:pt idx="418">
                    <c:v>DISJUNTOR TRIPOLAR TIPO DIN, CORRENTE NOMINAL DE 40A - FORNECIMENTO E INSTALAÇÃO. AF_07/2025</c:v>
                  </c:pt>
                  <c:pt idx="419">
                    <c:v>Caixa de comando IP65 para rele fotovoltáico. Caixa De Montagem Pvc 280x180x90cm Ip65 Fornecimento e Instalação</c:v>
                  </c:pt>
                  <c:pt idx="420">
                    <c:v>Caixa de comando IP65 para rele fotovoltáico. Caixa De Montagem Pvc 280x180x90cm Ip65 Fornecimento e Instalação</c:v>
                  </c:pt>
                  <c:pt idx="421">
                    <c:v>Caixa de comando IP65 para rele fotovoltáico. Caixa De Montagem Pvc 280x180x90cm Ip65 Fornecimento e Instalação</c:v>
                  </c:pt>
                  <c:pt idx="422">
                    <c:v>Caixa de comando IP65 para rele fotovoltáico. Caixa De Montagem Pvc 280x180x90cm Ip65 Fornecimento e Instalação</c:v>
                  </c:pt>
                  <c:pt idx="423">
                    <c:v>Caixa de comando IP65 para rele fotovoltáico. Caixa De Montagem Pvc 280x180x90cm Ip65 Fornecimento e Instalação</c:v>
                  </c:pt>
                  <c:pt idx="424">
                    <c:v>Caixa de comando IP65 para rele fotovoltáico. Caixa De Montagem Pvc 280x180x90cm Ip65 Fornecimento e Instalação</c:v>
                  </c:pt>
                  <c:pt idx="425">
                    <c:v>ESCAVAÇÃO HORIZONTAL, INCLUINDO CARGA E DESCARGA EM SOLO DE 1A CATEGORIA COM TRATOR DE ESTEIRAS (100HP/LÂMINA: 2,19M3). AF_07/2020</c:v>
                  </c:pt>
                  <c:pt idx="426">
                    <c:v>ELETRODUTO FLEXÍVEL CORRUGADO, PEAD, DN 63 (2"), PARA REDE ENTERRADA DE DISTRIBUIÇÃO DE ENERGIA ELÉTRICA - FORNECIMENTO E INSTALAÇÃO. AF_12/2021</c:v>
                  </c:pt>
                  <c:pt idx="427">
                    <c:v>ELETRODUTO FLEXÍVEL CORRUGADO, PEAD, DN 63 (2"), PARA REDE ENTERRADA DE DISTRIBUIÇÃO DE ENERGIA ELÉTRICA - FORNECIMENTO E INSTALAÇÃO. AF_12/2021</c:v>
                  </c:pt>
                  <c:pt idx="428">
                    <c:v>ELETRODUTO FLEXÍVEL CORRUGADO, PEAD, DN 63 (2"), PARA REDE ENTERRADA DE DISTRIBUIÇÃO DE ENERGIA ELÉTRICA - FORNECIMENTO E INSTALAÇÃO. AF_12/2021</c:v>
                  </c:pt>
                  <c:pt idx="429">
                    <c:v>TUBO, PVC, SOLDÁVEL, DE 20MM, INSTALADO EM RAMAL OU SUB-RAMAL DE ÁGUA - FORNECIMENTO E INSTALAÇÃO. AF_06/2022</c:v>
                  </c:pt>
                  <c:pt idx="430">
                    <c:v>TUBO, PVC, SOLDÁVEL, DE 20MM, INSTALADO EM RAMAL OU SUB-RAMAL DE ÁGUA - FORNECIMENTO E INSTALAÇÃO. AF_06/2022</c:v>
                  </c:pt>
                  <c:pt idx="431">
                    <c:v>LASTRO DE CONCRETO MAGRO, APLICADO EM BLOCOS DE COROAMENTO OU SAPATAS, ESPESSURA DE 5 CM. AF_01/2024</c:v>
                  </c:pt>
                  <c:pt idx="432">
                    <c:v>INTERRUPTOR SIMPLES (2 MÓDULOS), 10A/250V, INCLUINDO SUPORTE E PLACA - FORNECIMENTO E INSTALAÇÃO. AF_03/2023</c:v>
                  </c:pt>
                  <c:pt idx="433">
                    <c:v>JOELHO 45 GRAUS, PVC, SOLDÁVEL, DN 32MM, INSTALADO EM RAMAL DE DISTRIBUIÇÃO DE ÁGUA - FORNECIMENTO E INSTALAÇÃO. AF_06/2022</c:v>
                  </c:pt>
                  <c:pt idx="434">
                    <c:v>ARMAÇÃO DE SAPATA ISOLADA, VIGA BALDRAME E SAPATA CORRIDA UTILIZANDO AÇO CA-50 DE 10 MM - MONTAGEM. AF_01/2024</c:v>
                  </c:pt>
                  <c:pt idx="435">
                    <c:v>DISJUNTOR TETRAPOLAR TIPO DR, CORRENTE NOMINAL DE 40A - FORNECIMENTO E INSTALAÇÃO. AF_07/2025</c:v>
                  </c:pt>
                  <c:pt idx="436">
                    <c:v>DISJUNTOR TETRAPOLAR TIPO DR, CORRENTE NOMINAL DE 40A - FORNECIMENTO E INSTALAÇÃO. AF_07/2025</c:v>
                  </c:pt>
                  <c:pt idx="437">
                    <c:v>CAIXA ENTERRADA ELÉTRICA RETANGULAR, EM CONCRETO PRÉ-MOLDADO, FUNDO COM BRITA, DIMENSÕES INTERNAS: 0,3X0,3X0,3 M. AF_12/2020</c:v>
                  </c:pt>
                  <c:pt idx="438">
                    <c:v>CAIXA EM CONCRETO PRÉ-MOLDADO PARA ABRIGO DE HIDRÔMETRO COM DN 20 MM - FORNECIMENTO E INSTALAÇÃO. AF_03/2024</c:v>
                  </c:pt>
                  <c:pt idx="439">
                    <c:v>DISPOSITIVO DPS 20KA-175V OU 275V - FORNECIMENTO E INSTALAÇÃO. AF_07/2025</c:v>
                  </c:pt>
                  <c:pt idx="440">
                    <c:v>DISPOSITIVO DPS 20KA-175V OU 275V - FORNECIMENTO E INSTALAÇÃO. AF_07/2025</c:v>
                  </c:pt>
                  <c:pt idx="441">
                    <c:v>DISPOSITIVO DPS 20KA-175V OU 275V - FORNECIMENTO E INSTALAÇÃO. AF_07/2025</c:v>
                  </c:pt>
                  <c:pt idx="442">
                    <c:v>DISPOSITIVO DPS 20KA-175V OU 275V - FORNECIMENTO E INSTALAÇÃO. AF_07/2025</c:v>
                  </c:pt>
                  <c:pt idx="443">
                    <c:v>DISPOSITIVO DPS 20KA-175V OU 275V - FORNECIMENTO E INSTALAÇÃO. AF_07/2025</c:v>
                  </c:pt>
                  <c:pt idx="444">
                    <c:v>DISPOSITIVO DPS 20KA-175V OU 275V - FORNECIMENTO E INSTALAÇÃO. AF_07/2025</c:v>
                  </c:pt>
                  <c:pt idx="445">
                    <c:v>DISPOSITIVO DPS 20KA-175V OU 275V - FORNECIMENTO E INSTALAÇÃO. AF_07/2025</c:v>
                  </c:pt>
                  <c:pt idx="446">
                    <c:v>DISPOSITIVO DPS 20KA-175V OU 275V - FORNECIMENTO E INSTALAÇÃO. AF_07/2025</c:v>
                  </c:pt>
                  <c:pt idx="447">
                    <c:v>DISPOSITIVO DPS 20KA-175V OU 275V - FORNECIMENTO E INSTALAÇÃO. AF_07/2025</c:v>
                  </c:pt>
                  <c:pt idx="448">
                    <c:v>LUMINÁRIA TIPO PLAFON CIRCULAR, DE SOBREPOR, COM LED DE 12/13 W - FORNECIMENTO E INSTALAÇÃO. AF_09/2024</c:v>
                  </c:pt>
                  <c:pt idx="449">
                    <c:v>CHAPISCO APLICADO NO TETO OU EM ALVENARIA E ESTRUTURA, COM ROLO PARA TEXTURA ACRÍLICA. ARGAMASSA TRAÇO 1:4 E EMULSÃO POLIMÉRICA (ADESIVO) COM PREPARO EM BETONEIRA 400L. AF_10/2022</c:v>
                  </c:pt>
                  <c:pt idx="450">
                    <c:v>COMPACTAÇÃO MECÂNICA DE SOLO PARA EXECUÇÃO DE RADIER, PISO DE CONCRETO OU LAJE SOBRE SOLO, COM COMPACTADOR DE SOLOS TIPO PLACA VIBRATÓRIA. AF_09/2021</c:v>
                  </c:pt>
                  <c:pt idx="451">
                    <c:v>CAMADA SEPARADORA PARA EXECUÇÃO DE RADIER, PISO DE CONCRETO OU LAJE SOBRE SOLO, EM LONA PLÁSTICA. AF_09/2021</c:v>
                  </c:pt>
                  <c:pt idx="452">
                    <c:v>DISJUNTOR TRIPOLAR TIPO DIN, CORRENTE NOMINAL DE 16A - FORNECIMENTO E INSTALAÇÃO. AF_07/2025</c:v>
                  </c:pt>
                  <c:pt idx="453">
                    <c:v>ASSENTO SANITÁRIO CONVENCIONAL - FORNECIMENTO E INSTALACAO. AF_01/2020</c:v>
                  </c:pt>
                  <c:pt idx="454">
                    <c:v>ASSENTO SANITÁRIO CONVENCIONAL - FORNECIMENTO E INSTALACAO. AF_01/2020</c:v>
                  </c:pt>
                  <c:pt idx="455">
                    <c:v>RETROESCAVADEIRA SOBRE RODAS COM CARREGADEIRA, TRAÇÃO 4X4, POTÊNCIA LÍQ. 88 HP, CAÇAMBA CARREG. CAP. MÍN. 1 M3, CAÇAMBA RETRO CAP. 0,26 M3, PESO OPERACIONAL MÍN. 6.674 KG, PROFUNDIDADE ESCAVAÇÃO MÁX. 4,37 M - CHP DIURNO. AF_06/2014</c:v>
                  </c:pt>
                  <c:pt idx="456">
                    <c:v>RETROESCAVADEIRA SOBRE RODAS COM CARREGADEIRA, TRAÇÃO 4X4, POTÊNCIA LÍQ. 88 HP, CAÇAMBA CARREG. CAP. MÍN. 1 M3, CAÇAMBA RETRO CAP. 0,26 M3, PESO OPERACIONAL MÍN. 6.674 KG, PROFUNDIDADE ESCAVAÇÃO MÁX. 4,37 M - CHP DIURNO. AF_06/2014</c:v>
                  </c:pt>
                  <c:pt idx="457">
                    <c:v>QUADRO DE DISTRIBUIÇÃO DE ENERGIA EM PVC, DE EMBUTIR, SEM BARRAMENTO, PARA 6 DISJUNTORES - FORNECIMENTO E INSTALAÇÃO. AF_07/2025</c:v>
                  </c:pt>
                  <c:pt idx="458">
                    <c:v>QUADRO DE DISTRIBUIÇÃO DE ENERGIA EM PVC, DE EMBUTIR, SEM BARRAMENTO, PARA 6 DISJUNTORES - FORNECIMENTO E INSTALAÇÃO. AF_07/2025</c:v>
                  </c:pt>
                  <c:pt idx="459">
                    <c:v>QUADRO DE DISTRIBUIÇÃO DE ENERGIA EM PVC, DE EMBUTIR, SEM BARRAMENTO, PARA 6 DISJUNTORES - FORNECIMENTO E INSTALAÇÃO. AF_07/2025</c:v>
                  </c:pt>
                  <c:pt idx="460">
                    <c:v>QUADRO DE DISTRIBUIÇÃO DE ENERGIA EM PVC, DE EMBUTIR, SEM BARRAMENTO, PARA 6 DISJUNTORES - FORNECIMENTO E INSTALAÇÃO. AF_07/2025</c:v>
                  </c:pt>
                  <c:pt idx="461">
                    <c:v>QUADRO DE DISTRIBUIÇÃO DE ENERGIA EM PVC, DE EMBUTIR, SEM BARRAMENTO, PARA 6 DISJUNTORES - FORNECIMENTO E INSTALAÇÃO. AF_07/2025</c:v>
                  </c:pt>
                  <c:pt idx="462">
                    <c:v>QUADRO DE DISTRIBUIÇÃO DE ENERGIA EM PVC, DE EMBUTIR, SEM BARRAMENTO, PARA 6 DISJUNTORES - FORNECIMENTO E INSTALAÇÃO. AF_07/2025</c:v>
                  </c:pt>
                  <c:pt idx="463">
                    <c:v>ESPALHAMENTO DE TERRA VEGETAL PARA O PLANTIO. AF_07/2024</c:v>
                  </c:pt>
                  <c:pt idx="464">
                    <c:v>COMPACTAÇÃO MECÂNICA DE SOLO PARA EXECUÇÃO DE RADIER, PISO DE CONCRETO OU LAJE SOBRE SOLO, COM COMPACTADOR DE SOLOS TIPO PLACA VIBRATÓRIA. AF_09/2021</c:v>
                  </c:pt>
                  <c:pt idx="465">
                    <c:v>ARMAÇÃO DE SAPATA ISOLADA, VIGA BALDRAME E SAPATA CORRIDA UTILIZANDO AÇO CA-50 DE 8 MM - MONTAGEM. AF_01/2024</c:v>
                  </c:pt>
                  <c:pt idx="466">
                    <c:v>REMOÇÃO DE LUMINÁRIAS, DE FORMA MANUAL, SEM REAPROVEITAMENTO. AF_09/2023</c:v>
                  </c:pt>
                  <c:pt idx="467">
                    <c:v>RETROESCAVADEIRA SOBRE RODAS COM CARREGADEIRA, TRAÇÃO 4X4, POTÊNCIA LÍQ. 88 HP, CAÇAMBA CARREG. CAP. MÍN. 1 M3, CAÇAMBA RETRO CAP. 0,26 M3, PESO OPERACIONAL MÍN. 6.674 KG, PROFUNDIDADE ESCAVAÇÃO MÁX. 4,37 M - CHI DIURNO. AF_06/2014</c:v>
                  </c:pt>
                  <c:pt idx="468">
                    <c:v>RETROESCAVADEIRA SOBRE RODAS COM CARREGADEIRA, TRAÇÃO 4X4, POTÊNCIA LÍQ. 88 HP, CAÇAMBA CARREG. CAP. MÍN. 1 M3, CAÇAMBA RETRO CAP. 0,26 M3, PESO OPERACIONAL MÍN. 6.674 KG, PROFUNDIDADE ESCAVAÇÃO MÁX. 4,37 M - CHI DIURNO. AF_06/2014</c:v>
                  </c:pt>
                  <c:pt idx="469">
                    <c:v>ARMAÇÃO DE SAPATA ISOLADA, VIGA BALDRAME E SAPATA CORRIDA UTILIZANDO AÇO CA-60 DE 5 MM - MONTAGEM. AF_01/2024</c:v>
                  </c:pt>
                  <c:pt idx="470">
                    <c:v>HASTE DE ATERRAMENTO, DIÂMETRO 5/8", COM 3 METROS - FORNECIMENTO E INSTALAÇÃO. AF_08/2023</c:v>
                  </c:pt>
                  <c:pt idx="471">
                    <c:v>HASTE DE ATERRAMENTO, DIÂMETRO 5/8", COM 3 METROS - FORNECIMENTO E INSTALAÇÃO. AF_08/2023</c:v>
                  </c:pt>
                  <c:pt idx="472">
                    <c:v>HASTE DE ATERRAMENTO, DIÂMETRO 5/8", COM 3 METROS - FORNECIMENTO E INSTALAÇÃO. AF_08/2023</c:v>
                  </c:pt>
                  <c:pt idx="473">
                    <c:v>HASTE DE ATERRAMENTO, DIÂMETRO 5/8", COM 3 METROS - FORNECIMENTO E INSTALAÇÃO. AF_08/2023</c:v>
                  </c:pt>
                  <c:pt idx="474">
                    <c:v>HASTE DE ATERRAMENTO, DIÂMETRO 5/8", COM 3 METROS - FORNECIMENTO E INSTALAÇÃO. AF_08/2023</c:v>
                  </c:pt>
                  <c:pt idx="475">
                    <c:v>HASTE DE ATERRAMENTO, DIÂMETRO 5/8", COM 3 METROS - FORNECIMENTO E INSTALAÇÃO. AF_08/2023</c:v>
                  </c:pt>
                  <c:pt idx="476">
                    <c:v>HASTE DE ATERRAMENTO, DIÂMETRO 5/8", COM 3 METROS - FORNECIMENTO E INSTALAÇÃO. AF_08/2023</c:v>
                  </c:pt>
                  <c:pt idx="477">
                    <c:v>HASTE DE ATERRAMENTO, DIÂMETRO 5/8", COM 3 METROS - FORNECIMENTO E INSTALAÇÃO. AF_08/2023</c:v>
                  </c:pt>
                  <c:pt idx="478">
                    <c:v>HASTE DE ATERRAMENTO, DIÂMETRO 5/8", COM 3 METROS - FORNECIMENTO E INSTALAÇÃO. AF_08/2023</c:v>
                  </c:pt>
                  <c:pt idx="479">
                    <c:v>HASTE DE ATERRAMENTO, DIÂMETRO 5/8", COM 3 METROS - FORNECIMENTO E INSTALAÇÃO. AF_08/2023</c:v>
                  </c:pt>
                  <c:pt idx="480">
                    <c:v>HASTE DE ATERRAMENTO, DIÂMETRO 5/8", COM 3 METROS - FORNECIMENTO E INSTALAÇÃO. AF_08/2023</c:v>
                  </c:pt>
                  <c:pt idx="481">
                    <c:v>HASTE DE ATERRAMENTO, DIÂMETRO 5/8", COM 3 METROS - FORNECIMENTO E INSTALAÇÃO. AF_08/2023</c:v>
                  </c:pt>
                  <c:pt idx="482">
                    <c:v>ARMAÇÃO DE BLOCO, SAPATA ISOLADA, VIGA BALDRAME E SAPATA CORRIDA UTILIZANDO AÇO CA-50 DE 12,5 MM - MONTAGEM. AF_01/2024</c:v>
                  </c:pt>
                  <c:pt idx="483">
                    <c:v>LUMINÁRIA ARANDELA TIPO TARTARUGA, DE SOBREPOR, COM 1 LÂMPADA LED DE 6 W, SEM REATOR - FORNECIMENTO E INSTALAÇÃO. AF_09/2024. EXTERNA NA RAMPA</c:v>
                  </c:pt>
                  <c:pt idx="484">
                    <c:v>ARMAÇÃO DE LAJE DE ESTRUTURA CONVENCIONAL DE CONCRETO ARMADO UTILIZANDO AÇO CA-60 DE 4,2 MM - MONTAGEM. AF_06/2022</c:v>
                  </c:pt>
                  <c:pt idx="485">
                    <c:v>CHAPISCO APLICADO EM ALVENARIA (SEM PRESENÇA DE VÃOS) E ESTRUTURAS DE CONCRETO DE FACHADA, COM COLHER DE PEDREIRO. ARGAMASSA TRAÇO 1:3 COM PREPARO MANUAL. AF_10/2022</c:v>
                  </c:pt>
                  <c:pt idx="486">
                    <c:v>JOELHO 90 GRAUS, PVC, SERIE NORMAL, ESGOTO PREDIAL, DN 50 MM, JUNTA ELÁSTICA, FORNECIDO E INSTALADO EM RAMAL DE DESCARGA OU RAMAL DE ESGOTO SANITÁRIO. AF_08/2022</c:v>
                  </c:pt>
                  <c:pt idx="487">
                    <c:v>JOELHO 90 GRAUS, PVC, SERIE NORMAL, ESGOTO PREDIAL, DN 50 MM, JUNTA ELÁSTICA, FORNECIDO E INSTALADO EM RAMAL DE DESCARGA OU RAMAL DE ESGOTO SANITÁRIO. AF_08/2022</c:v>
                  </c:pt>
                  <c:pt idx="488">
                    <c:v>JOELHO 45 GRAUS, PVC, SERIE NORMAL, ESGOTO PREDIAL, DN 100 MM, JUNTA ELÁSTICA, FORNECIDO E INSTALADO EM RAMAL DE DESCARGA OU RAMAL DE ESGOTO SANITÁRIO. AF_08/2022</c:v>
                  </c:pt>
                  <c:pt idx="489">
                    <c:v>JOELHO 90 GRAUS, PVC, SOLDÁVEL, DN 32MM, INSTALADO EM RAMAL DE DISTRIBUIÇÃO DE ÁGUA - FORNECIMENTO E INSTALAÇÃO. AF_06/2022</c:v>
                  </c:pt>
                  <c:pt idx="490">
                    <c:v>DISJUNTOR MONOPOLAR TIPO DIN, CORRENTE NOMINAL DE 20A - FORNECIMENTO E INSTALAÇÃO. AF_07/2025</c:v>
                  </c:pt>
                  <c:pt idx="491">
                    <c:v>TÊ COM BUCHA DE LATÃO NA BOLSA CENTRAL, PVC, SOLDÁVEL, DN 20MM X 1/2, INSTALADO EM RAMAL OU SUB-RAMAL DE ÁGUA - FORNECIMENTO E INSTALAÇÃO. AF_06/2022</c:v>
                  </c:pt>
                  <c:pt idx="492">
                    <c:v>TÊ COM BUCHA DE LATÃO NA BOLSA CENTRAL, PVC, SOLDÁVEL, DN 20MM X 1/2, INSTALADO EM RAMAL OU SUB-RAMAL DE ÁGUA - FORNECIMENTO E INSTALAÇÃO. AF_06/2022</c:v>
                  </c:pt>
                  <c:pt idx="493">
                    <c:v>TOMADA INDUSTRIAL DE EMBUTIR 3P+T 30 A, 440 V, COM TRAVA, COM PLACA. FORNECIMENTO E INSTALAÇÃO</c:v>
                  </c:pt>
                  <c:pt idx="494">
                    <c:v>JOELHO 90 GRAUS, PVC, SOLDÁVEL, DN 32MM, INSTALADO EM RAMAL DE DISTRIBUIÇÃO DE ÁGUA - FORNECIMENTO E INSTALAÇÃO. AF_06/2022</c:v>
                  </c:pt>
                  <c:pt idx="495">
                    <c:v>JOELHO 90 GRAUS, PVC, SOLDÁVEL, DN 32MM, INSTALADO EM RAMAL DE DISTRIBUIÇÃO DE ÁGUA - FORNECIMENTO E INSTALAÇÃO. AF_06/2022</c:v>
                  </c:pt>
                  <c:pt idx="496">
                    <c:v>INTERRUPTOR SIMPLES (2 MÓDULOS) COM 1 TOMADA DE EMBUTIR 2P+T 10 A, INCLUINDO SUPORTE E PLACA - FORNECIMENTO E INSTALAÇÃO. AF_03/2023</c:v>
                  </c:pt>
                  <c:pt idx="497">
                    <c:v>LASTRO DE CONCRETO MAGRO, APLICADO EM BLOCOS DE COROAMENTO OU SAPATAS, ESPESSURA DE 5 CM. AF_01/2024</c:v>
                  </c:pt>
                  <c:pt idx="498">
                    <c:v>DISJUNTOR TRIPOLAR TIPO DIN, CORRENTE NOMINAL DE 25A - FORNECIMENTO E INSTALAÇÃO. AF_07/2025</c:v>
                  </c:pt>
                  <c:pt idx="499">
                    <c:v>DISJUNTOR TRIPOLAR TIPO DIN, CORRENTE NOMINAL DE 25A - FORNECIMENTO E INSTALAÇÃO. AF_07/2025</c:v>
                  </c:pt>
                  <c:pt idx="500">
                    <c:v>DISJUNTOR TRIPOLAR TIPO DIN, CORRENTE NOMINAL DE 25A - FORNECIMENTO E INSTALAÇÃO. AF_07/2025</c:v>
                  </c:pt>
                  <c:pt idx="501">
                    <c:v>ADAPTADOR CURTO COM BOLSA E ROSCA PARA REGISTRO, PVC, SOLDÁVEL, DN 32MM X 1, INSTALADO EM RAMAL DE DISTRIBUIÇÃO DE ÁGUA - FORNECIMENTO E INSTALAÇÃO. AF_06/2022</c:v>
                  </c:pt>
                  <c:pt idx="502">
                    <c:v>ADAPTADOR CURTO COM BOLSA E ROSCA PARA REGISTRO, PVC, SOLDÁVEL, DN 32MM X 1, INSTALADO EM RAMAL DE DISTRIBUIÇÃO DE ÁGUA - FORNECIMENTO E INSTALAÇÃO. AF_06/2022</c:v>
                  </c:pt>
                  <c:pt idx="503">
                    <c:v>JOELHO 45 GRAUS, PVC, SERIE NORMAL, ESGOTO PREDIAL, DN 50 MM, JUNTA ELÁSTICA, FORNECIDO E INSTALADO EM RAMAL DE DESCARGA OU RAMAL DE ESGOTO SANITÁRIO. AF_08/2022</c:v>
                  </c:pt>
                  <c:pt idx="504">
                    <c:v>JOELHO 45 GRAUS, PVC, SERIE NORMAL, ESGOTO PREDIAL, DN 50 MM, JUNTA ELÁSTICA, FORNECIDO E INSTALADO EM RAMAL DE DESCARGA OU RAMAL DE ESGOTO SANITÁRIO. AF_08/2022</c:v>
                  </c:pt>
                  <c:pt idx="505">
                    <c:v>ELETRODUTO FLEXÍVEL CORRUGADO, PEAD, DN 63 (2"), PARA REDE ENTERRADA DE DISTRIBUIÇÃO DE ENERGIA ELÉTRICA - FORNECIMENTO E INSTALAÇÃO. AF_12/2021</c:v>
                  </c:pt>
                  <c:pt idx="506">
                    <c:v>TÊ, PVC, SOLDÁVEL, DN 32 MM INSTALADO EM RESERVAÇÃO PREDIAL DE ÁGUA - FORNECIMENTO E INSTALAÇÃO. AF_04/2024</c:v>
                  </c:pt>
                  <c:pt idx="507">
                    <c:v>JOELHO 45 GRAUS, PVC, SERIE NORMAL, ESGOTO PREDIAL, DN 100 MM, JUNTA ELÁSTICA, FORNECIDO E INSTALADO EM RAMAL DE DESCARGA OU RAMAL DE ESGOTO SANITÁRIO. AF_08/2022</c:v>
                  </c:pt>
                  <c:pt idx="508">
                    <c:v>ARMAÇÃO DE SAPATA ISOLADA, VIGA BALDRAME E SAPATA CORRIDA UTILIZANDO AÇO CA-60 DE 5 MM - MONTAGEM. AF_01/2024</c:v>
                  </c:pt>
                  <c:pt idx="509">
                    <c:v>DISJUNTOR BIPOLAR DDR TIPO DIN, CORRENTE NOMINAL DE 20A - FORNECIMENTO E INSTALAÇÃO. AF_07/2025</c:v>
                  </c:pt>
                  <c:pt idx="510">
                    <c:v>DISJUNTOR BIPOLAR DDR TIPO DIN, CORRENTE NOMINAL DE 20A - FORNECIMENTO E INSTALAÇÃO. AF_07/2025</c:v>
                  </c:pt>
                  <c:pt idx="511">
                    <c:v>DISJUNTOR BIPOLAR DDR TIPO DIN, CORRENTE NOMINAL DE 20A - FORNECIMENTO E INSTALAÇÃO. AF_07/2025</c:v>
                  </c:pt>
                  <c:pt idx="512">
                    <c:v>DISJUNTOR BIPOLAR DDR TIPO DIN, CORRENTE NOMINAL DE 20A - FORNECIMENTO E INSTALAÇÃO. AF_07/2025</c:v>
                  </c:pt>
                  <c:pt idx="513">
                    <c:v>DISJUNTOR BIPOLAR DDR TIPO DIN, CORRENTE NOMINAL DE 10A - FORNECIMENTO E INSTALAÇÃO. AF_07/2025</c:v>
                  </c:pt>
                  <c:pt idx="514">
                    <c:v>DISJUNTOR BIPOLAR DDR TIPO DIN, CORRENTE NOMINAL DE 10A - FORNECIMENTO E INSTALAÇÃO. AF_07/2025</c:v>
                  </c:pt>
                  <c:pt idx="515">
                    <c:v>JOELHO 90 GRAUS, PVC, SOLDÁVEL, DN 32MM, INSTALADO EM RAMAL DE DISTRIBUIÇÃO DE ÁGUA - FORNECIMENTO E INSTALAÇÃO. AF_06/2022</c:v>
                  </c:pt>
                  <c:pt idx="516">
                    <c:v>INTERRUPTOR SIMPLES (2 MÓDULOS), 10A/250V, INCLUINDO SUPORTE E PLACA - FORNECIMENTO E INSTALAÇÃO. AF_03/2023</c:v>
                  </c:pt>
                  <c:pt idx="517">
                    <c:v>BUCHA DE REDUÇÃO, LONGA, PVC, SOLDÁVEL, DN 32 X 20 MM, INSTALADO EM RAMAL DE DISTRIBUIÇÃO DE ÁGUA - FORNECIMENTO E INSTALAÇÃO. AF_06/2022</c:v>
                  </c:pt>
                  <c:pt idx="518">
                    <c:v>PEDREIRO COM ENCARGOS COMPLEMENTARES</c:v>
                  </c:pt>
                  <c:pt idx="519">
                    <c:v>PEDREIRO COM ENCARGOS COMPLEMENTARES</c:v>
                  </c:pt>
                  <c:pt idx="520">
                    <c:v>ELETRODUTO FLEXÍVEL CORRUGADO, PEAD, DN 63 (2"), PARA REDE ENTERRADA DE DISTRIBUIÇÃO DE ENERGIA ELÉTRICA - FORNECIMENTO E INSTALAÇÃO. AF_12/2021</c:v>
                  </c:pt>
                  <c:pt idx="521">
                    <c:v>TUBO, PVC, SOLDÁVEL, DE 20MM, INSTALADO EM RAMAL OU SUB-RAMAL DE ÁGUA - FORNECIMENTO E INSTALAÇÃO. AF_06/2022</c:v>
                  </c:pt>
                  <c:pt idx="522">
                    <c:v>ARMAÇÃO DE LAJE DE ESTRUTURA CONVENCIONAL DE CONCRETO ARMADO UTILIZANDO AÇO CA-60 DE 4,2 MM - MONTAGEM. AF_06/2022</c:v>
                  </c:pt>
                  <c:pt idx="523">
                    <c:v>TÊ, PVC, SOLDÁVEL, DN 32 MM INSTALADO EM RESERVAÇÃO PREDIAL DE ÁGUA - FORNECIMENTO E INSTALAÇÃO. AF_04/2024</c:v>
                  </c:pt>
                  <c:pt idx="524">
                    <c:v>TÊ, PVC, SOLDÁVEL, DN 32 MM INSTALADO EM RESERVAÇÃO PREDIAL DE ÁGUA - FORNECIMENTO E INSTALAÇÃO. AF_04/2024</c:v>
                  </c:pt>
                  <c:pt idx="525">
                    <c:v>ADAPTADOR CURTO COM BOLSA E ROSCA PARA REGISTRO, PVC, SOLDÁVEL, DN 20MM X 1/2, INSTALADO EM RAMAL OU SUB-RAMAL DE ÁGUA - FORNECIMENTO E INSTALAÇÃO. AF_06/2022</c:v>
                  </c:pt>
                  <c:pt idx="526">
                    <c:v>ADAPTADOR CURTO COM BOLSA E ROSCA PARA REGISTRO, PVC, SOLDÁVEL, DN 20MM X 1/2, INSTALADO EM RAMAL OU SUB-RAMAL DE ÁGUA - FORNECIMENTO E INSTALAÇÃO. AF_06/2022</c:v>
                  </c:pt>
                  <c:pt idx="527">
                    <c:v>COMPACTAÇÃO MECÂNICA DE SOLO PARA EXECUÇÃO DE RADIER, PISO DE CONCRETO OU LAJE SOBRE SOLO, COM COMPACTADOR DE SOLOS TIPO PLACA VIBRATÓRIA. AF_09/2021</c:v>
                  </c:pt>
                  <c:pt idx="528">
                    <c:v>DISJUNTOR MONOPOLAR TIPO DIN, CORRENTE NOMINAL DE 10A - FORNECIMENTO E INSTALAÇÃO. AF_07/2025</c:v>
                  </c:pt>
                  <c:pt idx="529">
                    <c:v>RELÉ FOTOELÉTRICO PARA COMANDO DE ILUMINAÇÃO EXTERNA 1000 W - FORNECIMENTO E INSTALAÇÃO. AF_02/2025</c:v>
                  </c:pt>
                  <c:pt idx="530">
                    <c:v>RELÉ FOTOELÉTRICO PARA COMANDO DE ILUMINAÇÃO EXTERNA 1000 W - FORNECIMENTO E INSTALAÇÃO. AF_02/2025</c:v>
                  </c:pt>
                  <c:pt idx="531">
                    <c:v>RELÉ FOTOELÉTRICO PARA COMANDO DE ILUMINAÇÃO EXTERNA 1000 W - FORNECIMENTO E INSTALAÇÃO. AF_02/2025</c:v>
                  </c:pt>
                  <c:pt idx="532">
                    <c:v>RELÉ FOTOELÉTRICO PARA COMANDO DE ILUMINAÇÃO EXTERNA 1000 W - FORNECIMENTO E INSTALAÇÃO. AF_02/2025</c:v>
                  </c:pt>
                  <c:pt idx="533">
                    <c:v>RELÉ FOTOELÉTRICO PARA COMANDO DE ILUMINAÇÃO EXTERNA 1000 W - FORNECIMENTO E INSTALAÇÃO. AF_02/2025</c:v>
                  </c:pt>
                  <c:pt idx="534">
                    <c:v>SERVENTE COM ENCARGOS COMPLEMENTARES</c:v>
                  </c:pt>
                  <c:pt idx="535">
                    <c:v>SERVENTE COM ENCARGOS COMPLEMENTARES</c:v>
                  </c:pt>
                  <c:pt idx="536">
                    <c:v>ADAPTADOR CURTO COM BOLSA E ROSCA PARA REGISTRO, PVC, SOLDÁVEL, DN 20MM X 1/2, INSTALADO EM RAMAL OU SUB-RAMAL DE ÁGUA - FORNECIMENTO E INSTALAÇÃO. AF_06/2022</c:v>
                  </c:pt>
                  <c:pt idx="537">
                    <c:v>JOELHO 45 GRAUS, PVC, SOLDÁVEL, DN 32MM, INSTALADO EM RAMAL DE DISTRIBUIÇÃO DE ÁGUA - FORNECIMENTO E INSTALAÇÃO. AF_06/2022</c:v>
                  </c:pt>
                  <c:pt idx="538">
                    <c:v>JOELHO 90 GRAUS, PVC, SOLDÁVEL, DN 20MM, INSTALADO EM RAMAL OU SUB-RAMAL DE ÁGUA - FORNECIMENTO E INSTALAÇÃO. AF_06/2022</c:v>
                  </c:pt>
                  <c:pt idx="539">
                    <c:v>JOELHO 90 GRAUS, PVC, SOLDÁVEL, DN 20MM, INSTALADO EM RAMAL OU SUB-RAMAL DE ÁGUA - FORNECIMENTO E INSTALAÇÃO. AF_06/2022</c:v>
                  </c:pt>
                  <c:pt idx="540">
                    <c:v>DISJUNTOR MONOPOLAR TIPO DIN, CORRENTE NOMINAL DE 10A - FORNECIMENTO E INSTALAÇÃO. AF_07/2025</c:v>
                  </c:pt>
                  <c:pt idx="541">
                    <c:v>DISJUNTOR MONOPOLAR TIPO DIN, CORRENTE NOMINAL DE 40A - FORNECIMENTO E INSTALAÇÃO. AF_07/2025</c:v>
                  </c:pt>
                  <c:pt idx="542">
                    <c:v>TÊ COM BUCHA DE LATÃO NA BOLSA CENTRAL, PVC, SOLDÁVEL, DN 20MM X 1/2, INSTALADO EM RAMAL OU SUB-RAMAL DE ÁGUA - FORNECIMENTO E INSTALAÇÃO. AF_06/2022</c:v>
                  </c:pt>
                  <c:pt idx="543">
                    <c:v>BUCHA DE REDUÇÃO, LONGA, PVC, SOLDÁVEL, DN 32 X 20 MM, INSTALADO EM RAMAL DE DISTRIBUIÇÃO DE ÁGUA - FORNECIMENTO E INSTALAÇÃO. AF_06/2022</c:v>
                  </c:pt>
                  <c:pt idx="544">
                    <c:v>BUCHA DE REDUÇÃO, LONGA, PVC, SOLDÁVEL, DN 32 X 20 MM, INSTALADO EM RAMAL DE DISTRIBUIÇÃO DE ÁGUA - FORNECIMENTO E INSTALAÇÃO. AF_06/2022</c:v>
                  </c:pt>
                  <c:pt idx="545">
                    <c:v>ADAPTADOR CURTO COM BOLSA E ROSCA PARA REGISTRO, PVC, SOLDÁVEL, DN 32MM X 1, INSTALADO EM RAMAL DE DISTRIBUIÇÃO DE ÁGUA - FORNECIMENTO E INSTALAÇÃO. AF_06/2022</c:v>
                  </c:pt>
                  <c:pt idx="546">
                    <c:v>ADAPTADOR CURTO COM BOLSA E ROSCA PARA REGISTRO, PVC, SOLDÁVEL, DN 32MM X 1, INSTALADO EM RAMAL DE DISTRIBUIÇÃO DE ÁGUA - FORNECIMENTO E INSTALAÇÃO. AF_06/2022</c:v>
                  </c:pt>
                  <c:pt idx="547">
                    <c:v>JOELHO 90 GRAUS, PVC, SOLDÁVEL, DN 20MM, INSTALADO EM RAMAL OU SUB-RAMAL DE ÁGUA - FORNECIMENTO E INSTALAÇÃO. AF_06/2022</c:v>
                  </c:pt>
                  <c:pt idx="548">
                    <c:v>TÊ, PVC, SOLDÁVEL, DN 32 MM INSTALADO EM RESERVAÇÃO PREDIAL DE ÁGUA - FORNECIMENTO E INSTALAÇÃO. AF_04/2024</c:v>
                  </c:pt>
                  <c:pt idx="549">
                    <c:v>DISJUNTOR MONOPOLAR TIPO DIN, CORRENTE NOMINAL DE 20A - FORNECIMENTO E INSTALAÇÃO. AF_07/2025</c:v>
                  </c:pt>
                  <c:pt idx="550">
                    <c:v>DISJUNTOR MONOPOLAR TIPO DIN, CORRENTE NOMINAL DE 20A - FORNECIMENTO E INSTALAÇÃO. AF_07/2025</c:v>
                  </c:pt>
                  <c:pt idx="551">
                    <c:v>DISJUNTOR MONOPOLAR TIPO DIN, CORRENTE NOMINAL DE 20A - FORNECIMENTO E INSTALAÇÃO. AF_07/2025</c:v>
                  </c:pt>
                  <c:pt idx="552">
                    <c:v>DISJUNTOR MONOPOLAR TIPO DIN, CORRENTE NOMINAL DE 10A - FORNECIMENTO E INSTALAÇÃO. AF_07/2025</c:v>
                  </c:pt>
                  <c:pt idx="553">
                    <c:v>DISJUNTOR MONOPOLAR TIPO DIN, CORRENTE NOMINAL DE 10A - FORNECIMENTO E INSTALAÇÃO. AF_07/2025</c:v>
                  </c:pt>
                  <c:pt idx="554">
                    <c:v>DISJUNTOR MONOPOLAR TIPO DIN, CORRENTE NOMINAL DE 10A - FORNECIMENTO E INSTALAÇÃO. AF_07/2025</c:v>
                  </c:pt>
                  <c:pt idx="555">
                    <c:v>DISJUNTOR MONOPOLAR TIPO DIN, CORRENTE NOMINAL DE 16A - FORNECIMENTO E INSTALAÇÃO. AF_07/2025</c:v>
                  </c:pt>
                  <c:pt idx="556">
                    <c:v>DISJUNTOR MONOPOLAR TIPO DIN, CORRENTE NOMINAL DE 10A - FORNECIMENTO E INSTALAÇÃO. AF_07/2025</c:v>
                  </c:pt>
                  <c:pt idx="557">
                    <c:v>DISJUNTOR MONOPOLAR TIPO DIN, CORRENTE NOMINAL DE 16A - FORNECIMENTO E INSTALAÇÃO. AF_07/2025</c:v>
                  </c:pt>
                  <c:pt idx="558">
                    <c:v>DISJUNTOR MONOPOLAR TIPO DIN, CORRENTE NOMINAL DE 10A - FORNECIMENTO E INSTALAÇÃO. AF_07/2025</c:v>
                  </c:pt>
                  <c:pt idx="559">
                    <c:v>DISJUNTOR MONOPOLAR TIPO DIN, CORRENTE NOMINAL DE 10A - FORNECIMENTO E INSTALAÇÃO. AF_07/2025</c:v>
                  </c:pt>
                  <c:pt idx="560">
                    <c:v>DISJUNTOR MONOPOLAR TIPO DIN, CORRENTE NOMINAL DE 10A - FORNECIMENTO E INSTALAÇÃO. AF_07/2025</c:v>
                  </c:pt>
                  <c:pt idx="561">
                    <c:v>DISJUNTOR MONOPOLAR TIPO DIN, CORRENTE NOMINAL DE 10A - FORNECIMENTO E INSTALAÇÃO. AF_07/2025</c:v>
                  </c:pt>
                  <c:pt idx="562">
                    <c:v>DISJUNTOR MONOPOLAR TIPO DIN, CORRENTE NOMINAL DE 10A - FORNECIMENTO E INSTALAÇÃO. AF_07/2025</c:v>
                  </c:pt>
                  <c:pt idx="563">
                    <c:v>DISJUNTOR MONOPOLAR TIPO DIN, CORRENTE NOMINAL DE 10A - FORNECIMENTO E INSTALAÇÃO. AF_07/2025</c:v>
                  </c:pt>
                  <c:pt idx="564">
                    <c:v>TUBO, PVC, SOLDÁVEL, DE 20MM, INSTALADO EM RAMAL OU SUB-RAMAL DE ÁGUA - FORNECIMENTO E INSTALAÇÃO. AF_06/2022</c:v>
                  </c:pt>
                  <c:pt idx="565">
                    <c:v>BUCHA DE REDUÇÃO, LONGA, PVC, SOLDÁVEL, DN 32 X 20 MM, INSTALADO EM RAMAL DE DISTRIBUIÇÃO DE ÁGUA - FORNECIMENTO E INSTALAÇÃO. AF_06/2022</c:v>
                  </c:pt>
                  <c:pt idx="566">
                    <c:v>ADAPTADOR CURTO COM BOLSA E ROSCA PARA REGISTRO, PVC, SOLDÁVEL, DN 20MM X 1/2, INSTALADO EM RAMAL OU SUB-RAMAL DE ÁGUA - FORNECIMENTO E INSTALAÇÃO. AF_06/2022</c:v>
                  </c:pt>
                </c:lvl>
                <c:lvl>
                  <c:pt idx="0">
                    <c:v>5.6.1</c:v>
                  </c:pt>
                  <c:pt idx="1">
                    <c:v>8.1.2</c:v>
                  </c:pt>
                  <c:pt idx="2">
                    <c:v>5.4.1</c:v>
                  </c:pt>
                  <c:pt idx="3">
                    <c:v>8.7.1</c:v>
                  </c:pt>
                  <c:pt idx="4">
                    <c:v>5.2.1</c:v>
                  </c:pt>
                  <c:pt idx="5">
                    <c:v>5.7.1</c:v>
                  </c:pt>
                  <c:pt idx="6">
                    <c:v>9.1.1</c:v>
                  </c:pt>
                  <c:pt idx="7">
                    <c:v>5.8.1</c:v>
                  </c:pt>
                  <c:pt idx="8">
                    <c:v>5.3.1</c:v>
                  </c:pt>
                  <c:pt idx="9">
                    <c:v>8.7.9</c:v>
                  </c:pt>
                  <c:pt idx="10">
                    <c:v>2.1</c:v>
                  </c:pt>
                  <c:pt idx="11">
                    <c:v>8.7.3</c:v>
                  </c:pt>
                  <c:pt idx="12">
                    <c:v>3.12.3</c:v>
                  </c:pt>
                  <c:pt idx="13">
                    <c:v>8.5.1</c:v>
                  </c:pt>
                  <c:pt idx="14">
                    <c:v>2.2</c:v>
                  </c:pt>
                  <c:pt idx="15">
                    <c:v>6.13.9</c:v>
                  </c:pt>
                  <c:pt idx="16">
                    <c:v>5.6.2</c:v>
                  </c:pt>
                  <c:pt idx="17">
                    <c:v>4.6.1</c:v>
                  </c:pt>
                  <c:pt idx="18">
                    <c:v>5.1.1</c:v>
                  </c:pt>
                  <c:pt idx="19">
                    <c:v>6.12.14</c:v>
                  </c:pt>
                  <c:pt idx="20">
                    <c:v>6.12.1</c:v>
                  </c:pt>
                  <c:pt idx="21">
                    <c:v>6.11.1</c:v>
                  </c:pt>
                  <c:pt idx="22">
                    <c:v>3.13.5</c:v>
                  </c:pt>
                  <c:pt idx="23">
                    <c:v>3.1.6</c:v>
                  </c:pt>
                  <c:pt idx="24">
                    <c:v>6.10.1</c:v>
                  </c:pt>
                  <c:pt idx="25">
                    <c:v>5.5.2.1</c:v>
                  </c:pt>
                  <c:pt idx="26">
                    <c:v>8.4.1</c:v>
                  </c:pt>
                  <c:pt idx="27">
                    <c:v>3.1.2</c:v>
                  </c:pt>
                  <c:pt idx="28">
                    <c:v>6.10.14</c:v>
                  </c:pt>
                  <c:pt idx="29">
                    <c:v>8.6.1</c:v>
                  </c:pt>
                  <c:pt idx="30">
                    <c:v>4.4.2</c:v>
                  </c:pt>
                  <c:pt idx="31">
                    <c:v>3.8.5</c:v>
                  </c:pt>
                  <c:pt idx="32">
                    <c:v>4.5.6</c:v>
                  </c:pt>
                  <c:pt idx="33">
                    <c:v>5.5.1.1</c:v>
                  </c:pt>
                  <c:pt idx="34">
                    <c:v>6.13.12</c:v>
                  </c:pt>
                  <c:pt idx="35">
                    <c:v>4.4.3</c:v>
                  </c:pt>
                  <c:pt idx="36">
                    <c:v>9.6.2</c:v>
                  </c:pt>
                  <c:pt idx="37">
                    <c:v>3.7.10</c:v>
                  </c:pt>
                  <c:pt idx="38">
                    <c:v>6.11.12</c:v>
                  </c:pt>
                  <c:pt idx="39">
                    <c:v>8.1.1</c:v>
                  </c:pt>
                  <c:pt idx="40">
                    <c:v>9.2.1</c:v>
                  </c:pt>
                  <c:pt idx="41">
                    <c:v>5.5.2.2</c:v>
                  </c:pt>
                  <c:pt idx="42">
                    <c:v>9.4.1</c:v>
                  </c:pt>
                  <c:pt idx="43">
                    <c:v>9.5.2</c:v>
                  </c:pt>
                  <c:pt idx="44">
                    <c:v>3.8.4</c:v>
                  </c:pt>
                  <c:pt idx="45">
                    <c:v>4.4.5</c:v>
                  </c:pt>
                  <c:pt idx="46">
                    <c:v>5.2.2</c:v>
                  </c:pt>
                  <c:pt idx="47">
                    <c:v>8.7.2</c:v>
                  </c:pt>
                  <c:pt idx="48">
                    <c:v>8.2.1</c:v>
                  </c:pt>
                  <c:pt idx="49">
                    <c:v>4.2.1</c:v>
                  </c:pt>
                  <c:pt idx="50">
                    <c:v>3.7.12</c:v>
                  </c:pt>
                  <c:pt idx="51">
                    <c:v>5.7.2</c:v>
                  </c:pt>
                  <c:pt idx="52">
                    <c:v>3.7.4</c:v>
                  </c:pt>
                  <c:pt idx="53">
                    <c:v>8.1.3</c:v>
                  </c:pt>
                  <c:pt idx="54">
                    <c:v>9.3.1</c:v>
                  </c:pt>
                  <c:pt idx="55">
                    <c:v>3.6.4</c:v>
                  </c:pt>
                  <c:pt idx="56">
                    <c:v>6.12.2</c:v>
                  </c:pt>
                  <c:pt idx="57">
                    <c:v>5.6.3</c:v>
                  </c:pt>
                  <c:pt idx="58">
                    <c:v>3.9.5</c:v>
                  </c:pt>
                  <c:pt idx="59">
                    <c:v>6.11.2</c:v>
                  </c:pt>
                  <c:pt idx="60">
                    <c:v>6.10.2</c:v>
                  </c:pt>
                  <c:pt idx="61">
                    <c:v>9.7.2</c:v>
                  </c:pt>
                  <c:pt idx="62">
                    <c:v>2.4</c:v>
                  </c:pt>
                  <c:pt idx="63">
                    <c:v>8.5.4</c:v>
                  </c:pt>
                  <c:pt idx="64">
                    <c:v>4.2.9</c:v>
                  </c:pt>
                  <c:pt idx="65">
                    <c:v>3.12.1</c:v>
                  </c:pt>
                  <c:pt idx="66">
                    <c:v>5.6.5</c:v>
                  </c:pt>
                  <c:pt idx="67">
                    <c:v>4.7.36</c:v>
                  </c:pt>
                  <c:pt idx="68">
                    <c:v>4.7.5</c:v>
                  </c:pt>
                  <c:pt idx="69">
                    <c:v>3.1.12</c:v>
                  </c:pt>
                  <c:pt idx="70">
                    <c:v>3.8.3</c:v>
                  </c:pt>
                  <c:pt idx="71">
                    <c:v>4.7.1</c:v>
                  </c:pt>
                  <c:pt idx="72">
                    <c:v>6.10.3</c:v>
                  </c:pt>
                  <c:pt idx="73">
                    <c:v>4.4.6</c:v>
                  </c:pt>
                  <c:pt idx="74">
                    <c:v>6.12.3</c:v>
                  </c:pt>
                  <c:pt idx="75">
                    <c:v>4.5.1</c:v>
                  </c:pt>
                  <c:pt idx="76">
                    <c:v>6.13.11</c:v>
                  </c:pt>
                  <c:pt idx="77">
                    <c:v>4.7.21</c:v>
                  </c:pt>
                  <c:pt idx="78">
                    <c:v>3.11.6</c:v>
                  </c:pt>
                  <c:pt idx="79">
                    <c:v>5.4.4</c:v>
                  </c:pt>
                  <c:pt idx="80">
                    <c:v>4.7.4</c:v>
                  </c:pt>
                  <c:pt idx="81">
                    <c:v>3.1.3</c:v>
                  </c:pt>
                  <c:pt idx="82">
                    <c:v>3.4.7</c:v>
                  </c:pt>
                  <c:pt idx="83">
                    <c:v>4.7.25</c:v>
                  </c:pt>
                  <c:pt idx="84">
                    <c:v>3.7.1</c:v>
                  </c:pt>
                  <c:pt idx="85">
                    <c:v>3.6.1</c:v>
                  </c:pt>
                  <c:pt idx="86">
                    <c:v>3.7.11</c:v>
                  </c:pt>
                  <c:pt idx="87">
                    <c:v>3.9.6</c:v>
                  </c:pt>
                  <c:pt idx="88">
                    <c:v>3.1.7</c:v>
                  </c:pt>
                  <c:pt idx="89">
                    <c:v>4.6.2</c:v>
                  </c:pt>
                  <c:pt idx="90">
                    <c:v>4.7.39</c:v>
                  </c:pt>
                  <c:pt idx="91">
                    <c:v>2.3</c:v>
                  </c:pt>
                  <c:pt idx="92">
                    <c:v>6.13.2</c:v>
                  </c:pt>
                  <c:pt idx="93">
                    <c:v>7.6.10</c:v>
                  </c:pt>
                  <c:pt idx="94">
                    <c:v>7.7.10</c:v>
                  </c:pt>
                  <c:pt idx="95">
                    <c:v>3.1.11</c:v>
                  </c:pt>
                  <c:pt idx="96">
                    <c:v>3.5.5</c:v>
                  </c:pt>
                  <c:pt idx="97">
                    <c:v>7.6.11</c:v>
                  </c:pt>
                  <c:pt idx="98">
                    <c:v>7.7.11</c:v>
                  </c:pt>
                  <c:pt idx="99">
                    <c:v>4.6.17</c:v>
                  </c:pt>
                  <c:pt idx="100">
                    <c:v>6.10.8</c:v>
                  </c:pt>
                  <c:pt idx="101">
                    <c:v>2.5</c:v>
                  </c:pt>
                  <c:pt idx="102">
                    <c:v>3.11.8</c:v>
                  </c:pt>
                  <c:pt idx="103">
                    <c:v>3.13.4</c:v>
                  </c:pt>
                  <c:pt idx="104">
                    <c:v>4.7.16</c:v>
                  </c:pt>
                  <c:pt idx="105">
                    <c:v>3.1.1</c:v>
                  </c:pt>
                  <c:pt idx="106">
                    <c:v>5.4.2</c:v>
                  </c:pt>
                  <c:pt idx="107">
                    <c:v>8.7.4</c:v>
                  </c:pt>
                  <c:pt idx="108">
                    <c:v>3.8.8</c:v>
                  </c:pt>
                  <c:pt idx="109">
                    <c:v>6.12.8</c:v>
                  </c:pt>
                  <c:pt idx="110">
                    <c:v>7.6.12</c:v>
                  </c:pt>
                  <c:pt idx="111">
                    <c:v>7.7.12</c:v>
                  </c:pt>
                  <c:pt idx="112">
                    <c:v>3.11.11</c:v>
                  </c:pt>
                  <c:pt idx="113">
                    <c:v>8.4.2</c:v>
                  </c:pt>
                  <c:pt idx="114">
                    <c:v>3.11.3</c:v>
                  </c:pt>
                  <c:pt idx="115">
                    <c:v>7.1.4</c:v>
                  </c:pt>
                  <c:pt idx="116">
                    <c:v>6.11.3</c:v>
                  </c:pt>
                  <c:pt idx="117">
                    <c:v>3.5.10</c:v>
                  </c:pt>
                  <c:pt idx="118">
                    <c:v>4.7.9</c:v>
                  </c:pt>
                  <c:pt idx="119">
                    <c:v>6.1.1</c:v>
                  </c:pt>
                  <c:pt idx="120">
                    <c:v>6.2.1</c:v>
                  </c:pt>
                  <c:pt idx="121">
                    <c:v>6.3.1</c:v>
                  </c:pt>
                  <c:pt idx="122">
                    <c:v>6.12.5</c:v>
                  </c:pt>
                  <c:pt idx="123">
                    <c:v>7.3.13</c:v>
                  </c:pt>
                  <c:pt idx="124">
                    <c:v>4.6.6</c:v>
                  </c:pt>
                  <c:pt idx="125">
                    <c:v>5.4.3</c:v>
                  </c:pt>
                  <c:pt idx="126">
                    <c:v>4.4.4</c:v>
                  </c:pt>
                  <c:pt idx="127">
                    <c:v>5.5.1.3</c:v>
                  </c:pt>
                  <c:pt idx="128">
                    <c:v>3.5.9</c:v>
                  </c:pt>
                  <c:pt idx="129">
                    <c:v>7.6.1</c:v>
                  </c:pt>
                  <c:pt idx="130">
                    <c:v>8.7.8</c:v>
                  </c:pt>
                  <c:pt idx="131">
                    <c:v>4.6.30</c:v>
                  </c:pt>
                  <c:pt idx="132">
                    <c:v>4.2.6</c:v>
                  </c:pt>
                  <c:pt idx="133">
                    <c:v>4.7.10</c:v>
                  </c:pt>
                  <c:pt idx="134">
                    <c:v>3.1.5</c:v>
                  </c:pt>
                  <c:pt idx="135">
                    <c:v>4.7.15</c:v>
                  </c:pt>
                  <c:pt idx="136">
                    <c:v>4.1.1</c:v>
                  </c:pt>
                  <c:pt idx="137">
                    <c:v>9.6.1</c:v>
                  </c:pt>
                  <c:pt idx="138">
                    <c:v>4.7.34</c:v>
                  </c:pt>
                  <c:pt idx="139">
                    <c:v>4.7.33</c:v>
                  </c:pt>
                  <c:pt idx="140">
                    <c:v>4.5.3</c:v>
                  </c:pt>
                  <c:pt idx="141">
                    <c:v>4.7.20</c:v>
                  </c:pt>
                  <c:pt idx="142">
                    <c:v>4.5.4</c:v>
                  </c:pt>
                  <c:pt idx="143">
                    <c:v>3.8.6</c:v>
                  </c:pt>
                  <c:pt idx="144">
                    <c:v>4.5.2</c:v>
                  </c:pt>
                  <c:pt idx="145">
                    <c:v>7.4.12</c:v>
                  </c:pt>
                  <c:pt idx="146">
                    <c:v>7.5.11</c:v>
                  </c:pt>
                  <c:pt idx="147">
                    <c:v>4.6.5</c:v>
                  </c:pt>
                  <c:pt idx="148">
                    <c:v>4.2.10</c:v>
                  </c:pt>
                  <c:pt idx="149">
                    <c:v>3.1.10</c:v>
                  </c:pt>
                  <c:pt idx="150">
                    <c:v>1.4</c:v>
                  </c:pt>
                  <c:pt idx="151">
                    <c:v>4.7.6</c:v>
                  </c:pt>
                  <c:pt idx="152">
                    <c:v>4.6.21</c:v>
                  </c:pt>
                  <c:pt idx="153">
                    <c:v>4.6.24</c:v>
                  </c:pt>
                  <c:pt idx="154">
                    <c:v>3.5.4</c:v>
                  </c:pt>
                  <c:pt idx="155">
                    <c:v>5.3.2</c:v>
                  </c:pt>
                  <c:pt idx="156">
                    <c:v>3.7.9</c:v>
                  </c:pt>
                  <c:pt idx="157">
                    <c:v>4.7.12</c:v>
                  </c:pt>
                  <c:pt idx="158">
                    <c:v>3.7.2</c:v>
                  </c:pt>
                  <c:pt idx="159">
                    <c:v>6.11.6</c:v>
                  </c:pt>
                  <c:pt idx="160">
                    <c:v>3.6.2</c:v>
                  </c:pt>
                  <c:pt idx="161">
                    <c:v>3.10.7</c:v>
                  </c:pt>
                  <c:pt idx="162">
                    <c:v>3.8.7</c:v>
                  </c:pt>
                  <c:pt idx="163">
                    <c:v>6.7.1</c:v>
                  </c:pt>
                  <c:pt idx="164">
                    <c:v>9.6.5</c:v>
                  </c:pt>
                  <c:pt idx="165">
                    <c:v>6.13.1</c:v>
                  </c:pt>
                  <c:pt idx="166">
                    <c:v>3.10.9</c:v>
                  </c:pt>
                  <c:pt idx="167">
                    <c:v>3.11.4</c:v>
                  </c:pt>
                  <c:pt idx="168">
                    <c:v>3.1.9</c:v>
                  </c:pt>
                  <c:pt idx="169">
                    <c:v>3.11.1</c:v>
                  </c:pt>
                  <c:pt idx="170">
                    <c:v>8.3.1</c:v>
                  </c:pt>
                  <c:pt idx="171">
                    <c:v>4.7.22</c:v>
                  </c:pt>
                  <c:pt idx="172">
                    <c:v>4.2.3</c:v>
                  </c:pt>
                  <c:pt idx="173">
                    <c:v>4.5.5</c:v>
                  </c:pt>
                  <c:pt idx="174">
                    <c:v>1.1</c:v>
                  </c:pt>
                  <c:pt idx="175">
                    <c:v>6.7.2</c:v>
                  </c:pt>
                  <c:pt idx="176">
                    <c:v>6.13.8</c:v>
                  </c:pt>
                  <c:pt idx="177">
                    <c:v>5.6.4</c:v>
                  </c:pt>
                  <c:pt idx="178">
                    <c:v>3.5.6</c:v>
                  </c:pt>
                  <c:pt idx="179">
                    <c:v>4.7.11</c:v>
                  </c:pt>
                  <c:pt idx="180">
                    <c:v>6.13.14</c:v>
                  </c:pt>
                  <c:pt idx="181">
                    <c:v>3.5.1</c:v>
                  </c:pt>
                  <c:pt idx="182">
                    <c:v>3.8.1</c:v>
                  </c:pt>
                  <c:pt idx="183">
                    <c:v>3.4.9</c:v>
                  </c:pt>
                  <c:pt idx="184">
                    <c:v>5.5.1.2</c:v>
                  </c:pt>
                  <c:pt idx="185">
                    <c:v>6.10.5</c:v>
                  </c:pt>
                  <c:pt idx="186">
                    <c:v>4.6.10</c:v>
                  </c:pt>
                  <c:pt idx="187">
                    <c:v>4.2.2</c:v>
                  </c:pt>
                  <c:pt idx="188">
                    <c:v>7.3.10</c:v>
                  </c:pt>
                  <c:pt idx="189">
                    <c:v>6.13.15</c:v>
                  </c:pt>
                  <c:pt idx="190">
                    <c:v>3.2.5</c:v>
                  </c:pt>
                  <c:pt idx="191">
                    <c:v>3.9.8</c:v>
                  </c:pt>
                  <c:pt idx="192">
                    <c:v>9.6.6</c:v>
                  </c:pt>
                  <c:pt idx="193">
                    <c:v>3.10.3</c:v>
                  </c:pt>
                  <c:pt idx="194">
                    <c:v>4.6.35</c:v>
                  </c:pt>
                  <c:pt idx="195">
                    <c:v>3.5.3</c:v>
                  </c:pt>
                  <c:pt idx="196">
                    <c:v>8.5.2</c:v>
                  </c:pt>
                  <c:pt idx="197">
                    <c:v>3.2.3</c:v>
                  </c:pt>
                  <c:pt idx="198">
                    <c:v>3.7.3</c:v>
                  </c:pt>
                  <c:pt idx="199">
                    <c:v>3.6.3</c:v>
                  </c:pt>
                  <c:pt idx="200">
                    <c:v>6.7.9</c:v>
                  </c:pt>
                  <c:pt idx="201">
                    <c:v>3.1.8</c:v>
                  </c:pt>
                  <c:pt idx="202">
                    <c:v>9.8.1</c:v>
                  </c:pt>
                  <c:pt idx="203">
                    <c:v>3.10.1</c:v>
                  </c:pt>
                  <c:pt idx="204">
                    <c:v>3.7.8</c:v>
                  </c:pt>
                  <c:pt idx="205">
                    <c:v>4.7.13</c:v>
                  </c:pt>
                  <c:pt idx="206">
                    <c:v>5.7.3</c:v>
                  </c:pt>
                  <c:pt idx="207">
                    <c:v>3.8.2</c:v>
                  </c:pt>
                  <c:pt idx="208">
                    <c:v>3.9.4</c:v>
                  </c:pt>
                  <c:pt idx="209">
                    <c:v>4.2.4</c:v>
                  </c:pt>
                  <c:pt idx="210">
                    <c:v>3.3.5</c:v>
                  </c:pt>
                  <c:pt idx="211">
                    <c:v>4.7.2</c:v>
                  </c:pt>
                  <c:pt idx="212">
                    <c:v>4.6.34</c:v>
                  </c:pt>
                  <c:pt idx="213">
                    <c:v>4.6.12</c:v>
                  </c:pt>
                  <c:pt idx="214">
                    <c:v>3.10.4</c:v>
                  </c:pt>
                  <c:pt idx="215">
                    <c:v>6.9.4</c:v>
                  </c:pt>
                  <c:pt idx="216">
                    <c:v>3.4.10</c:v>
                  </c:pt>
                  <c:pt idx="217">
                    <c:v>6.4.12</c:v>
                  </c:pt>
                  <c:pt idx="218">
                    <c:v>6.13.18</c:v>
                  </c:pt>
                  <c:pt idx="219">
                    <c:v>6.1.2</c:v>
                  </c:pt>
                  <c:pt idx="220">
                    <c:v>6.2.2</c:v>
                  </c:pt>
                  <c:pt idx="221">
                    <c:v>6.3.2</c:v>
                  </c:pt>
                  <c:pt idx="222">
                    <c:v>7.4.13</c:v>
                  </c:pt>
                  <c:pt idx="223">
                    <c:v>7.5.12</c:v>
                  </c:pt>
                  <c:pt idx="224">
                    <c:v>4.6.11</c:v>
                  </c:pt>
                  <c:pt idx="225">
                    <c:v>7.6.5</c:v>
                  </c:pt>
                  <c:pt idx="226">
                    <c:v>6.6.15</c:v>
                  </c:pt>
                  <c:pt idx="227">
                    <c:v>3.9.9</c:v>
                  </c:pt>
                  <c:pt idx="228">
                    <c:v>3.3.3</c:v>
                  </c:pt>
                  <c:pt idx="229">
                    <c:v>6.10.4</c:v>
                  </c:pt>
                  <c:pt idx="230">
                    <c:v>9.5.3</c:v>
                  </c:pt>
                  <c:pt idx="231">
                    <c:v>3.10.14</c:v>
                  </c:pt>
                  <c:pt idx="232">
                    <c:v>3.2.4</c:v>
                  </c:pt>
                  <c:pt idx="233">
                    <c:v>4.6.20</c:v>
                  </c:pt>
                  <c:pt idx="234">
                    <c:v>4.6.16</c:v>
                  </c:pt>
                  <c:pt idx="235">
                    <c:v>4.7.14</c:v>
                  </c:pt>
                  <c:pt idx="236">
                    <c:v>4.6.13</c:v>
                  </c:pt>
                  <c:pt idx="237">
                    <c:v>3.5.12</c:v>
                  </c:pt>
                  <c:pt idx="238">
                    <c:v>6.6.14</c:v>
                  </c:pt>
                  <c:pt idx="239">
                    <c:v>4.7.28</c:v>
                  </c:pt>
                  <c:pt idx="240">
                    <c:v>4.7.27</c:v>
                  </c:pt>
                  <c:pt idx="241">
                    <c:v>3.1.4</c:v>
                  </c:pt>
                  <c:pt idx="242">
                    <c:v>6.9.3</c:v>
                  </c:pt>
                  <c:pt idx="243">
                    <c:v>3.4.11</c:v>
                  </c:pt>
                  <c:pt idx="244">
                    <c:v>4.6.22</c:v>
                  </c:pt>
                  <c:pt idx="245">
                    <c:v>9.6.4</c:v>
                  </c:pt>
                  <c:pt idx="246">
                    <c:v>4.2.7</c:v>
                  </c:pt>
                  <c:pt idx="247">
                    <c:v>5.2.3</c:v>
                  </c:pt>
                  <c:pt idx="248">
                    <c:v>3.9.10</c:v>
                  </c:pt>
                  <c:pt idx="249">
                    <c:v>5.6.6</c:v>
                  </c:pt>
                  <c:pt idx="250">
                    <c:v>9.5.1</c:v>
                  </c:pt>
                  <c:pt idx="251">
                    <c:v>4.6.15</c:v>
                  </c:pt>
                  <c:pt idx="252">
                    <c:v>4.3.3</c:v>
                  </c:pt>
                  <c:pt idx="253">
                    <c:v>7.7.1</c:v>
                  </c:pt>
                  <c:pt idx="254">
                    <c:v>4.6.31</c:v>
                  </c:pt>
                  <c:pt idx="255">
                    <c:v>4.7.19</c:v>
                  </c:pt>
                  <c:pt idx="256">
                    <c:v>6.10.7</c:v>
                  </c:pt>
                  <c:pt idx="257">
                    <c:v>6.11.5</c:v>
                  </c:pt>
                  <c:pt idx="258">
                    <c:v>6.12.7</c:v>
                  </c:pt>
                  <c:pt idx="259">
                    <c:v>4.6.38</c:v>
                  </c:pt>
                  <c:pt idx="260">
                    <c:v>4.7.18</c:v>
                  </c:pt>
                  <c:pt idx="261">
                    <c:v>3.5.7</c:v>
                  </c:pt>
                  <c:pt idx="262">
                    <c:v>5.5.2.3</c:v>
                  </c:pt>
                  <c:pt idx="263">
                    <c:v>4.2.8</c:v>
                  </c:pt>
                  <c:pt idx="264">
                    <c:v>9.7.1</c:v>
                  </c:pt>
                  <c:pt idx="265">
                    <c:v>4.7.37</c:v>
                  </c:pt>
                  <c:pt idx="266">
                    <c:v>3.11.9</c:v>
                  </c:pt>
                  <c:pt idx="267">
                    <c:v>7.3.12</c:v>
                  </c:pt>
                  <c:pt idx="268">
                    <c:v>7.3.11</c:v>
                  </c:pt>
                  <c:pt idx="269">
                    <c:v>4.4.1</c:v>
                  </c:pt>
                  <c:pt idx="270">
                    <c:v>6.7.7</c:v>
                  </c:pt>
                  <c:pt idx="271">
                    <c:v>4.3.1</c:v>
                  </c:pt>
                  <c:pt idx="272">
                    <c:v>3.5.2</c:v>
                  </c:pt>
                  <c:pt idx="273">
                    <c:v>8.5.3</c:v>
                  </c:pt>
                  <c:pt idx="274">
                    <c:v>3.5.13</c:v>
                  </c:pt>
                  <c:pt idx="275">
                    <c:v>3.3.4</c:v>
                  </c:pt>
                  <c:pt idx="276">
                    <c:v>4.6.7</c:v>
                  </c:pt>
                  <c:pt idx="277">
                    <c:v>3.13.1</c:v>
                  </c:pt>
                  <c:pt idx="278">
                    <c:v>4.7.35</c:v>
                  </c:pt>
                  <c:pt idx="279">
                    <c:v>3.7.5</c:v>
                  </c:pt>
                  <c:pt idx="280">
                    <c:v>3.11.2</c:v>
                  </c:pt>
                  <c:pt idx="281">
                    <c:v>4.7.3</c:v>
                  </c:pt>
                  <c:pt idx="282">
                    <c:v>4.6.32</c:v>
                  </c:pt>
                  <c:pt idx="283">
                    <c:v>4.7.30</c:v>
                  </c:pt>
                  <c:pt idx="284">
                    <c:v>6.5.2</c:v>
                  </c:pt>
                  <c:pt idx="285">
                    <c:v>4.1.6</c:v>
                  </c:pt>
                  <c:pt idx="286">
                    <c:v>3.10.12</c:v>
                  </c:pt>
                  <c:pt idx="287">
                    <c:v>6.5.5</c:v>
                  </c:pt>
                  <c:pt idx="288">
                    <c:v>6.5.1</c:v>
                  </c:pt>
                  <c:pt idx="289">
                    <c:v>1.3</c:v>
                  </c:pt>
                  <c:pt idx="290">
                    <c:v>3.4.3</c:v>
                  </c:pt>
                  <c:pt idx="291">
                    <c:v>4.3.4</c:v>
                  </c:pt>
                  <c:pt idx="292">
                    <c:v>7.1.3</c:v>
                  </c:pt>
                  <c:pt idx="293">
                    <c:v>4.6.36</c:v>
                  </c:pt>
                  <c:pt idx="294">
                    <c:v>8.7.6</c:v>
                  </c:pt>
                  <c:pt idx="295">
                    <c:v>6.4.7</c:v>
                  </c:pt>
                  <c:pt idx="296">
                    <c:v>6.1.7</c:v>
                  </c:pt>
                  <c:pt idx="297">
                    <c:v>6.2.7</c:v>
                  </c:pt>
                  <c:pt idx="298">
                    <c:v>6.3.7</c:v>
                  </c:pt>
                  <c:pt idx="299">
                    <c:v>7.3.2</c:v>
                  </c:pt>
                  <c:pt idx="300">
                    <c:v>7.4.6</c:v>
                  </c:pt>
                  <c:pt idx="301">
                    <c:v>7.3.9</c:v>
                  </c:pt>
                  <c:pt idx="302">
                    <c:v>3.5.14</c:v>
                  </c:pt>
                  <c:pt idx="303">
                    <c:v>4.6.19</c:v>
                  </c:pt>
                  <c:pt idx="304">
                    <c:v>4.7.17</c:v>
                  </c:pt>
                  <c:pt idx="305">
                    <c:v>6.6.9</c:v>
                  </c:pt>
                  <c:pt idx="306">
                    <c:v>3.5.8</c:v>
                  </c:pt>
                  <c:pt idx="307">
                    <c:v>9.8.4</c:v>
                  </c:pt>
                  <c:pt idx="308">
                    <c:v>6.4.1</c:v>
                  </c:pt>
                  <c:pt idx="309">
                    <c:v>6.7.6</c:v>
                  </c:pt>
                  <c:pt idx="310">
                    <c:v>4.6.3</c:v>
                  </c:pt>
                  <c:pt idx="311">
                    <c:v>4.7.7</c:v>
                  </c:pt>
                  <c:pt idx="312">
                    <c:v>4.7.8</c:v>
                  </c:pt>
                  <c:pt idx="313">
                    <c:v>4.3.5</c:v>
                  </c:pt>
                  <c:pt idx="314">
                    <c:v>8.7.5</c:v>
                  </c:pt>
                  <c:pt idx="315">
                    <c:v>6.13.16</c:v>
                  </c:pt>
                  <c:pt idx="316">
                    <c:v>4.7.24</c:v>
                  </c:pt>
                  <c:pt idx="317">
                    <c:v>4.6.27</c:v>
                  </c:pt>
                  <c:pt idx="318">
                    <c:v>7.7.5</c:v>
                  </c:pt>
                  <c:pt idx="319">
                    <c:v>4.6.26</c:v>
                  </c:pt>
                  <c:pt idx="320">
                    <c:v>6.13.10</c:v>
                  </c:pt>
                  <c:pt idx="321">
                    <c:v>4.7.29</c:v>
                  </c:pt>
                  <c:pt idx="322">
                    <c:v>6.4.8</c:v>
                  </c:pt>
                  <c:pt idx="323">
                    <c:v>3.10.2</c:v>
                  </c:pt>
                  <c:pt idx="324">
                    <c:v>6.9.14</c:v>
                  </c:pt>
                  <c:pt idx="325">
                    <c:v>4.1.3</c:v>
                  </c:pt>
                  <c:pt idx="326">
                    <c:v>6.8.11</c:v>
                  </c:pt>
                  <c:pt idx="327">
                    <c:v>4.6.33</c:v>
                  </c:pt>
                  <c:pt idx="328">
                    <c:v>4.7.31</c:v>
                  </c:pt>
                  <c:pt idx="329">
                    <c:v>6.12.4</c:v>
                  </c:pt>
                  <c:pt idx="330">
                    <c:v>6.9.12</c:v>
                  </c:pt>
                  <c:pt idx="331">
                    <c:v>4.3.7</c:v>
                  </c:pt>
                  <c:pt idx="332">
                    <c:v>7.6.6</c:v>
                  </c:pt>
                  <c:pt idx="333">
                    <c:v>7.7.6</c:v>
                  </c:pt>
                  <c:pt idx="334">
                    <c:v>3.7.7</c:v>
                  </c:pt>
                  <c:pt idx="335">
                    <c:v>6.6.1</c:v>
                  </c:pt>
                  <c:pt idx="336">
                    <c:v>6.8.5</c:v>
                  </c:pt>
                  <c:pt idx="337">
                    <c:v>6.8.12</c:v>
                  </c:pt>
                  <c:pt idx="338">
                    <c:v>7.4.1</c:v>
                  </c:pt>
                  <c:pt idx="339">
                    <c:v>6.6.7</c:v>
                  </c:pt>
                  <c:pt idx="340">
                    <c:v>6.8.4</c:v>
                  </c:pt>
                  <c:pt idx="341">
                    <c:v>6.9.5</c:v>
                  </c:pt>
                  <c:pt idx="342">
                    <c:v>3.11.10</c:v>
                  </c:pt>
                  <c:pt idx="343">
                    <c:v>6.1.5</c:v>
                  </c:pt>
                  <c:pt idx="344">
                    <c:v>6.2.5</c:v>
                  </c:pt>
                  <c:pt idx="345">
                    <c:v>6.3.5</c:v>
                  </c:pt>
                  <c:pt idx="346">
                    <c:v>9.8.3</c:v>
                  </c:pt>
                  <c:pt idx="347">
                    <c:v>4.6.29</c:v>
                  </c:pt>
                  <c:pt idx="348">
                    <c:v>4.6.4</c:v>
                  </c:pt>
                  <c:pt idx="349">
                    <c:v>3.10.10</c:v>
                  </c:pt>
                  <c:pt idx="350">
                    <c:v>4.7.32</c:v>
                  </c:pt>
                  <c:pt idx="351">
                    <c:v>3.2.1</c:v>
                  </c:pt>
                  <c:pt idx="352">
                    <c:v>3.4.8</c:v>
                  </c:pt>
                  <c:pt idx="353">
                    <c:v>7.6.17</c:v>
                  </c:pt>
                  <c:pt idx="354">
                    <c:v>7.7.17</c:v>
                  </c:pt>
                  <c:pt idx="355">
                    <c:v>4.1.4</c:v>
                  </c:pt>
                  <c:pt idx="356">
                    <c:v>3.4.2</c:v>
                  </c:pt>
                  <c:pt idx="357">
                    <c:v>3.13.3</c:v>
                  </c:pt>
                  <c:pt idx="358">
                    <c:v>6.10.6</c:v>
                  </c:pt>
                  <c:pt idx="359">
                    <c:v>6.11.4</c:v>
                  </c:pt>
                  <c:pt idx="360">
                    <c:v>6.12.6</c:v>
                  </c:pt>
                  <c:pt idx="361">
                    <c:v>3.9.7</c:v>
                  </c:pt>
                  <c:pt idx="362">
                    <c:v>4.6.8</c:v>
                  </c:pt>
                  <c:pt idx="363">
                    <c:v>7.3.4</c:v>
                  </c:pt>
                  <c:pt idx="364">
                    <c:v>4.6.14</c:v>
                  </c:pt>
                  <c:pt idx="365">
                    <c:v>5.7.4</c:v>
                  </c:pt>
                  <c:pt idx="366">
                    <c:v>2.6</c:v>
                  </c:pt>
                  <c:pt idx="367">
                    <c:v>6.9.1</c:v>
                  </c:pt>
                  <c:pt idx="368">
                    <c:v>6.5.7</c:v>
                  </c:pt>
                  <c:pt idx="369">
                    <c:v>6.9.6</c:v>
                  </c:pt>
                  <c:pt idx="370">
                    <c:v>6.5.4</c:v>
                  </c:pt>
                  <c:pt idx="371">
                    <c:v>3.10.13</c:v>
                  </c:pt>
                  <c:pt idx="372">
                    <c:v>3.11.7</c:v>
                  </c:pt>
                  <c:pt idx="373">
                    <c:v>4.1.5</c:v>
                  </c:pt>
                  <c:pt idx="374">
                    <c:v>6.6.8</c:v>
                  </c:pt>
                  <c:pt idx="375">
                    <c:v>6.4.3</c:v>
                  </c:pt>
                  <c:pt idx="376">
                    <c:v>6.6.4</c:v>
                  </c:pt>
                  <c:pt idx="377">
                    <c:v>4.7.26</c:v>
                  </c:pt>
                  <c:pt idx="378">
                    <c:v>4.7.38</c:v>
                  </c:pt>
                  <c:pt idx="379">
                    <c:v>3.3.1</c:v>
                  </c:pt>
                  <c:pt idx="380">
                    <c:v>6.8.1</c:v>
                  </c:pt>
                  <c:pt idx="381">
                    <c:v>4.6.9</c:v>
                  </c:pt>
                  <c:pt idx="382">
                    <c:v>6.6.16</c:v>
                  </c:pt>
                  <c:pt idx="383">
                    <c:v>6.8.13</c:v>
                  </c:pt>
                  <c:pt idx="384">
                    <c:v>6.9.13</c:v>
                  </c:pt>
                  <c:pt idx="385">
                    <c:v>6.13.17</c:v>
                  </c:pt>
                  <c:pt idx="386">
                    <c:v>4.6.28</c:v>
                  </c:pt>
                  <c:pt idx="387">
                    <c:v>7.5.1</c:v>
                  </c:pt>
                  <c:pt idx="388">
                    <c:v>4.6.18</c:v>
                  </c:pt>
                  <c:pt idx="389">
                    <c:v>3.11.5</c:v>
                  </c:pt>
                  <c:pt idx="390">
                    <c:v>7.1.1</c:v>
                  </c:pt>
                  <c:pt idx="391">
                    <c:v>6.8.3</c:v>
                  </c:pt>
                  <c:pt idx="392">
                    <c:v>6.10.11</c:v>
                  </c:pt>
                  <c:pt idx="393">
                    <c:v>6.11.9</c:v>
                  </c:pt>
                  <c:pt idx="394">
                    <c:v>6.12.11</c:v>
                  </c:pt>
                  <c:pt idx="395">
                    <c:v>3.5.11</c:v>
                  </c:pt>
                  <c:pt idx="396">
                    <c:v>7.6.3</c:v>
                  </c:pt>
                  <c:pt idx="397">
                    <c:v>7.7.3</c:v>
                  </c:pt>
                  <c:pt idx="398">
                    <c:v>3.4.1</c:v>
                  </c:pt>
                  <c:pt idx="399">
                    <c:v>3.12.2</c:v>
                  </c:pt>
                  <c:pt idx="400">
                    <c:v>3.10.8</c:v>
                  </c:pt>
                  <c:pt idx="401">
                    <c:v>7.6.4</c:v>
                  </c:pt>
                  <c:pt idx="402">
                    <c:v>7.7.4</c:v>
                  </c:pt>
                  <c:pt idx="403">
                    <c:v>9.6.3</c:v>
                  </c:pt>
                  <c:pt idx="404">
                    <c:v>6.6.2</c:v>
                  </c:pt>
                  <c:pt idx="405">
                    <c:v>7.6.9</c:v>
                  </c:pt>
                  <c:pt idx="406">
                    <c:v>7.7.9</c:v>
                  </c:pt>
                  <c:pt idx="407">
                    <c:v>4.6.37</c:v>
                  </c:pt>
                  <c:pt idx="408">
                    <c:v>4.3.2</c:v>
                  </c:pt>
                  <c:pt idx="409">
                    <c:v>6.5.12</c:v>
                  </c:pt>
                  <c:pt idx="410">
                    <c:v>6.7.13</c:v>
                  </c:pt>
                  <c:pt idx="411">
                    <c:v>7.2.2</c:v>
                  </c:pt>
                  <c:pt idx="412">
                    <c:v>7.5.5</c:v>
                  </c:pt>
                  <c:pt idx="413">
                    <c:v>9.8.2</c:v>
                  </c:pt>
                  <c:pt idx="414">
                    <c:v>3.4.6</c:v>
                  </c:pt>
                  <c:pt idx="415">
                    <c:v>6.8.2</c:v>
                  </c:pt>
                  <c:pt idx="416">
                    <c:v>4.2.5</c:v>
                  </c:pt>
                  <c:pt idx="417">
                    <c:v>6.13.3</c:v>
                  </c:pt>
                  <c:pt idx="418">
                    <c:v>6.13.6</c:v>
                  </c:pt>
                  <c:pt idx="419">
                    <c:v>6.5.13</c:v>
                  </c:pt>
                  <c:pt idx="420">
                    <c:v>6.7.3</c:v>
                  </c:pt>
                  <c:pt idx="421">
                    <c:v>6.7.15</c:v>
                  </c:pt>
                  <c:pt idx="422">
                    <c:v>6.10.12</c:v>
                  </c:pt>
                  <c:pt idx="423">
                    <c:v>6.11.10</c:v>
                  </c:pt>
                  <c:pt idx="424">
                    <c:v>6.12.12</c:v>
                  </c:pt>
                  <c:pt idx="425">
                    <c:v>3.9.1</c:v>
                  </c:pt>
                  <c:pt idx="426">
                    <c:v>6.1.4</c:v>
                  </c:pt>
                  <c:pt idx="427">
                    <c:v>6.2.4</c:v>
                  </c:pt>
                  <c:pt idx="428">
                    <c:v>6.3.4</c:v>
                  </c:pt>
                  <c:pt idx="429">
                    <c:v>7.4.8</c:v>
                  </c:pt>
                  <c:pt idx="430">
                    <c:v>7.5.7</c:v>
                  </c:pt>
                  <c:pt idx="431">
                    <c:v>3.2.2</c:v>
                  </c:pt>
                  <c:pt idx="432">
                    <c:v>6.6.5</c:v>
                  </c:pt>
                  <c:pt idx="433">
                    <c:v>7.1.5</c:v>
                  </c:pt>
                  <c:pt idx="434">
                    <c:v>3.4.4</c:v>
                  </c:pt>
                  <c:pt idx="435">
                    <c:v>6.6.10</c:v>
                  </c:pt>
                  <c:pt idx="436">
                    <c:v>6.8.7</c:v>
                  </c:pt>
                  <c:pt idx="437">
                    <c:v>6.7.4</c:v>
                  </c:pt>
                  <c:pt idx="438">
                    <c:v>7.1.2</c:v>
                  </c:pt>
                  <c:pt idx="439">
                    <c:v>6.1.8</c:v>
                  </c:pt>
                  <c:pt idx="440">
                    <c:v>6.2.8</c:v>
                  </c:pt>
                  <c:pt idx="441">
                    <c:v>6.3.8</c:v>
                  </c:pt>
                  <c:pt idx="442">
                    <c:v>6.4.11</c:v>
                  </c:pt>
                  <c:pt idx="443">
                    <c:v>6.5.11</c:v>
                  </c:pt>
                  <c:pt idx="444">
                    <c:v>6.7.14</c:v>
                  </c:pt>
                  <c:pt idx="445">
                    <c:v>6.10.15</c:v>
                  </c:pt>
                  <c:pt idx="446">
                    <c:v>6.11.13</c:v>
                  </c:pt>
                  <c:pt idx="447">
                    <c:v>6.12.15</c:v>
                  </c:pt>
                  <c:pt idx="448">
                    <c:v>6.6.3</c:v>
                  </c:pt>
                  <c:pt idx="449">
                    <c:v>4.6.25</c:v>
                  </c:pt>
                  <c:pt idx="450">
                    <c:v>3.7.6</c:v>
                  </c:pt>
                  <c:pt idx="451">
                    <c:v>3.9.3</c:v>
                  </c:pt>
                  <c:pt idx="452">
                    <c:v>6.6.11</c:v>
                  </c:pt>
                  <c:pt idx="453">
                    <c:v>7.4.14</c:v>
                  </c:pt>
                  <c:pt idx="454">
                    <c:v>7.5.13</c:v>
                  </c:pt>
                  <c:pt idx="455">
                    <c:v>7.6.16</c:v>
                  </c:pt>
                  <c:pt idx="456">
                    <c:v>7.7.16</c:v>
                  </c:pt>
                  <c:pt idx="457">
                    <c:v>6.1.3</c:v>
                  </c:pt>
                  <c:pt idx="458">
                    <c:v>6.2.3</c:v>
                  </c:pt>
                  <c:pt idx="459">
                    <c:v>6.3.3</c:v>
                  </c:pt>
                  <c:pt idx="460">
                    <c:v>6.4.5</c:v>
                  </c:pt>
                  <c:pt idx="461">
                    <c:v>6.5.3</c:v>
                  </c:pt>
                  <c:pt idx="462">
                    <c:v>6.7.5</c:v>
                  </c:pt>
                  <c:pt idx="463">
                    <c:v>8.7.7</c:v>
                  </c:pt>
                  <c:pt idx="464">
                    <c:v>3.13.2</c:v>
                  </c:pt>
                  <c:pt idx="465">
                    <c:v>3.10.11</c:v>
                  </c:pt>
                  <c:pt idx="466">
                    <c:v>1.2</c:v>
                  </c:pt>
                  <c:pt idx="467">
                    <c:v>7.6.15</c:v>
                  </c:pt>
                  <c:pt idx="468">
                    <c:v>7.7.15</c:v>
                  </c:pt>
                  <c:pt idx="469">
                    <c:v>3.10.6</c:v>
                  </c:pt>
                  <c:pt idx="470">
                    <c:v>6.1.9</c:v>
                  </c:pt>
                  <c:pt idx="471">
                    <c:v>6.2.9</c:v>
                  </c:pt>
                  <c:pt idx="472">
                    <c:v>6.3.9</c:v>
                  </c:pt>
                  <c:pt idx="473">
                    <c:v>6.4.13</c:v>
                  </c:pt>
                  <c:pt idx="474">
                    <c:v>6.5.8</c:v>
                  </c:pt>
                  <c:pt idx="475">
                    <c:v>6.6.17</c:v>
                  </c:pt>
                  <c:pt idx="476">
                    <c:v>6.7.10</c:v>
                  </c:pt>
                  <c:pt idx="477">
                    <c:v>6.8.14</c:v>
                  </c:pt>
                  <c:pt idx="478">
                    <c:v>6.10.16</c:v>
                  </c:pt>
                  <c:pt idx="479">
                    <c:v>6.11.14</c:v>
                  </c:pt>
                  <c:pt idx="480">
                    <c:v>6.12.16</c:v>
                  </c:pt>
                  <c:pt idx="481">
                    <c:v>6.13.13</c:v>
                  </c:pt>
                  <c:pt idx="482">
                    <c:v>3.10.5</c:v>
                  </c:pt>
                  <c:pt idx="483">
                    <c:v>6.4.2</c:v>
                  </c:pt>
                  <c:pt idx="484">
                    <c:v>4.6.23</c:v>
                  </c:pt>
                  <c:pt idx="485">
                    <c:v>4.1.2</c:v>
                  </c:pt>
                  <c:pt idx="486">
                    <c:v>7.6.8</c:v>
                  </c:pt>
                  <c:pt idx="487">
                    <c:v>7.7.8</c:v>
                  </c:pt>
                  <c:pt idx="488">
                    <c:v>7.6.2</c:v>
                  </c:pt>
                  <c:pt idx="489">
                    <c:v>7.4.3</c:v>
                  </c:pt>
                  <c:pt idx="490">
                    <c:v>6.13.4</c:v>
                  </c:pt>
                  <c:pt idx="491">
                    <c:v>7.4.9</c:v>
                  </c:pt>
                  <c:pt idx="492">
                    <c:v>7.5.8</c:v>
                  </c:pt>
                  <c:pt idx="493">
                    <c:v>6.9.2</c:v>
                  </c:pt>
                  <c:pt idx="494">
                    <c:v>7.1.6</c:v>
                  </c:pt>
                  <c:pt idx="495">
                    <c:v>7.5.2</c:v>
                  </c:pt>
                  <c:pt idx="496">
                    <c:v>6.6.6</c:v>
                  </c:pt>
                  <c:pt idx="497">
                    <c:v>3.3.2</c:v>
                  </c:pt>
                  <c:pt idx="498">
                    <c:v>6.8.10</c:v>
                  </c:pt>
                  <c:pt idx="499">
                    <c:v>6.9.7</c:v>
                  </c:pt>
                  <c:pt idx="500">
                    <c:v>6.9.11</c:v>
                  </c:pt>
                  <c:pt idx="501">
                    <c:v>7.3.1</c:v>
                  </c:pt>
                  <c:pt idx="502">
                    <c:v>7.4.5</c:v>
                  </c:pt>
                  <c:pt idx="503">
                    <c:v>7.6.7</c:v>
                  </c:pt>
                  <c:pt idx="504">
                    <c:v>7.7.7</c:v>
                  </c:pt>
                  <c:pt idx="505">
                    <c:v>6.4.6</c:v>
                  </c:pt>
                  <c:pt idx="506">
                    <c:v>7.3.7</c:v>
                  </c:pt>
                  <c:pt idx="507">
                    <c:v>7.7.2</c:v>
                  </c:pt>
                  <c:pt idx="508">
                    <c:v>3.4.5</c:v>
                  </c:pt>
                  <c:pt idx="509">
                    <c:v>6.1.6</c:v>
                  </c:pt>
                  <c:pt idx="510">
                    <c:v>6.2.6</c:v>
                  </c:pt>
                  <c:pt idx="511">
                    <c:v>6.3.6</c:v>
                  </c:pt>
                  <c:pt idx="512">
                    <c:v>6.4.9</c:v>
                  </c:pt>
                  <c:pt idx="513">
                    <c:v>6.5.6</c:v>
                  </c:pt>
                  <c:pt idx="514">
                    <c:v>6.7.8</c:v>
                  </c:pt>
                  <c:pt idx="515">
                    <c:v>7.3.6</c:v>
                  </c:pt>
                  <c:pt idx="516">
                    <c:v>6.4.4</c:v>
                  </c:pt>
                  <c:pt idx="517">
                    <c:v>7.3.3</c:v>
                  </c:pt>
                  <c:pt idx="518">
                    <c:v>7.6.14</c:v>
                  </c:pt>
                  <c:pt idx="519">
                    <c:v>7.7.14</c:v>
                  </c:pt>
                  <c:pt idx="520">
                    <c:v>6.8.6</c:v>
                  </c:pt>
                  <c:pt idx="521">
                    <c:v>7.2.4</c:v>
                  </c:pt>
                  <c:pt idx="522">
                    <c:v>4.7.23</c:v>
                  </c:pt>
                  <c:pt idx="523">
                    <c:v>7.1.7</c:v>
                  </c:pt>
                  <c:pt idx="524">
                    <c:v>7.4.4</c:v>
                  </c:pt>
                  <c:pt idx="525">
                    <c:v>7.4.11</c:v>
                  </c:pt>
                  <c:pt idx="526">
                    <c:v>7.5.10</c:v>
                  </c:pt>
                  <c:pt idx="527">
                    <c:v>3.9.2</c:v>
                  </c:pt>
                  <c:pt idx="528">
                    <c:v>6.5.10</c:v>
                  </c:pt>
                  <c:pt idx="529">
                    <c:v>6.5.9</c:v>
                  </c:pt>
                  <c:pt idx="530">
                    <c:v>6.7.11</c:v>
                  </c:pt>
                  <c:pt idx="531">
                    <c:v>6.10.9</c:v>
                  </c:pt>
                  <c:pt idx="532">
                    <c:v>6.11.7</c:v>
                  </c:pt>
                  <c:pt idx="533">
                    <c:v>6.12.9</c:v>
                  </c:pt>
                  <c:pt idx="534">
                    <c:v>7.6.13</c:v>
                  </c:pt>
                  <c:pt idx="535">
                    <c:v>7.7.13</c:v>
                  </c:pt>
                  <c:pt idx="536">
                    <c:v>7.3.8</c:v>
                  </c:pt>
                  <c:pt idx="537">
                    <c:v>7.4.2</c:v>
                  </c:pt>
                  <c:pt idx="538">
                    <c:v>7.4.10</c:v>
                  </c:pt>
                  <c:pt idx="539">
                    <c:v>7.5.9</c:v>
                  </c:pt>
                  <c:pt idx="540">
                    <c:v>6.4.10</c:v>
                  </c:pt>
                  <c:pt idx="541">
                    <c:v>6.6.13</c:v>
                  </c:pt>
                  <c:pt idx="542">
                    <c:v>4.3.6</c:v>
                  </c:pt>
                  <c:pt idx="543">
                    <c:v>7.4.7</c:v>
                  </c:pt>
                  <c:pt idx="544">
                    <c:v>7.5.6</c:v>
                  </c:pt>
                  <c:pt idx="545">
                    <c:v>7.2.1</c:v>
                  </c:pt>
                  <c:pt idx="546">
                    <c:v>7.5.4</c:v>
                  </c:pt>
                  <c:pt idx="547">
                    <c:v>7.2.5</c:v>
                  </c:pt>
                  <c:pt idx="548">
                    <c:v>7.5.3</c:v>
                  </c:pt>
                  <c:pt idx="549">
                    <c:v>6.10.13</c:v>
                  </c:pt>
                  <c:pt idx="550">
                    <c:v>6.11.11</c:v>
                  </c:pt>
                  <c:pt idx="551">
                    <c:v>6.12.13</c:v>
                  </c:pt>
                  <c:pt idx="552">
                    <c:v>6.6.12</c:v>
                  </c:pt>
                  <c:pt idx="553">
                    <c:v>6.7.12</c:v>
                  </c:pt>
                  <c:pt idx="554">
                    <c:v>6.8.8</c:v>
                  </c:pt>
                  <c:pt idx="555">
                    <c:v>6.8.9</c:v>
                  </c:pt>
                  <c:pt idx="556">
                    <c:v>6.9.8</c:v>
                  </c:pt>
                  <c:pt idx="557">
                    <c:v>6.9.9</c:v>
                  </c:pt>
                  <c:pt idx="558">
                    <c:v>6.9.10</c:v>
                  </c:pt>
                  <c:pt idx="559">
                    <c:v>6.10.10</c:v>
                  </c:pt>
                  <c:pt idx="560">
                    <c:v>6.11.8</c:v>
                  </c:pt>
                  <c:pt idx="561">
                    <c:v>6.12.10</c:v>
                  </c:pt>
                  <c:pt idx="562">
                    <c:v>6.13.5</c:v>
                  </c:pt>
                  <c:pt idx="563">
                    <c:v>6.13.7</c:v>
                  </c:pt>
                  <c:pt idx="564">
                    <c:v>7.3.5</c:v>
                  </c:pt>
                  <c:pt idx="565">
                    <c:v>7.2.3</c:v>
                  </c:pt>
                  <c:pt idx="566">
                    <c:v>7.2.6</c:v>
                  </c:pt>
                </c:lvl>
                <c:lvl>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lvl>
              </c:multiLvlStrCache>
            </c:multiLvlStrRef>
          </c:cat>
          <c:val>
            <c:numRef>
              <c:f>'CURVA ABC'!$H$5:$H$571</c:f>
              <c:numCache>
                <c:formatCode>0.0000%</c:formatCode>
                <c:ptCount val="567"/>
                <c:pt idx="0">
                  <c:v>8.8137984294351518E-2</c:v>
                </c:pt>
                <c:pt idx="1">
                  <c:v>0.16843064405415664</c:v>
                </c:pt>
                <c:pt idx="2">
                  <c:v>0.2044070448583698</c:v>
                </c:pt>
                <c:pt idx="3">
                  <c:v>0.23657002254007808</c:v>
                </c:pt>
                <c:pt idx="4">
                  <c:v>0.26748579919103765</c:v>
                </c:pt>
                <c:pt idx="5">
                  <c:v>0.29653010896724924</c:v>
                </c:pt>
                <c:pt idx="6">
                  <c:v>0.32313368554820504</c:v>
                </c:pt>
                <c:pt idx="7">
                  <c:v>0.34763472185824684</c:v>
                </c:pt>
                <c:pt idx="8">
                  <c:v>0.37143013656339569</c:v>
                </c:pt>
                <c:pt idx="9">
                  <c:v>0.39387692152063192</c:v>
                </c:pt>
                <c:pt idx="10">
                  <c:v>0.41560881576872166</c:v>
                </c:pt>
                <c:pt idx="11">
                  <c:v>0.43539081071731311</c:v>
                </c:pt>
                <c:pt idx="12">
                  <c:v>0.4548275805897517</c:v>
                </c:pt>
                <c:pt idx="13">
                  <c:v>0.47266553277984713</c:v>
                </c:pt>
                <c:pt idx="14">
                  <c:v>0.48665167235741241</c:v>
                </c:pt>
                <c:pt idx="15">
                  <c:v>0.50010227455082712</c:v>
                </c:pt>
                <c:pt idx="16">
                  <c:v>0.51298436949898929</c:v>
                </c:pt>
                <c:pt idx="17">
                  <c:v>0.52485640541496237</c:v>
                </c:pt>
                <c:pt idx="18">
                  <c:v>0.53653862262508201</c:v>
                </c:pt>
                <c:pt idx="19">
                  <c:v>0.547376532237282</c:v>
                </c:pt>
                <c:pt idx="20">
                  <c:v>0.55817798369238592</c:v>
                </c:pt>
                <c:pt idx="21">
                  <c:v>0.56865211843672914</c:v>
                </c:pt>
                <c:pt idx="22">
                  <c:v>0.57890763289470304</c:v>
                </c:pt>
                <c:pt idx="23">
                  <c:v>0.58907281957400115</c:v>
                </c:pt>
                <c:pt idx="24">
                  <c:v>0.59921963760758357</c:v>
                </c:pt>
                <c:pt idx="25">
                  <c:v>0.60920037922249937</c:v>
                </c:pt>
                <c:pt idx="26">
                  <c:v>0.61905156077056267</c:v>
                </c:pt>
                <c:pt idx="27">
                  <c:v>0.62864372280425418</c:v>
                </c:pt>
                <c:pt idx="28">
                  <c:v>0.63727211026516617</c:v>
                </c:pt>
                <c:pt idx="29">
                  <c:v>0.64550124083937821</c:v>
                </c:pt>
                <c:pt idx="30">
                  <c:v>0.65300262350467841</c:v>
                </c:pt>
                <c:pt idx="31">
                  <c:v>0.66028599940941723</c:v>
                </c:pt>
                <c:pt idx="32">
                  <c:v>0.66683721012661501</c:v>
                </c:pt>
                <c:pt idx="33">
                  <c:v>0.67248502047351011</c:v>
                </c:pt>
                <c:pt idx="34">
                  <c:v>0.67782090395816186</c:v>
                </c:pt>
                <c:pt idx="35">
                  <c:v>0.68296055386962928</c:v>
                </c:pt>
                <c:pt idx="36">
                  <c:v>0.68803192091426713</c:v>
                </c:pt>
                <c:pt idx="37">
                  <c:v>0.69306677817114792</c:v>
                </c:pt>
                <c:pt idx="38">
                  <c:v>0.69808889032730626</c:v>
                </c:pt>
                <c:pt idx="39">
                  <c:v>0.70302446567537336</c:v>
                </c:pt>
                <c:pt idx="40">
                  <c:v>0.70785275133414516</c:v>
                </c:pt>
                <c:pt idx="41">
                  <c:v>0.71263334599022354</c:v>
                </c:pt>
                <c:pt idx="42">
                  <c:v>0.71740281230486491</c:v>
                </c:pt>
                <c:pt idx="43">
                  <c:v>0.72194524344560429</c:v>
                </c:pt>
                <c:pt idx="44">
                  <c:v>0.72627368591902985</c:v>
                </c:pt>
                <c:pt idx="45">
                  <c:v>0.73050806008353608</c:v>
                </c:pt>
                <c:pt idx="46">
                  <c:v>0.7343345750617305</c:v>
                </c:pt>
                <c:pt idx="47">
                  <c:v>0.73792665650678713</c:v>
                </c:pt>
                <c:pt idx="48">
                  <c:v>0.74150716803527617</c:v>
                </c:pt>
                <c:pt idx="49">
                  <c:v>0.74494479551095194</c:v>
                </c:pt>
                <c:pt idx="50">
                  <c:v>0.74830251163493822</c:v>
                </c:pt>
                <c:pt idx="51">
                  <c:v>0.75153196042796433</c:v>
                </c:pt>
                <c:pt idx="52">
                  <c:v>0.75474914749332289</c:v>
                </c:pt>
                <c:pt idx="53">
                  <c:v>0.75793679410239112</c:v>
                </c:pt>
                <c:pt idx="54">
                  <c:v>0.76109971710388546</c:v>
                </c:pt>
                <c:pt idx="55">
                  <c:v>0.76425589962409257</c:v>
                </c:pt>
                <c:pt idx="56">
                  <c:v>0.76718676830845234</c:v>
                </c:pt>
                <c:pt idx="57">
                  <c:v>0.77009634864687904</c:v>
                </c:pt>
                <c:pt idx="58">
                  <c:v>0.77299601461638456</c:v>
                </c:pt>
                <c:pt idx="59">
                  <c:v>0.77583806909818798</c:v>
                </c:pt>
                <c:pt idx="60">
                  <c:v>0.77859130937743504</c:v>
                </c:pt>
                <c:pt idx="61">
                  <c:v>0.78129006028242287</c:v>
                </c:pt>
                <c:pt idx="62">
                  <c:v>0.7839852053108497</c:v>
                </c:pt>
                <c:pt idx="63">
                  <c:v>0.78664260149368925</c:v>
                </c:pt>
                <c:pt idx="64">
                  <c:v>0.78926130070933942</c:v>
                </c:pt>
                <c:pt idx="65">
                  <c:v>0.79183303075755163</c:v>
                </c:pt>
                <c:pt idx="66">
                  <c:v>0.79438721797922507</c:v>
                </c:pt>
                <c:pt idx="67">
                  <c:v>0.79688388418591927</c:v>
                </c:pt>
                <c:pt idx="68">
                  <c:v>0.79936038805542298</c:v>
                </c:pt>
                <c:pt idx="69">
                  <c:v>0.80181837462236105</c:v>
                </c:pt>
                <c:pt idx="70">
                  <c:v>0.80427482707115472</c:v>
                </c:pt>
                <c:pt idx="71">
                  <c:v>0.80669403331366618</c:v>
                </c:pt>
                <c:pt idx="72">
                  <c:v>0.80908409007002702</c:v>
                </c:pt>
                <c:pt idx="73">
                  <c:v>0.81141617597765214</c:v>
                </c:pt>
                <c:pt idx="74">
                  <c:v>0.81365448309868849</c:v>
                </c:pt>
                <c:pt idx="75">
                  <c:v>0.81586320709038318</c:v>
                </c:pt>
                <c:pt idx="76">
                  <c:v>0.81796647313507398</c:v>
                </c:pt>
                <c:pt idx="77">
                  <c:v>0.82004503250760075</c:v>
                </c:pt>
                <c:pt idx="78">
                  <c:v>0.82203073165657825</c:v>
                </c:pt>
                <c:pt idx="79">
                  <c:v>0.82400792693909319</c:v>
                </c:pt>
                <c:pt idx="80">
                  <c:v>0.82597800434856417</c:v>
                </c:pt>
                <c:pt idx="81">
                  <c:v>0.82792930720973024</c:v>
                </c:pt>
                <c:pt idx="82">
                  <c:v>0.82987193109673896</c:v>
                </c:pt>
                <c:pt idx="83">
                  <c:v>0.83175703913824994</c:v>
                </c:pt>
                <c:pt idx="84">
                  <c:v>0.83362592258148005</c:v>
                </c:pt>
                <c:pt idx="85">
                  <c:v>0.83545921268567991</c:v>
                </c:pt>
                <c:pt idx="86">
                  <c:v>0.83729209670593208</c:v>
                </c:pt>
                <c:pt idx="87">
                  <c:v>0.83908924711596311</c:v>
                </c:pt>
                <c:pt idx="88">
                  <c:v>0.84086075370888258</c:v>
                </c:pt>
                <c:pt idx="89">
                  <c:v>0.84260624955081054</c:v>
                </c:pt>
                <c:pt idx="90">
                  <c:v>0.84431478824593797</c:v>
                </c:pt>
                <c:pt idx="91">
                  <c:v>0.84600958370465995</c:v>
                </c:pt>
                <c:pt idx="92">
                  <c:v>0.84766184462709593</c:v>
                </c:pt>
                <c:pt idx="93">
                  <c:v>0.84928137682462201</c:v>
                </c:pt>
                <c:pt idx="94">
                  <c:v>0.8509009090221481</c:v>
                </c:pt>
                <c:pt idx="95">
                  <c:v>0.85251319662768743</c:v>
                </c:pt>
                <c:pt idx="96">
                  <c:v>0.85407498247519775</c:v>
                </c:pt>
                <c:pt idx="97">
                  <c:v>0.8555989785760153</c:v>
                </c:pt>
                <c:pt idx="98">
                  <c:v>0.85712297467683285</c:v>
                </c:pt>
                <c:pt idx="99">
                  <c:v>0.85862237118797824</c:v>
                </c:pt>
                <c:pt idx="100">
                  <c:v>0.86011960515966712</c:v>
                </c:pt>
                <c:pt idx="101">
                  <c:v>0.86157429936809171</c:v>
                </c:pt>
                <c:pt idx="102">
                  <c:v>0.86302401273658125</c:v>
                </c:pt>
                <c:pt idx="103">
                  <c:v>0.8644712950897121</c:v>
                </c:pt>
                <c:pt idx="104">
                  <c:v>0.86591411060043688</c:v>
                </c:pt>
                <c:pt idx="105">
                  <c:v>0.86733239472310297</c:v>
                </c:pt>
                <c:pt idx="106">
                  <c:v>0.86874786690913641</c:v>
                </c:pt>
                <c:pt idx="107">
                  <c:v>0.8701523594926287</c:v>
                </c:pt>
                <c:pt idx="108">
                  <c:v>0.87154805065476892</c:v>
                </c:pt>
                <c:pt idx="109">
                  <c:v>0.87286577973611912</c:v>
                </c:pt>
                <c:pt idx="110">
                  <c:v>0.87416842898494274</c:v>
                </c:pt>
                <c:pt idx="111">
                  <c:v>0.87547107823376635</c:v>
                </c:pt>
                <c:pt idx="112">
                  <c:v>0.87671125526464277</c:v>
                </c:pt>
                <c:pt idx="113">
                  <c:v>0.87794929122064935</c:v>
                </c:pt>
                <c:pt idx="114">
                  <c:v>0.87918707649077454</c:v>
                </c:pt>
                <c:pt idx="115">
                  <c:v>0.88041394239405701</c:v>
                </c:pt>
                <c:pt idx="116">
                  <c:v>0.88162793947665297</c:v>
                </c:pt>
                <c:pt idx="117">
                  <c:v>0.88275727304792695</c:v>
                </c:pt>
                <c:pt idx="118">
                  <c:v>0.88387651938731071</c:v>
                </c:pt>
                <c:pt idx="119">
                  <c:v>0.88499451778561455</c:v>
                </c:pt>
                <c:pt idx="120">
                  <c:v>0.8861125161839184</c:v>
                </c:pt>
                <c:pt idx="121">
                  <c:v>0.88723051458222224</c:v>
                </c:pt>
                <c:pt idx="122">
                  <c:v>0.88834801854862233</c:v>
                </c:pt>
                <c:pt idx="123">
                  <c:v>0.88946438653006887</c:v>
                </c:pt>
                <c:pt idx="124">
                  <c:v>0.89057028907324398</c:v>
                </c:pt>
                <c:pt idx="125">
                  <c:v>0.89164595156043902</c:v>
                </c:pt>
                <c:pt idx="126">
                  <c:v>0.89271858632042744</c:v>
                </c:pt>
                <c:pt idx="127">
                  <c:v>0.8937809069453958</c:v>
                </c:pt>
                <c:pt idx="128">
                  <c:v>0.89484213225705178</c:v>
                </c:pt>
                <c:pt idx="129">
                  <c:v>0.8958951776089461</c:v>
                </c:pt>
                <c:pt idx="130">
                  <c:v>0.89692332424949195</c:v>
                </c:pt>
                <c:pt idx="131">
                  <c:v>0.89794018061681169</c:v>
                </c:pt>
                <c:pt idx="132">
                  <c:v>0.8989544234949588</c:v>
                </c:pt>
                <c:pt idx="133">
                  <c:v>0.89996400639123642</c:v>
                </c:pt>
                <c:pt idx="134">
                  <c:v>0.90095756350258138</c:v>
                </c:pt>
                <c:pt idx="135">
                  <c:v>0.90193549895282454</c:v>
                </c:pt>
                <c:pt idx="136">
                  <c:v>0.90289965065209166</c:v>
                </c:pt>
                <c:pt idx="137">
                  <c:v>0.90385973471681036</c:v>
                </c:pt>
                <c:pt idx="138">
                  <c:v>0.9048162848214697</c:v>
                </c:pt>
                <c:pt idx="139">
                  <c:v>0.90575991122217003</c:v>
                </c:pt>
                <c:pt idx="140">
                  <c:v>0.90670342947668836</c:v>
                </c:pt>
                <c:pt idx="141">
                  <c:v>0.90764362901811557</c:v>
                </c:pt>
                <c:pt idx="142">
                  <c:v>0.9085606028994232</c:v>
                </c:pt>
                <c:pt idx="143">
                  <c:v>0.90947471443511907</c:v>
                </c:pt>
                <c:pt idx="144">
                  <c:v>0.91037724131416842</c:v>
                </c:pt>
                <c:pt idx="145">
                  <c:v>0.91126512721779307</c:v>
                </c:pt>
                <c:pt idx="146">
                  <c:v>0.91215301312141772</c:v>
                </c:pt>
                <c:pt idx="147">
                  <c:v>0.91303276689213253</c:v>
                </c:pt>
                <c:pt idx="148">
                  <c:v>0.91390566663068262</c:v>
                </c:pt>
                <c:pt idx="149">
                  <c:v>0.91477674257194841</c:v>
                </c:pt>
                <c:pt idx="150">
                  <c:v>0.91564631314345069</c:v>
                </c:pt>
                <c:pt idx="151">
                  <c:v>0.91651119097561029</c:v>
                </c:pt>
                <c:pt idx="152">
                  <c:v>0.91736724290847826</c:v>
                </c:pt>
                <c:pt idx="153">
                  <c:v>0.91822172376846489</c:v>
                </c:pt>
                <c:pt idx="154">
                  <c:v>0.91907046613800525</c:v>
                </c:pt>
                <c:pt idx="155">
                  <c:v>0.9199190121921702</c:v>
                </c:pt>
                <c:pt idx="156">
                  <c:v>0.92076379107470563</c:v>
                </c:pt>
                <c:pt idx="157">
                  <c:v>0.92159485867831981</c:v>
                </c:pt>
                <c:pt idx="158">
                  <c:v>0.92242384698994817</c:v>
                </c:pt>
                <c:pt idx="159">
                  <c:v>0.92324793762286683</c:v>
                </c:pt>
                <c:pt idx="160">
                  <c:v>0.92406422437711577</c:v>
                </c:pt>
                <c:pt idx="161">
                  <c:v>0.92487734462788307</c:v>
                </c:pt>
                <c:pt idx="162">
                  <c:v>0.92568587585301199</c:v>
                </c:pt>
                <c:pt idx="163">
                  <c:v>0.92647752507338488</c:v>
                </c:pt>
                <c:pt idx="164">
                  <c:v>0.92724027711542001</c:v>
                </c:pt>
                <c:pt idx="165">
                  <c:v>0.92799902529204248</c:v>
                </c:pt>
                <c:pt idx="166">
                  <c:v>0.92875705658858487</c:v>
                </c:pt>
                <c:pt idx="167">
                  <c:v>0.92951245165859875</c:v>
                </c:pt>
                <c:pt idx="168">
                  <c:v>0.9302650842705571</c:v>
                </c:pt>
                <c:pt idx="169">
                  <c:v>0.93101482364546162</c:v>
                </c:pt>
                <c:pt idx="170">
                  <c:v>0.93175733650065706</c:v>
                </c:pt>
                <c:pt idx="171">
                  <c:v>0.93249944263160001</c:v>
                </c:pt>
                <c:pt idx="172">
                  <c:v>0.93322890666204228</c:v>
                </c:pt>
                <c:pt idx="173">
                  <c:v>0.93395328454675974</c:v>
                </c:pt>
                <c:pt idx="174">
                  <c:v>0.93467261607967933</c:v>
                </c:pt>
                <c:pt idx="175">
                  <c:v>0.93539059382520751</c:v>
                </c:pt>
                <c:pt idx="176">
                  <c:v>0.93610827415566777</c:v>
                </c:pt>
                <c:pt idx="177">
                  <c:v>0.93681872055717708</c:v>
                </c:pt>
                <c:pt idx="178">
                  <c:v>0.93751934086663447</c:v>
                </c:pt>
                <c:pt idx="179">
                  <c:v>0.93819916820396387</c:v>
                </c:pt>
                <c:pt idx="180">
                  <c:v>0.93884646674830508</c:v>
                </c:pt>
                <c:pt idx="181">
                  <c:v>0.93949280310602956</c:v>
                </c:pt>
                <c:pt idx="182">
                  <c:v>0.94013704773600271</c:v>
                </c:pt>
                <c:pt idx="183">
                  <c:v>0.9407663529300877</c:v>
                </c:pt>
                <c:pt idx="184">
                  <c:v>0.94138720819097943</c:v>
                </c:pt>
                <c:pt idx="185">
                  <c:v>0.94200804372786839</c:v>
                </c:pt>
                <c:pt idx="186">
                  <c:v>0.94261997979313195</c:v>
                </c:pt>
                <c:pt idx="187">
                  <c:v>0.94322267130427329</c:v>
                </c:pt>
                <c:pt idx="188">
                  <c:v>0.94382302949228125</c:v>
                </c:pt>
                <c:pt idx="189">
                  <c:v>0.94441120045757898</c:v>
                </c:pt>
                <c:pt idx="190">
                  <c:v>0.94499612644284892</c:v>
                </c:pt>
                <c:pt idx="191">
                  <c:v>0.94557834858409173</c:v>
                </c:pt>
                <c:pt idx="192">
                  <c:v>0.94615791594303289</c:v>
                </c:pt>
                <c:pt idx="193">
                  <c:v>0.9467341263274015</c:v>
                </c:pt>
                <c:pt idx="194">
                  <c:v>0.94730805639019711</c:v>
                </c:pt>
                <c:pt idx="195">
                  <c:v>0.9478762645843376</c:v>
                </c:pt>
                <c:pt idx="196">
                  <c:v>0.94844198045066341</c:v>
                </c:pt>
                <c:pt idx="197">
                  <c:v>0.94900755194784725</c:v>
                </c:pt>
                <c:pt idx="198">
                  <c:v>0.94957029977905916</c:v>
                </c:pt>
                <c:pt idx="199">
                  <c:v>0.95012105341987119</c:v>
                </c:pt>
                <c:pt idx="200">
                  <c:v>0.95066596591238217</c:v>
                </c:pt>
                <c:pt idx="201">
                  <c:v>0.95119253171090068</c:v>
                </c:pt>
                <c:pt idx="202">
                  <c:v>0.95171496819652635</c:v>
                </c:pt>
                <c:pt idx="203">
                  <c:v>0.95221540419439465</c:v>
                </c:pt>
                <c:pt idx="204">
                  <c:v>0.95271505544509605</c:v>
                </c:pt>
                <c:pt idx="205">
                  <c:v>0.95321413341126648</c:v>
                </c:pt>
                <c:pt idx="206">
                  <c:v>0.95371170892432733</c:v>
                </c:pt>
                <c:pt idx="207">
                  <c:v>0.95419993901826483</c:v>
                </c:pt>
                <c:pt idx="208">
                  <c:v>0.95468677112548195</c:v>
                </c:pt>
                <c:pt idx="209">
                  <c:v>0.95517063773789668</c:v>
                </c:pt>
                <c:pt idx="210">
                  <c:v>0.95565057700786182</c:v>
                </c:pt>
                <c:pt idx="211">
                  <c:v>0.956122418433895</c:v>
                </c:pt>
                <c:pt idx="212">
                  <c:v>0.95659423163424517</c:v>
                </c:pt>
                <c:pt idx="213">
                  <c:v>0.95706302936987997</c:v>
                </c:pt>
                <c:pt idx="214">
                  <c:v>0.9575304466814416</c:v>
                </c:pt>
                <c:pt idx="215">
                  <c:v>0.95798351071046672</c:v>
                </c:pt>
                <c:pt idx="216">
                  <c:v>0.95843508086908069</c:v>
                </c:pt>
                <c:pt idx="217">
                  <c:v>0.95887257895659306</c:v>
                </c:pt>
                <c:pt idx="218">
                  <c:v>0.95930966947046903</c:v>
                </c:pt>
                <c:pt idx="219">
                  <c:v>0.95974045611778591</c:v>
                </c:pt>
                <c:pt idx="220">
                  <c:v>0.96017124276510279</c:v>
                </c:pt>
                <c:pt idx="221">
                  <c:v>0.96060202941241968</c:v>
                </c:pt>
                <c:pt idx="222">
                  <c:v>0.96103166351101144</c:v>
                </c:pt>
                <c:pt idx="223">
                  <c:v>0.96146129760960319</c:v>
                </c:pt>
                <c:pt idx="224">
                  <c:v>0.96188584724341408</c:v>
                </c:pt>
                <c:pt idx="225">
                  <c:v>0.96230504309238485</c:v>
                </c:pt>
                <c:pt idx="226">
                  <c:v>0.96272402199561946</c:v>
                </c:pt>
                <c:pt idx="227">
                  <c:v>0.96314180679565098</c:v>
                </c:pt>
                <c:pt idx="228">
                  <c:v>0.9635333562937014</c:v>
                </c:pt>
                <c:pt idx="229">
                  <c:v>0.96392468185911362</c:v>
                </c:pt>
                <c:pt idx="230">
                  <c:v>0.96431532010666721</c:v>
                </c:pt>
                <c:pt idx="231">
                  <c:v>0.96470443605427447</c:v>
                </c:pt>
                <c:pt idx="232">
                  <c:v>0.9650921863753843</c:v>
                </c:pt>
                <c:pt idx="233">
                  <c:v>0.9654794063150014</c:v>
                </c:pt>
                <c:pt idx="234">
                  <c:v>0.96586623130413474</c:v>
                </c:pt>
                <c:pt idx="235">
                  <c:v>0.96625305629326808</c:v>
                </c:pt>
                <c:pt idx="236">
                  <c:v>0.96662474467966297</c:v>
                </c:pt>
                <c:pt idx="237">
                  <c:v>0.96699061445126056</c:v>
                </c:pt>
                <c:pt idx="238">
                  <c:v>0.96735519619085419</c:v>
                </c:pt>
                <c:pt idx="239">
                  <c:v>0.96771942338450667</c:v>
                </c:pt>
                <c:pt idx="240">
                  <c:v>0.96808131364841077</c:v>
                </c:pt>
                <c:pt idx="241">
                  <c:v>0.96844300594051003</c:v>
                </c:pt>
                <c:pt idx="242">
                  <c:v>0.96879970801024795</c:v>
                </c:pt>
                <c:pt idx="243">
                  <c:v>0.9691462984903767</c:v>
                </c:pt>
                <c:pt idx="244">
                  <c:v>0.96948676295188452</c:v>
                </c:pt>
                <c:pt idx="245">
                  <c:v>0.96982266034106301</c:v>
                </c:pt>
                <c:pt idx="246">
                  <c:v>0.97015568242172356</c:v>
                </c:pt>
                <c:pt idx="247">
                  <c:v>0.97048475358626207</c:v>
                </c:pt>
                <c:pt idx="248">
                  <c:v>0.97080541302681911</c:v>
                </c:pt>
                <c:pt idx="249">
                  <c:v>0.97112538250623459</c:v>
                </c:pt>
                <c:pt idx="250">
                  <c:v>0.9714443914342934</c:v>
                </c:pt>
                <c:pt idx="251">
                  <c:v>0.97176018429666189</c:v>
                </c:pt>
                <c:pt idx="252">
                  <c:v>0.97207420529177602</c:v>
                </c:pt>
                <c:pt idx="253">
                  <c:v>0.97237507539231727</c:v>
                </c:pt>
                <c:pt idx="254">
                  <c:v>0.97267585430822123</c:v>
                </c:pt>
                <c:pt idx="255">
                  <c:v>0.97297050221374004</c:v>
                </c:pt>
                <c:pt idx="256">
                  <c:v>0.97326438423625683</c:v>
                </c:pt>
                <c:pt idx="257">
                  <c:v>0.97355826625877362</c:v>
                </c:pt>
                <c:pt idx="258">
                  <c:v>0.97385214828129041</c:v>
                </c:pt>
                <c:pt idx="259">
                  <c:v>0.97414355232404803</c:v>
                </c:pt>
                <c:pt idx="260">
                  <c:v>0.97443385608786404</c:v>
                </c:pt>
                <c:pt idx="261">
                  <c:v>0.97472257338534751</c:v>
                </c:pt>
                <c:pt idx="262">
                  <c:v>0.97500866594072055</c:v>
                </c:pt>
                <c:pt idx="263">
                  <c:v>0.97529405477679831</c:v>
                </c:pt>
                <c:pt idx="264">
                  <c:v>0.97557886130396698</c:v>
                </c:pt>
                <c:pt idx="265">
                  <c:v>0.9758624926208459</c:v>
                </c:pt>
                <c:pt idx="266">
                  <c:v>0.97614565267335718</c:v>
                </c:pt>
                <c:pt idx="267">
                  <c:v>0.9764272770396305</c:v>
                </c:pt>
                <c:pt idx="268">
                  <c:v>0.97670872428059541</c:v>
                </c:pt>
                <c:pt idx="269">
                  <c:v>0.97698662965177596</c:v>
                </c:pt>
                <c:pt idx="270">
                  <c:v>0.97726404630048125</c:v>
                </c:pt>
                <c:pt idx="271">
                  <c:v>0.97754114175136719</c:v>
                </c:pt>
                <c:pt idx="272">
                  <c:v>0.97781497726522681</c:v>
                </c:pt>
                <c:pt idx="273">
                  <c:v>0.97808337951934743</c:v>
                </c:pt>
                <c:pt idx="274">
                  <c:v>0.97834591647652702</c:v>
                </c:pt>
                <c:pt idx="275">
                  <c:v>0.9785998611176232</c:v>
                </c:pt>
                <c:pt idx="276">
                  <c:v>0.97884793899822453</c:v>
                </c:pt>
                <c:pt idx="277">
                  <c:v>0.97909278822657164</c:v>
                </c:pt>
                <c:pt idx="278">
                  <c:v>0.97933496458727209</c:v>
                </c:pt>
                <c:pt idx="279">
                  <c:v>0.97957712623925541</c:v>
                </c:pt>
                <c:pt idx="280">
                  <c:v>0.97981778478998394</c:v>
                </c:pt>
                <c:pt idx="281">
                  <c:v>0.98005809825560208</c:v>
                </c:pt>
                <c:pt idx="282">
                  <c:v>0.9802959675861459</c:v>
                </c:pt>
                <c:pt idx="283">
                  <c:v>0.98053383691668972</c:v>
                </c:pt>
                <c:pt idx="284">
                  <c:v>0.98077098492422188</c:v>
                </c:pt>
                <c:pt idx="285">
                  <c:v>0.98100809634290553</c:v>
                </c:pt>
                <c:pt idx="286">
                  <c:v>0.98124180499868641</c:v>
                </c:pt>
                <c:pt idx="287">
                  <c:v>0.98146942945167315</c:v>
                </c:pt>
                <c:pt idx="288">
                  <c:v>0.98169619466129088</c:v>
                </c:pt>
                <c:pt idx="289">
                  <c:v>0.98192275281069519</c:v>
                </c:pt>
                <c:pt idx="290">
                  <c:v>0.98214884957472093</c:v>
                </c:pt>
                <c:pt idx="291">
                  <c:v>0.98237418143580302</c:v>
                </c:pt>
                <c:pt idx="292">
                  <c:v>0.9825979326978358</c:v>
                </c:pt>
                <c:pt idx="293">
                  <c:v>0.98281858227091845</c:v>
                </c:pt>
                <c:pt idx="294">
                  <c:v>0.98303748017901793</c:v>
                </c:pt>
                <c:pt idx="295">
                  <c:v>0.98325288604742445</c:v>
                </c:pt>
                <c:pt idx="296">
                  <c:v>0.98346668775617674</c:v>
                </c:pt>
                <c:pt idx="297">
                  <c:v>0.98368048946492903</c:v>
                </c:pt>
                <c:pt idx="298">
                  <c:v>0.98389429117368132</c:v>
                </c:pt>
                <c:pt idx="299">
                  <c:v>0.9841035166628922</c:v>
                </c:pt>
                <c:pt idx="300">
                  <c:v>0.98431274215210307</c:v>
                </c:pt>
                <c:pt idx="301">
                  <c:v>0.98452128604333766</c:v>
                </c:pt>
                <c:pt idx="302">
                  <c:v>0.98472278919474099</c:v>
                </c:pt>
                <c:pt idx="303">
                  <c:v>0.98492360970277237</c:v>
                </c:pt>
                <c:pt idx="304">
                  <c:v>0.98511942067475755</c:v>
                </c:pt>
                <c:pt idx="305">
                  <c:v>0.98531116453489209</c:v>
                </c:pt>
                <c:pt idx="306">
                  <c:v>0.98550125714029757</c:v>
                </c:pt>
                <c:pt idx="307">
                  <c:v>0.9856882575175836</c:v>
                </c:pt>
                <c:pt idx="308">
                  <c:v>0.98587180965725518</c:v>
                </c:pt>
                <c:pt idx="309">
                  <c:v>0.98605499434034904</c:v>
                </c:pt>
                <c:pt idx="310">
                  <c:v>0.9862351421490243</c:v>
                </c:pt>
                <c:pt idx="311">
                  <c:v>0.98641302275584219</c:v>
                </c:pt>
                <c:pt idx="312">
                  <c:v>0.9865896066277372</c:v>
                </c:pt>
                <c:pt idx="313">
                  <c:v>0.98676255401239266</c:v>
                </c:pt>
                <c:pt idx="314">
                  <c:v>0.98693370098750266</c:v>
                </c:pt>
                <c:pt idx="315">
                  <c:v>0.98710452909378799</c:v>
                </c:pt>
                <c:pt idx="316">
                  <c:v>0.98727099241180594</c:v>
                </c:pt>
                <c:pt idx="317">
                  <c:v>0.9874353137925026</c:v>
                </c:pt>
                <c:pt idx="318">
                  <c:v>0.98759922009884882</c:v>
                </c:pt>
                <c:pt idx="319">
                  <c:v>0.98776248717187831</c:v>
                </c:pt>
                <c:pt idx="320">
                  <c:v>0.98792098170005971</c:v>
                </c:pt>
                <c:pt idx="321">
                  <c:v>0.98807354982792328</c:v>
                </c:pt>
                <c:pt idx="322">
                  <c:v>0.98822529946324777</c:v>
                </c:pt>
                <c:pt idx="323">
                  <c:v>0.98837382078607172</c:v>
                </c:pt>
                <c:pt idx="324">
                  <c:v>0.98852213368313413</c:v>
                </c:pt>
                <c:pt idx="325">
                  <c:v>0.98867004337108699</c:v>
                </c:pt>
                <c:pt idx="326">
                  <c:v>0.98881587606692445</c:v>
                </c:pt>
                <c:pt idx="327">
                  <c:v>0.98896034452141379</c:v>
                </c:pt>
                <c:pt idx="328">
                  <c:v>0.98910481297590314</c:v>
                </c:pt>
                <c:pt idx="329">
                  <c:v>0.9892471131815076</c:v>
                </c:pt>
                <c:pt idx="330">
                  <c:v>0.989389025643586</c:v>
                </c:pt>
                <c:pt idx="331">
                  <c:v>0.98952987180208196</c:v>
                </c:pt>
                <c:pt idx="332">
                  <c:v>0.98967059042230632</c:v>
                </c:pt>
                <c:pt idx="333">
                  <c:v>0.98981130904253067</c:v>
                </c:pt>
                <c:pt idx="334">
                  <c:v>0.98994965869162921</c:v>
                </c:pt>
                <c:pt idx="335">
                  <c:v>0.9900873227963829</c:v>
                </c:pt>
                <c:pt idx="336">
                  <c:v>0.99022387865105288</c:v>
                </c:pt>
                <c:pt idx="337">
                  <c:v>0.99035870855747321</c:v>
                </c:pt>
                <c:pt idx="338">
                  <c:v>0.99049004266077612</c:v>
                </c:pt>
                <c:pt idx="339">
                  <c:v>0.9906109008540791</c:v>
                </c:pt>
                <c:pt idx="340">
                  <c:v>0.99073175904738209</c:v>
                </c:pt>
                <c:pt idx="341">
                  <c:v>0.99085261724068507</c:v>
                </c:pt>
                <c:pt idx="342">
                  <c:v>0.99097197215501598</c:v>
                </c:pt>
                <c:pt idx="343">
                  <c:v>0.9910857843815094</c:v>
                </c:pt>
                <c:pt idx="344">
                  <c:v>0.99119959660800283</c:v>
                </c:pt>
                <c:pt idx="345">
                  <c:v>0.99131340883449626</c:v>
                </c:pt>
                <c:pt idx="346">
                  <c:v>0.99142593522431666</c:v>
                </c:pt>
                <c:pt idx="347">
                  <c:v>0.99153744081140105</c:v>
                </c:pt>
                <c:pt idx="348">
                  <c:v>0.99164869704548353</c:v>
                </c:pt>
                <c:pt idx="349">
                  <c:v>0.9917583982535082</c:v>
                </c:pt>
                <c:pt idx="350">
                  <c:v>0.9918676525548844</c:v>
                </c:pt>
                <c:pt idx="351">
                  <c:v>0.99197590369457656</c:v>
                </c:pt>
                <c:pt idx="352">
                  <c:v>0.99208274522274842</c:v>
                </c:pt>
                <c:pt idx="353">
                  <c:v>0.99218923575932438</c:v>
                </c:pt>
                <c:pt idx="354">
                  <c:v>0.99229572629590035</c:v>
                </c:pt>
                <c:pt idx="355">
                  <c:v>0.99240186176383738</c:v>
                </c:pt>
                <c:pt idx="356">
                  <c:v>0.99250701053977641</c:v>
                </c:pt>
                <c:pt idx="357">
                  <c:v>0.99261192435833456</c:v>
                </c:pt>
                <c:pt idx="358">
                  <c:v>0.99271465277724646</c:v>
                </c:pt>
                <c:pt idx="359">
                  <c:v>0.99281738119615837</c:v>
                </c:pt>
                <c:pt idx="360">
                  <c:v>0.99292010961507027</c:v>
                </c:pt>
                <c:pt idx="361">
                  <c:v>0.99301895752525848</c:v>
                </c:pt>
                <c:pt idx="362">
                  <c:v>0.99311621186042365</c:v>
                </c:pt>
                <c:pt idx="363">
                  <c:v>0.99321133450314514</c:v>
                </c:pt>
                <c:pt idx="364">
                  <c:v>0.99330594712345455</c:v>
                </c:pt>
                <c:pt idx="365">
                  <c:v>0.99340013727323917</c:v>
                </c:pt>
                <c:pt idx="366">
                  <c:v>0.99349372004814007</c:v>
                </c:pt>
                <c:pt idx="367">
                  <c:v>0.99358549611797586</c:v>
                </c:pt>
                <c:pt idx="368">
                  <c:v>0.99367435474984811</c:v>
                </c:pt>
                <c:pt idx="369">
                  <c:v>0.99376317156589367</c:v>
                </c:pt>
                <c:pt idx="370">
                  <c:v>0.99384884435446441</c:v>
                </c:pt>
                <c:pt idx="371">
                  <c:v>0.993932138867888</c:v>
                </c:pt>
                <c:pt idx="372">
                  <c:v>0.99401438223596628</c:v>
                </c:pt>
                <c:pt idx="373">
                  <c:v>0.99409584364808412</c:v>
                </c:pt>
                <c:pt idx="374">
                  <c:v>0.99417633388762539</c:v>
                </c:pt>
                <c:pt idx="375">
                  <c:v>0.99425647764436231</c:v>
                </c:pt>
                <c:pt idx="376">
                  <c:v>0.99433662140109924</c:v>
                </c:pt>
                <c:pt idx="377">
                  <c:v>0.99441518675359497</c:v>
                </c:pt>
                <c:pt idx="378">
                  <c:v>0.99449243888005123</c:v>
                </c:pt>
                <c:pt idx="379">
                  <c:v>0.99456866572425107</c:v>
                </c:pt>
                <c:pt idx="380">
                  <c:v>0.99464393421242525</c:v>
                </c:pt>
                <c:pt idx="381">
                  <c:v>0.99471819123324678</c:v>
                </c:pt>
                <c:pt idx="382">
                  <c:v>0.99479184981209057</c:v>
                </c:pt>
                <c:pt idx="383">
                  <c:v>0.99486550839093435</c:v>
                </c:pt>
                <c:pt idx="384">
                  <c:v>0.99493916696977813</c:v>
                </c:pt>
                <c:pt idx="385">
                  <c:v>0.99501282554862192</c:v>
                </c:pt>
                <c:pt idx="386">
                  <c:v>0.99508165677774962</c:v>
                </c:pt>
                <c:pt idx="387">
                  <c:v>0.9951486750033034</c:v>
                </c:pt>
                <c:pt idx="388">
                  <c:v>0.99521542874375291</c:v>
                </c:pt>
                <c:pt idx="389">
                  <c:v>0.99528124946856777</c:v>
                </c:pt>
                <c:pt idx="390">
                  <c:v>0.99534687418169465</c:v>
                </c:pt>
                <c:pt idx="391">
                  <c:v>0.99541215914122905</c:v>
                </c:pt>
                <c:pt idx="392">
                  <c:v>0.99547657642235809</c:v>
                </c:pt>
                <c:pt idx="393">
                  <c:v>0.99554099370348714</c:v>
                </c:pt>
                <c:pt idx="394">
                  <c:v>0.99560541098461619</c:v>
                </c:pt>
                <c:pt idx="395">
                  <c:v>0.99566752724533802</c:v>
                </c:pt>
                <c:pt idx="396">
                  <c:v>0.99572924740564084</c:v>
                </c:pt>
                <c:pt idx="397">
                  <c:v>0.99579096756594365</c:v>
                </c:pt>
                <c:pt idx="398">
                  <c:v>0.99585195029421025</c:v>
                </c:pt>
                <c:pt idx="399">
                  <c:v>0.99591063713443961</c:v>
                </c:pt>
                <c:pt idx="400">
                  <c:v>0.99596914583924701</c:v>
                </c:pt>
                <c:pt idx="401">
                  <c:v>0.99602758345714892</c:v>
                </c:pt>
                <c:pt idx="402">
                  <c:v>0.99608602107505084</c:v>
                </c:pt>
                <c:pt idx="403">
                  <c:v>0.99614304871554404</c:v>
                </c:pt>
                <c:pt idx="404">
                  <c:v>0.99619990857003238</c:v>
                </c:pt>
                <c:pt idx="405">
                  <c:v>0.99625646186224071</c:v>
                </c:pt>
                <c:pt idx="406">
                  <c:v>0.99631301515444903</c:v>
                </c:pt>
                <c:pt idx="407">
                  <c:v>0.99636929403029428</c:v>
                </c:pt>
                <c:pt idx="408">
                  <c:v>0.99642260756291945</c:v>
                </c:pt>
                <c:pt idx="409">
                  <c:v>0.99647496881849473</c:v>
                </c:pt>
                <c:pt idx="410">
                  <c:v>0.99652733007407002</c:v>
                </c:pt>
                <c:pt idx="411">
                  <c:v>0.99657963644637271</c:v>
                </c:pt>
                <c:pt idx="412">
                  <c:v>0.9966319428186754</c:v>
                </c:pt>
                <c:pt idx="413">
                  <c:v>0.9966841551053679</c:v>
                </c:pt>
                <c:pt idx="414">
                  <c:v>0.99673409512003408</c:v>
                </c:pt>
                <c:pt idx="415">
                  <c:v>0.99678376448176154</c:v>
                </c:pt>
                <c:pt idx="416">
                  <c:v>0.9968310958160751</c:v>
                </c:pt>
                <c:pt idx="417">
                  <c:v>0.99687474892572692</c:v>
                </c:pt>
                <c:pt idx="418">
                  <c:v>0.99691798241296392</c:v>
                </c:pt>
                <c:pt idx="419">
                  <c:v>0.99695973290249806</c:v>
                </c:pt>
                <c:pt idx="420">
                  <c:v>0.99700148339203221</c:v>
                </c:pt>
                <c:pt idx="421">
                  <c:v>0.99704323388156635</c:v>
                </c:pt>
                <c:pt idx="422">
                  <c:v>0.99708498437110049</c:v>
                </c:pt>
                <c:pt idx="423">
                  <c:v>0.99712673486063463</c:v>
                </c:pt>
                <c:pt idx="424">
                  <c:v>0.99716848535016878</c:v>
                </c:pt>
                <c:pt idx="425">
                  <c:v>0.99720966614171536</c:v>
                </c:pt>
                <c:pt idx="426">
                  <c:v>0.99725046270770146</c:v>
                </c:pt>
                <c:pt idx="427">
                  <c:v>0.99729125927368756</c:v>
                </c:pt>
                <c:pt idx="428">
                  <c:v>0.99733205583967366</c:v>
                </c:pt>
                <c:pt idx="429">
                  <c:v>0.99737200615786559</c:v>
                </c:pt>
                <c:pt idx="430">
                  <c:v>0.99741195647605752</c:v>
                </c:pt>
                <c:pt idx="431">
                  <c:v>0.99745116610528306</c:v>
                </c:pt>
                <c:pt idx="432">
                  <c:v>0.99749033708100365</c:v>
                </c:pt>
                <c:pt idx="433">
                  <c:v>0.99752938260924395</c:v>
                </c:pt>
                <c:pt idx="434">
                  <c:v>0.99756799534367735</c:v>
                </c:pt>
                <c:pt idx="435">
                  <c:v>0.9976062829600576</c:v>
                </c:pt>
                <c:pt idx="436">
                  <c:v>0.99764457057643785</c:v>
                </c:pt>
                <c:pt idx="437">
                  <c:v>0.99768250798526903</c:v>
                </c:pt>
                <c:pt idx="438">
                  <c:v>0.99772012393493192</c:v>
                </c:pt>
                <c:pt idx="439">
                  <c:v>0.99775695322435387</c:v>
                </c:pt>
                <c:pt idx="440">
                  <c:v>0.99779378251377582</c:v>
                </c:pt>
                <c:pt idx="441">
                  <c:v>0.99783061180319776</c:v>
                </c:pt>
                <c:pt idx="442">
                  <c:v>0.99786744109261971</c:v>
                </c:pt>
                <c:pt idx="443">
                  <c:v>0.99790427038204166</c:v>
                </c:pt>
                <c:pt idx="444">
                  <c:v>0.99794109967146361</c:v>
                </c:pt>
                <c:pt idx="445">
                  <c:v>0.99797792896088555</c:v>
                </c:pt>
                <c:pt idx="446">
                  <c:v>0.9980147582503075</c:v>
                </c:pt>
                <c:pt idx="447">
                  <c:v>0.99805158753972945</c:v>
                </c:pt>
                <c:pt idx="448">
                  <c:v>0.99808706565524907</c:v>
                </c:pt>
                <c:pt idx="449">
                  <c:v>0.99812251047491662</c:v>
                </c:pt>
                <c:pt idx="450">
                  <c:v>0.99815784437810362</c:v>
                </c:pt>
                <c:pt idx="451">
                  <c:v>0.99819313494545858</c:v>
                </c:pt>
                <c:pt idx="452">
                  <c:v>0.99822817138130804</c:v>
                </c:pt>
                <c:pt idx="453">
                  <c:v>0.99826172858228568</c:v>
                </c:pt>
                <c:pt idx="454">
                  <c:v>0.99829528578326332</c:v>
                </c:pt>
                <c:pt idx="455">
                  <c:v>0.99832411907642638</c:v>
                </c:pt>
                <c:pt idx="456">
                  <c:v>0.99835295236958943</c:v>
                </c:pt>
                <c:pt idx="457">
                  <c:v>0.99838118850661139</c:v>
                </c:pt>
                <c:pt idx="458">
                  <c:v>0.99840942464363336</c:v>
                </c:pt>
                <c:pt idx="459">
                  <c:v>0.99843766078065532</c:v>
                </c:pt>
                <c:pt idx="460">
                  <c:v>0.99846589691767729</c:v>
                </c:pt>
                <c:pt idx="461">
                  <c:v>0.99849413305469925</c:v>
                </c:pt>
                <c:pt idx="462">
                  <c:v>0.99852236919172122</c:v>
                </c:pt>
                <c:pt idx="463">
                  <c:v>0.99854987893556257</c:v>
                </c:pt>
                <c:pt idx="464">
                  <c:v>0.99857667347195689</c:v>
                </c:pt>
                <c:pt idx="465">
                  <c:v>0.99860325527033256</c:v>
                </c:pt>
                <c:pt idx="466">
                  <c:v>0.99862964628399864</c:v>
                </c:pt>
                <c:pt idx="467">
                  <c:v>0.99865597551478069</c:v>
                </c:pt>
                <c:pt idx="468">
                  <c:v>0.99868230474556274</c:v>
                </c:pt>
                <c:pt idx="469">
                  <c:v>0.99870863303548862</c:v>
                </c:pt>
                <c:pt idx="470">
                  <c:v>0.99873483065095592</c:v>
                </c:pt>
                <c:pt idx="471">
                  <c:v>0.99876102826642321</c:v>
                </c:pt>
                <c:pt idx="472">
                  <c:v>0.99878722588189051</c:v>
                </c:pt>
                <c:pt idx="473">
                  <c:v>0.9988134234973578</c:v>
                </c:pt>
                <c:pt idx="474">
                  <c:v>0.99883962111282509</c:v>
                </c:pt>
                <c:pt idx="475">
                  <c:v>0.99886581872829239</c:v>
                </c:pt>
                <c:pt idx="476">
                  <c:v>0.99889201634375968</c:v>
                </c:pt>
                <c:pt idx="477">
                  <c:v>0.99891821395922697</c:v>
                </c:pt>
                <c:pt idx="478">
                  <c:v>0.99894441157469427</c:v>
                </c:pt>
                <c:pt idx="479">
                  <c:v>0.99897060919016156</c:v>
                </c:pt>
                <c:pt idx="480">
                  <c:v>0.99899680680562886</c:v>
                </c:pt>
                <c:pt idx="481">
                  <c:v>0.99902300442109615</c:v>
                </c:pt>
                <c:pt idx="482">
                  <c:v>0.99904885444250346</c:v>
                </c:pt>
                <c:pt idx="483">
                  <c:v>0.99907460515132218</c:v>
                </c:pt>
                <c:pt idx="484">
                  <c:v>0.99910023858765473</c:v>
                </c:pt>
                <c:pt idx="485">
                  <c:v>0.99912535024610094</c:v>
                </c:pt>
                <c:pt idx="486">
                  <c:v>0.99914998499504293</c:v>
                </c:pt>
                <c:pt idx="487">
                  <c:v>0.99917461974398492</c:v>
                </c:pt>
                <c:pt idx="488">
                  <c:v>0.99919850964851264</c:v>
                </c:pt>
                <c:pt idx="489">
                  <c:v>0.9992220728668938</c:v>
                </c:pt>
                <c:pt idx="490">
                  <c:v>0.99924448353654982</c:v>
                </c:pt>
                <c:pt idx="491">
                  <c:v>0.99926593505567951</c:v>
                </c:pt>
                <c:pt idx="492">
                  <c:v>0.9992873865748092</c:v>
                </c:pt>
                <c:pt idx="493">
                  <c:v>0.9993086146406146</c:v>
                </c:pt>
                <c:pt idx="494">
                  <c:v>0.99932881168494136</c:v>
                </c:pt>
                <c:pt idx="495">
                  <c:v>0.99934900872926813</c:v>
                </c:pt>
                <c:pt idx="496">
                  <c:v>0.99936804799789136</c:v>
                </c:pt>
                <c:pt idx="497">
                  <c:v>0.99938705872721278</c:v>
                </c:pt>
                <c:pt idx="498">
                  <c:v>0.99940603788558502</c:v>
                </c:pt>
                <c:pt idx="499">
                  <c:v>0.99942501704395725</c:v>
                </c:pt>
                <c:pt idx="500">
                  <c:v>0.99944399620232949</c:v>
                </c:pt>
                <c:pt idx="501">
                  <c:v>0.99946233244236526</c:v>
                </c:pt>
                <c:pt idx="502">
                  <c:v>0.99948066868240104</c:v>
                </c:pt>
                <c:pt idx="503">
                  <c:v>0.99949795952676768</c:v>
                </c:pt>
                <c:pt idx="504">
                  <c:v>0.99951525037113431</c:v>
                </c:pt>
                <c:pt idx="505">
                  <c:v>0.99953156899752871</c:v>
                </c:pt>
                <c:pt idx="506">
                  <c:v>0.99954769422572431</c:v>
                </c:pt>
                <c:pt idx="507">
                  <c:v>0.99956362082874284</c:v>
                </c:pt>
                <c:pt idx="508">
                  <c:v>0.99957810138820213</c:v>
                </c:pt>
                <c:pt idx="509">
                  <c:v>0.99959254091588134</c:v>
                </c:pt>
                <c:pt idx="510">
                  <c:v>0.99960698044356056</c:v>
                </c:pt>
                <c:pt idx="511">
                  <c:v>0.99962141997123977</c:v>
                </c:pt>
                <c:pt idx="512">
                  <c:v>0.99963585949891898</c:v>
                </c:pt>
                <c:pt idx="513">
                  <c:v>0.99964979723667702</c:v>
                </c:pt>
                <c:pt idx="514">
                  <c:v>0.99966373497443506</c:v>
                </c:pt>
                <c:pt idx="515">
                  <c:v>0.99967719967065294</c:v>
                </c:pt>
                <c:pt idx="516">
                  <c:v>0.99969025666255984</c:v>
                </c:pt>
                <c:pt idx="517">
                  <c:v>0.99970263153379268</c:v>
                </c:pt>
                <c:pt idx="518">
                  <c:v>0.99971493910767928</c:v>
                </c:pt>
                <c:pt idx="519">
                  <c:v>0.99972724668156587</c:v>
                </c:pt>
                <c:pt idx="520">
                  <c:v>0.99973948565136173</c:v>
                </c:pt>
                <c:pt idx="521">
                  <c:v>0.99975043094401705</c:v>
                </c:pt>
                <c:pt idx="522">
                  <c:v>0.99976082834480218</c:v>
                </c:pt>
                <c:pt idx="523">
                  <c:v>0.99977050348171959</c:v>
                </c:pt>
                <c:pt idx="524">
                  <c:v>0.99978017861863699</c:v>
                </c:pt>
                <c:pt idx="525">
                  <c:v>0.99978957149872372</c:v>
                </c:pt>
                <c:pt idx="526">
                  <c:v>0.99979896437881044</c:v>
                </c:pt>
                <c:pt idx="527">
                  <c:v>0.99980797743737948</c:v>
                </c:pt>
                <c:pt idx="528">
                  <c:v>0.99981682932520743</c:v>
                </c:pt>
                <c:pt idx="529">
                  <c:v>0.9998255348576417</c:v>
                </c:pt>
                <c:pt idx="530">
                  <c:v>0.99983424039007596</c:v>
                </c:pt>
                <c:pt idx="531">
                  <c:v>0.99984294592251022</c:v>
                </c:pt>
                <c:pt idx="532">
                  <c:v>0.99985165145494448</c:v>
                </c:pt>
                <c:pt idx="533">
                  <c:v>0.99986035698737874</c:v>
                </c:pt>
                <c:pt idx="534">
                  <c:v>0.99986836294103132</c:v>
                </c:pt>
                <c:pt idx="535">
                  <c:v>0.9998763688946839</c:v>
                </c:pt>
                <c:pt idx="536">
                  <c:v>0.99988419629475622</c:v>
                </c:pt>
                <c:pt idx="537">
                  <c:v>0.99989200540040424</c:v>
                </c:pt>
                <c:pt idx="538">
                  <c:v>0.99989845026470414</c:v>
                </c:pt>
                <c:pt idx="539">
                  <c:v>0.99990489512900405</c:v>
                </c:pt>
                <c:pt idx="540">
                  <c:v>0.99991079638755609</c:v>
                </c:pt>
                <c:pt idx="541">
                  <c:v>0.99991625857992705</c:v>
                </c:pt>
                <c:pt idx="542">
                  <c:v>0.99992162145970942</c:v>
                </c:pt>
                <c:pt idx="543">
                  <c:v>0.99992657140820251</c:v>
                </c:pt>
                <c:pt idx="544">
                  <c:v>0.99993152135669561</c:v>
                </c:pt>
                <c:pt idx="545">
                  <c:v>0.99993610541670452</c:v>
                </c:pt>
                <c:pt idx="546">
                  <c:v>0.99994068947671344</c:v>
                </c:pt>
                <c:pt idx="547">
                  <c:v>0.99994498605291338</c:v>
                </c:pt>
                <c:pt idx="548">
                  <c:v>0.99994821109855248</c:v>
                </c:pt>
                <c:pt idx="549">
                  <c:v>0.99995141262278908</c:v>
                </c:pt>
                <c:pt idx="550">
                  <c:v>0.99995461414702569</c:v>
                </c:pt>
                <c:pt idx="551">
                  <c:v>0.9999578156712623</c:v>
                </c:pt>
                <c:pt idx="552">
                  <c:v>0.99996076630053832</c:v>
                </c:pt>
                <c:pt idx="553">
                  <c:v>0.99996371692981434</c:v>
                </c:pt>
                <c:pt idx="554">
                  <c:v>0.99996666755909036</c:v>
                </c:pt>
                <c:pt idx="555">
                  <c:v>0.99996961818836638</c:v>
                </c:pt>
                <c:pt idx="556">
                  <c:v>0.9999725688176424</c:v>
                </c:pt>
                <c:pt idx="557">
                  <c:v>0.99997551944691843</c:v>
                </c:pt>
                <c:pt idx="558">
                  <c:v>0.99997847007619445</c:v>
                </c:pt>
                <c:pt idx="559">
                  <c:v>0.99998142070547047</c:v>
                </c:pt>
                <c:pt idx="560">
                  <c:v>0.99998437133474649</c:v>
                </c:pt>
                <c:pt idx="561">
                  <c:v>0.99998732196402251</c:v>
                </c:pt>
                <c:pt idx="562">
                  <c:v>0.99999027259329853</c:v>
                </c:pt>
                <c:pt idx="563">
                  <c:v>0.99999322322257456</c:v>
                </c:pt>
                <c:pt idx="564">
                  <c:v>0.99999595954573839</c:v>
                </c:pt>
                <c:pt idx="565">
                  <c:v>0.99999843451998494</c:v>
                </c:pt>
                <c:pt idx="566">
                  <c:v>0.99999999999999944</c:v>
                </c:pt>
              </c:numCache>
            </c:numRef>
          </c:val>
          <c:extLst>
            <c:ext xmlns:c16="http://schemas.microsoft.com/office/drawing/2014/chart" uri="{C3380CC4-5D6E-409C-BE32-E72D297353CC}">
              <c16:uniqueId val="{00000004-B681-45B0-A857-D9889512AA69}"/>
            </c:ext>
          </c:extLst>
        </c:ser>
        <c:dLbls>
          <c:showLegendKey val="0"/>
          <c:showVal val="0"/>
          <c:showCatName val="0"/>
          <c:showSerName val="0"/>
          <c:showPercent val="0"/>
          <c:showBubbleSize val="0"/>
        </c:dLbls>
        <c:gapWidth val="219"/>
        <c:overlap val="-27"/>
        <c:axId val="2032162368"/>
        <c:axId val="2032164768"/>
      </c:barChart>
      <c:catAx>
        <c:axId val="2032162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32164768"/>
        <c:crosses val="autoZero"/>
        <c:auto val="1"/>
        <c:lblAlgn val="ctr"/>
        <c:lblOffset val="100"/>
        <c:noMultiLvlLbl val="0"/>
      </c:catAx>
      <c:valAx>
        <c:axId val="203216476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32162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3</xdr:col>
      <xdr:colOff>335924</xdr:colOff>
      <xdr:row>31</xdr:row>
      <xdr:rowOff>0</xdr:rowOff>
    </xdr:from>
    <xdr:to>
      <xdr:col>3</xdr:col>
      <xdr:colOff>409584</xdr:colOff>
      <xdr:row>31</xdr:row>
      <xdr:rowOff>156210</xdr:rowOff>
    </xdr:to>
    <xdr:sp macro="" textlink="">
      <xdr:nvSpPr>
        <xdr:cNvPr id="5" name="Textbox 5">
          <a:extLst>
            <a:ext uri="{FF2B5EF4-FFF2-40B4-BE49-F238E27FC236}">
              <a16:creationId xmlns:a16="http://schemas.microsoft.com/office/drawing/2014/main" id="{1DFB5D2E-6619-4D17-8085-EC319F6CA327}"/>
            </a:ext>
          </a:extLst>
        </xdr:cNvPr>
        <xdr:cNvSpPr txBox="1"/>
      </xdr:nvSpPr>
      <xdr:spPr>
        <a:xfrm>
          <a:off x="5568324" y="5664200"/>
          <a:ext cx="73660" cy="156210"/>
        </a:xfrm>
        <a:prstGeom prst="rect">
          <a:avLst/>
        </a:prstGeom>
      </xdr:spPr>
      <xdr:txBody>
        <a:bodyPr vertOverflow="clip" lIns="0" tIns="0" rIns="0" bIns="0" anchor="t"/>
        <a:lstStyle/>
        <a:p>
          <a:endParaRPr sz="1000" b="0">
            <a:latin typeface="Myriad Pro"/>
            <a:cs typeface="Myriad Pro"/>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476250</xdr:colOff>
      <xdr:row>576</xdr:row>
      <xdr:rowOff>109537</xdr:rowOff>
    </xdr:from>
    <xdr:to>
      <xdr:col>22</xdr:col>
      <xdr:colOff>247650</xdr:colOff>
      <xdr:row>595</xdr:row>
      <xdr:rowOff>23812</xdr:rowOff>
    </xdr:to>
    <xdr:graphicFrame macro="">
      <xdr:nvGraphicFramePr>
        <xdr:cNvPr id="14" name="Gráfico 13">
          <a:extLst>
            <a:ext uri="{FF2B5EF4-FFF2-40B4-BE49-F238E27FC236}">
              <a16:creationId xmlns:a16="http://schemas.microsoft.com/office/drawing/2014/main" id="{BC76AFBF-4355-EA26-6633-CD9D5B2607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711812</xdr:colOff>
      <xdr:row>572</xdr:row>
      <xdr:rowOff>114300</xdr:rowOff>
    </xdr:from>
    <xdr:to>
      <xdr:col>8</xdr:col>
      <xdr:colOff>95250</xdr:colOff>
      <xdr:row>587</xdr:row>
      <xdr:rowOff>47626</xdr:rowOff>
    </xdr:to>
    <xdr:pic>
      <xdr:nvPicPr>
        <xdr:cNvPr id="4" name="Imagem 3">
          <a:extLst>
            <a:ext uri="{FF2B5EF4-FFF2-40B4-BE49-F238E27FC236}">
              <a16:creationId xmlns:a16="http://schemas.microsoft.com/office/drawing/2014/main" id="{EF10B57B-B242-D7C6-CF7A-014D9184F4BB}"/>
            </a:ext>
          </a:extLst>
        </xdr:cNvPr>
        <xdr:cNvPicPr>
          <a:picLocks noChangeAspect="1"/>
        </xdr:cNvPicPr>
      </xdr:nvPicPr>
      <xdr:blipFill>
        <a:blip xmlns:r="http://schemas.openxmlformats.org/officeDocument/2006/relationships" r:embed="rId2"/>
        <a:stretch>
          <a:fillRect/>
        </a:stretch>
      </xdr:blipFill>
      <xdr:spPr>
        <a:xfrm>
          <a:off x="7417412" y="93259275"/>
          <a:ext cx="4041163" cy="298132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leroymerlin.com.br/refletor-power-led-9w-rgb-em-policarbonato-iluminacao-multicolorida-para-piscina-luxpool_1569875136?region=outro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magazineluiza.com.br/kit-trilho-eletrificado-2m-5-spot-led-7w-preto-ou-branco-vled/p/dge51ca0b0/cj/spot/" TargetMode="External"/><Relationship Id="rId18" Type="http://schemas.openxmlformats.org/officeDocument/2006/relationships/hyperlink" Target="https://www.vitaluz.com.br/luminaria-solar-de-jardim-grass-3000k-10w-bivolt-81-7x8-14cm-preto-gaya-7422" TargetMode="External"/><Relationship Id="rId26" Type="http://schemas.openxmlformats.org/officeDocument/2006/relationships/hyperlink" Target="https://www.leroymerlin.com.br/chapa-de-policarbonato-alveolar-cristal-6mm-2,10m-x-3,00m-smart_1572621208" TargetMode="External"/><Relationship Id="rId39" Type="http://schemas.openxmlformats.org/officeDocument/2006/relationships/hyperlink" Target="https://loja.sodramar.com.br/produto/1979609/bico-geiser-50mm-2?gad_source=1&amp;gad_campaignid=17182810774&amp;gbraid=0AAAAAD-nd4-fFxjmujUr_uk0hKxR5vbN7&amp;gclid=CjwKCAiA9aPKBhBhEiwAyz82J7DO-1pMZivsIlNzHWvqFGamK77Fm32NIM9PtsQJF7D-GPytR18GXxoCceoQAvD_BwE" TargetMode="External"/><Relationship Id="rId21" Type="http://schemas.openxmlformats.org/officeDocument/2006/relationships/hyperlink" Target="https://www.ouroaco.com.br/tubos/metalon-70-x-70-chapa-14-2-00mm-x-6000mm-p?srsltid=AfmBOoomGEuTI7tEJPJUNz6JseNqIUMX26GWp91pkAhbYnn9wOGe3QIK" TargetMode="External"/><Relationship Id="rId34" Type="http://schemas.openxmlformats.org/officeDocument/2006/relationships/hyperlink" Target="https://loja.mendesemendesferroeaco.com.br/tubo-industrial-quadrado-fq-laminado-fina-a-quente-50x50x2-14" TargetMode="External"/><Relationship Id="rId42" Type="http://schemas.openxmlformats.org/officeDocument/2006/relationships/hyperlink" Target="https://www.bogonialuminios.com.br/tg040-tubo-retangular-152-4-x-50-8-x-1-5mm?srsltid=AfmBOooyC7lv-3AWS9Ea6QaGAtinLgGfFTB8T0x7zlgEPL5wxqZiQejw" TargetMode="External"/><Relationship Id="rId7" Type="http://schemas.openxmlformats.org/officeDocument/2006/relationships/hyperlink" Target="https://www.pjneblina.com.br/tomada-industrial-femea-sobrepor-3pmaist-16a-380440v-6h-vermelho-n4006-newkon-steck/p" TargetMode="External"/><Relationship Id="rId2" Type="http://schemas.openxmlformats.org/officeDocument/2006/relationships/hyperlink" Target="https://produto.mercadolivre.com.br/MLB-3541394405-tomada-tripla-br10a-vm20a-prova-dagua-ip55-embutir-kalop-_JM" TargetMode="External"/><Relationship Id="rId16" Type="http://schemas.openxmlformats.org/officeDocument/2006/relationships/hyperlink" Target="https://www.starlumen.com.br/products/poste-balizador-em-aluminio-para-jardim-50cm-st222-1?_pos=1&amp;_sid=ffa24fbbb&amp;_ss=r" TargetMode="External"/><Relationship Id="rId29" Type="http://schemas.openxmlformats.org/officeDocument/2006/relationships/hyperlink" Target="https://www.dap.com.br/caixa-protetora-medidor-trifasico-ou-multiuso?utm_source=Site&amp;utm_medium=GoogleMerchant&amp;utm_campaign=GoogleMerchant&amp;gad_source=1&amp;gad_campaignid=22933646298&amp;gbraid=0AAAAAC-VZZh91wUZSmKpw90xfgPX8PMFY&amp;gclid=CjwKCAiAmKnKBhBrEiwAaqAnZ_YE4a5NjeiGf12wUwGonByer9flIIqRbK9t7PTXOauZ7OBTtIw96RoCqcQQAvD_BwE" TargetMode="External"/><Relationship Id="rId1" Type="http://schemas.openxmlformats.org/officeDocument/2006/relationships/hyperlink" Target="https://casanostra.mercadoshops.com.br/tomada-tripla-10a-embutir-prova-dagua-branca-externa-kalop/p/MLB22723519" TargetMode="External"/><Relationship Id="rId6" Type="http://schemas.openxmlformats.org/officeDocument/2006/relationships/hyperlink" Target="https://www.globaltechbrasil.com/iluminacao-para-piscina/kit-leds-rgb-luxpool/led-piscina-led-rgb-9w-luxpool" TargetMode="External"/><Relationship Id="rId11" Type="http://schemas.openxmlformats.org/officeDocument/2006/relationships/hyperlink" Target="https://www.blufershop.com.br/produto/lampada-led-par-20-7w-branco-quente-3000k-bivolt-bocal-e27/156-0" TargetMode="External"/><Relationship Id="rId24" Type="http://schemas.openxmlformats.org/officeDocument/2006/relationships/hyperlink" Target="https://produto.mercadolivre.com.br/MLB-3305057277-chapa-placa-acrilico-cristal-transparante-100-x-100-cm-10mm-_JM" TargetMode="External"/><Relationship Id="rId32" Type="http://schemas.openxmlformats.org/officeDocument/2006/relationships/hyperlink" Target="https://www.ledtools.com.br/MLB-1662612147-espeto-led-15w-luminaria-jardim-prova-dagua-verde-_JM" TargetMode="External"/><Relationship Id="rId37" Type="http://schemas.openxmlformats.org/officeDocument/2006/relationships/hyperlink" Target="https://equibombas.com.br/produto/1307438/bico-geiser-aco-inox---pooltec?gad_source=1&amp;gad_campaignid=21295107721&amp;gbraid=0AAAAAqxCNpG04TcUbyH68WhBEWu1LGiOU&amp;gclid=CjwKCAiA9aPKBhBhEiwAyz82J2A0qt_yGYsN0hS-CCnS45y2LB20OQCxJJKIe475PMAE_jSns-UPahoCuxkQAvD_BwE" TargetMode="External"/><Relationship Id="rId40" Type="http://schemas.openxmlformats.org/officeDocument/2006/relationships/hyperlink" Target="https://www.compoli.com.br/perfil-em-aluminio/tubo-retangular-150x50-1-5-mm-aluminio-amadeirado?variant_id=413" TargetMode="External"/><Relationship Id="rId45" Type="http://schemas.openxmlformats.org/officeDocument/2006/relationships/hyperlink" Target="https://www.bold.net/BoldB2b/product/acm-easybold-branco-petro-fosco-1500x5000x3mm-d/01t6g000004dw48AAA?srsltid=AfmBOoo4WNwtlUkWhFlnC0KcUSGUOAiAwLvzTefRAZO4bZ4eGUFHlHab" TargetMode="External"/><Relationship Id="rId5" Type="http://schemas.openxmlformats.org/officeDocument/2006/relationships/hyperlink" Target="https://www.meritocomercial.com.br/refletor-luxpool-tholz-9w-azul-c-cabo-10m-lxp-cabo-10m-5001001005516-p1084933" TargetMode="External"/><Relationship Id="rId15" Type="http://schemas.openxmlformats.org/officeDocument/2006/relationships/hyperlink" Target="https://produto.mercadolivre.com.br/MLB-3643829937-kit-trilho-eletrificado-2m-5-spot-led-7w-preto-ou-branco-_JM" TargetMode="External"/><Relationship Id="rId23" Type="http://schemas.openxmlformats.org/officeDocument/2006/relationships/hyperlink" Target="https://www.acriloja.com/placa-chapa-acrilico/transparente-cristal/10mm/placa-de-acrilico-transparente-100cm-x-100cm-espessura-10mm-chapa-de-acrilico-cristal-incolor" TargetMode="External"/><Relationship Id="rId28" Type="http://schemas.openxmlformats.org/officeDocument/2006/relationships/hyperlink" Target="https://www.eletrosul.com.br/materiais-eletricos/caixas-multiuso/caixa-pvc-multiuso-ip65-28x18x09cm-schuhmacher-8195?srsltid=AfmBOoql92aAJH9yPbHx4Crln4ew0DaLT2-6lkTXmHqsuhG-eJnDaqyI" TargetMode="External"/><Relationship Id="rId36" Type="http://schemas.openxmlformats.org/officeDocument/2006/relationships/hyperlink" Target="https://www.brasferaco.com.br/tubo-de-aco-quadrado-50x50-6-metros-preto?srsltid=AfmBOopDo59UXfJA523Fx3_x1wN3H3npvYwSl0HrEnhc4KDrADkdtOW1" TargetMode="External"/><Relationship Id="rId10" Type="http://schemas.openxmlformats.org/officeDocument/2006/relationships/hyperlink" Target="https://www.ledrs.net/lampada-led-par-20-6-5w-branco-quente-3000k-36o-bivolt" TargetMode="External"/><Relationship Id="rId19" Type="http://schemas.openxmlformats.org/officeDocument/2006/relationships/hyperlink" Target="https://loja.costaferro.com.br/tubo-quadrado-70x70--2-00mm-c--6m--14-/p" TargetMode="External"/><Relationship Id="rId31" Type="http://schemas.openxmlformats.org/officeDocument/2006/relationships/hyperlink" Target="https://hbkiluminacao.com.br/loja/geral/espeto-led-grama-biv-15w-3000k-preto-ctb/?v=67ade0cd7d5e" TargetMode="External"/><Relationship Id="rId44" Type="http://schemas.openxmlformats.org/officeDocument/2006/relationships/hyperlink" Target="https://www.lojadopoli.com/acm-aluminio-composto/branco/brilho/chapa-de-acm-branco-fosco-3mm-150-x-500-cm-placa-de-aluminio-composto-acp?srsltid=AfmBOor7tNNV56pwoyXqBNxcRcvHZMYoiRnXRTWJKvBAq8S_PQiupTdc" TargetMode="External"/><Relationship Id="rId4" Type="http://schemas.openxmlformats.org/officeDocument/2006/relationships/hyperlink" Target="https://www.leroymerlin.com.br/refletor-power-led-9w-rgb-em-policarbonato-iluminacao-multicolorida-para-piscina-luxpool_1569875136?region=outros" TargetMode="External"/><Relationship Id="rId9" Type="http://schemas.openxmlformats.org/officeDocument/2006/relationships/hyperlink" Target="https://www.lfmaquinaseferramentas.com.br/tomada-industrial-sobrepor-16a-vermelho-4-polos-weg/p" TargetMode="External"/><Relationship Id="rId14" Type="http://schemas.openxmlformats.org/officeDocument/2006/relationships/hyperlink" Target="https://www.leroymerlin.com.br/trilho-eletrificado-1m---5-spots-7w-6000k-bivolt-preto-st495_1566741201?is_recommended_product=true" TargetMode="External"/><Relationship Id="rId22" Type="http://schemas.openxmlformats.org/officeDocument/2006/relationships/hyperlink" Target="https://www.lojadopoli.com/policarbonato-compacto/cristalincolor/chapa-policarbonato-compacto-cristalincolor-10mm-1-0x2-0m" TargetMode="External"/><Relationship Id="rId27" Type="http://schemas.openxmlformats.org/officeDocument/2006/relationships/hyperlink" Target="https://www.rmpolicarbonatos.com.br/coberturas-em-policarbonato/policarbonato-alveolar/53243/chapa-de-policarbonato-alveolar-cristal-6mm-2-10m-x-3-00m-smart" TargetMode="External"/><Relationship Id="rId30" Type="http://schemas.openxmlformats.org/officeDocument/2006/relationships/hyperlink" Target="https://loja.ainstaladora.com/produto/caixa-montagem-pvc-280mmx180mmx90mm-cfecdobradica-vermelha?srsltid=AfmBOoppkTo--SsyZlrijiiMWSQRMAiC1cjop4HnL-YMNF3PbnfQY6dw" TargetMode="External"/><Relationship Id="rId35" Type="http://schemas.openxmlformats.org/officeDocument/2006/relationships/hyperlink" Target="https://www.ouroaco.com.br/tubos/metalon-50-x-50-chapa-14-2-00mm-x-6000mm-p?srsltid=AfmBOooKqEd48a7m0BswSQvkwXqed_tqaz1fRz3hLIogqHR7ItXaPLVN" TargetMode="External"/><Relationship Id="rId43" Type="http://schemas.openxmlformats.org/officeDocument/2006/relationships/hyperlink" Target="https://www.superlight.pro/chapas-acm/1220-x-5000/chapa-de-acm-superlight-branco-brilho-1220-x-5000-x-3mm" TargetMode="External"/><Relationship Id="rId8" Type="http://schemas.openxmlformats.org/officeDocument/2006/relationships/hyperlink" Target="https://www.dimensional.com.br/tomada-indudstrial-nao-metalica-sobrepor-femea-tripolar-terra-16-a-380-440-v-vermelha-6h/p" TargetMode="External"/><Relationship Id="rId3" Type="http://schemas.openxmlformats.org/officeDocument/2006/relationships/hyperlink" Target="https://shopee.com.br/dalumautilidades/2279713386" TargetMode="External"/><Relationship Id="rId12" Type="http://schemas.openxmlformats.org/officeDocument/2006/relationships/hyperlink" Target="https://www.sinos-led.com.br/lampada-led-par20-7w-bivolt-branco-frio-6500k-e27" TargetMode="External"/><Relationship Id="rId17" Type="http://schemas.openxmlformats.org/officeDocument/2006/relationships/hyperlink" Target="https://www.luzinato.com.br/linha-jardim/luminaria-grass-10w-700lm-3000k-bivolt-preto-820mm-cod-7422-gaya" TargetMode="External"/><Relationship Id="rId25" Type="http://schemas.openxmlformats.org/officeDocument/2006/relationships/hyperlink" Target="https://produto.mercadolivre.com.br/MLB-4540487034-chapa-de-policarbonato-alveolar-cores-placa-210x300-6mm-_JM" TargetMode="External"/><Relationship Id="rId33" Type="http://schemas.openxmlformats.org/officeDocument/2006/relationships/hyperlink" Target="https://www.benluz.com.br/spot/espeto/refletor-led-espeto-para-jardim-15w-branco-quente-bivolt?srsltid=AfmBOoqLnaS7xv4SolXNfnteykffoFRCFPVvCA2Aj28A35XkcJ4ukYTN" TargetMode="External"/><Relationship Id="rId38" Type="http://schemas.openxmlformats.org/officeDocument/2006/relationships/hyperlink" Target="https://www.meritocomercial.com.br/bico-para-fonte-geiser-sodramar-50mm-2-polegadas-inox-entrada-de-rosca-3-4-bsp-5001001004727-p1086483?srsltid=AfmBOoo9uIyfWskbWT46pDXir0Y_DFtWUWRNM9aNRHY71aalt3mJgn2f" TargetMode="External"/><Relationship Id="rId46" Type="http://schemas.openxmlformats.org/officeDocument/2006/relationships/printerSettings" Target="../printerSettings/printerSettings4.bin"/><Relationship Id="rId20" Type="http://schemas.openxmlformats.org/officeDocument/2006/relationships/hyperlink" Target="https://www.mercadolivre.com.br/metalon-70x70-chapa-2mm-tubo-quadrado-de-aco--2-pecas-de-1m/up/MLBU1133094653" TargetMode="External"/><Relationship Id="rId41" Type="http://schemas.openxmlformats.org/officeDocument/2006/relationships/hyperlink" Target="https://www.styloferragens.com.br/produtos/TUBO+RETANGULAR++150MM+X+50MM+BRANCO?cod=1572"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64557-29F0-491F-83C6-95199F7414F8}">
  <sheetPr>
    <pageSetUpPr fitToPage="1"/>
  </sheetPr>
  <dimension ref="A1:Y673"/>
  <sheetViews>
    <sheetView view="pageBreakPreview" zoomScale="85" zoomScaleNormal="85" zoomScaleSheetLayoutView="85" workbookViewId="0">
      <pane ySplit="8" topLeftCell="A649" activePane="bottomLeft" state="frozen"/>
      <selection pane="bottomLeft" activeCell="K642" sqref="K642"/>
    </sheetView>
  </sheetViews>
  <sheetFormatPr defaultRowHeight="15" x14ac:dyDescent="0.2"/>
  <cols>
    <col min="1" max="1" width="9.6640625" style="27" bestFit="1" customWidth="1"/>
    <col min="2" max="2" width="18.1640625" style="3" customWidth="1"/>
    <col min="3" max="3" width="13.6640625" style="3" bestFit="1" customWidth="1"/>
    <col min="4" max="4" width="13.6640625" style="3" customWidth="1"/>
    <col min="5" max="5" width="75.33203125" style="147" customWidth="1"/>
    <col min="6" max="6" width="11.83203125" style="3" customWidth="1"/>
    <col min="7" max="7" width="15.1640625" style="76" customWidth="1"/>
    <col min="8" max="8" width="19.83203125" style="6" customWidth="1"/>
    <col min="9" max="9" width="6.33203125" style="6" customWidth="1"/>
    <col min="10" max="10" width="19.33203125" style="6" customWidth="1"/>
    <col min="11" max="13" width="21.1640625" style="6" customWidth="1"/>
    <col min="14" max="14" width="12.5" style="3" bestFit="1" customWidth="1"/>
    <col min="15" max="25" width="9.33203125" style="3"/>
  </cols>
  <sheetData>
    <row r="1" spans="1:13" x14ac:dyDescent="0.2">
      <c r="A1" s="274" t="s">
        <v>1353</v>
      </c>
      <c r="B1" s="275"/>
      <c r="C1" s="280" t="s">
        <v>1358</v>
      </c>
      <c r="D1" s="281"/>
      <c r="E1" s="282"/>
      <c r="F1" s="274" t="s">
        <v>1371</v>
      </c>
      <c r="G1" s="275"/>
      <c r="H1" s="289" t="s">
        <v>1378</v>
      </c>
      <c r="I1" s="31"/>
      <c r="J1" s="31"/>
      <c r="K1" s="274" t="s">
        <v>1364</v>
      </c>
      <c r="L1" s="275"/>
      <c r="M1" s="289">
        <v>0.25109999999999999</v>
      </c>
    </row>
    <row r="2" spans="1:13" x14ac:dyDescent="0.2">
      <c r="A2" s="274" t="s">
        <v>1352</v>
      </c>
      <c r="B2" s="275"/>
      <c r="C2" s="280" t="s">
        <v>1361</v>
      </c>
      <c r="D2" s="281"/>
      <c r="E2" s="282"/>
      <c r="F2" s="274" t="s">
        <v>1372</v>
      </c>
      <c r="G2" s="275"/>
      <c r="H2" s="289">
        <v>0.9022</v>
      </c>
      <c r="I2" s="31"/>
      <c r="J2" s="31"/>
      <c r="K2" s="274" t="s">
        <v>1365</v>
      </c>
      <c r="L2" s="275"/>
      <c r="M2" s="289">
        <v>0.23280000000000001</v>
      </c>
    </row>
    <row r="3" spans="1:13" x14ac:dyDescent="0.2">
      <c r="A3" s="274" t="s">
        <v>1354</v>
      </c>
      <c r="B3" s="275"/>
      <c r="C3" s="280" t="s">
        <v>1362</v>
      </c>
      <c r="D3" s="281"/>
      <c r="E3" s="282"/>
      <c r="F3" s="274" t="s">
        <v>1373</v>
      </c>
      <c r="G3" s="275"/>
      <c r="H3" s="290">
        <v>0.51859999999999995</v>
      </c>
      <c r="I3" s="31"/>
      <c r="J3" s="31"/>
      <c r="K3" s="274" t="s">
        <v>1367</v>
      </c>
      <c r="L3" s="275"/>
      <c r="M3" s="311">
        <v>46105</v>
      </c>
    </row>
    <row r="4" spans="1:13" x14ac:dyDescent="0.2">
      <c r="A4" s="274" t="s">
        <v>1355</v>
      </c>
      <c r="B4" s="275"/>
      <c r="C4" s="280" t="s">
        <v>1363</v>
      </c>
      <c r="D4" s="281"/>
      <c r="E4" s="282"/>
      <c r="F4" s="274" t="s">
        <v>1374</v>
      </c>
      <c r="G4" s="275"/>
      <c r="H4" s="291">
        <f>H2</f>
        <v>0.9022</v>
      </c>
      <c r="I4" s="31"/>
      <c r="J4" s="31"/>
      <c r="K4" s="274" t="s">
        <v>1366</v>
      </c>
      <c r="L4" s="275"/>
      <c r="M4" s="312" t="s">
        <v>1368</v>
      </c>
    </row>
    <row r="5" spans="1:13" x14ac:dyDescent="0.2">
      <c r="A5" s="274" t="s">
        <v>1356</v>
      </c>
      <c r="B5" s="275"/>
      <c r="C5" s="280" t="s">
        <v>1360</v>
      </c>
      <c r="D5" s="281"/>
      <c r="E5" s="282"/>
      <c r="F5" s="274" t="s">
        <v>1375</v>
      </c>
      <c r="G5" s="275"/>
      <c r="H5" s="291">
        <f>H3</f>
        <v>0.51859999999999995</v>
      </c>
      <c r="I5" s="31"/>
      <c r="J5" s="31"/>
      <c r="K5" s="274" t="s">
        <v>1369</v>
      </c>
      <c r="L5" s="275"/>
      <c r="M5" s="313">
        <v>12</v>
      </c>
    </row>
    <row r="6" spans="1:13" x14ac:dyDescent="0.2">
      <c r="A6" s="274" t="s">
        <v>1357</v>
      </c>
      <c r="B6" s="275"/>
      <c r="C6" s="280" t="s">
        <v>1359</v>
      </c>
      <c r="D6" s="281"/>
      <c r="E6" s="282"/>
      <c r="F6" s="274" t="s">
        <v>1376</v>
      </c>
      <c r="G6" s="275"/>
      <c r="H6" s="288" t="s">
        <v>1377</v>
      </c>
      <c r="I6" s="31"/>
      <c r="J6" s="31"/>
      <c r="K6" s="274" t="s">
        <v>1370</v>
      </c>
      <c r="L6" s="275"/>
      <c r="M6" s="288">
        <f>K650</f>
        <v>4787086.9834158327</v>
      </c>
    </row>
    <row r="7" spans="1:13" x14ac:dyDescent="0.2">
      <c r="A7" s="283"/>
      <c r="B7" s="240"/>
      <c r="C7" s="240"/>
      <c r="D7" s="240"/>
      <c r="F7" s="284"/>
      <c r="G7" s="285"/>
      <c r="H7" s="286"/>
      <c r="I7" s="31"/>
      <c r="J7" s="31"/>
      <c r="K7" s="286"/>
      <c r="L7" s="287"/>
    </row>
    <row r="8" spans="1:13" ht="30" x14ac:dyDescent="0.2">
      <c r="A8" s="276" t="s">
        <v>28</v>
      </c>
      <c r="B8" s="277" t="s">
        <v>29</v>
      </c>
      <c r="C8" s="277" t="s">
        <v>30</v>
      </c>
      <c r="D8" s="277" t="s">
        <v>1335</v>
      </c>
      <c r="E8" s="277" t="s">
        <v>31</v>
      </c>
      <c r="F8" s="277" t="s">
        <v>32</v>
      </c>
      <c r="G8" s="278" t="s">
        <v>33</v>
      </c>
      <c r="H8" s="279" t="s">
        <v>41</v>
      </c>
      <c r="I8" s="279" t="s">
        <v>78</v>
      </c>
      <c r="J8" s="277" t="s">
        <v>42</v>
      </c>
      <c r="K8" s="292" t="s">
        <v>34</v>
      </c>
      <c r="L8" s="292" t="s">
        <v>1379</v>
      </c>
      <c r="M8" s="277" t="s">
        <v>1380</v>
      </c>
    </row>
    <row r="9" spans="1:13" x14ac:dyDescent="0.25">
      <c r="A9" s="28">
        <v>1</v>
      </c>
      <c r="B9" s="4"/>
      <c r="C9" s="4"/>
      <c r="D9" s="4"/>
      <c r="E9" s="136" t="s">
        <v>35</v>
      </c>
      <c r="F9" s="4"/>
      <c r="G9" s="73"/>
      <c r="H9" s="37"/>
      <c r="I9" s="37"/>
      <c r="J9" s="5"/>
      <c r="K9" s="293">
        <f>SUM(K10:K13)</f>
        <v>8817.1022279999997</v>
      </c>
      <c r="L9" s="308"/>
      <c r="M9" s="314"/>
    </row>
    <row r="10" spans="1:13" ht="30" x14ac:dyDescent="0.2">
      <c r="A10" s="50" t="s">
        <v>27</v>
      </c>
      <c r="B10" s="51" t="s">
        <v>3</v>
      </c>
      <c r="C10" s="52">
        <v>103689</v>
      </c>
      <c r="D10" s="273">
        <v>45901</v>
      </c>
      <c r="E10" s="135" t="s">
        <v>415</v>
      </c>
      <c r="F10" s="53" t="s">
        <v>237</v>
      </c>
      <c r="G10" s="54">
        <v>6</v>
      </c>
      <c r="H10" s="55">
        <v>458.73</v>
      </c>
      <c r="I10" s="63">
        <v>1</v>
      </c>
      <c r="J10" s="56">
        <f>IF(I10=1,(H10*(1+$M$1)),(H10*(1+$M$2)))</f>
        <v>573.91710300000011</v>
      </c>
      <c r="K10" s="294">
        <f>J10*G10</f>
        <v>3443.5026180000004</v>
      </c>
      <c r="L10" s="297">
        <f>J10-M10</f>
        <v>522.20717201970012</v>
      </c>
      <c r="M10" s="65">
        <f>VLOOKUP(C10,'% MDO'!$B:$E,4,FALSE)*J10</f>
        <v>51.709930980300008</v>
      </c>
    </row>
    <row r="11" spans="1:13" ht="30" x14ac:dyDescent="0.2">
      <c r="A11" s="50" t="s">
        <v>636</v>
      </c>
      <c r="B11" s="51" t="s">
        <v>3</v>
      </c>
      <c r="C11" s="52">
        <v>97665</v>
      </c>
      <c r="D11" s="273">
        <f>D10</f>
        <v>45901</v>
      </c>
      <c r="E11" s="135" t="s">
        <v>640</v>
      </c>
      <c r="F11" s="54" t="s">
        <v>315</v>
      </c>
      <c r="G11" s="54">
        <v>54</v>
      </c>
      <c r="H11" s="55">
        <v>1.87</v>
      </c>
      <c r="I11" s="63">
        <v>1</v>
      </c>
      <c r="J11" s="56">
        <f>IF(I11=1,(H11*(1+$M$1)),(H11*(1+$M$2)))</f>
        <v>2.3395570000000001</v>
      </c>
      <c r="K11" s="294">
        <f t="shared" ref="K11:K12" si="0">J11*G11</f>
        <v>126.336078</v>
      </c>
      <c r="L11" s="297">
        <f>J11-M11</f>
        <v>0</v>
      </c>
      <c r="M11" s="65">
        <f>VLOOKUP(C11,'% MDO'!$B:$E,4,FALSE)*J11</f>
        <v>2.3395570000000001</v>
      </c>
    </row>
    <row r="12" spans="1:13" ht="45" x14ac:dyDescent="0.2">
      <c r="A12" s="50" t="s">
        <v>637</v>
      </c>
      <c r="B12" s="51" t="s">
        <v>3</v>
      </c>
      <c r="C12" s="52">
        <v>104793</v>
      </c>
      <c r="D12" s="273">
        <f>$D$10</f>
        <v>45901</v>
      </c>
      <c r="E12" s="135" t="s">
        <v>639</v>
      </c>
      <c r="F12" s="53" t="s">
        <v>13</v>
      </c>
      <c r="G12" s="54">
        <f>516*3</f>
        <v>1548</v>
      </c>
      <c r="H12" s="55">
        <v>0.56000000000000005</v>
      </c>
      <c r="I12" s="63">
        <v>1</v>
      </c>
      <c r="J12" s="56">
        <f>IF(I12=1,(H12*(1+$M$1)),(H12*(1+$M$2)))</f>
        <v>0.70061600000000013</v>
      </c>
      <c r="K12" s="294">
        <f t="shared" si="0"/>
        <v>1084.5535680000003</v>
      </c>
      <c r="L12" s="297">
        <f t="shared" ref="L12:L13" si="1">J12-M12</f>
        <v>0</v>
      </c>
      <c r="M12" s="65">
        <f>VLOOKUP(C12,'% MDO'!$B:$E,4,FALSE)*J12</f>
        <v>0.70061600000000013</v>
      </c>
    </row>
    <row r="13" spans="1:13" ht="30" x14ac:dyDescent="0.2">
      <c r="A13" s="50" t="s">
        <v>638</v>
      </c>
      <c r="B13" s="51" t="s">
        <v>7</v>
      </c>
      <c r="C13" s="52" t="s">
        <v>641</v>
      </c>
      <c r="D13" s="273">
        <f>$D$10</f>
        <v>45901</v>
      </c>
      <c r="E13" s="135" t="str">
        <f>COMPOSIÇÕES!C66</f>
        <v>REMOÇÃO DE BANCO PRÉ-FABRICADO DE CONCRETO COM ENCOSTO, SOBRE PISO DE CONCRETO EXISTENTE</v>
      </c>
      <c r="F13" s="54" t="s">
        <v>315</v>
      </c>
      <c r="G13" s="54">
        <v>17</v>
      </c>
      <c r="H13" s="55">
        <f>COMPOSIÇÕES!G66</f>
        <v>195.72</v>
      </c>
      <c r="I13" s="63">
        <v>1</v>
      </c>
      <c r="J13" s="56">
        <f>IF(I13=1,(H13*(1+$M$1)),(H13*(1+$M$2)))</f>
        <v>244.86529200000001</v>
      </c>
      <c r="K13" s="294">
        <f t="shared" ref="K13" si="2">J13*G13</f>
        <v>4162.7099640000006</v>
      </c>
      <c r="L13" s="297">
        <f t="shared" si="1"/>
        <v>0.64186059069999146</v>
      </c>
      <c r="M13" s="65">
        <f>VLOOKUP(E13,COMPOSIÇÕES!$C:$J,8,FALSE)*J13</f>
        <v>244.22343140930002</v>
      </c>
    </row>
    <row r="14" spans="1:13" x14ac:dyDescent="0.2">
      <c r="A14" s="59">
        <v>2</v>
      </c>
      <c r="B14" s="60"/>
      <c r="C14" s="60"/>
      <c r="D14" s="60"/>
      <c r="E14" s="137" t="s">
        <v>37</v>
      </c>
      <c r="F14" s="60"/>
      <c r="G14" s="61"/>
      <c r="H14" s="62"/>
      <c r="I14" s="62"/>
      <c r="J14" s="5"/>
      <c r="K14" s="295">
        <f>SUM(K15:K20)</f>
        <v>199412.09835760001</v>
      </c>
      <c r="L14" s="295"/>
      <c r="M14" s="315"/>
    </row>
    <row r="15" spans="1:13" ht="30" x14ac:dyDescent="0.2">
      <c r="A15" s="50" t="s">
        <v>54</v>
      </c>
      <c r="B15" s="51" t="s">
        <v>3</v>
      </c>
      <c r="C15" s="53">
        <v>90777</v>
      </c>
      <c r="D15" s="273">
        <f t="shared" ref="D15:D20" si="3">$D$10</f>
        <v>45901</v>
      </c>
      <c r="E15" s="135" t="s">
        <v>260</v>
      </c>
      <c r="F15" s="53" t="s">
        <v>4</v>
      </c>
      <c r="G15" s="57">
        <f>3*5*4*12</f>
        <v>720</v>
      </c>
      <c r="H15" s="55">
        <v>115.49</v>
      </c>
      <c r="I15" s="63">
        <v>1</v>
      </c>
      <c r="J15" s="56">
        <f t="shared" ref="J15:J20" si="4">IF(I15=1,(H15*(1+$M$1)),(H15*(1+$M$2)))</f>
        <v>144.48953900000001</v>
      </c>
      <c r="K15" s="294">
        <f t="shared" ref="K15:K17" si="5">J15*G15</f>
        <v>104032.46808000001</v>
      </c>
      <c r="L15" s="297">
        <f>J15-M15</f>
        <v>0</v>
      </c>
      <c r="M15" s="65">
        <f>VLOOKUP(C15,'% MDO'!$B:$E,4,FALSE)*J15</f>
        <v>144.48953900000001</v>
      </c>
    </row>
    <row r="16" spans="1:13" x14ac:dyDescent="0.2">
      <c r="A16" s="50" t="s">
        <v>55</v>
      </c>
      <c r="B16" s="51" t="s">
        <v>3</v>
      </c>
      <c r="C16" s="53">
        <v>90780</v>
      </c>
      <c r="D16" s="273">
        <f t="shared" si="3"/>
        <v>45901</v>
      </c>
      <c r="E16" s="135" t="s">
        <v>5</v>
      </c>
      <c r="F16" s="53" t="s">
        <v>4</v>
      </c>
      <c r="G16" s="57">
        <f>40*12</f>
        <v>480</v>
      </c>
      <c r="H16" s="55">
        <v>111.49</v>
      </c>
      <c r="I16" s="63">
        <v>1</v>
      </c>
      <c r="J16" s="56">
        <f t="shared" si="4"/>
        <v>139.485139</v>
      </c>
      <c r="K16" s="294">
        <f t="shared" si="5"/>
        <v>66952.866720000005</v>
      </c>
      <c r="L16" s="297">
        <f t="shared" ref="L16:L20" si="6">J16-M16</f>
        <v>0</v>
      </c>
      <c r="M16" s="65">
        <f>VLOOKUP(C16,'% MDO'!$B:$E,4,FALSE)*J16</f>
        <v>139.485139</v>
      </c>
    </row>
    <row r="17" spans="1:13" x14ac:dyDescent="0.2">
      <c r="A17" s="50" t="s">
        <v>56</v>
      </c>
      <c r="B17" s="51" t="s">
        <v>3</v>
      </c>
      <c r="C17" s="53">
        <v>90781</v>
      </c>
      <c r="D17" s="273">
        <f t="shared" si="3"/>
        <v>45901</v>
      </c>
      <c r="E17" s="135" t="s">
        <v>6</v>
      </c>
      <c r="F17" s="53" t="s">
        <v>4</v>
      </c>
      <c r="G17" s="57">
        <f>40*4</f>
        <v>160</v>
      </c>
      <c r="H17" s="55">
        <v>40.53</v>
      </c>
      <c r="I17" s="63">
        <v>1</v>
      </c>
      <c r="J17" s="56">
        <f t="shared" si="4"/>
        <v>50.707083000000004</v>
      </c>
      <c r="K17" s="294">
        <f t="shared" si="5"/>
        <v>8113.1332800000009</v>
      </c>
      <c r="L17" s="297">
        <f t="shared" si="6"/>
        <v>0</v>
      </c>
      <c r="M17" s="65">
        <f>VLOOKUP(C17,'% MDO'!$B:$E,4,FALSE)*J17</f>
        <v>50.707083000000004</v>
      </c>
    </row>
    <row r="18" spans="1:13" ht="45" x14ac:dyDescent="0.2">
      <c r="A18" s="50" t="s">
        <v>258</v>
      </c>
      <c r="B18" s="51" t="s">
        <v>3</v>
      </c>
      <c r="C18" s="53">
        <v>10776</v>
      </c>
      <c r="D18" s="273">
        <f t="shared" si="3"/>
        <v>45901</v>
      </c>
      <c r="E18" s="135" t="s">
        <v>246</v>
      </c>
      <c r="F18" s="53" t="s">
        <v>247</v>
      </c>
      <c r="G18" s="57">
        <v>12</v>
      </c>
      <c r="H18" s="55">
        <v>859.37</v>
      </c>
      <c r="I18" s="63">
        <v>1</v>
      </c>
      <c r="J18" s="56">
        <f t="shared" si="4"/>
        <v>1075.157807</v>
      </c>
      <c r="K18" s="294">
        <f t="shared" ref="K18:K20" si="7">J18*G18</f>
        <v>12901.893684000001</v>
      </c>
      <c r="L18" s="297">
        <f t="shared" si="6"/>
        <v>1075.157807</v>
      </c>
      <c r="M18" s="65">
        <v>0</v>
      </c>
    </row>
    <row r="19" spans="1:13" x14ac:dyDescent="0.2">
      <c r="A19" s="50" t="s">
        <v>259</v>
      </c>
      <c r="B19" s="51" t="s">
        <v>7</v>
      </c>
      <c r="C19" s="52" t="s">
        <v>1338</v>
      </c>
      <c r="D19" s="273">
        <f t="shared" si="3"/>
        <v>45901</v>
      </c>
      <c r="E19" s="135" t="s">
        <v>1333</v>
      </c>
      <c r="F19" s="54" t="s">
        <v>315</v>
      </c>
      <c r="G19" s="57">
        <v>1</v>
      </c>
      <c r="H19" s="55">
        <f>COMPOSIÇÕES!G225</f>
        <v>5566.0999999999995</v>
      </c>
      <c r="I19" s="63">
        <v>1</v>
      </c>
      <c r="J19" s="56">
        <f t="shared" si="4"/>
        <v>6963.7477099999996</v>
      </c>
      <c r="K19" s="294">
        <f t="shared" si="7"/>
        <v>6963.7477099999996</v>
      </c>
      <c r="L19" s="297">
        <f t="shared" ref="L19" si="8">J19-M19</f>
        <v>5867.9294640490998</v>
      </c>
      <c r="M19" s="65">
        <f>VLOOKUP(E19,COMPOSIÇÕES!$C:$J,8,FALSE)*J19</f>
        <v>1095.8182459508998</v>
      </c>
    </row>
    <row r="20" spans="1:13" x14ac:dyDescent="0.2">
      <c r="A20" s="50" t="s">
        <v>1334</v>
      </c>
      <c r="B20" s="51" t="s">
        <v>7</v>
      </c>
      <c r="C20" s="52" t="s">
        <v>1339</v>
      </c>
      <c r="D20" s="273">
        <f t="shared" si="3"/>
        <v>45901</v>
      </c>
      <c r="E20" s="135" t="s">
        <v>1340</v>
      </c>
      <c r="F20" s="54" t="s">
        <v>315</v>
      </c>
      <c r="G20" s="57">
        <v>1</v>
      </c>
      <c r="H20" s="55">
        <f>COMPOSIÇÕES!G231</f>
        <v>358.07599999999996</v>
      </c>
      <c r="I20" s="63">
        <v>1</v>
      </c>
      <c r="J20" s="56">
        <f t="shared" si="4"/>
        <v>447.98888360000001</v>
      </c>
      <c r="K20" s="294">
        <f t="shared" si="7"/>
        <v>447.98888360000001</v>
      </c>
      <c r="L20" s="297">
        <f t="shared" si="6"/>
        <v>392.13401703340003</v>
      </c>
      <c r="M20" s="65">
        <f>VLOOKUP(E20,COMPOSIÇÕES!$C:$J,8,FALSE)*J20</f>
        <v>55.854866566600002</v>
      </c>
    </row>
    <row r="21" spans="1:13" x14ac:dyDescent="0.2">
      <c r="A21" s="59">
        <v>3</v>
      </c>
      <c r="B21" s="60"/>
      <c r="C21" s="60"/>
      <c r="D21" s="60"/>
      <c r="E21" s="137" t="s">
        <v>659</v>
      </c>
      <c r="F21" s="60"/>
      <c r="G21" s="61"/>
      <c r="H21" s="62"/>
      <c r="I21" s="62"/>
      <c r="J21" s="5"/>
      <c r="K21" s="295">
        <f>K22+K35+K41+K47+K59+K74+K79+K92+K101+K112+K127+K139+K143</f>
        <v>688931.84686574468</v>
      </c>
      <c r="L21" s="295"/>
      <c r="M21" s="315"/>
    </row>
    <row r="22" spans="1:13" x14ac:dyDescent="0.2">
      <c r="A22" s="59" t="s">
        <v>57</v>
      </c>
      <c r="B22" s="60"/>
      <c r="C22" s="60"/>
      <c r="D22" s="60"/>
      <c r="E22" s="137" t="s">
        <v>1260</v>
      </c>
      <c r="F22" s="60"/>
      <c r="G22" s="61"/>
      <c r="H22" s="62"/>
      <c r="I22" s="62"/>
      <c r="J22" s="5"/>
      <c r="K22" s="295">
        <f>SUM(K23:K34)</f>
        <v>155457.01264106002</v>
      </c>
      <c r="L22" s="295"/>
      <c r="M22" s="315"/>
    </row>
    <row r="23" spans="1:13" ht="30" x14ac:dyDescent="0.2">
      <c r="A23" s="50" t="s">
        <v>325</v>
      </c>
      <c r="B23" s="51" t="s">
        <v>3</v>
      </c>
      <c r="C23" s="53">
        <v>96527</v>
      </c>
      <c r="D23" s="273">
        <f t="shared" ref="D23:D34" si="9">$D$10</f>
        <v>45901</v>
      </c>
      <c r="E23" s="135" t="s">
        <v>295</v>
      </c>
      <c r="F23" s="54" t="s">
        <v>38</v>
      </c>
      <c r="G23" s="57">
        <f>38.89+12.5</f>
        <v>51.39</v>
      </c>
      <c r="H23" s="55">
        <v>105.6</v>
      </c>
      <c r="I23" s="63">
        <v>1</v>
      </c>
      <c r="J23" s="56">
        <f t="shared" ref="J23:J34" si="10">IF(I23=1,(H23*(1+$M$1)),(H23*(1+$M$2)))</f>
        <v>132.11616000000001</v>
      </c>
      <c r="K23" s="294">
        <f t="shared" ref="K23:K34" si="11">J23*G23</f>
        <v>6789.4494624000008</v>
      </c>
      <c r="L23" s="297">
        <f>J23-M23</f>
        <v>0</v>
      </c>
      <c r="M23" s="65">
        <f>VLOOKUP(C23,'% MDO'!$B:$E,4,FALSE)*J23</f>
        <v>132.11616000000001</v>
      </c>
    </row>
    <row r="24" spans="1:13" ht="30" x14ac:dyDescent="0.2">
      <c r="A24" s="50" t="s">
        <v>326</v>
      </c>
      <c r="B24" s="51" t="s">
        <v>3</v>
      </c>
      <c r="C24" s="53">
        <v>104923</v>
      </c>
      <c r="D24" s="273">
        <f t="shared" si="9"/>
        <v>45901</v>
      </c>
      <c r="E24" s="135" t="s">
        <v>299</v>
      </c>
      <c r="F24" s="54" t="s">
        <v>38</v>
      </c>
      <c r="G24" s="57">
        <v>43.02</v>
      </c>
      <c r="H24" s="55">
        <v>853.15</v>
      </c>
      <c r="I24" s="63">
        <v>1</v>
      </c>
      <c r="J24" s="56">
        <f t="shared" si="10"/>
        <v>1067.375965</v>
      </c>
      <c r="K24" s="294">
        <f t="shared" si="11"/>
        <v>45918.514014300003</v>
      </c>
      <c r="L24" s="297">
        <f t="shared" ref="L24:L34" si="12">J24-M24</f>
        <v>728.16388332299994</v>
      </c>
      <c r="M24" s="65">
        <f>VLOOKUP(C24,'% MDO'!$B:$E,4,FALSE)*J24</f>
        <v>339.21208167700001</v>
      </c>
    </row>
    <row r="25" spans="1:13" ht="30" x14ac:dyDescent="0.2">
      <c r="A25" s="50" t="s">
        <v>327</v>
      </c>
      <c r="B25" s="51" t="s">
        <v>3</v>
      </c>
      <c r="C25" s="53">
        <v>96616</v>
      </c>
      <c r="D25" s="273">
        <f t="shared" si="9"/>
        <v>45901</v>
      </c>
      <c r="E25" s="135" t="s">
        <v>1262</v>
      </c>
      <c r="F25" s="54" t="s">
        <v>38</v>
      </c>
      <c r="G25" s="57">
        <v>9.0299999999999994</v>
      </c>
      <c r="H25" s="55">
        <v>826.83</v>
      </c>
      <c r="I25" s="63">
        <v>1</v>
      </c>
      <c r="J25" s="56">
        <f t="shared" si="10"/>
        <v>1034.4470130000002</v>
      </c>
      <c r="K25" s="294">
        <f t="shared" si="11"/>
        <v>9341.0565273900011</v>
      </c>
      <c r="L25" s="297">
        <f t="shared" si="12"/>
        <v>578.66965907220015</v>
      </c>
      <c r="M25" s="65">
        <f>VLOOKUP(C25,'% MDO'!$B:$E,4,FALSE)*J25</f>
        <v>455.77735392780005</v>
      </c>
    </row>
    <row r="26" spans="1:13" ht="30" x14ac:dyDescent="0.2">
      <c r="A26" s="50" t="s">
        <v>328</v>
      </c>
      <c r="B26" s="51" t="s">
        <v>3</v>
      </c>
      <c r="C26" s="53">
        <v>102719</v>
      </c>
      <c r="D26" s="273">
        <f t="shared" si="9"/>
        <v>45901</v>
      </c>
      <c r="E26" s="135" t="s">
        <v>1263</v>
      </c>
      <c r="F26" s="54" t="s">
        <v>38</v>
      </c>
      <c r="G26" s="57">
        <v>9.93</v>
      </c>
      <c r="H26" s="55">
        <v>139.37</v>
      </c>
      <c r="I26" s="63">
        <v>1</v>
      </c>
      <c r="J26" s="56">
        <f t="shared" si="10"/>
        <v>174.36580700000002</v>
      </c>
      <c r="K26" s="294">
        <f t="shared" si="11"/>
        <v>1731.4524635100001</v>
      </c>
      <c r="L26" s="297">
        <f t="shared" si="12"/>
        <v>130.73948208860003</v>
      </c>
      <c r="M26" s="65">
        <f>VLOOKUP(C26,'% MDO'!$B:$E,4,FALSE)*J26</f>
        <v>43.626324911399998</v>
      </c>
    </row>
    <row r="27" spans="1:13" x14ac:dyDescent="0.2">
      <c r="A27" s="50" t="s">
        <v>329</v>
      </c>
      <c r="B27" s="51" t="s">
        <v>3</v>
      </c>
      <c r="C27" s="53">
        <v>102726</v>
      </c>
      <c r="D27" s="273">
        <f t="shared" si="9"/>
        <v>45901</v>
      </c>
      <c r="E27" s="135" t="s">
        <v>1264</v>
      </c>
      <c r="F27" s="54" t="s">
        <v>315</v>
      </c>
      <c r="G27" s="57">
        <v>139</v>
      </c>
      <c r="H27" s="55">
        <v>27.35</v>
      </c>
      <c r="I27" s="63">
        <v>1</v>
      </c>
      <c r="J27" s="56">
        <f t="shared" si="10"/>
        <v>34.217585000000007</v>
      </c>
      <c r="K27" s="294">
        <f t="shared" si="11"/>
        <v>4756.2443150000008</v>
      </c>
      <c r="L27" s="297">
        <f t="shared" si="12"/>
        <v>19.918056228500006</v>
      </c>
      <c r="M27" s="65">
        <f>VLOOKUP(C27,'% MDO'!$B:$E,4,FALSE)*J27</f>
        <v>14.299528771500002</v>
      </c>
    </row>
    <row r="28" spans="1:13" ht="45" x14ac:dyDescent="0.2">
      <c r="A28" s="50" t="s">
        <v>330</v>
      </c>
      <c r="B28" s="51" t="s">
        <v>3</v>
      </c>
      <c r="C28" s="53">
        <v>104926</v>
      </c>
      <c r="D28" s="273">
        <f t="shared" si="9"/>
        <v>45901</v>
      </c>
      <c r="E28" s="135" t="s">
        <v>296</v>
      </c>
      <c r="F28" s="54" t="s">
        <v>237</v>
      </c>
      <c r="G28" s="57">
        <v>406.98</v>
      </c>
      <c r="H28" s="55">
        <v>95.57</v>
      </c>
      <c r="I28" s="63">
        <v>1</v>
      </c>
      <c r="J28" s="56">
        <f t="shared" si="10"/>
        <v>119.567627</v>
      </c>
      <c r="K28" s="294">
        <f t="shared" si="11"/>
        <v>48661.632836460005</v>
      </c>
      <c r="L28" s="297">
        <f t="shared" si="12"/>
        <v>55.945692673300002</v>
      </c>
      <c r="M28" s="65">
        <f>VLOOKUP(C28,'% MDO'!$B:$E,4,FALSE)*J28</f>
        <v>63.6219343267</v>
      </c>
    </row>
    <row r="29" spans="1:13" ht="60" x14ac:dyDescent="0.2">
      <c r="A29" s="50" t="s">
        <v>1255</v>
      </c>
      <c r="B29" s="51" t="s">
        <v>3</v>
      </c>
      <c r="C29" s="53">
        <v>94316</v>
      </c>
      <c r="D29" s="273">
        <f t="shared" si="9"/>
        <v>45901</v>
      </c>
      <c r="E29" s="135" t="s">
        <v>1265</v>
      </c>
      <c r="F29" s="54" t="s">
        <v>38</v>
      </c>
      <c r="G29" s="57">
        <v>91.5</v>
      </c>
      <c r="H29" s="55">
        <v>74.08</v>
      </c>
      <c r="I29" s="63">
        <v>1</v>
      </c>
      <c r="J29" s="56">
        <f t="shared" si="10"/>
        <v>92.681488000000002</v>
      </c>
      <c r="K29" s="294">
        <f t="shared" si="11"/>
        <v>8480.3561520000003</v>
      </c>
      <c r="L29" s="297">
        <f t="shared" si="12"/>
        <v>78.853409990399996</v>
      </c>
      <c r="M29" s="65">
        <f>VLOOKUP(C29,'% MDO'!$B:$E,4,FALSE)*J29</f>
        <v>13.8280780096</v>
      </c>
    </row>
    <row r="30" spans="1:13" ht="30" x14ac:dyDescent="0.2">
      <c r="A30" s="50" t="s">
        <v>1256</v>
      </c>
      <c r="B30" s="51" t="s">
        <v>3</v>
      </c>
      <c r="C30" s="53">
        <v>104916</v>
      </c>
      <c r="D30" s="273">
        <f t="shared" si="9"/>
        <v>45901</v>
      </c>
      <c r="E30" s="135" t="s">
        <v>298</v>
      </c>
      <c r="F30" s="54" t="s">
        <v>1</v>
      </c>
      <c r="G30" s="57">
        <v>120</v>
      </c>
      <c r="H30" s="55">
        <v>16.79</v>
      </c>
      <c r="I30" s="63">
        <v>1</v>
      </c>
      <c r="J30" s="56">
        <f t="shared" si="10"/>
        <v>21.005969</v>
      </c>
      <c r="K30" s="294">
        <f t="shared" si="11"/>
        <v>2520.7162800000001</v>
      </c>
      <c r="L30" s="297">
        <f t="shared" si="12"/>
        <v>11.3726316166</v>
      </c>
      <c r="M30" s="65">
        <f>VLOOKUP(C30,'% MDO'!$B:$E,4,FALSE)*J30</f>
        <v>9.6333373834000007</v>
      </c>
    </row>
    <row r="31" spans="1:13" ht="30" x14ac:dyDescent="0.2">
      <c r="A31" s="50" t="s">
        <v>1257</v>
      </c>
      <c r="B31" s="51" t="s">
        <v>3</v>
      </c>
      <c r="C31" s="53">
        <v>100342</v>
      </c>
      <c r="D31" s="273">
        <f t="shared" si="9"/>
        <v>45901</v>
      </c>
      <c r="E31" s="135" t="s">
        <v>1266</v>
      </c>
      <c r="F31" s="54" t="s">
        <v>1</v>
      </c>
      <c r="G31" s="57">
        <v>170</v>
      </c>
      <c r="H31" s="55">
        <v>16.940000000000001</v>
      </c>
      <c r="I31" s="63">
        <v>1</v>
      </c>
      <c r="J31" s="56">
        <f t="shared" si="10"/>
        <v>21.193634000000003</v>
      </c>
      <c r="K31" s="294">
        <f t="shared" si="11"/>
        <v>3602.9177800000007</v>
      </c>
      <c r="L31" s="297">
        <f t="shared" si="12"/>
        <v>12.610212230000002</v>
      </c>
      <c r="M31" s="65">
        <f>VLOOKUP(C31,'% MDO'!$B:$E,4,FALSE)*J31</f>
        <v>8.5834217700000011</v>
      </c>
    </row>
    <row r="32" spans="1:13" ht="30" x14ac:dyDescent="0.2">
      <c r="A32" s="50" t="s">
        <v>1258</v>
      </c>
      <c r="B32" s="51" t="s">
        <v>3</v>
      </c>
      <c r="C32" s="53">
        <v>100343</v>
      </c>
      <c r="D32" s="273">
        <f t="shared" si="9"/>
        <v>45901</v>
      </c>
      <c r="E32" s="135" t="s">
        <v>1267</v>
      </c>
      <c r="F32" s="54" t="s">
        <v>1</v>
      </c>
      <c r="G32" s="57">
        <v>220</v>
      </c>
      <c r="H32" s="55">
        <v>15.15</v>
      </c>
      <c r="I32" s="63">
        <v>1</v>
      </c>
      <c r="J32" s="56">
        <f t="shared" si="10"/>
        <v>18.954165000000003</v>
      </c>
      <c r="K32" s="294">
        <f t="shared" si="11"/>
        <v>4169.9163000000008</v>
      </c>
      <c r="L32" s="297">
        <f t="shared" si="12"/>
        <v>13.074583017000002</v>
      </c>
      <c r="M32" s="65">
        <f>VLOOKUP(C32,'% MDO'!$B:$E,4,FALSE)*J32</f>
        <v>5.8795819830000005</v>
      </c>
    </row>
    <row r="33" spans="1:13" ht="30" x14ac:dyDescent="0.2">
      <c r="A33" s="50" t="s">
        <v>1259</v>
      </c>
      <c r="B33" s="51" t="s">
        <v>3</v>
      </c>
      <c r="C33" s="53">
        <v>100344</v>
      </c>
      <c r="D33" s="273">
        <f t="shared" si="9"/>
        <v>45901</v>
      </c>
      <c r="E33" s="135" t="s">
        <v>1268</v>
      </c>
      <c r="F33" s="54" t="s">
        <v>1</v>
      </c>
      <c r="G33" s="57">
        <v>490</v>
      </c>
      <c r="H33" s="55">
        <v>12.59</v>
      </c>
      <c r="I33" s="63">
        <v>1</v>
      </c>
      <c r="J33" s="56">
        <f t="shared" si="10"/>
        <v>15.751349000000001</v>
      </c>
      <c r="K33" s="294">
        <f t="shared" si="11"/>
        <v>7718.1610100000007</v>
      </c>
      <c r="L33" s="297">
        <f t="shared" si="12"/>
        <v>12.323855457600001</v>
      </c>
      <c r="M33" s="65">
        <f>VLOOKUP(C33,'% MDO'!$B:$E,4,FALSE)*J33</f>
        <v>3.4274935424000001</v>
      </c>
    </row>
    <row r="34" spans="1:13" ht="30" x14ac:dyDescent="0.2">
      <c r="A34" s="50" t="s">
        <v>1261</v>
      </c>
      <c r="B34" s="51" t="s">
        <v>3</v>
      </c>
      <c r="C34" s="53">
        <v>100345</v>
      </c>
      <c r="D34" s="273">
        <f t="shared" si="9"/>
        <v>45901</v>
      </c>
      <c r="E34" s="135" t="s">
        <v>1269</v>
      </c>
      <c r="F34" s="54" t="s">
        <v>1</v>
      </c>
      <c r="G34" s="57">
        <v>950</v>
      </c>
      <c r="H34" s="55">
        <v>9.9</v>
      </c>
      <c r="I34" s="63">
        <v>1</v>
      </c>
      <c r="J34" s="56">
        <f t="shared" si="10"/>
        <v>12.385890000000002</v>
      </c>
      <c r="K34" s="294">
        <f t="shared" si="11"/>
        <v>11766.595500000001</v>
      </c>
      <c r="L34" s="297">
        <f t="shared" si="12"/>
        <v>10.747236753000001</v>
      </c>
      <c r="M34" s="65">
        <f>VLOOKUP(C34,'% MDO'!$B:$E,4,FALSE)*J34</f>
        <v>1.6386532470000001</v>
      </c>
    </row>
    <row r="35" spans="1:13" x14ac:dyDescent="0.2">
      <c r="A35" s="59" t="s">
        <v>58</v>
      </c>
      <c r="B35" s="60"/>
      <c r="C35" s="60"/>
      <c r="D35" s="60"/>
      <c r="E35" s="137" t="s">
        <v>300</v>
      </c>
      <c r="F35" s="60"/>
      <c r="G35" s="61"/>
      <c r="H35" s="62"/>
      <c r="I35" s="62"/>
      <c r="J35" s="5"/>
      <c r="K35" s="295">
        <f>SUM(K36:K40)</f>
        <v>8069.6335651575027</v>
      </c>
      <c r="L35" s="295"/>
      <c r="M35" s="315"/>
    </row>
    <row r="36" spans="1:13" ht="30" x14ac:dyDescent="0.2">
      <c r="A36" s="50" t="s">
        <v>331</v>
      </c>
      <c r="B36" s="51" t="s">
        <v>3</v>
      </c>
      <c r="C36" s="53">
        <v>96523</v>
      </c>
      <c r="D36" s="273">
        <f>$D$10</f>
        <v>45901</v>
      </c>
      <c r="E36" s="135" t="s">
        <v>301</v>
      </c>
      <c r="F36" s="54" t="s">
        <v>38</v>
      </c>
      <c r="G36" s="57">
        <f>3*(1.2*1.2*1)</f>
        <v>4.32</v>
      </c>
      <c r="H36" s="55">
        <v>95.88</v>
      </c>
      <c r="I36" s="63">
        <v>1</v>
      </c>
      <c r="J36" s="56">
        <f>IF(I36=1,(H36*(1+$M$1)),(H36*(1+$M$2)))</f>
        <v>119.95546800000001</v>
      </c>
      <c r="K36" s="294">
        <f t="shared" ref="K36:K78" si="13">J36*G36</f>
        <v>518.20762176000005</v>
      </c>
      <c r="L36" s="297">
        <f t="shared" ref="L36" si="14">J36-M36</f>
        <v>0</v>
      </c>
      <c r="M36" s="65">
        <f>VLOOKUP(C36,'% MDO'!$B:$E,4,FALSE)*J36</f>
        <v>119.95546800000001</v>
      </c>
    </row>
    <row r="37" spans="1:13" ht="30" x14ac:dyDescent="0.2">
      <c r="A37" s="50" t="s">
        <v>332</v>
      </c>
      <c r="B37" s="51" t="s">
        <v>3</v>
      </c>
      <c r="C37" s="53">
        <v>96619</v>
      </c>
      <c r="D37" s="273">
        <f>$D$10</f>
        <v>45901</v>
      </c>
      <c r="E37" s="135" t="s">
        <v>302</v>
      </c>
      <c r="F37" s="54" t="s">
        <v>237</v>
      </c>
      <c r="G37" s="57">
        <f>1.1*1.1*3</f>
        <v>3.6300000000000008</v>
      </c>
      <c r="H37" s="55">
        <v>41.33</v>
      </c>
      <c r="I37" s="63">
        <v>1</v>
      </c>
      <c r="J37" s="56">
        <f>IF(I37=1,(H37*(1+$M$1)),(H37*(1+$M$2)))</f>
        <v>51.707962999999999</v>
      </c>
      <c r="K37" s="294">
        <f t="shared" si="13"/>
        <v>187.69990569000004</v>
      </c>
      <c r="L37" s="297">
        <f t="shared" ref="L37:L40" si="15">J37-M37</f>
        <v>28.935776094799998</v>
      </c>
      <c r="M37" s="65">
        <f>VLOOKUP(C37,'% MDO'!$B:$E,4,FALSE)*J37</f>
        <v>22.772186905200002</v>
      </c>
    </row>
    <row r="38" spans="1:13" ht="30" x14ac:dyDescent="0.2">
      <c r="A38" s="50" t="s">
        <v>333</v>
      </c>
      <c r="B38" s="51" t="s">
        <v>3</v>
      </c>
      <c r="C38" s="53">
        <v>96529</v>
      </c>
      <c r="D38" s="273">
        <f>$D$10</f>
        <v>45901</v>
      </c>
      <c r="E38" s="135" t="s">
        <v>303</v>
      </c>
      <c r="F38" s="54" t="s">
        <v>237</v>
      </c>
      <c r="G38" s="57">
        <f>(1.1*0.65*4)*3</f>
        <v>8.5800000000000018</v>
      </c>
      <c r="H38" s="55">
        <v>252.22</v>
      </c>
      <c r="I38" s="63">
        <v>1</v>
      </c>
      <c r="J38" s="56">
        <f>IF(I38=1,(H38*(1+$M$1)),(H38*(1+$M$2)))</f>
        <v>315.55244200000004</v>
      </c>
      <c r="K38" s="294">
        <f t="shared" si="13"/>
        <v>2707.4399523600009</v>
      </c>
      <c r="L38" s="297">
        <f t="shared" si="15"/>
        <v>113.53576863160001</v>
      </c>
      <c r="M38" s="65">
        <f>VLOOKUP(C38,'% MDO'!$B:$E,4,FALSE)*J38</f>
        <v>202.01667336840003</v>
      </c>
    </row>
    <row r="39" spans="1:13" ht="45" x14ac:dyDescent="0.2">
      <c r="A39" s="50" t="s">
        <v>334</v>
      </c>
      <c r="B39" s="51" t="s">
        <v>3</v>
      </c>
      <c r="C39" s="53">
        <v>104920</v>
      </c>
      <c r="D39" s="273">
        <f>$D$10</f>
        <v>45901</v>
      </c>
      <c r="E39" s="135" t="s">
        <v>297</v>
      </c>
      <c r="F39" s="54" t="s">
        <v>1</v>
      </c>
      <c r="G39" s="57">
        <v>135</v>
      </c>
      <c r="H39" s="55">
        <v>10.99</v>
      </c>
      <c r="I39" s="63">
        <v>1</v>
      </c>
      <c r="J39" s="56">
        <f>IF(I39=1,(H39*(1+$M$1)),(H39*(1+$M$2)))</f>
        <v>13.749589000000002</v>
      </c>
      <c r="K39" s="294">
        <f t="shared" si="13"/>
        <v>1856.1945150000004</v>
      </c>
      <c r="L39" s="297">
        <f t="shared" si="15"/>
        <v>10.734304132300002</v>
      </c>
      <c r="M39" s="65">
        <f>VLOOKUP(C39,'% MDO'!$B:$E,4,FALSE)*J39</f>
        <v>3.0152848677000006</v>
      </c>
    </row>
    <row r="40" spans="1:13" ht="30" x14ac:dyDescent="0.2">
      <c r="A40" s="50" t="s">
        <v>335</v>
      </c>
      <c r="B40" s="51" t="s">
        <v>3</v>
      </c>
      <c r="C40" s="53">
        <v>96556</v>
      </c>
      <c r="D40" s="273">
        <f>$D$10</f>
        <v>45901</v>
      </c>
      <c r="E40" s="135" t="s">
        <v>304</v>
      </c>
      <c r="F40" s="54" t="s">
        <v>38</v>
      </c>
      <c r="G40" s="57">
        <f>(1.1*1.1*0.65)*3</f>
        <v>2.3595000000000006</v>
      </c>
      <c r="H40" s="55">
        <v>948.55</v>
      </c>
      <c r="I40" s="63">
        <v>1</v>
      </c>
      <c r="J40" s="56">
        <f>IF(I40=1,(H40*(1+$M$1)),(H40*(1+$M$2)))</f>
        <v>1186.7309050000001</v>
      </c>
      <c r="K40" s="294">
        <f t="shared" si="13"/>
        <v>2800.0915703475011</v>
      </c>
      <c r="L40" s="297">
        <f t="shared" si="15"/>
        <v>728.77144876050011</v>
      </c>
      <c r="M40" s="65">
        <f>VLOOKUP(C40,'% MDO'!$B:$E,4,FALSE)*J40</f>
        <v>457.95945623950007</v>
      </c>
    </row>
    <row r="41" spans="1:13" x14ac:dyDescent="0.2">
      <c r="A41" s="59" t="s">
        <v>59</v>
      </c>
      <c r="B41" s="60"/>
      <c r="C41" s="60"/>
      <c r="D41" s="60"/>
      <c r="E41" s="137" t="s">
        <v>305</v>
      </c>
      <c r="F41" s="60"/>
      <c r="G41" s="61"/>
      <c r="H41" s="62"/>
      <c r="I41" s="62"/>
      <c r="J41" s="5"/>
      <c r="K41" s="295">
        <f>SUM(K42:K46)</f>
        <v>5843.4581719960024</v>
      </c>
      <c r="L41" s="295"/>
      <c r="M41" s="315"/>
    </row>
    <row r="42" spans="1:13" ht="30" x14ac:dyDescent="0.2">
      <c r="A42" s="50" t="s">
        <v>336</v>
      </c>
      <c r="B42" s="51" t="s">
        <v>3</v>
      </c>
      <c r="C42" s="53">
        <v>96523</v>
      </c>
      <c r="D42" s="273">
        <f>$D$10</f>
        <v>45901</v>
      </c>
      <c r="E42" s="135" t="s">
        <v>301</v>
      </c>
      <c r="F42" s="54" t="s">
        <v>38</v>
      </c>
      <c r="G42" s="57">
        <f>1.8*1.3*1.3</f>
        <v>3.0420000000000007</v>
      </c>
      <c r="H42" s="55">
        <v>95.88</v>
      </c>
      <c r="I42" s="63">
        <v>1</v>
      </c>
      <c r="J42" s="56">
        <f>IF(I42=1,(H42*(1+$M$1)),(H42*(1+$M$2)))</f>
        <v>119.95546800000001</v>
      </c>
      <c r="K42" s="294">
        <f t="shared" si="13"/>
        <v>364.90453365600013</v>
      </c>
      <c r="L42" s="297">
        <f t="shared" ref="L42" si="16">J42-M42</f>
        <v>0</v>
      </c>
      <c r="M42" s="65">
        <f>VLOOKUP(C42,'% MDO'!$B:$E,4,FALSE)*J42</f>
        <v>119.95546800000001</v>
      </c>
    </row>
    <row r="43" spans="1:13" ht="30" x14ac:dyDescent="0.2">
      <c r="A43" s="50" t="s">
        <v>337</v>
      </c>
      <c r="B43" s="51" t="s">
        <v>3</v>
      </c>
      <c r="C43" s="53">
        <v>96619</v>
      </c>
      <c r="D43" s="273">
        <f>$D$10</f>
        <v>45901</v>
      </c>
      <c r="E43" s="135" t="s">
        <v>302</v>
      </c>
      <c r="F43" s="54" t="s">
        <v>237</v>
      </c>
      <c r="G43" s="57">
        <f>1.6*1.1</f>
        <v>1.7600000000000002</v>
      </c>
      <c r="H43" s="55">
        <v>41.33</v>
      </c>
      <c r="I43" s="63">
        <v>1</v>
      </c>
      <c r="J43" s="56">
        <f>IF(I43=1,(H43*(1+$M$1)),(H43*(1+$M$2)))</f>
        <v>51.707962999999999</v>
      </c>
      <c r="K43" s="294">
        <f t="shared" si="13"/>
        <v>91.006014880000009</v>
      </c>
      <c r="L43" s="297">
        <f t="shared" ref="L43:L46" si="17">J43-M43</f>
        <v>28.935776094799998</v>
      </c>
      <c r="M43" s="65">
        <f>VLOOKUP(C43,'% MDO'!$B:$E,4,FALSE)*J43</f>
        <v>22.772186905200002</v>
      </c>
    </row>
    <row r="44" spans="1:13" ht="30" x14ac:dyDescent="0.2">
      <c r="A44" s="50" t="s">
        <v>338</v>
      </c>
      <c r="B44" s="51" t="s">
        <v>3</v>
      </c>
      <c r="C44" s="53">
        <v>96529</v>
      </c>
      <c r="D44" s="273">
        <f>$D$10</f>
        <v>45901</v>
      </c>
      <c r="E44" s="135" t="s">
        <v>303</v>
      </c>
      <c r="F44" s="54" t="s">
        <v>237</v>
      </c>
      <c r="G44" s="57">
        <f>(1.6+1.6+1.1+1.1)*1.1</f>
        <v>5.9400000000000013</v>
      </c>
      <c r="H44" s="55">
        <v>252.22</v>
      </c>
      <c r="I44" s="63">
        <v>1</v>
      </c>
      <c r="J44" s="56">
        <f>IF(I44=1,(H44*(1+$M$1)),(H44*(1+$M$2)))</f>
        <v>315.55244200000004</v>
      </c>
      <c r="K44" s="294">
        <f t="shared" si="13"/>
        <v>1874.3815054800007</v>
      </c>
      <c r="L44" s="297">
        <f t="shared" si="17"/>
        <v>113.53576863160001</v>
      </c>
      <c r="M44" s="65">
        <f>VLOOKUP(C44,'% MDO'!$B:$E,4,FALSE)*J44</f>
        <v>202.01667336840003</v>
      </c>
    </row>
    <row r="45" spans="1:13" ht="45" x14ac:dyDescent="0.2">
      <c r="A45" s="50" t="s">
        <v>339</v>
      </c>
      <c r="B45" s="51" t="s">
        <v>3</v>
      </c>
      <c r="C45" s="53">
        <v>104921</v>
      </c>
      <c r="D45" s="273">
        <f>$D$10</f>
        <v>45901</v>
      </c>
      <c r="E45" s="135" t="s">
        <v>1239</v>
      </c>
      <c r="F45" s="54" t="s">
        <v>1</v>
      </c>
      <c r="G45" s="57">
        <v>93.7</v>
      </c>
      <c r="H45" s="55">
        <v>10.37</v>
      </c>
      <c r="I45" s="63">
        <v>1</v>
      </c>
      <c r="J45" s="56">
        <f>IF(I45=1,(H45*(1+$M$1)),(H45*(1+$M$2)))</f>
        <v>12.973907000000001</v>
      </c>
      <c r="K45" s="294">
        <f t="shared" si="13"/>
        <v>1215.6550859000001</v>
      </c>
      <c r="L45" s="297">
        <f t="shared" si="17"/>
        <v>10.721636744800001</v>
      </c>
      <c r="M45" s="65">
        <f>VLOOKUP(C45,'% MDO'!$B:$E,4,FALSE)*J45</f>
        <v>2.2522702552</v>
      </c>
    </row>
    <row r="46" spans="1:13" ht="30" x14ac:dyDescent="0.2">
      <c r="A46" s="50" t="s">
        <v>340</v>
      </c>
      <c r="B46" s="51" t="s">
        <v>3</v>
      </c>
      <c r="C46" s="53">
        <v>96556</v>
      </c>
      <c r="D46" s="273">
        <f>$D$10</f>
        <v>45901</v>
      </c>
      <c r="E46" s="135" t="s">
        <v>304</v>
      </c>
      <c r="F46" s="54" t="s">
        <v>38</v>
      </c>
      <c r="G46" s="57">
        <f>1.1*1.1*1.6</f>
        <v>1.9360000000000004</v>
      </c>
      <c r="H46" s="55">
        <v>948.55</v>
      </c>
      <c r="I46" s="63">
        <v>1</v>
      </c>
      <c r="J46" s="56">
        <f>IF(I46=1,(H46*(1+$M$1)),(H46*(1+$M$2)))</f>
        <v>1186.7309050000001</v>
      </c>
      <c r="K46" s="294">
        <f t="shared" si="13"/>
        <v>2297.5110320800009</v>
      </c>
      <c r="L46" s="297">
        <f t="shared" si="17"/>
        <v>728.77144876050011</v>
      </c>
      <c r="M46" s="65">
        <f>VLOOKUP(C46,'% MDO'!$B:$E,4,FALSE)*J46</f>
        <v>457.95945623950007</v>
      </c>
    </row>
    <row r="47" spans="1:13" x14ac:dyDescent="0.2">
      <c r="A47" s="59" t="s">
        <v>60</v>
      </c>
      <c r="B47" s="60"/>
      <c r="C47" s="60"/>
      <c r="D47" s="60"/>
      <c r="E47" s="137" t="s">
        <v>1270</v>
      </c>
      <c r="F47" s="60"/>
      <c r="G47" s="61"/>
      <c r="H47" s="62"/>
      <c r="I47" s="62"/>
      <c r="J47" s="5"/>
      <c r="K47" s="295">
        <f>SUM(K48:K58)</f>
        <v>19015.232567210001</v>
      </c>
      <c r="L47" s="295"/>
      <c r="M47" s="315"/>
    </row>
    <row r="48" spans="1:13" ht="30" x14ac:dyDescent="0.2">
      <c r="A48" s="50" t="s">
        <v>341</v>
      </c>
      <c r="B48" s="51" t="s">
        <v>3</v>
      </c>
      <c r="C48" s="53">
        <v>96523</v>
      </c>
      <c r="D48" s="273">
        <f t="shared" ref="D48:D58" si="18">$D$10</f>
        <v>45901</v>
      </c>
      <c r="E48" s="135" t="s">
        <v>301</v>
      </c>
      <c r="F48" s="54" t="s">
        <v>38</v>
      </c>
      <c r="G48" s="57">
        <f>(4.29*0.14*0.25)+(45.67*0.2*0.25)</f>
        <v>2.4336500000000001</v>
      </c>
      <c r="H48" s="55">
        <v>95.88</v>
      </c>
      <c r="I48" s="63">
        <v>1</v>
      </c>
      <c r="J48" s="56">
        <f t="shared" ref="J48:J58" si="19">IF(I48=1,(H48*(1+$M$1)),(H48*(1+$M$2)))</f>
        <v>119.95546800000001</v>
      </c>
      <c r="K48" s="294">
        <f t="shared" si="13"/>
        <v>291.92962469820003</v>
      </c>
      <c r="L48" s="297">
        <f t="shared" ref="L48" si="20">J48-M48</f>
        <v>0</v>
      </c>
      <c r="M48" s="65">
        <f>VLOOKUP(C48,'% MDO'!$B:$E,4,FALSE)*J48</f>
        <v>119.95546800000001</v>
      </c>
    </row>
    <row r="49" spans="1:13" ht="30" x14ac:dyDescent="0.2">
      <c r="A49" s="50" t="s">
        <v>342</v>
      </c>
      <c r="B49" s="51" t="s">
        <v>3</v>
      </c>
      <c r="C49" s="53">
        <v>96619</v>
      </c>
      <c r="D49" s="273">
        <f t="shared" si="18"/>
        <v>45901</v>
      </c>
      <c r="E49" s="135" t="s">
        <v>302</v>
      </c>
      <c r="F49" s="54" t="s">
        <v>237</v>
      </c>
      <c r="G49" s="57">
        <f>(4.29*0.14)+(45.67*0.2)</f>
        <v>9.7346000000000004</v>
      </c>
      <c r="H49" s="55">
        <v>41.33</v>
      </c>
      <c r="I49" s="63">
        <v>1</v>
      </c>
      <c r="J49" s="56">
        <f t="shared" si="19"/>
        <v>51.707962999999999</v>
      </c>
      <c r="K49" s="294">
        <f t="shared" si="13"/>
        <v>503.3563366198</v>
      </c>
      <c r="L49" s="297">
        <f t="shared" ref="L49:L58" si="21">J49-M49</f>
        <v>28.935776094799998</v>
      </c>
      <c r="M49" s="65">
        <f>VLOOKUP(C49,'% MDO'!$B:$E,4,FALSE)*J49</f>
        <v>22.772186905200002</v>
      </c>
    </row>
    <row r="50" spans="1:13" ht="30" x14ac:dyDescent="0.2">
      <c r="A50" s="50" t="s">
        <v>343</v>
      </c>
      <c r="B50" s="51" t="s">
        <v>3</v>
      </c>
      <c r="C50" s="53">
        <v>96529</v>
      </c>
      <c r="D50" s="273">
        <f t="shared" si="18"/>
        <v>45901</v>
      </c>
      <c r="E50" s="135" t="s">
        <v>303</v>
      </c>
      <c r="F50" s="54" t="s">
        <v>237</v>
      </c>
      <c r="G50" s="57">
        <v>3.43</v>
      </c>
      <c r="H50" s="55">
        <v>252.22</v>
      </c>
      <c r="I50" s="63">
        <v>1</v>
      </c>
      <c r="J50" s="56">
        <f t="shared" si="19"/>
        <v>315.55244200000004</v>
      </c>
      <c r="K50" s="294">
        <f t="shared" si="13"/>
        <v>1082.3448760600002</v>
      </c>
      <c r="L50" s="297">
        <f t="shared" si="21"/>
        <v>113.53576863160001</v>
      </c>
      <c r="M50" s="65">
        <f>VLOOKUP(C50,'% MDO'!$B:$E,4,FALSE)*J50</f>
        <v>202.01667336840003</v>
      </c>
    </row>
    <row r="51" spans="1:13" ht="30" x14ac:dyDescent="0.2">
      <c r="A51" s="50" t="s">
        <v>344</v>
      </c>
      <c r="B51" s="51" t="s">
        <v>3</v>
      </c>
      <c r="C51" s="53">
        <v>104919</v>
      </c>
      <c r="D51" s="273">
        <f t="shared" si="18"/>
        <v>45901</v>
      </c>
      <c r="E51" s="135" t="s">
        <v>1217</v>
      </c>
      <c r="F51" s="54" t="s">
        <v>1</v>
      </c>
      <c r="G51" s="57">
        <v>11.4</v>
      </c>
      <c r="H51" s="55">
        <v>12.96</v>
      </c>
      <c r="I51" s="63">
        <v>1</v>
      </c>
      <c r="J51" s="56">
        <f t="shared" si="19"/>
        <v>16.214256000000002</v>
      </c>
      <c r="K51" s="294">
        <f t="shared" si="13"/>
        <v>184.84251840000005</v>
      </c>
      <c r="L51" s="297">
        <f t="shared" si="21"/>
        <v>12.285541771200002</v>
      </c>
      <c r="M51" s="65">
        <f>VLOOKUP(C51,'% MDO'!$B:$E,4,FALSE)*J51</f>
        <v>3.9287142288000005</v>
      </c>
    </row>
    <row r="52" spans="1:13" ht="30" x14ac:dyDescent="0.2">
      <c r="A52" s="50" t="s">
        <v>345</v>
      </c>
      <c r="B52" s="51" t="s">
        <v>3</v>
      </c>
      <c r="C52" s="53">
        <v>104916</v>
      </c>
      <c r="D52" s="273">
        <f t="shared" si="18"/>
        <v>45901</v>
      </c>
      <c r="E52" s="135" t="s">
        <v>298</v>
      </c>
      <c r="F52" s="54" t="s">
        <v>1</v>
      </c>
      <c r="G52" s="57">
        <v>3.3</v>
      </c>
      <c r="H52" s="55">
        <v>16.79</v>
      </c>
      <c r="I52" s="63">
        <v>1</v>
      </c>
      <c r="J52" s="56">
        <f t="shared" si="19"/>
        <v>21.005969</v>
      </c>
      <c r="K52" s="294">
        <f t="shared" si="13"/>
        <v>69.319697699999992</v>
      </c>
      <c r="L52" s="297">
        <f t="shared" si="21"/>
        <v>11.3726316166</v>
      </c>
      <c r="M52" s="65">
        <f>VLOOKUP(C52,'% MDO'!$B:$E,4,FALSE)*J52</f>
        <v>9.6333373834000007</v>
      </c>
    </row>
    <row r="53" spans="1:13" ht="45" x14ac:dyDescent="0.2">
      <c r="A53" s="50" t="s">
        <v>346</v>
      </c>
      <c r="B53" s="51" t="s">
        <v>3</v>
      </c>
      <c r="C53" s="53">
        <v>96555</v>
      </c>
      <c r="D53" s="273">
        <f t="shared" si="18"/>
        <v>45901</v>
      </c>
      <c r="E53" s="135" t="s">
        <v>318</v>
      </c>
      <c r="F53" s="54" t="s">
        <v>38</v>
      </c>
      <c r="G53" s="57">
        <v>0.24</v>
      </c>
      <c r="H53" s="55">
        <v>796.19</v>
      </c>
      <c r="I53" s="63">
        <v>1</v>
      </c>
      <c r="J53" s="56">
        <f t="shared" si="19"/>
        <v>996.11330900000019</v>
      </c>
      <c r="K53" s="294">
        <f t="shared" si="13"/>
        <v>239.06719416000004</v>
      </c>
      <c r="L53" s="297">
        <f t="shared" si="21"/>
        <v>709.43189866980015</v>
      </c>
      <c r="M53" s="65">
        <f>VLOOKUP(C53,'% MDO'!$B:$E,4,FALSE)*J53</f>
        <v>286.68141033020004</v>
      </c>
    </row>
    <row r="54" spans="1:13" ht="45" x14ac:dyDescent="0.2">
      <c r="A54" s="50" t="s">
        <v>347</v>
      </c>
      <c r="B54" s="51" t="s">
        <v>3</v>
      </c>
      <c r="C54" s="53">
        <v>101159</v>
      </c>
      <c r="D54" s="273">
        <f t="shared" si="18"/>
        <v>45901</v>
      </c>
      <c r="E54" s="135" t="s">
        <v>424</v>
      </c>
      <c r="F54" s="54" t="s">
        <v>237</v>
      </c>
      <c r="G54" s="57">
        <f>45.67*0.6*2</f>
        <v>54.804000000000002</v>
      </c>
      <c r="H54" s="55">
        <v>135.63</v>
      </c>
      <c r="I54" s="63">
        <v>1</v>
      </c>
      <c r="J54" s="56">
        <f t="shared" si="19"/>
        <v>169.68669300000002</v>
      </c>
      <c r="K54" s="294">
        <f t="shared" si="13"/>
        <v>9299.5095231720006</v>
      </c>
      <c r="L54" s="297">
        <f t="shared" si="21"/>
        <v>71.981095170600014</v>
      </c>
      <c r="M54" s="65">
        <f>VLOOKUP(C54,'% MDO'!$B:$E,4,FALSE)*J54</f>
        <v>97.705597829400006</v>
      </c>
    </row>
    <row r="55" spans="1:13" ht="45" x14ac:dyDescent="0.2">
      <c r="A55" s="50" t="s">
        <v>348</v>
      </c>
      <c r="B55" s="51" t="s">
        <v>3</v>
      </c>
      <c r="C55" s="53">
        <v>87893</v>
      </c>
      <c r="D55" s="273">
        <f t="shared" si="18"/>
        <v>45901</v>
      </c>
      <c r="E55" s="135" t="s">
        <v>425</v>
      </c>
      <c r="F55" s="54" t="s">
        <v>237</v>
      </c>
      <c r="G55" s="57">
        <f>G56</f>
        <v>54.8</v>
      </c>
      <c r="H55" s="55">
        <v>7.46</v>
      </c>
      <c r="I55" s="63">
        <v>1</v>
      </c>
      <c r="J55" s="56">
        <f t="shared" si="19"/>
        <v>9.3332060000000006</v>
      </c>
      <c r="K55" s="294">
        <f t="shared" si="13"/>
        <v>511.45968879999998</v>
      </c>
      <c r="L55" s="297">
        <f t="shared" si="21"/>
        <v>2.2147697837999996</v>
      </c>
      <c r="M55" s="65">
        <f>VLOOKUP(C55,'% MDO'!$B:$E,4,FALSE)*J55</f>
        <v>7.118436216200001</v>
      </c>
    </row>
    <row r="56" spans="1:13" ht="45" x14ac:dyDescent="0.2">
      <c r="A56" s="50" t="s">
        <v>349</v>
      </c>
      <c r="B56" s="51" t="s">
        <v>3</v>
      </c>
      <c r="C56" s="53">
        <v>87794</v>
      </c>
      <c r="D56" s="273">
        <f t="shared" si="18"/>
        <v>45901</v>
      </c>
      <c r="E56" s="135" t="s">
        <v>426</v>
      </c>
      <c r="F56" s="54" t="s">
        <v>237</v>
      </c>
      <c r="G56" s="57">
        <f>G57</f>
        <v>54.8</v>
      </c>
      <c r="H56" s="55">
        <v>43.94</v>
      </c>
      <c r="I56" s="63">
        <v>1</v>
      </c>
      <c r="J56" s="56">
        <f t="shared" si="19"/>
        <v>54.973334000000001</v>
      </c>
      <c r="K56" s="294">
        <f t="shared" si="13"/>
        <v>3012.5387031999999</v>
      </c>
      <c r="L56" s="297">
        <f t="shared" si="21"/>
        <v>20.680968250799999</v>
      </c>
      <c r="M56" s="65">
        <f>VLOOKUP(C56,'% MDO'!$B:$E,4,FALSE)*J56</f>
        <v>34.292365749200002</v>
      </c>
    </row>
    <row r="57" spans="1:13" ht="30" x14ac:dyDescent="0.2">
      <c r="A57" s="50" t="s">
        <v>350</v>
      </c>
      <c r="B57" s="51" t="s">
        <v>3</v>
      </c>
      <c r="C57" s="53">
        <v>96135</v>
      </c>
      <c r="D57" s="273">
        <f t="shared" si="18"/>
        <v>45901</v>
      </c>
      <c r="E57" s="135" t="s">
        <v>427</v>
      </c>
      <c r="F57" s="54" t="s">
        <v>237</v>
      </c>
      <c r="G57" s="57">
        <f>G58</f>
        <v>54.8</v>
      </c>
      <c r="H57" s="55">
        <v>31.53</v>
      </c>
      <c r="I57" s="63">
        <v>1</v>
      </c>
      <c r="J57" s="56">
        <f t="shared" si="19"/>
        <v>39.447183000000003</v>
      </c>
      <c r="K57" s="294">
        <f t="shared" si="13"/>
        <v>2161.7056284</v>
      </c>
      <c r="L57" s="297">
        <f t="shared" si="21"/>
        <v>13.8735742611</v>
      </c>
      <c r="M57" s="65">
        <f>VLOOKUP(C57,'% MDO'!$B:$E,4,FALSE)*J57</f>
        <v>25.573608738900003</v>
      </c>
    </row>
    <row r="58" spans="1:13" ht="30" x14ac:dyDescent="0.2">
      <c r="A58" s="50" t="s">
        <v>351</v>
      </c>
      <c r="B58" s="51" t="s">
        <v>3</v>
      </c>
      <c r="C58" s="53">
        <v>88423</v>
      </c>
      <c r="D58" s="273">
        <f t="shared" si="18"/>
        <v>45901</v>
      </c>
      <c r="E58" s="135" t="s">
        <v>428</v>
      </c>
      <c r="F58" s="54" t="s">
        <v>237</v>
      </c>
      <c r="G58" s="57">
        <v>54.8</v>
      </c>
      <c r="H58" s="55">
        <v>24.2</v>
      </c>
      <c r="I58" s="63">
        <v>1</v>
      </c>
      <c r="J58" s="56">
        <f t="shared" si="19"/>
        <v>30.276620000000001</v>
      </c>
      <c r="K58" s="294">
        <f t="shared" si="13"/>
        <v>1659.158776</v>
      </c>
      <c r="L58" s="297">
        <f t="shared" si="21"/>
        <v>24.14560445</v>
      </c>
      <c r="M58" s="65">
        <f>VLOOKUP(C58,'% MDO'!$B:$E,4,FALSE)*J58</f>
        <v>6.1310155500000008</v>
      </c>
    </row>
    <row r="59" spans="1:13" ht="30" x14ac:dyDescent="0.2">
      <c r="A59" s="59" t="s">
        <v>61</v>
      </c>
      <c r="B59" s="60"/>
      <c r="C59" s="60"/>
      <c r="D59" s="60"/>
      <c r="E59" s="137" t="s">
        <v>1247</v>
      </c>
      <c r="F59" s="60"/>
      <c r="G59" s="61"/>
      <c r="H59" s="62"/>
      <c r="I59" s="62"/>
      <c r="J59" s="5"/>
      <c r="K59" s="295">
        <f>SUM(K60:K73)</f>
        <v>39067.050750235809</v>
      </c>
      <c r="L59" s="295"/>
      <c r="M59" s="315"/>
    </row>
    <row r="60" spans="1:13" ht="30" x14ac:dyDescent="0.2">
      <c r="A60" s="50" t="s">
        <v>352</v>
      </c>
      <c r="B60" s="51" t="s">
        <v>3</v>
      </c>
      <c r="C60" s="53">
        <v>96523</v>
      </c>
      <c r="D60" s="273">
        <f>$D$10</f>
        <v>45901</v>
      </c>
      <c r="E60" s="135" t="s">
        <v>301</v>
      </c>
      <c r="F60" s="54" t="s">
        <v>38</v>
      </c>
      <c r="G60" s="57">
        <f>(0.65*0.6*10.19)+(1.6*1.8*7)+(0.25*0.25*26.55)</f>
        <v>25.793475000000004</v>
      </c>
      <c r="H60" s="55">
        <v>95.88</v>
      </c>
      <c r="I60" s="63">
        <v>1</v>
      </c>
      <c r="J60" s="56">
        <f t="shared" ref="J60:J73" si="22">IF(I60=1,(H60*(1+$M$1)),(H60*(1+$M$2)))</f>
        <v>119.95546800000001</v>
      </c>
      <c r="K60" s="294">
        <f t="shared" si="13"/>
        <v>3094.068364971301</v>
      </c>
      <c r="L60" s="297">
        <f t="shared" ref="L60" si="23">J60-M60</f>
        <v>0</v>
      </c>
      <c r="M60" s="65">
        <f>VLOOKUP(C60,'% MDO'!$B:$E,4,FALSE)*J60</f>
        <v>119.95546800000001</v>
      </c>
    </row>
    <row r="61" spans="1:13" ht="30" x14ac:dyDescent="0.2">
      <c r="A61" s="50" t="s">
        <v>353</v>
      </c>
      <c r="B61" s="51" t="s">
        <v>3</v>
      </c>
      <c r="C61" s="53">
        <v>96619</v>
      </c>
      <c r="D61" s="273">
        <f>$D$10</f>
        <v>45901</v>
      </c>
      <c r="E61" s="135" t="s">
        <v>302</v>
      </c>
      <c r="F61" s="54" t="s">
        <v>237</v>
      </c>
      <c r="G61" s="57">
        <f>(0.6*10.19)+(1.8*7)+(0.25*26.55)</f>
        <v>25.351499999999998</v>
      </c>
      <c r="H61" s="55">
        <v>41.33</v>
      </c>
      <c r="I61" s="63">
        <v>1</v>
      </c>
      <c r="J61" s="56">
        <f t="shared" si="22"/>
        <v>51.707962999999999</v>
      </c>
      <c r="K61" s="294">
        <f t="shared" si="13"/>
        <v>1310.8744239944999</v>
      </c>
      <c r="L61" s="297">
        <f t="shared" ref="L61:L73" si="24">J61-M61</f>
        <v>28.935776094799998</v>
      </c>
      <c r="M61" s="65">
        <f>VLOOKUP(C61,'% MDO'!$B:$E,4,FALSE)*J61</f>
        <v>22.772186905200002</v>
      </c>
    </row>
    <row r="62" spans="1:13" ht="30" x14ac:dyDescent="0.2">
      <c r="A62" s="50" t="s">
        <v>354</v>
      </c>
      <c r="B62" s="51" t="s">
        <v>3</v>
      </c>
      <c r="C62" s="53">
        <v>96529</v>
      </c>
      <c r="D62" s="273">
        <f t="shared" ref="D62:D125" si="25">$D$10</f>
        <v>45901</v>
      </c>
      <c r="E62" s="135" t="s">
        <v>303</v>
      </c>
      <c r="F62" s="54" t="s">
        <v>237</v>
      </c>
      <c r="G62" s="57">
        <f>(1.8*1.8+7+7)*0.5</f>
        <v>8.620000000000001</v>
      </c>
      <c r="H62" s="55">
        <v>252.22</v>
      </c>
      <c r="I62" s="63">
        <v>1</v>
      </c>
      <c r="J62" s="56">
        <f t="shared" si="22"/>
        <v>315.55244200000004</v>
      </c>
      <c r="K62" s="294">
        <f t="shared" si="13"/>
        <v>2720.0620500400005</v>
      </c>
      <c r="L62" s="297">
        <f t="shared" si="24"/>
        <v>113.53576863160001</v>
      </c>
      <c r="M62" s="65">
        <f>VLOOKUP(C62,'% MDO'!$B:$E,4,FALSE)*J62</f>
        <v>202.01667336840003</v>
      </c>
    </row>
    <row r="63" spans="1:13" ht="45" x14ac:dyDescent="0.2">
      <c r="A63" s="50" t="s">
        <v>355</v>
      </c>
      <c r="B63" s="51" t="s">
        <v>3</v>
      </c>
      <c r="C63" s="53">
        <v>104920</v>
      </c>
      <c r="D63" s="273">
        <f t="shared" si="25"/>
        <v>45901</v>
      </c>
      <c r="E63" s="135" t="s">
        <v>297</v>
      </c>
      <c r="F63" s="54" t="s">
        <v>1</v>
      </c>
      <c r="G63" s="57">
        <v>295.5</v>
      </c>
      <c r="H63" s="55">
        <v>10.99</v>
      </c>
      <c r="I63" s="63">
        <v>1</v>
      </c>
      <c r="J63" s="56">
        <f t="shared" si="22"/>
        <v>13.749589000000002</v>
      </c>
      <c r="K63" s="294">
        <f t="shared" si="13"/>
        <v>4063.0035495000006</v>
      </c>
      <c r="L63" s="297">
        <f t="shared" si="24"/>
        <v>10.734304132300002</v>
      </c>
      <c r="M63" s="65">
        <f>VLOOKUP(C63,'% MDO'!$B:$E,4,FALSE)*J63</f>
        <v>3.0152848677000006</v>
      </c>
    </row>
    <row r="64" spans="1:13" ht="30" x14ac:dyDescent="0.2">
      <c r="A64" s="50" t="s">
        <v>356</v>
      </c>
      <c r="B64" s="51" t="s">
        <v>3</v>
      </c>
      <c r="C64" s="53">
        <v>96556</v>
      </c>
      <c r="D64" s="273">
        <f t="shared" si="25"/>
        <v>45901</v>
      </c>
      <c r="E64" s="135" t="s">
        <v>304</v>
      </c>
      <c r="F64" s="54" t="s">
        <v>38</v>
      </c>
      <c r="G64" s="57">
        <f>1.8*7*0.5</f>
        <v>6.3</v>
      </c>
      <c r="H64" s="55">
        <v>948.55</v>
      </c>
      <c r="I64" s="63">
        <v>1</v>
      </c>
      <c r="J64" s="56">
        <f t="shared" si="22"/>
        <v>1186.7309050000001</v>
      </c>
      <c r="K64" s="294">
        <f>J64*G64</f>
        <v>7476.4047015000006</v>
      </c>
      <c r="L64" s="297">
        <f t="shared" si="24"/>
        <v>728.77144876050011</v>
      </c>
      <c r="M64" s="65">
        <f>VLOOKUP(C64,'% MDO'!$B:$E,4,FALSE)*J64</f>
        <v>457.95945623950007</v>
      </c>
    </row>
    <row r="65" spans="1:13" ht="45" x14ac:dyDescent="0.2">
      <c r="A65" s="50" t="s">
        <v>357</v>
      </c>
      <c r="B65" s="51" t="s">
        <v>3</v>
      </c>
      <c r="C65" s="53">
        <v>96530</v>
      </c>
      <c r="D65" s="273">
        <f t="shared" si="25"/>
        <v>45901</v>
      </c>
      <c r="E65" s="135" t="s">
        <v>317</v>
      </c>
      <c r="F65" s="54" t="s">
        <v>237</v>
      </c>
      <c r="G65" s="57">
        <v>20.38</v>
      </c>
      <c r="H65" s="55">
        <v>131.54</v>
      </c>
      <c r="I65" s="63">
        <v>1</v>
      </c>
      <c r="J65" s="56">
        <f t="shared" si="22"/>
        <v>164.569694</v>
      </c>
      <c r="K65" s="294">
        <f>J65*G65</f>
        <v>3353.9303637199996</v>
      </c>
      <c r="L65" s="297">
        <f t="shared" si="24"/>
        <v>91.550120772200003</v>
      </c>
      <c r="M65" s="65">
        <f>VLOOKUP(C65,'% MDO'!$B:$E,4,FALSE)*J65</f>
        <v>73.019573227799995</v>
      </c>
    </row>
    <row r="66" spans="1:13" ht="30" x14ac:dyDescent="0.2">
      <c r="A66" s="50" t="s">
        <v>358</v>
      </c>
      <c r="B66" s="51" t="s">
        <v>3</v>
      </c>
      <c r="C66" s="53">
        <v>104917</v>
      </c>
      <c r="D66" s="273">
        <f t="shared" si="25"/>
        <v>45901</v>
      </c>
      <c r="E66" s="135" t="s">
        <v>1248</v>
      </c>
      <c r="F66" s="54" t="s">
        <v>1</v>
      </c>
      <c r="G66" s="57">
        <v>70.77</v>
      </c>
      <c r="H66" s="55">
        <v>15.61</v>
      </c>
      <c r="I66" s="63">
        <v>1</v>
      </c>
      <c r="J66" s="56">
        <f t="shared" si="22"/>
        <v>19.529671</v>
      </c>
      <c r="K66" s="294">
        <f>J66*G66</f>
        <v>1382.11481667</v>
      </c>
      <c r="L66" s="297">
        <f t="shared" si="24"/>
        <v>12.536095814900001</v>
      </c>
      <c r="M66" s="65">
        <f>VLOOKUP(C66,'% MDO'!$B:$E,4,FALSE)*J66</f>
        <v>6.9935751851000001</v>
      </c>
    </row>
    <row r="67" spans="1:13" ht="45" x14ac:dyDescent="0.2">
      <c r="A67" s="50" t="s">
        <v>359</v>
      </c>
      <c r="B67" s="51" t="s">
        <v>3</v>
      </c>
      <c r="C67" s="53">
        <v>104921</v>
      </c>
      <c r="D67" s="273">
        <f t="shared" si="25"/>
        <v>45901</v>
      </c>
      <c r="E67" s="135" t="s">
        <v>1239</v>
      </c>
      <c r="F67" s="54" t="s">
        <v>1</v>
      </c>
      <c r="G67" s="57">
        <v>70.14</v>
      </c>
      <c r="H67" s="55">
        <v>10.37</v>
      </c>
      <c r="I67" s="63">
        <v>1</v>
      </c>
      <c r="J67" s="56">
        <f t="shared" si="22"/>
        <v>12.973907000000001</v>
      </c>
      <c r="K67" s="294">
        <f>J67*G67</f>
        <v>909.98983698000006</v>
      </c>
      <c r="L67" s="297">
        <f t="shared" si="24"/>
        <v>10.721636744800001</v>
      </c>
      <c r="M67" s="65">
        <f>VLOOKUP(C67,'% MDO'!$B:$E,4,FALSE)*J67</f>
        <v>2.2522702552</v>
      </c>
    </row>
    <row r="68" spans="1:13" ht="45" x14ac:dyDescent="0.2">
      <c r="A68" s="50" t="s">
        <v>360</v>
      </c>
      <c r="B68" s="51" t="s">
        <v>3</v>
      </c>
      <c r="C68" s="53">
        <v>96555</v>
      </c>
      <c r="D68" s="273">
        <f t="shared" si="25"/>
        <v>45901</v>
      </c>
      <c r="E68" s="135" t="s">
        <v>318</v>
      </c>
      <c r="F68" s="54" t="s">
        <v>38</v>
      </c>
      <c r="G68" s="57">
        <v>5.0999999999999996</v>
      </c>
      <c r="H68" s="55">
        <v>796.19</v>
      </c>
      <c r="I68" s="63">
        <v>1</v>
      </c>
      <c r="J68" s="56">
        <f t="shared" si="22"/>
        <v>996.11330900000019</v>
      </c>
      <c r="K68" s="294">
        <f>J68*G68</f>
        <v>5080.1778759000008</v>
      </c>
      <c r="L68" s="297">
        <f t="shared" si="24"/>
        <v>709.43189866980015</v>
      </c>
      <c r="M68" s="65">
        <f>VLOOKUP(C68,'% MDO'!$B:$E,4,FALSE)*J68</f>
        <v>286.68141033020004</v>
      </c>
    </row>
    <row r="69" spans="1:13" ht="45" x14ac:dyDescent="0.2">
      <c r="A69" s="50" t="s">
        <v>361</v>
      </c>
      <c r="B69" s="51" t="s">
        <v>3</v>
      </c>
      <c r="C69" s="53">
        <v>101159</v>
      </c>
      <c r="D69" s="273">
        <f t="shared" si="25"/>
        <v>45901</v>
      </c>
      <c r="E69" s="135" t="s">
        <v>424</v>
      </c>
      <c r="F69" s="54" t="s">
        <v>237</v>
      </c>
      <c r="G69" s="57">
        <v>31.86</v>
      </c>
      <c r="H69" s="55">
        <v>135.63</v>
      </c>
      <c r="I69" s="63">
        <v>1</v>
      </c>
      <c r="J69" s="56">
        <f t="shared" si="22"/>
        <v>169.68669300000002</v>
      </c>
      <c r="K69" s="294">
        <f t="shared" ref="K69:K73" si="26">J69*G69</f>
        <v>5406.2180389800005</v>
      </c>
      <c r="L69" s="297">
        <f t="shared" si="24"/>
        <v>71.981095170600014</v>
      </c>
      <c r="M69" s="65">
        <f>VLOOKUP(C69,'% MDO'!$B:$E,4,FALSE)*J69</f>
        <v>97.705597829400006</v>
      </c>
    </row>
    <row r="70" spans="1:13" ht="45" x14ac:dyDescent="0.2">
      <c r="A70" s="50" t="s">
        <v>362</v>
      </c>
      <c r="B70" s="51" t="s">
        <v>3</v>
      </c>
      <c r="C70" s="53">
        <v>87893</v>
      </c>
      <c r="D70" s="273">
        <f t="shared" si="25"/>
        <v>45901</v>
      </c>
      <c r="E70" s="135" t="s">
        <v>425</v>
      </c>
      <c r="F70" s="54" t="s">
        <v>237</v>
      </c>
      <c r="G70" s="57">
        <f>G69</f>
        <v>31.86</v>
      </c>
      <c r="H70" s="55">
        <v>7.46</v>
      </c>
      <c r="I70" s="63">
        <v>1</v>
      </c>
      <c r="J70" s="56">
        <f t="shared" si="22"/>
        <v>9.3332060000000006</v>
      </c>
      <c r="K70" s="294">
        <f t="shared" si="26"/>
        <v>297.35594316000004</v>
      </c>
      <c r="L70" s="297">
        <f t="shared" si="24"/>
        <v>2.2147697837999996</v>
      </c>
      <c r="M70" s="65">
        <f>VLOOKUP(C70,'% MDO'!$B:$E,4,FALSE)*J70</f>
        <v>7.118436216200001</v>
      </c>
    </row>
    <row r="71" spans="1:13" ht="45" x14ac:dyDescent="0.2">
      <c r="A71" s="50" t="s">
        <v>1271</v>
      </c>
      <c r="B71" s="51" t="s">
        <v>3</v>
      </c>
      <c r="C71" s="53">
        <v>87794</v>
      </c>
      <c r="D71" s="273">
        <f t="shared" si="25"/>
        <v>45901</v>
      </c>
      <c r="E71" s="135" t="s">
        <v>426</v>
      </c>
      <c r="F71" s="54" t="s">
        <v>237</v>
      </c>
      <c r="G71" s="57">
        <f>G70</f>
        <v>31.86</v>
      </c>
      <c r="H71" s="55">
        <v>43.94</v>
      </c>
      <c r="I71" s="63">
        <v>1</v>
      </c>
      <c r="J71" s="56">
        <f t="shared" si="22"/>
        <v>54.973334000000001</v>
      </c>
      <c r="K71" s="294">
        <f t="shared" si="26"/>
        <v>1751.45042124</v>
      </c>
      <c r="L71" s="297">
        <f t="shared" si="24"/>
        <v>20.680968250799999</v>
      </c>
      <c r="M71" s="65">
        <f>VLOOKUP(C71,'% MDO'!$B:$E,4,FALSE)*J71</f>
        <v>34.292365749200002</v>
      </c>
    </row>
    <row r="72" spans="1:13" ht="30" x14ac:dyDescent="0.2">
      <c r="A72" s="50" t="s">
        <v>1272</v>
      </c>
      <c r="B72" s="51" t="s">
        <v>3</v>
      </c>
      <c r="C72" s="53">
        <v>96135</v>
      </c>
      <c r="D72" s="273">
        <f t="shared" si="25"/>
        <v>45901</v>
      </c>
      <c r="E72" s="135" t="s">
        <v>427</v>
      </c>
      <c r="F72" s="54" t="s">
        <v>237</v>
      </c>
      <c r="G72" s="57">
        <f>G71</f>
        <v>31.86</v>
      </c>
      <c r="H72" s="55">
        <v>31.53</v>
      </c>
      <c r="I72" s="63">
        <v>1</v>
      </c>
      <c r="J72" s="56">
        <f t="shared" si="22"/>
        <v>39.447183000000003</v>
      </c>
      <c r="K72" s="294">
        <f t="shared" si="26"/>
        <v>1256.7872503800002</v>
      </c>
      <c r="L72" s="297">
        <f t="shared" si="24"/>
        <v>13.8735742611</v>
      </c>
      <c r="M72" s="65">
        <f>VLOOKUP(C72,'% MDO'!$B:$E,4,FALSE)*J72</f>
        <v>25.573608738900003</v>
      </c>
    </row>
    <row r="73" spans="1:13" ht="30" x14ac:dyDescent="0.2">
      <c r="A73" s="50" t="s">
        <v>1273</v>
      </c>
      <c r="B73" s="51" t="s">
        <v>3</v>
      </c>
      <c r="C73" s="53">
        <v>88423</v>
      </c>
      <c r="D73" s="273">
        <f t="shared" si="25"/>
        <v>45901</v>
      </c>
      <c r="E73" s="135" t="s">
        <v>428</v>
      </c>
      <c r="F73" s="54" t="s">
        <v>237</v>
      </c>
      <c r="G73" s="57">
        <f>G72</f>
        <v>31.86</v>
      </c>
      <c r="H73" s="55">
        <v>24.2</v>
      </c>
      <c r="I73" s="63">
        <v>1</v>
      </c>
      <c r="J73" s="56">
        <f t="shared" si="22"/>
        <v>30.276620000000001</v>
      </c>
      <c r="K73" s="294">
        <f t="shared" si="26"/>
        <v>964.61311320000004</v>
      </c>
      <c r="L73" s="297">
        <f t="shared" si="24"/>
        <v>24.14560445</v>
      </c>
      <c r="M73" s="65">
        <f>VLOOKUP(C73,'% MDO'!$B:$E,4,FALSE)*J73</f>
        <v>6.1310155500000008</v>
      </c>
    </row>
    <row r="74" spans="1:13" x14ac:dyDescent="0.2">
      <c r="A74" s="59" t="s">
        <v>62</v>
      </c>
      <c r="B74" s="60"/>
      <c r="C74" s="60"/>
      <c r="D74" s="60"/>
      <c r="E74" s="137" t="s">
        <v>307</v>
      </c>
      <c r="F74" s="60"/>
      <c r="G74" s="61"/>
      <c r="H74" s="62"/>
      <c r="I74" s="62"/>
      <c r="J74" s="5"/>
      <c r="K74" s="295">
        <f>SUM(K75:K78)</f>
        <v>30429.180735408001</v>
      </c>
      <c r="L74" s="295"/>
      <c r="M74" s="315"/>
    </row>
    <row r="75" spans="1:13" ht="45" x14ac:dyDescent="0.2">
      <c r="A75" s="50" t="s">
        <v>363</v>
      </c>
      <c r="B75" s="51" t="s">
        <v>3</v>
      </c>
      <c r="C75" s="53">
        <v>104925</v>
      </c>
      <c r="D75" s="273">
        <f t="shared" si="25"/>
        <v>45901</v>
      </c>
      <c r="E75" s="135" t="s">
        <v>306</v>
      </c>
      <c r="F75" s="54" t="s">
        <v>237</v>
      </c>
      <c r="G75" s="57">
        <v>47.18</v>
      </c>
      <c r="H75" s="55">
        <v>148.68</v>
      </c>
      <c r="I75" s="63">
        <v>1</v>
      </c>
      <c r="J75" s="56">
        <f>IF(I75=1,(H75*(1+$M$1)),(H75*(1+$M$2)))</f>
        <v>186.01354800000001</v>
      </c>
      <c r="K75" s="294">
        <f t="shared" si="13"/>
        <v>8776.1191946400013</v>
      </c>
      <c r="L75" s="297">
        <f t="shared" ref="L75" si="27">J75-M75</f>
        <v>105.97191829560001</v>
      </c>
      <c r="M75" s="65">
        <f>VLOOKUP(C75,'% MDO'!$B:$E,4,FALSE)*J75</f>
        <v>80.041629704400009</v>
      </c>
    </row>
    <row r="76" spans="1:13" ht="30" x14ac:dyDescent="0.2">
      <c r="A76" s="50" t="s">
        <v>364</v>
      </c>
      <c r="B76" s="51" t="s">
        <v>3</v>
      </c>
      <c r="C76" s="53">
        <v>104919</v>
      </c>
      <c r="D76" s="273">
        <f t="shared" si="25"/>
        <v>45901</v>
      </c>
      <c r="E76" s="135" t="s">
        <v>1217</v>
      </c>
      <c r="F76" s="54" t="s">
        <v>1</v>
      </c>
      <c r="G76" s="57">
        <v>241</v>
      </c>
      <c r="H76" s="55">
        <v>12.96</v>
      </c>
      <c r="I76" s="63">
        <v>1</v>
      </c>
      <c r="J76" s="56">
        <f>IF(I76=1,(H76*(1+$M$1)),(H76*(1+$M$2)))</f>
        <v>16.214256000000002</v>
      </c>
      <c r="K76" s="294">
        <f t="shared" si="13"/>
        <v>3907.6356960000007</v>
      </c>
      <c r="L76" s="297">
        <f t="shared" ref="L76:L78" si="28">J76-M76</f>
        <v>12.285541771200002</v>
      </c>
      <c r="M76" s="65">
        <f>VLOOKUP(C76,'% MDO'!$B:$E,4,FALSE)*J76</f>
        <v>3.9287142288000005</v>
      </c>
    </row>
    <row r="77" spans="1:13" ht="30" x14ac:dyDescent="0.2">
      <c r="A77" s="50" t="s">
        <v>365</v>
      </c>
      <c r="B77" s="51" t="s">
        <v>3</v>
      </c>
      <c r="C77" s="53">
        <v>104917</v>
      </c>
      <c r="D77" s="273">
        <f t="shared" si="25"/>
        <v>45901</v>
      </c>
      <c r="E77" s="135" t="s">
        <v>1248</v>
      </c>
      <c r="F77" s="54" t="s">
        <v>1</v>
      </c>
      <c r="G77" s="57">
        <v>135</v>
      </c>
      <c r="H77" s="55">
        <v>15.61</v>
      </c>
      <c r="I77" s="63">
        <v>1</v>
      </c>
      <c r="J77" s="56">
        <f>IF(I77=1,(H77*(1+$M$1)),(H77*(1+$M$2)))</f>
        <v>19.529671</v>
      </c>
      <c r="K77" s="294">
        <f t="shared" si="13"/>
        <v>2636.5055849999999</v>
      </c>
      <c r="L77" s="297">
        <f t="shared" si="28"/>
        <v>12.536095814900001</v>
      </c>
      <c r="M77" s="65">
        <f>VLOOKUP(C77,'% MDO'!$B:$E,4,FALSE)*J77</f>
        <v>6.9935751851000001</v>
      </c>
    </row>
    <row r="78" spans="1:13" ht="30" x14ac:dyDescent="0.2">
      <c r="A78" s="50" t="s">
        <v>366</v>
      </c>
      <c r="B78" s="51" t="s">
        <v>3</v>
      </c>
      <c r="C78" s="53">
        <v>104923</v>
      </c>
      <c r="D78" s="273">
        <f t="shared" si="25"/>
        <v>45901</v>
      </c>
      <c r="E78" s="135" t="s">
        <v>299</v>
      </c>
      <c r="F78" s="54" t="s">
        <v>38</v>
      </c>
      <c r="G78" s="57">
        <f>58.98*0.6*0.4</f>
        <v>14.155200000000001</v>
      </c>
      <c r="H78" s="55">
        <v>853.15</v>
      </c>
      <c r="I78" s="63">
        <v>1</v>
      </c>
      <c r="J78" s="56">
        <f>IF(I78=1,(H78*(1+$M$1)),(H78*(1+$M$2)))</f>
        <v>1067.375965</v>
      </c>
      <c r="K78" s="294">
        <f t="shared" si="13"/>
        <v>15108.920259768</v>
      </c>
      <c r="L78" s="297">
        <f t="shared" si="28"/>
        <v>728.16388332299994</v>
      </c>
      <c r="M78" s="65">
        <f>VLOOKUP(C78,'% MDO'!$B:$E,4,FALSE)*J78</f>
        <v>339.21208167700001</v>
      </c>
    </row>
    <row r="79" spans="1:13" x14ac:dyDescent="0.2">
      <c r="A79" s="59" t="s">
        <v>262</v>
      </c>
      <c r="B79" s="60"/>
      <c r="C79" s="60"/>
      <c r="D79" s="60"/>
      <c r="E79" s="137" t="s">
        <v>308</v>
      </c>
      <c r="F79" s="60"/>
      <c r="G79" s="61"/>
      <c r="H79" s="62"/>
      <c r="I79" s="62"/>
      <c r="J79" s="5"/>
      <c r="K79" s="295">
        <f>SUM(K80:K91)</f>
        <v>88386.56908191301</v>
      </c>
      <c r="L79" s="295"/>
      <c r="M79" s="315"/>
    </row>
    <row r="80" spans="1:13" ht="45" x14ac:dyDescent="0.2">
      <c r="A80" s="50" t="s">
        <v>367</v>
      </c>
      <c r="B80" s="51" t="s">
        <v>3</v>
      </c>
      <c r="C80" s="53">
        <v>104925</v>
      </c>
      <c r="D80" s="273">
        <f t="shared" si="25"/>
        <v>45901</v>
      </c>
      <c r="E80" s="135" t="s">
        <v>306</v>
      </c>
      <c r="F80" s="54" t="s">
        <v>237</v>
      </c>
      <c r="G80" s="57">
        <f>0.8*60.12</f>
        <v>48.096000000000004</v>
      </c>
      <c r="H80" s="55">
        <v>148.68</v>
      </c>
      <c r="I80" s="63">
        <v>1</v>
      </c>
      <c r="J80" s="56">
        <f t="shared" ref="J80:J91" si="29">IF(I80=1,(H80*(1+$M$1)),(H80*(1+$M$2)))</f>
        <v>186.01354800000001</v>
      </c>
      <c r="K80" s="294">
        <f t="shared" ref="K80:K83" si="30">J80*G80</f>
        <v>8946.5076046080012</v>
      </c>
      <c r="L80" s="297">
        <f t="shared" ref="L80" si="31">J80-M80</f>
        <v>105.97191829560001</v>
      </c>
      <c r="M80" s="65">
        <f>VLOOKUP(C80,'% MDO'!$B:$E,4,FALSE)*J80</f>
        <v>80.041629704400009</v>
      </c>
    </row>
    <row r="81" spans="1:13" ht="30" x14ac:dyDescent="0.2">
      <c r="A81" s="50" t="s">
        <v>368</v>
      </c>
      <c r="B81" s="51" t="s">
        <v>3</v>
      </c>
      <c r="C81" s="53">
        <v>104919</v>
      </c>
      <c r="D81" s="273">
        <f t="shared" si="25"/>
        <v>45901</v>
      </c>
      <c r="E81" s="135" t="s">
        <v>1217</v>
      </c>
      <c r="F81" s="54" t="s">
        <v>1</v>
      </c>
      <c r="G81" s="57">
        <v>244.75</v>
      </c>
      <c r="H81" s="55">
        <v>12.96</v>
      </c>
      <c r="I81" s="63">
        <v>1</v>
      </c>
      <c r="J81" s="56">
        <f t="shared" si="29"/>
        <v>16.214256000000002</v>
      </c>
      <c r="K81" s="294">
        <f t="shared" si="30"/>
        <v>3968.4391560000008</v>
      </c>
      <c r="L81" s="297">
        <f t="shared" ref="L81:L91" si="32">J81-M81</f>
        <v>12.285541771200002</v>
      </c>
      <c r="M81" s="65">
        <f>VLOOKUP(C81,'% MDO'!$B:$E,4,FALSE)*J81</f>
        <v>3.9287142288000005</v>
      </c>
    </row>
    <row r="82" spans="1:13" ht="30" x14ac:dyDescent="0.2">
      <c r="A82" s="50" t="s">
        <v>369</v>
      </c>
      <c r="B82" s="51" t="s">
        <v>3</v>
      </c>
      <c r="C82" s="53">
        <v>104917</v>
      </c>
      <c r="D82" s="273">
        <f t="shared" si="25"/>
        <v>45901</v>
      </c>
      <c r="E82" s="135" t="s">
        <v>1248</v>
      </c>
      <c r="F82" s="54" t="s">
        <v>1</v>
      </c>
      <c r="G82" s="57">
        <v>137.94</v>
      </c>
      <c r="H82" s="55">
        <v>15.61</v>
      </c>
      <c r="I82" s="63">
        <v>1</v>
      </c>
      <c r="J82" s="56">
        <f t="shared" si="29"/>
        <v>19.529671</v>
      </c>
      <c r="K82" s="294">
        <f t="shared" si="30"/>
        <v>2693.92281774</v>
      </c>
      <c r="L82" s="297">
        <f t="shared" si="32"/>
        <v>12.536095814900001</v>
      </c>
      <c r="M82" s="65">
        <f>VLOOKUP(C82,'% MDO'!$B:$E,4,FALSE)*J82</f>
        <v>6.9935751851000001</v>
      </c>
    </row>
    <row r="83" spans="1:13" ht="30" x14ac:dyDescent="0.2">
      <c r="A83" s="50" t="s">
        <v>370</v>
      </c>
      <c r="B83" s="51" t="s">
        <v>3</v>
      </c>
      <c r="C83" s="53">
        <v>104923</v>
      </c>
      <c r="D83" s="273">
        <f t="shared" si="25"/>
        <v>45901</v>
      </c>
      <c r="E83" s="135" t="s">
        <v>299</v>
      </c>
      <c r="F83" s="54" t="s">
        <v>38</v>
      </c>
      <c r="G83" s="57">
        <f>0.6*0.4*60.12</f>
        <v>14.428799999999999</v>
      </c>
      <c r="H83" s="55">
        <v>853.15</v>
      </c>
      <c r="I83" s="63">
        <v>1</v>
      </c>
      <c r="J83" s="56">
        <f t="shared" si="29"/>
        <v>1067.375965</v>
      </c>
      <c r="K83" s="294">
        <f t="shared" si="30"/>
        <v>15400.954323791999</v>
      </c>
      <c r="L83" s="297">
        <f t="shared" si="32"/>
        <v>728.16388332299994</v>
      </c>
      <c r="M83" s="65">
        <f>VLOOKUP(C83,'% MDO'!$B:$E,4,FALSE)*J83</f>
        <v>339.21208167700001</v>
      </c>
    </row>
    <row r="84" spans="1:13" ht="45" x14ac:dyDescent="0.2">
      <c r="A84" s="50" t="s">
        <v>371</v>
      </c>
      <c r="B84" s="51" t="s">
        <v>3</v>
      </c>
      <c r="C84" s="53">
        <v>101124</v>
      </c>
      <c r="D84" s="273">
        <f t="shared" si="25"/>
        <v>45901</v>
      </c>
      <c r="E84" s="135" t="s">
        <v>309</v>
      </c>
      <c r="F84" s="54" t="s">
        <v>38</v>
      </c>
      <c r="G84" s="57">
        <f>190.42*0.3</f>
        <v>57.125999999999998</v>
      </c>
      <c r="H84" s="55">
        <v>16.22</v>
      </c>
      <c r="I84" s="63">
        <v>1</v>
      </c>
      <c r="J84" s="56">
        <f t="shared" si="29"/>
        <v>20.292842</v>
      </c>
      <c r="K84" s="294">
        <f t="shared" ref="K84:K141" si="33">J84*G84</f>
        <v>1159.248892092</v>
      </c>
      <c r="L84" s="297">
        <f t="shared" si="32"/>
        <v>15.4387941936</v>
      </c>
      <c r="M84" s="65">
        <f>VLOOKUP(C84,'% MDO'!$B:$E,4,FALSE)*J84</f>
        <v>4.8540478063999997</v>
      </c>
    </row>
    <row r="85" spans="1:13" ht="45" x14ac:dyDescent="0.2">
      <c r="A85" s="50" t="s">
        <v>372</v>
      </c>
      <c r="B85" s="51" t="s">
        <v>3</v>
      </c>
      <c r="C85" s="53">
        <v>97084</v>
      </c>
      <c r="D85" s="273">
        <f t="shared" si="25"/>
        <v>45901</v>
      </c>
      <c r="E85" s="135" t="s">
        <v>310</v>
      </c>
      <c r="F85" s="54" t="s">
        <v>237</v>
      </c>
      <c r="G85" s="57">
        <v>190.42</v>
      </c>
      <c r="H85" s="55">
        <v>0.71</v>
      </c>
      <c r="I85" s="63">
        <v>1</v>
      </c>
      <c r="J85" s="56">
        <f t="shared" si="29"/>
        <v>0.88828099999999999</v>
      </c>
      <c r="K85" s="294">
        <f t="shared" si="33"/>
        <v>169.14646801999999</v>
      </c>
      <c r="L85" s="297">
        <f t="shared" si="32"/>
        <v>6.2534982399999994E-2</v>
      </c>
      <c r="M85" s="65">
        <f>VLOOKUP(C85,'% MDO'!$B:$E,4,FALSE)*J85</f>
        <v>0.82574601759999999</v>
      </c>
    </row>
    <row r="86" spans="1:13" ht="30" x14ac:dyDescent="0.2">
      <c r="A86" s="50" t="s">
        <v>373</v>
      </c>
      <c r="B86" s="51" t="s">
        <v>3</v>
      </c>
      <c r="C86" s="53">
        <v>97087</v>
      </c>
      <c r="D86" s="273">
        <f t="shared" si="25"/>
        <v>45901</v>
      </c>
      <c r="E86" s="135" t="s">
        <v>311</v>
      </c>
      <c r="F86" s="54" t="s">
        <v>237</v>
      </c>
      <c r="G86" s="57">
        <f>G85</f>
        <v>190.42</v>
      </c>
      <c r="H86" s="55">
        <v>2.78</v>
      </c>
      <c r="I86" s="63">
        <v>1</v>
      </c>
      <c r="J86" s="56">
        <f t="shared" si="29"/>
        <v>3.4780579999999999</v>
      </c>
      <c r="K86" s="294">
        <f t="shared" si="33"/>
        <v>662.2918043599999</v>
      </c>
      <c r="L86" s="297">
        <f t="shared" si="32"/>
        <v>2.8773973834</v>
      </c>
      <c r="M86" s="65">
        <f>VLOOKUP(C86,'% MDO'!$B:$E,4,FALSE)*J86</f>
        <v>0.60066061659999992</v>
      </c>
    </row>
    <row r="87" spans="1:13" ht="30" x14ac:dyDescent="0.2">
      <c r="A87" s="50" t="s">
        <v>374</v>
      </c>
      <c r="B87" s="51" t="s">
        <v>3</v>
      </c>
      <c r="C87" s="53">
        <v>96622</v>
      </c>
      <c r="D87" s="273">
        <f t="shared" si="25"/>
        <v>45901</v>
      </c>
      <c r="E87" s="135" t="s">
        <v>1249</v>
      </c>
      <c r="F87" s="54" t="s">
        <v>38</v>
      </c>
      <c r="G87" s="57">
        <f>G86*0.05</f>
        <v>9.520999999999999</v>
      </c>
      <c r="H87" s="55">
        <v>200.8</v>
      </c>
      <c r="I87" s="63">
        <v>1</v>
      </c>
      <c r="J87" s="56">
        <f t="shared" si="29"/>
        <v>251.22088000000002</v>
      </c>
      <c r="K87" s="294">
        <f t="shared" si="33"/>
        <v>2391.87399848</v>
      </c>
      <c r="L87" s="297">
        <f t="shared" si="32"/>
        <v>164.44918804800002</v>
      </c>
      <c r="M87" s="65">
        <f>VLOOKUP(C87,'% MDO'!$B:$E,4,FALSE)*J87</f>
        <v>86.771691951999998</v>
      </c>
    </row>
    <row r="88" spans="1:13" ht="45" x14ac:dyDescent="0.2">
      <c r="A88" s="50" t="s">
        <v>375</v>
      </c>
      <c r="B88" s="51" t="s">
        <v>3</v>
      </c>
      <c r="C88" s="53">
        <v>100324</v>
      </c>
      <c r="D88" s="273">
        <f t="shared" si="25"/>
        <v>45901</v>
      </c>
      <c r="E88" s="135" t="s">
        <v>1250</v>
      </c>
      <c r="F88" s="54" t="s">
        <v>38</v>
      </c>
      <c r="G88" s="57">
        <f>G86*0.1</f>
        <v>19.041999999999998</v>
      </c>
      <c r="H88" s="55">
        <v>169.75</v>
      </c>
      <c r="I88" s="63">
        <v>1</v>
      </c>
      <c r="J88" s="56">
        <f t="shared" si="29"/>
        <v>212.37422500000002</v>
      </c>
      <c r="K88" s="294">
        <f t="shared" ref="K88" si="34">J88*G88</f>
        <v>4044.02999245</v>
      </c>
      <c r="L88" s="297">
        <f t="shared" si="32"/>
        <v>141.48370869500002</v>
      </c>
      <c r="M88" s="65">
        <f>VLOOKUP(C88,'% MDO'!$B:$E,4,FALSE)*J88</f>
        <v>70.890516305000006</v>
      </c>
    </row>
    <row r="89" spans="1:13" ht="45" x14ac:dyDescent="0.2">
      <c r="A89" s="50" t="s">
        <v>376</v>
      </c>
      <c r="B89" s="51" t="s">
        <v>3</v>
      </c>
      <c r="C89" s="53">
        <v>97096</v>
      </c>
      <c r="D89" s="273">
        <f t="shared" si="25"/>
        <v>45901</v>
      </c>
      <c r="E89" s="135" t="s">
        <v>1252</v>
      </c>
      <c r="F89" s="54" t="s">
        <v>38</v>
      </c>
      <c r="G89" s="57">
        <f>190.42*0.15</f>
        <v>28.562999999999999</v>
      </c>
      <c r="H89" s="55">
        <v>674.47</v>
      </c>
      <c r="I89" s="63">
        <v>1</v>
      </c>
      <c r="J89" s="56">
        <f t="shared" si="29"/>
        <v>843.82941700000015</v>
      </c>
      <c r="K89" s="294">
        <f t="shared" si="33"/>
        <v>24102.299637771004</v>
      </c>
      <c r="L89" s="297">
        <f t="shared" si="32"/>
        <v>818.51453449000019</v>
      </c>
      <c r="M89" s="65">
        <f>VLOOKUP(C89,'% MDO'!$B:$E,4,FALSE)*J89</f>
        <v>25.314882510000004</v>
      </c>
    </row>
    <row r="90" spans="1:13" ht="30" x14ac:dyDescent="0.2">
      <c r="A90" s="50" t="s">
        <v>377</v>
      </c>
      <c r="B90" s="51" t="s">
        <v>3</v>
      </c>
      <c r="C90" s="53">
        <v>97097</v>
      </c>
      <c r="D90" s="273">
        <f t="shared" si="25"/>
        <v>45901</v>
      </c>
      <c r="E90" s="135" t="s">
        <v>1253</v>
      </c>
      <c r="F90" s="54" t="s">
        <v>237</v>
      </c>
      <c r="G90" s="57">
        <f>G91</f>
        <v>190.42</v>
      </c>
      <c r="H90" s="55">
        <v>36.83</v>
      </c>
      <c r="I90" s="63">
        <v>1</v>
      </c>
      <c r="J90" s="56">
        <f t="shared" si="29"/>
        <v>46.078012999999999</v>
      </c>
      <c r="K90" s="294">
        <f t="shared" ref="K90" si="35">J90*G90</f>
        <v>8774.1752354599994</v>
      </c>
      <c r="L90" s="297">
        <f t="shared" si="32"/>
        <v>43.1244123667</v>
      </c>
      <c r="M90" s="65">
        <f>VLOOKUP(C90,'% MDO'!$B:$E,4,FALSE)*J90</f>
        <v>2.9536006333000002</v>
      </c>
    </row>
    <row r="91" spans="1:13" ht="30" x14ac:dyDescent="0.2">
      <c r="A91" s="50" t="s">
        <v>1251</v>
      </c>
      <c r="B91" s="51" t="s">
        <v>3</v>
      </c>
      <c r="C91" s="53">
        <v>102494</v>
      </c>
      <c r="D91" s="273">
        <f t="shared" si="25"/>
        <v>45901</v>
      </c>
      <c r="E91" s="135" t="s">
        <v>1337</v>
      </c>
      <c r="F91" s="54" t="s">
        <v>237</v>
      </c>
      <c r="G91" s="57">
        <v>190.42</v>
      </c>
      <c r="H91" s="55">
        <v>67.47</v>
      </c>
      <c r="I91" s="63">
        <v>1</v>
      </c>
      <c r="J91" s="56">
        <f t="shared" si="29"/>
        <v>84.41171700000001</v>
      </c>
      <c r="K91" s="294">
        <f t="shared" si="33"/>
        <v>16073.679151140001</v>
      </c>
      <c r="L91" s="297">
        <f t="shared" si="32"/>
        <v>71.361665551800016</v>
      </c>
      <c r="M91" s="65">
        <f>VLOOKUP(C91,'% MDO'!$B:$E,4,FALSE)*J91</f>
        <v>13.0500514482</v>
      </c>
    </row>
    <row r="92" spans="1:13" x14ac:dyDescent="0.2">
      <c r="A92" s="59" t="s">
        <v>263</v>
      </c>
      <c r="B92" s="60"/>
      <c r="C92" s="60"/>
      <c r="D92" s="60"/>
      <c r="E92" s="137" t="s">
        <v>1254</v>
      </c>
      <c r="F92" s="60"/>
      <c r="G92" s="61"/>
      <c r="H92" s="62"/>
      <c r="I92" s="62"/>
      <c r="J92" s="5"/>
      <c r="K92" s="295">
        <f>SUM(K93:K100)</f>
        <v>87695.026897350021</v>
      </c>
      <c r="L92" s="295"/>
      <c r="M92" s="315"/>
    </row>
    <row r="93" spans="1:13" ht="30" x14ac:dyDescent="0.2">
      <c r="A93" s="50" t="s">
        <v>378</v>
      </c>
      <c r="B93" s="51" t="s">
        <v>3</v>
      </c>
      <c r="C93" s="53">
        <v>96523</v>
      </c>
      <c r="D93" s="273">
        <f t="shared" si="25"/>
        <v>45901</v>
      </c>
      <c r="E93" s="135" t="s">
        <v>301</v>
      </c>
      <c r="F93" s="54" t="s">
        <v>38</v>
      </c>
      <c r="G93" s="57">
        <f>(5*2.2*2.2*0.75)+(2*2.1*2.4*0.75)</f>
        <v>25.71</v>
      </c>
      <c r="H93" s="55">
        <v>95.88</v>
      </c>
      <c r="I93" s="63">
        <v>1</v>
      </c>
      <c r="J93" s="56">
        <f t="shared" ref="J93:J100" si="36">IF(I93=1,(H93*(1+$M$1)),(H93*(1+$M$2)))</f>
        <v>119.95546800000001</v>
      </c>
      <c r="K93" s="294">
        <f t="shared" si="33"/>
        <v>3084.0550822800005</v>
      </c>
      <c r="L93" s="297">
        <f t="shared" ref="L93" si="37">J93-M93</f>
        <v>0</v>
      </c>
      <c r="M93" s="65">
        <f>VLOOKUP(C93,'% MDO'!$B:$E,4,FALSE)*J93</f>
        <v>119.95546800000001</v>
      </c>
    </row>
    <row r="94" spans="1:13" ht="30" x14ac:dyDescent="0.2">
      <c r="A94" s="50" t="s">
        <v>379</v>
      </c>
      <c r="B94" s="51" t="s">
        <v>3</v>
      </c>
      <c r="C94" s="53">
        <v>96619</v>
      </c>
      <c r="D94" s="273">
        <f t="shared" si="25"/>
        <v>45901</v>
      </c>
      <c r="E94" s="135" t="s">
        <v>302</v>
      </c>
      <c r="F94" s="54" t="s">
        <v>237</v>
      </c>
      <c r="G94" s="57">
        <f>(5*2*2)+(5*2.4*2.1)</f>
        <v>45.2</v>
      </c>
      <c r="H94" s="55">
        <v>41.33</v>
      </c>
      <c r="I94" s="63">
        <v>1</v>
      </c>
      <c r="J94" s="56">
        <f t="shared" si="36"/>
        <v>51.707962999999999</v>
      </c>
      <c r="K94" s="294">
        <f t="shared" si="33"/>
        <v>2337.1999276000001</v>
      </c>
      <c r="L94" s="297">
        <f t="shared" ref="L94:L100" si="38">J94-M94</f>
        <v>28.935776094799998</v>
      </c>
      <c r="M94" s="65">
        <f>VLOOKUP(C94,'% MDO'!$B:$E,4,FALSE)*J94</f>
        <v>22.772186905200002</v>
      </c>
    </row>
    <row r="95" spans="1:13" ht="45" x14ac:dyDescent="0.2">
      <c r="A95" s="50" t="s">
        <v>380</v>
      </c>
      <c r="B95" s="51" t="s">
        <v>3</v>
      </c>
      <c r="C95" s="53">
        <v>96532</v>
      </c>
      <c r="D95" s="273">
        <f t="shared" si="25"/>
        <v>45901</v>
      </c>
      <c r="E95" s="135" t="s">
        <v>313</v>
      </c>
      <c r="F95" s="54" t="s">
        <v>237</v>
      </c>
      <c r="G95" s="57">
        <v>55.25</v>
      </c>
      <c r="H95" s="55">
        <v>170.12</v>
      </c>
      <c r="I95" s="63">
        <v>1</v>
      </c>
      <c r="J95" s="56">
        <f t="shared" si="36"/>
        <v>212.83713200000003</v>
      </c>
      <c r="K95" s="294">
        <f t="shared" si="33"/>
        <v>11759.251543000002</v>
      </c>
      <c r="L95" s="297">
        <f t="shared" si="38"/>
        <v>59.509262107199987</v>
      </c>
      <c r="M95" s="65">
        <f>VLOOKUP(C95,'% MDO'!$B:$E,4,FALSE)*J95</f>
        <v>153.32786989280004</v>
      </c>
    </row>
    <row r="96" spans="1:13" ht="45" x14ac:dyDescent="0.2">
      <c r="A96" s="50" t="s">
        <v>381</v>
      </c>
      <c r="B96" s="51" t="s">
        <v>3</v>
      </c>
      <c r="C96" s="53">
        <v>104920</v>
      </c>
      <c r="D96" s="273">
        <f t="shared" si="25"/>
        <v>45901</v>
      </c>
      <c r="E96" s="135" t="s">
        <v>297</v>
      </c>
      <c r="F96" s="54" t="s">
        <v>1</v>
      </c>
      <c r="G96" s="57">
        <v>1507</v>
      </c>
      <c r="H96" s="55">
        <v>10.99</v>
      </c>
      <c r="I96" s="63">
        <v>1</v>
      </c>
      <c r="J96" s="56">
        <f t="shared" si="36"/>
        <v>13.749589000000002</v>
      </c>
      <c r="K96" s="294">
        <f t="shared" si="33"/>
        <v>20720.630623000005</v>
      </c>
      <c r="L96" s="297">
        <f t="shared" si="38"/>
        <v>10.734304132300002</v>
      </c>
      <c r="M96" s="65">
        <f>VLOOKUP(C96,'% MDO'!$B:$E,4,FALSE)*J96</f>
        <v>3.0152848677000006</v>
      </c>
    </row>
    <row r="97" spans="1:13" ht="30" x14ac:dyDescent="0.2">
      <c r="A97" s="50" t="s">
        <v>382</v>
      </c>
      <c r="B97" s="51" t="s">
        <v>3</v>
      </c>
      <c r="C97" s="53">
        <v>96556</v>
      </c>
      <c r="D97" s="273">
        <f t="shared" si="25"/>
        <v>45901</v>
      </c>
      <c r="E97" s="135" t="s">
        <v>304</v>
      </c>
      <c r="F97" s="54" t="s">
        <v>38</v>
      </c>
      <c r="G97" s="57">
        <v>29.38</v>
      </c>
      <c r="H97" s="55">
        <v>948.55</v>
      </c>
      <c r="I97" s="63">
        <v>1</v>
      </c>
      <c r="J97" s="56">
        <f t="shared" si="36"/>
        <v>1186.7309050000001</v>
      </c>
      <c r="K97" s="294">
        <f t="shared" ref="K97:K99" si="39">J97*G97</f>
        <v>34866.153988900005</v>
      </c>
      <c r="L97" s="297">
        <f t="shared" si="38"/>
        <v>728.77144876050011</v>
      </c>
      <c r="M97" s="65">
        <f>VLOOKUP(C97,'% MDO'!$B:$E,4,FALSE)*J97</f>
        <v>457.95945623950007</v>
      </c>
    </row>
    <row r="98" spans="1:13" ht="45" x14ac:dyDescent="0.2">
      <c r="A98" s="50" t="s">
        <v>383</v>
      </c>
      <c r="B98" s="51" t="s">
        <v>3</v>
      </c>
      <c r="C98" s="53">
        <v>96532</v>
      </c>
      <c r="D98" s="273">
        <f t="shared" si="25"/>
        <v>45901</v>
      </c>
      <c r="E98" s="135" t="s">
        <v>313</v>
      </c>
      <c r="F98" s="54" t="s">
        <v>237</v>
      </c>
      <c r="G98" s="57">
        <v>20.56</v>
      </c>
      <c r="H98" s="55">
        <v>170.12</v>
      </c>
      <c r="I98" s="63">
        <v>1</v>
      </c>
      <c r="J98" s="56">
        <f t="shared" si="36"/>
        <v>212.83713200000003</v>
      </c>
      <c r="K98" s="294">
        <f t="shared" si="39"/>
        <v>4375.93143392</v>
      </c>
      <c r="L98" s="297">
        <f t="shared" si="38"/>
        <v>59.509262107199987</v>
      </c>
      <c r="M98" s="65">
        <f>VLOOKUP(C98,'% MDO'!$B:$E,4,FALSE)*J98</f>
        <v>153.32786989280004</v>
      </c>
    </row>
    <row r="99" spans="1:13" ht="45" x14ac:dyDescent="0.2">
      <c r="A99" s="50" t="s">
        <v>384</v>
      </c>
      <c r="B99" s="51" t="s">
        <v>3</v>
      </c>
      <c r="C99" s="53">
        <v>104920</v>
      </c>
      <c r="D99" s="273">
        <f t="shared" si="25"/>
        <v>45901</v>
      </c>
      <c r="E99" s="135" t="s">
        <v>297</v>
      </c>
      <c r="F99" s="54" t="s">
        <v>1</v>
      </c>
      <c r="G99" s="57">
        <f>50*G100</f>
        <v>281.5</v>
      </c>
      <c r="H99" s="55">
        <v>10.99</v>
      </c>
      <c r="I99" s="63">
        <v>1</v>
      </c>
      <c r="J99" s="56">
        <f t="shared" si="36"/>
        <v>13.749589000000002</v>
      </c>
      <c r="K99" s="294">
        <f t="shared" si="39"/>
        <v>3870.5093035000004</v>
      </c>
      <c r="L99" s="297">
        <f t="shared" si="38"/>
        <v>10.734304132300002</v>
      </c>
      <c r="M99" s="65">
        <f>VLOOKUP(C99,'% MDO'!$B:$E,4,FALSE)*J99</f>
        <v>3.0152848677000006</v>
      </c>
    </row>
    <row r="100" spans="1:13" ht="30" x14ac:dyDescent="0.2">
      <c r="A100" s="50" t="s">
        <v>385</v>
      </c>
      <c r="B100" s="51" t="s">
        <v>3</v>
      </c>
      <c r="C100" s="53">
        <v>96556</v>
      </c>
      <c r="D100" s="273">
        <f t="shared" si="25"/>
        <v>45901</v>
      </c>
      <c r="E100" s="135" t="s">
        <v>304</v>
      </c>
      <c r="F100" s="54" t="s">
        <v>38</v>
      </c>
      <c r="G100" s="57">
        <v>5.63</v>
      </c>
      <c r="H100" s="55">
        <v>948.55</v>
      </c>
      <c r="I100" s="63">
        <v>1</v>
      </c>
      <c r="J100" s="56">
        <f t="shared" si="36"/>
        <v>1186.7309050000001</v>
      </c>
      <c r="K100" s="294">
        <f t="shared" ref="K100" si="40">J100*G100</f>
        <v>6681.2949951500004</v>
      </c>
      <c r="L100" s="297">
        <f t="shared" si="38"/>
        <v>728.77144876050011</v>
      </c>
      <c r="M100" s="65">
        <f>VLOOKUP(C100,'% MDO'!$B:$E,4,FALSE)*J100</f>
        <v>457.95945623950007</v>
      </c>
    </row>
    <row r="101" spans="1:13" ht="30" x14ac:dyDescent="0.2">
      <c r="A101" s="59" t="s">
        <v>264</v>
      </c>
      <c r="B101" s="60"/>
      <c r="C101" s="60"/>
      <c r="D101" s="60"/>
      <c r="E101" s="137" t="s">
        <v>1240</v>
      </c>
      <c r="F101" s="60"/>
      <c r="G101" s="61"/>
      <c r="H101" s="62"/>
      <c r="I101" s="62"/>
      <c r="J101" s="5"/>
      <c r="K101" s="295">
        <f>SUM(K102:K111)</f>
        <v>32019.135929800319</v>
      </c>
      <c r="L101" s="295"/>
      <c r="M101" s="315"/>
    </row>
    <row r="102" spans="1:13" ht="45" x14ac:dyDescent="0.2">
      <c r="A102" s="50" t="s">
        <v>391</v>
      </c>
      <c r="B102" s="51" t="s">
        <v>3</v>
      </c>
      <c r="C102" s="53">
        <v>101124</v>
      </c>
      <c r="D102" s="273">
        <f t="shared" si="25"/>
        <v>45901</v>
      </c>
      <c r="E102" s="135" t="s">
        <v>309</v>
      </c>
      <c r="F102" s="54" t="s">
        <v>38</v>
      </c>
      <c r="G102" s="57">
        <f>3.44*7.06*2*0.2</f>
        <v>9.7145599999999988</v>
      </c>
      <c r="H102" s="55">
        <v>16.22</v>
      </c>
      <c r="I102" s="63">
        <v>1</v>
      </c>
      <c r="J102" s="56">
        <f t="shared" ref="J102:J111" si="41">IF(I102=1,(H102*(1+$M$1)),(H102*(1+$M$2)))</f>
        <v>20.292842</v>
      </c>
      <c r="K102" s="294">
        <f t="shared" si="33"/>
        <v>197.13603117951999</v>
      </c>
      <c r="L102" s="297">
        <f t="shared" ref="L102" si="42">J102-M102</f>
        <v>15.4387941936</v>
      </c>
      <c r="M102" s="65">
        <f>VLOOKUP(C102,'% MDO'!$B:$E,4,FALSE)*J102</f>
        <v>4.8540478063999997</v>
      </c>
    </row>
    <row r="103" spans="1:13" ht="45" x14ac:dyDescent="0.2">
      <c r="A103" s="50" t="s">
        <v>392</v>
      </c>
      <c r="B103" s="51" t="s">
        <v>3</v>
      </c>
      <c r="C103" s="53">
        <v>97084</v>
      </c>
      <c r="D103" s="273">
        <f t="shared" si="25"/>
        <v>45901</v>
      </c>
      <c r="E103" s="135" t="s">
        <v>310</v>
      </c>
      <c r="F103" s="54" t="s">
        <v>237</v>
      </c>
      <c r="G103" s="57">
        <f>3.44*7.06*2</f>
        <v>48.572799999999994</v>
      </c>
      <c r="H103" s="55">
        <v>0.71</v>
      </c>
      <c r="I103" s="63">
        <v>1</v>
      </c>
      <c r="J103" s="56">
        <f t="shared" si="41"/>
        <v>0.88828099999999999</v>
      </c>
      <c r="K103" s="294">
        <f t="shared" si="33"/>
        <v>43.146295356799996</v>
      </c>
      <c r="L103" s="297">
        <f t="shared" ref="L103:L111" si="43">J103-M103</f>
        <v>6.2534982399999994E-2</v>
      </c>
      <c r="M103" s="65">
        <f>VLOOKUP(C103,'% MDO'!$B:$E,4,FALSE)*J103</f>
        <v>0.82574601759999999</v>
      </c>
    </row>
    <row r="104" spans="1:13" ht="30" x14ac:dyDescent="0.2">
      <c r="A104" s="50" t="s">
        <v>393</v>
      </c>
      <c r="B104" s="51" t="s">
        <v>3</v>
      </c>
      <c r="C104" s="53">
        <v>97087</v>
      </c>
      <c r="D104" s="273">
        <f t="shared" si="25"/>
        <v>45901</v>
      </c>
      <c r="E104" s="135" t="s">
        <v>311</v>
      </c>
      <c r="F104" s="54" t="s">
        <v>237</v>
      </c>
      <c r="G104" s="57">
        <f>G103</f>
        <v>48.572799999999994</v>
      </c>
      <c r="H104" s="55">
        <v>2.78</v>
      </c>
      <c r="I104" s="63">
        <v>1</v>
      </c>
      <c r="J104" s="56">
        <f t="shared" si="41"/>
        <v>3.4780579999999999</v>
      </c>
      <c r="K104" s="294">
        <f t="shared" si="33"/>
        <v>168.93901562239998</v>
      </c>
      <c r="L104" s="297">
        <f t="shared" si="43"/>
        <v>2.8773973834</v>
      </c>
      <c r="M104" s="65">
        <f>VLOOKUP(C104,'% MDO'!$B:$E,4,FALSE)*J104</f>
        <v>0.60066061659999992</v>
      </c>
    </row>
    <row r="105" spans="1:13" ht="30" x14ac:dyDescent="0.2">
      <c r="A105" s="50" t="s">
        <v>394</v>
      </c>
      <c r="B105" s="51" t="s">
        <v>3</v>
      </c>
      <c r="C105" s="53">
        <v>95241</v>
      </c>
      <c r="D105" s="273">
        <f t="shared" si="25"/>
        <v>45901</v>
      </c>
      <c r="E105" s="135" t="s">
        <v>312</v>
      </c>
      <c r="F105" s="54" t="s">
        <v>237</v>
      </c>
      <c r="G105" s="57">
        <f>G104</f>
        <v>48.572799999999994</v>
      </c>
      <c r="H105" s="55">
        <v>38.35</v>
      </c>
      <c r="I105" s="63">
        <v>1</v>
      </c>
      <c r="J105" s="56">
        <f t="shared" si="41"/>
        <v>47.979685000000003</v>
      </c>
      <c r="K105" s="294">
        <f>J105*G105</f>
        <v>2330.5076435679998</v>
      </c>
      <c r="L105" s="297">
        <f t="shared" si="43"/>
        <v>28.936548023500002</v>
      </c>
      <c r="M105" s="65">
        <f>VLOOKUP(C105,'% MDO'!$B:$E,4,FALSE)*J105</f>
        <v>19.043136976500001</v>
      </c>
    </row>
    <row r="106" spans="1:13" ht="30" x14ac:dyDescent="0.2">
      <c r="A106" s="50" t="s">
        <v>395</v>
      </c>
      <c r="B106" s="51" t="s">
        <v>3</v>
      </c>
      <c r="C106" s="53">
        <v>97102</v>
      </c>
      <c r="D106" s="273">
        <f t="shared" si="25"/>
        <v>45901</v>
      </c>
      <c r="E106" s="135" t="s">
        <v>1241</v>
      </c>
      <c r="F106" s="54" t="s">
        <v>237</v>
      </c>
      <c r="G106" s="57">
        <f>G105</f>
        <v>48.572799999999994</v>
      </c>
      <c r="H106" s="55">
        <v>228.42</v>
      </c>
      <c r="I106" s="63">
        <v>1</v>
      </c>
      <c r="J106" s="56">
        <f t="shared" si="41"/>
        <v>285.77626200000003</v>
      </c>
      <c r="K106" s="294">
        <f>J106*G106</f>
        <v>13880.953218873599</v>
      </c>
      <c r="L106" s="297">
        <f t="shared" si="43"/>
        <v>248.53961506140001</v>
      </c>
      <c r="M106" s="65">
        <f>VLOOKUP(C106,'% MDO'!$B:$E,4,FALSE)*J106</f>
        <v>37.236646938600003</v>
      </c>
    </row>
    <row r="107" spans="1:13" ht="45" x14ac:dyDescent="0.2">
      <c r="A107" s="50" t="s">
        <v>1242</v>
      </c>
      <c r="B107" s="51" t="s">
        <v>3</v>
      </c>
      <c r="C107" s="53">
        <v>101159</v>
      </c>
      <c r="D107" s="273">
        <f t="shared" si="25"/>
        <v>45901</v>
      </c>
      <c r="E107" s="135" t="s">
        <v>424</v>
      </c>
      <c r="F107" s="54" t="s">
        <v>237</v>
      </c>
      <c r="G107" s="57">
        <f>42.25*0.6*2</f>
        <v>50.699999999999996</v>
      </c>
      <c r="H107" s="55">
        <v>135.63</v>
      </c>
      <c r="I107" s="63">
        <v>1</v>
      </c>
      <c r="J107" s="56">
        <f t="shared" si="41"/>
        <v>169.68669300000002</v>
      </c>
      <c r="K107" s="294">
        <f t="shared" ref="K107:K111" si="44">J107*G107</f>
        <v>8603.1153351000012</v>
      </c>
      <c r="L107" s="297">
        <f t="shared" si="43"/>
        <v>71.981095170600014</v>
      </c>
      <c r="M107" s="65">
        <f>VLOOKUP(C107,'% MDO'!$B:$E,4,FALSE)*J107</f>
        <v>97.705597829400006</v>
      </c>
    </row>
    <row r="108" spans="1:13" ht="45" x14ac:dyDescent="0.2">
      <c r="A108" s="50" t="s">
        <v>1243</v>
      </c>
      <c r="B108" s="51" t="s">
        <v>3</v>
      </c>
      <c r="C108" s="53">
        <v>87893</v>
      </c>
      <c r="D108" s="273">
        <f t="shared" si="25"/>
        <v>45901</v>
      </c>
      <c r="E108" s="135" t="s">
        <v>425</v>
      </c>
      <c r="F108" s="54" t="s">
        <v>237</v>
      </c>
      <c r="G108" s="57">
        <f>(0.4+0.2+0.6)*42.25</f>
        <v>50.70000000000001</v>
      </c>
      <c r="H108" s="55">
        <v>7.46</v>
      </c>
      <c r="I108" s="63">
        <v>1</v>
      </c>
      <c r="J108" s="56">
        <f t="shared" si="41"/>
        <v>9.3332060000000006</v>
      </c>
      <c r="K108" s="294">
        <f t="shared" si="44"/>
        <v>473.19354420000013</v>
      </c>
      <c r="L108" s="297">
        <f t="shared" si="43"/>
        <v>2.2147697837999996</v>
      </c>
      <c r="M108" s="65">
        <f>VLOOKUP(C108,'% MDO'!$B:$E,4,FALSE)*J108</f>
        <v>7.118436216200001</v>
      </c>
    </row>
    <row r="109" spans="1:13" ht="45" x14ac:dyDescent="0.2">
      <c r="A109" s="50" t="s">
        <v>1244</v>
      </c>
      <c r="B109" s="51" t="s">
        <v>3</v>
      </c>
      <c r="C109" s="53">
        <v>87794</v>
      </c>
      <c r="D109" s="273">
        <f t="shared" si="25"/>
        <v>45901</v>
      </c>
      <c r="E109" s="135" t="s">
        <v>426</v>
      </c>
      <c r="F109" s="54" t="s">
        <v>237</v>
      </c>
      <c r="G109" s="57">
        <f>G108</f>
        <v>50.70000000000001</v>
      </c>
      <c r="H109" s="55">
        <v>43.94</v>
      </c>
      <c r="I109" s="63">
        <v>1</v>
      </c>
      <c r="J109" s="56">
        <f t="shared" si="41"/>
        <v>54.973334000000001</v>
      </c>
      <c r="K109" s="294">
        <f t="shared" si="44"/>
        <v>2787.1480338000006</v>
      </c>
      <c r="L109" s="297">
        <f t="shared" si="43"/>
        <v>20.680968250799999</v>
      </c>
      <c r="M109" s="65">
        <f>VLOOKUP(C109,'% MDO'!$B:$E,4,FALSE)*J109</f>
        <v>34.292365749200002</v>
      </c>
    </row>
    <row r="110" spans="1:13" ht="30" x14ac:dyDescent="0.2">
      <c r="A110" s="50" t="s">
        <v>1245</v>
      </c>
      <c r="B110" s="51" t="s">
        <v>3</v>
      </c>
      <c r="C110" s="53">
        <v>96135</v>
      </c>
      <c r="D110" s="273">
        <f t="shared" si="25"/>
        <v>45901</v>
      </c>
      <c r="E110" s="135" t="s">
        <v>427</v>
      </c>
      <c r="F110" s="54" t="s">
        <v>237</v>
      </c>
      <c r="G110" s="57">
        <f>G109</f>
        <v>50.70000000000001</v>
      </c>
      <c r="H110" s="55">
        <v>31.53</v>
      </c>
      <c r="I110" s="63">
        <v>1</v>
      </c>
      <c r="J110" s="56">
        <f t="shared" si="41"/>
        <v>39.447183000000003</v>
      </c>
      <c r="K110" s="294">
        <f t="shared" si="44"/>
        <v>1999.9721781000005</v>
      </c>
      <c r="L110" s="297">
        <f t="shared" si="43"/>
        <v>13.8735742611</v>
      </c>
      <c r="M110" s="65">
        <f>VLOOKUP(C110,'% MDO'!$B:$E,4,FALSE)*J110</f>
        <v>25.573608738900003</v>
      </c>
    </row>
    <row r="111" spans="1:13" ht="30" x14ac:dyDescent="0.2">
      <c r="A111" s="50" t="s">
        <v>1246</v>
      </c>
      <c r="B111" s="51" t="s">
        <v>3</v>
      </c>
      <c r="C111" s="53">
        <v>88423</v>
      </c>
      <c r="D111" s="273">
        <f t="shared" si="25"/>
        <v>45901</v>
      </c>
      <c r="E111" s="135" t="s">
        <v>428</v>
      </c>
      <c r="F111" s="54" t="s">
        <v>237</v>
      </c>
      <c r="G111" s="57">
        <f>G110</f>
        <v>50.70000000000001</v>
      </c>
      <c r="H111" s="55">
        <v>24.2</v>
      </c>
      <c r="I111" s="63">
        <v>1</v>
      </c>
      <c r="J111" s="56">
        <f t="shared" si="41"/>
        <v>30.276620000000001</v>
      </c>
      <c r="K111" s="294">
        <f t="shared" si="44"/>
        <v>1535.0246340000003</v>
      </c>
      <c r="L111" s="297">
        <f t="shared" si="43"/>
        <v>24.14560445</v>
      </c>
      <c r="M111" s="65">
        <f>VLOOKUP(C111,'% MDO'!$B:$E,4,FALSE)*J111</f>
        <v>6.1310155500000008</v>
      </c>
    </row>
    <row r="112" spans="1:13" ht="30" x14ac:dyDescent="0.2">
      <c r="A112" s="59" t="s">
        <v>265</v>
      </c>
      <c r="B112" s="60"/>
      <c r="C112" s="60"/>
      <c r="D112" s="60"/>
      <c r="E112" s="137" t="s">
        <v>1218</v>
      </c>
      <c r="F112" s="60"/>
      <c r="G112" s="61"/>
      <c r="H112" s="62"/>
      <c r="I112" s="62"/>
      <c r="J112" s="5"/>
      <c r="K112" s="295">
        <f>SUM(K113:K126)</f>
        <v>20186.311435528001</v>
      </c>
      <c r="L112" s="295"/>
      <c r="M112" s="315"/>
    </row>
    <row r="113" spans="1:13" ht="30" x14ac:dyDescent="0.2">
      <c r="A113" s="50" t="s">
        <v>386</v>
      </c>
      <c r="B113" s="51" t="s">
        <v>3</v>
      </c>
      <c r="C113" s="53">
        <v>96523</v>
      </c>
      <c r="D113" s="273">
        <f t="shared" si="25"/>
        <v>45901</v>
      </c>
      <c r="E113" s="135" t="s">
        <v>301</v>
      </c>
      <c r="F113" s="54" t="s">
        <v>38</v>
      </c>
      <c r="G113" s="57">
        <f>(2.1*6*1.1*1.1)+(1*2.1*1.5*1.5)</f>
        <v>19.971000000000004</v>
      </c>
      <c r="H113" s="55">
        <v>95.88</v>
      </c>
      <c r="I113" s="63">
        <v>1</v>
      </c>
      <c r="J113" s="56">
        <f t="shared" ref="J113:J126" si="45">IF(I113=1,(H113*(1+$M$1)),(H113*(1+$M$2)))</f>
        <v>119.95546800000001</v>
      </c>
      <c r="K113" s="294">
        <f t="shared" ref="K113:K126" si="46">J113*G113</f>
        <v>2395.6306514280004</v>
      </c>
      <c r="L113" s="297">
        <f t="shared" ref="L113" si="47">J113-M113</f>
        <v>0</v>
      </c>
      <c r="M113" s="65">
        <f>VLOOKUP(C113,'% MDO'!$B:$E,4,FALSE)*J113</f>
        <v>119.95546800000001</v>
      </c>
    </row>
    <row r="114" spans="1:13" ht="30" x14ac:dyDescent="0.2">
      <c r="A114" s="50" t="s">
        <v>387</v>
      </c>
      <c r="B114" s="51" t="s">
        <v>3</v>
      </c>
      <c r="C114" s="53">
        <v>96619</v>
      </c>
      <c r="D114" s="273">
        <f t="shared" si="25"/>
        <v>45901</v>
      </c>
      <c r="E114" s="135" t="s">
        <v>302</v>
      </c>
      <c r="F114" s="54" t="s">
        <v>237</v>
      </c>
      <c r="G114" s="57">
        <f>(6*1.1*1.1)+(1*1.5*1.5)+4.24</f>
        <v>13.750000000000002</v>
      </c>
      <c r="H114" s="55">
        <v>41.33</v>
      </c>
      <c r="I114" s="63">
        <v>1</v>
      </c>
      <c r="J114" s="56">
        <f t="shared" si="45"/>
        <v>51.707962999999999</v>
      </c>
      <c r="K114" s="294">
        <f t="shared" si="46"/>
        <v>710.98449125000013</v>
      </c>
      <c r="L114" s="297">
        <f t="shared" ref="L114:L126" si="48">J114-M114</f>
        <v>28.935776094799998</v>
      </c>
      <c r="M114" s="65">
        <f>VLOOKUP(C114,'% MDO'!$B:$E,4,FALSE)*J114</f>
        <v>22.772186905200002</v>
      </c>
    </row>
    <row r="115" spans="1:13" ht="45" x14ac:dyDescent="0.2">
      <c r="A115" s="50" t="s">
        <v>388</v>
      </c>
      <c r="B115" s="51" t="s">
        <v>3</v>
      </c>
      <c r="C115" s="53">
        <v>96532</v>
      </c>
      <c r="D115" s="273">
        <f t="shared" si="25"/>
        <v>45901</v>
      </c>
      <c r="E115" s="135" t="s">
        <v>313</v>
      </c>
      <c r="F115" s="54" t="s">
        <v>237</v>
      </c>
      <c r="G115" s="57">
        <v>12.96</v>
      </c>
      <c r="H115" s="55">
        <v>170.12</v>
      </c>
      <c r="I115" s="63">
        <v>1</v>
      </c>
      <c r="J115" s="56">
        <f t="shared" si="45"/>
        <v>212.83713200000003</v>
      </c>
      <c r="K115" s="294">
        <f t="shared" si="46"/>
        <v>2758.3692307200004</v>
      </c>
      <c r="L115" s="297">
        <f t="shared" si="48"/>
        <v>59.509262107199987</v>
      </c>
      <c r="M115" s="65">
        <f>VLOOKUP(C115,'% MDO'!$B:$E,4,FALSE)*J115</f>
        <v>153.32786989280004</v>
      </c>
    </row>
    <row r="116" spans="1:13" ht="30" x14ac:dyDescent="0.2">
      <c r="A116" s="50" t="s">
        <v>389</v>
      </c>
      <c r="B116" s="51" t="s">
        <v>3</v>
      </c>
      <c r="C116" s="53">
        <v>104919</v>
      </c>
      <c r="D116" s="273">
        <f t="shared" si="25"/>
        <v>45901</v>
      </c>
      <c r="E116" s="135" t="s">
        <v>1217</v>
      </c>
      <c r="F116" s="54" t="s">
        <v>1</v>
      </c>
      <c r="G116" s="57">
        <v>138</v>
      </c>
      <c r="H116" s="55">
        <v>12.96</v>
      </c>
      <c r="I116" s="63">
        <v>1</v>
      </c>
      <c r="J116" s="56">
        <f t="shared" si="45"/>
        <v>16.214256000000002</v>
      </c>
      <c r="K116" s="294">
        <f t="shared" si="46"/>
        <v>2237.5673280000005</v>
      </c>
      <c r="L116" s="297">
        <f t="shared" si="48"/>
        <v>12.285541771200002</v>
      </c>
      <c r="M116" s="65">
        <f>VLOOKUP(C116,'% MDO'!$B:$E,4,FALSE)*J116</f>
        <v>3.9287142288000005</v>
      </c>
    </row>
    <row r="117" spans="1:13" ht="45" x14ac:dyDescent="0.2">
      <c r="A117" s="50" t="s">
        <v>390</v>
      </c>
      <c r="B117" s="51" t="s">
        <v>3</v>
      </c>
      <c r="C117" s="53">
        <v>104920</v>
      </c>
      <c r="D117" s="273">
        <f t="shared" si="25"/>
        <v>45901</v>
      </c>
      <c r="E117" s="135" t="s">
        <v>297</v>
      </c>
      <c r="F117" s="54" t="s">
        <v>1</v>
      </c>
      <c r="G117" s="57">
        <v>9</v>
      </c>
      <c r="H117" s="55">
        <v>10.99</v>
      </c>
      <c r="I117" s="63">
        <v>1</v>
      </c>
      <c r="J117" s="56">
        <f t="shared" si="45"/>
        <v>13.749589000000002</v>
      </c>
      <c r="K117" s="294">
        <f t="shared" si="46"/>
        <v>123.74630100000002</v>
      </c>
      <c r="L117" s="297">
        <f t="shared" si="48"/>
        <v>10.734304132300002</v>
      </c>
      <c r="M117" s="65">
        <f>VLOOKUP(C117,'% MDO'!$B:$E,4,FALSE)*J117</f>
        <v>3.0152848677000006</v>
      </c>
    </row>
    <row r="118" spans="1:13" ht="30" x14ac:dyDescent="0.2">
      <c r="A118" s="50" t="s">
        <v>1219</v>
      </c>
      <c r="B118" s="51" t="s">
        <v>3</v>
      </c>
      <c r="C118" s="53">
        <v>104916</v>
      </c>
      <c r="D118" s="273">
        <f t="shared" si="25"/>
        <v>45901</v>
      </c>
      <c r="E118" s="135" t="s">
        <v>298</v>
      </c>
      <c r="F118" s="54" t="s">
        <v>1</v>
      </c>
      <c r="G118" s="57">
        <v>6</v>
      </c>
      <c r="H118" s="55">
        <v>16.79</v>
      </c>
      <c r="I118" s="63">
        <v>1</v>
      </c>
      <c r="J118" s="56">
        <f t="shared" si="45"/>
        <v>21.005969</v>
      </c>
      <c r="K118" s="294">
        <f t="shared" si="46"/>
        <v>126.035814</v>
      </c>
      <c r="L118" s="297">
        <f t="shared" si="48"/>
        <v>11.3726316166</v>
      </c>
      <c r="M118" s="65">
        <f>VLOOKUP(C118,'% MDO'!$B:$E,4,FALSE)*J118</f>
        <v>9.6333373834000007</v>
      </c>
    </row>
    <row r="119" spans="1:13" ht="30" x14ac:dyDescent="0.2">
      <c r="A119" s="50" t="s">
        <v>1220</v>
      </c>
      <c r="B119" s="51" t="s">
        <v>3</v>
      </c>
      <c r="C119" s="53">
        <v>96556</v>
      </c>
      <c r="D119" s="273">
        <f t="shared" si="25"/>
        <v>45901</v>
      </c>
      <c r="E119" s="135" t="s">
        <v>304</v>
      </c>
      <c r="F119" s="54" t="s">
        <v>38</v>
      </c>
      <c r="G119" s="57">
        <v>3.28</v>
      </c>
      <c r="H119" s="55">
        <v>948.55</v>
      </c>
      <c r="I119" s="63">
        <v>1</v>
      </c>
      <c r="J119" s="56">
        <f t="shared" si="45"/>
        <v>1186.7309050000001</v>
      </c>
      <c r="K119" s="294">
        <f t="shared" si="46"/>
        <v>3892.4773684000002</v>
      </c>
      <c r="L119" s="297">
        <f t="shared" si="48"/>
        <v>728.77144876050011</v>
      </c>
      <c r="M119" s="65">
        <f>VLOOKUP(C119,'% MDO'!$B:$E,4,FALSE)*J119</f>
        <v>457.95945623950007</v>
      </c>
    </row>
    <row r="120" spans="1:13" ht="30" x14ac:dyDescent="0.2">
      <c r="A120" s="50" t="s">
        <v>1221</v>
      </c>
      <c r="B120" s="51" t="s">
        <v>3</v>
      </c>
      <c r="C120" s="53">
        <v>96527</v>
      </c>
      <c r="D120" s="273">
        <f t="shared" si="25"/>
        <v>45901</v>
      </c>
      <c r="E120" s="135" t="s">
        <v>295</v>
      </c>
      <c r="F120" s="54" t="s">
        <v>38</v>
      </c>
      <c r="G120" s="57">
        <f>0.5*4.24</f>
        <v>2.12</v>
      </c>
      <c r="H120" s="55">
        <v>105.6</v>
      </c>
      <c r="I120" s="63">
        <v>1</v>
      </c>
      <c r="J120" s="56">
        <f t="shared" si="45"/>
        <v>132.11616000000001</v>
      </c>
      <c r="K120" s="294">
        <f t="shared" si="46"/>
        <v>280.08625920000003</v>
      </c>
      <c r="L120" s="297">
        <f t="shared" si="48"/>
        <v>0</v>
      </c>
      <c r="M120" s="65">
        <f>VLOOKUP(C120,'% MDO'!$B:$E,4,FALSE)*J120</f>
        <v>132.11616000000001</v>
      </c>
    </row>
    <row r="121" spans="1:13" ht="45" x14ac:dyDescent="0.2">
      <c r="A121" s="50" t="s">
        <v>1222</v>
      </c>
      <c r="B121" s="51" t="s">
        <v>3</v>
      </c>
      <c r="C121" s="53">
        <v>96530</v>
      </c>
      <c r="D121" s="273">
        <f t="shared" si="25"/>
        <v>45901</v>
      </c>
      <c r="E121" s="135" t="s">
        <v>317</v>
      </c>
      <c r="F121" s="54" t="s">
        <v>237</v>
      </c>
      <c r="G121" s="57">
        <v>22.05</v>
      </c>
      <c r="H121" s="55">
        <v>131.54</v>
      </c>
      <c r="I121" s="63">
        <v>1</v>
      </c>
      <c r="J121" s="56">
        <f t="shared" si="45"/>
        <v>164.569694</v>
      </c>
      <c r="K121" s="294">
        <f t="shared" si="46"/>
        <v>3628.7617527000002</v>
      </c>
      <c r="L121" s="297">
        <f t="shared" si="48"/>
        <v>91.550120772200003</v>
      </c>
      <c r="M121" s="65">
        <f>VLOOKUP(C121,'% MDO'!$B:$E,4,FALSE)*J121</f>
        <v>73.019573227799995</v>
      </c>
    </row>
    <row r="122" spans="1:13" ht="30" x14ac:dyDescent="0.2">
      <c r="A122" s="50" t="s">
        <v>1223</v>
      </c>
      <c r="B122" s="51" t="s">
        <v>3</v>
      </c>
      <c r="C122" s="53">
        <v>104916</v>
      </c>
      <c r="D122" s="273">
        <f t="shared" si="25"/>
        <v>45901</v>
      </c>
      <c r="E122" s="135" t="s">
        <v>298</v>
      </c>
      <c r="F122" s="54" t="s">
        <v>1</v>
      </c>
      <c r="G122" s="57">
        <v>25</v>
      </c>
      <c r="H122" s="55">
        <v>16.79</v>
      </c>
      <c r="I122" s="63">
        <v>1</v>
      </c>
      <c r="J122" s="56">
        <f t="shared" si="45"/>
        <v>21.005969</v>
      </c>
      <c r="K122" s="294">
        <f>J122*G122</f>
        <v>525.149225</v>
      </c>
      <c r="L122" s="297">
        <f t="shared" si="48"/>
        <v>11.3726316166</v>
      </c>
      <c r="M122" s="65">
        <f>VLOOKUP(C122,'% MDO'!$B:$E,4,FALSE)*J122</f>
        <v>9.6333373834000007</v>
      </c>
    </row>
    <row r="123" spans="1:13" ht="30" x14ac:dyDescent="0.2">
      <c r="A123" s="50" t="s">
        <v>1224</v>
      </c>
      <c r="B123" s="51" t="s">
        <v>3</v>
      </c>
      <c r="C123" s="53">
        <v>104918</v>
      </c>
      <c r="D123" s="273">
        <f t="shared" si="25"/>
        <v>45901</v>
      </c>
      <c r="E123" s="135" t="s">
        <v>1226</v>
      </c>
      <c r="F123" s="54" t="s">
        <v>1</v>
      </c>
      <c r="G123" s="57">
        <v>7</v>
      </c>
      <c r="H123" s="55">
        <v>14.53</v>
      </c>
      <c r="I123" s="63">
        <v>1</v>
      </c>
      <c r="J123" s="56">
        <f t="shared" si="45"/>
        <v>18.178483</v>
      </c>
      <c r="K123" s="294">
        <f>J123*G123</f>
        <v>127.249381</v>
      </c>
      <c r="L123" s="297">
        <f t="shared" si="48"/>
        <v>13.0230652212</v>
      </c>
      <c r="M123" s="65">
        <f>VLOOKUP(C123,'% MDO'!$B:$E,4,FALSE)*J123</f>
        <v>5.1554177788000004</v>
      </c>
    </row>
    <row r="124" spans="1:13" ht="30" x14ac:dyDescent="0.2">
      <c r="A124" s="50" t="s">
        <v>1225</v>
      </c>
      <c r="B124" s="51" t="s">
        <v>3</v>
      </c>
      <c r="C124" s="53">
        <v>104919</v>
      </c>
      <c r="D124" s="273">
        <f t="shared" si="25"/>
        <v>45901</v>
      </c>
      <c r="E124" s="135" t="s">
        <v>1217</v>
      </c>
      <c r="F124" s="54" t="s">
        <v>1</v>
      </c>
      <c r="G124" s="57">
        <v>69</v>
      </c>
      <c r="H124" s="55">
        <v>12.96</v>
      </c>
      <c r="I124" s="63">
        <v>1</v>
      </c>
      <c r="J124" s="56">
        <f t="shared" si="45"/>
        <v>16.214256000000002</v>
      </c>
      <c r="K124" s="294">
        <f>J124*G124</f>
        <v>1118.7836640000003</v>
      </c>
      <c r="L124" s="297">
        <f t="shared" si="48"/>
        <v>12.285541771200002</v>
      </c>
      <c r="M124" s="65">
        <f>VLOOKUP(C124,'% MDO'!$B:$E,4,FALSE)*J124</f>
        <v>3.9287142288000005</v>
      </c>
    </row>
    <row r="125" spans="1:13" ht="45" x14ac:dyDescent="0.2">
      <c r="A125" s="50" t="s">
        <v>1227</v>
      </c>
      <c r="B125" s="51" t="s">
        <v>3</v>
      </c>
      <c r="C125" s="53">
        <v>104920</v>
      </c>
      <c r="D125" s="273">
        <f t="shared" si="25"/>
        <v>45901</v>
      </c>
      <c r="E125" s="135" t="s">
        <v>297</v>
      </c>
      <c r="F125" s="54" t="s">
        <v>1</v>
      </c>
      <c r="G125" s="57">
        <v>29</v>
      </c>
      <c r="H125" s="55">
        <v>10.99</v>
      </c>
      <c r="I125" s="63">
        <v>1</v>
      </c>
      <c r="J125" s="56">
        <f t="shared" si="45"/>
        <v>13.749589000000002</v>
      </c>
      <c r="K125" s="294">
        <f t="shared" ref="K125" si="49">J125*G125</f>
        <v>398.73808100000008</v>
      </c>
      <c r="L125" s="297">
        <f t="shared" si="48"/>
        <v>10.734304132300002</v>
      </c>
      <c r="M125" s="65">
        <f>VLOOKUP(C125,'% MDO'!$B:$E,4,FALSE)*J125</f>
        <v>3.0152848677000006</v>
      </c>
    </row>
    <row r="126" spans="1:13" ht="45" x14ac:dyDescent="0.2">
      <c r="A126" s="50" t="s">
        <v>1228</v>
      </c>
      <c r="B126" s="51" t="s">
        <v>3</v>
      </c>
      <c r="C126" s="53">
        <v>96555</v>
      </c>
      <c r="D126" s="273">
        <f t="shared" ref="D126:D189" si="50">$D$10</f>
        <v>45901</v>
      </c>
      <c r="E126" s="135" t="s">
        <v>318</v>
      </c>
      <c r="F126" s="54" t="s">
        <v>38</v>
      </c>
      <c r="G126" s="57">
        <v>1.87</v>
      </c>
      <c r="H126" s="55">
        <v>796.19</v>
      </c>
      <c r="I126" s="63">
        <v>1</v>
      </c>
      <c r="J126" s="56">
        <f t="shared" si="45"/>
        <v>996.11330900000019</v>
      </c>
      <c r="K126" s="294">
        <f t="shared" si="46"/>
        <v>1862.7318878300005</v>
      </c>
      <c r="L126" s="297">
        <f t="shared" si="48"/>
        <v>709.43189866980015</v>
      </c>
      <c r="M126" s="65">
        <f>VLOOKUP(C126,'% MDO'!$B:$E,4,FALSE)*J126</f>
        <v>286.68141033020004</v>
      </c>
    </row>
    <row r="127" spans="1:13" x14ac:dyDescent="0.2">
      <c r="A127" s="59" t="s">
        <v>266</v>
      </c>
      <c r="B127" s="60"/>
      <c r="C127" s="60"/>
      <c r="D127" s="60"/>
      <c r="E127" s="137" t="s">
        <v>316</v>
      </c>
      <c r="F127" s="60"/>
      <c r="G127" s="61"/>
      <c r="H127" s="62"/>
      <c r="I127" s="62"/>
      <c r="J127" s="5"/>
      <c r="K127" s="295">
        <f>SUM(K128:K138)</f>
        <v>39300.772396949993</v>
      </c>
      <c r="L127" s="295"/>
      <c r="M127" s="315"/>
    </row>
    <row r="128" spans="1:13" ht="30" x14ac:dyDescent="0.2">
      <c r="A128" s="50" t="s">
        <v>396</v>
      </c>
      <c r="B128" s="51" t="s">
        <v>3</v>
      </c>
      <c r="C128" s="53">
        <v>96523</v>
      </c>
      <c r="D128" s="273">
        <f t="shared" si="50"/>
        <v>45901</v>
      </c>
      <c r="E128" s="135" t="s">
        <v>301</v>
      </c>
      <c r="F128" s="54" t="s">
        <v>38</v>
      </c>
      <c r="G128" s="57">
        <f>(8*1.7*2.2)</f>
        <v>29.92</v>
      </c>
      <c r="H128" s="55">
        <v>95.88</v>
      </c>
      <c r="I128" s="63">
        <v>1</v>
      </c>
      <c r="J128" s="56">
        <f t="shared" ref="J128:J138" si="51">IF(I128=1,(H128*(1+$M$1)),(H128*(1+$M$2)))</f>
        <v>119.95546800000001</v>
      </c>
      <c r="K128" s="294">
        <f t="shared" si="33"/>
        <v>3589.0676025600005</v>
      </c>
      <c r="L128" s="297">
        <f t="shared" ref="L128" si="52">J128-M128</f>
        <v>0</v>
      </c>
      <c r="M128" s="65">
        <f>VLOOKUP(C128,'% MDO'!$B:$E,4,FALSE)*J128</f>
        <v>119.95546800000001</v>
      </c>
    </row>
    <row r="129" spans="1:13" ht="30" x14ac:dyDescent="0.2">
      <c r="A129" s="50" t="s">
        <v>397</v>
      </c>
      <c r="B129" s="51" t="s">
        <v>3</v>
      </c>
      <c r="C129" s="53">
        <v>96619</v>
      </c>
      <c r="D129" s="273">
        <f t="shared" si="50"/>
        <v>45901</v>
      </c>
      <c r="E129" s="135" t="s">
        <v>302</v>
      </c>
      <c r="F129" s="54" t="s">
        <v>237</v>
      </c>
      <c r="G129" s="57">
        <f>5.96+(8*1.2*1.7)</f>
        <v>22.28</v>
      </c>
      <c r="H129" s="55">
        <v>41.33</v>
      </c>
      <c r="I129" s="63">
        <v>1</v>
      </c>
      <c r="J129" s="56">
        <f t="shared" si="51"/>
        <v>51.707962999999999</v>
      </c>
      <c r="K129" s="294">
        <f t="shared" si="33"/>
        <v>1152.0534156400001</v>
      </c>
      <c r="L129" s="297">
        <f t="shared" ref="L129:L138" si="53">J129-M129</f>
        <v>28.935776094799998</v>
      </c>
      <c r="M129" s="65">
        <f>VLOOKUP(C129,'% MDO'!$B:$E,4,FALSE)*J129</f>
        <v>22.772186905200002</v>
      </c>
    </row>
    <row r="130" spans="1:13" ht="45" x14ac:dyDescent="0.2">
      <c r="A130" s="50" t="s">
        <v>398</v>
      </c>
      <c r="B130" s="51" t="s">
        <v>3</v>
      </c>
      <c r="C130" s="53">
        <v>96532</v>
      </c>
      <c r="D130" s="273">
        <f t="shared" si="50"/>
        <v>45901</v>
      </c>
      <c r="E130" s="135" t="s">
        <v>313</v>
      </c>
      <c r="F130" s="54" t="s">
        <v>237</v>
      </c>
      <c r="G130" s="57">
        <v>27.84</v>
      </c>
      <c r="H130" s="55">
        <v>170.12</v>
      </c>
      <c r="I130" s="63">
        <v>1</v>
      </c>
      <c r="J130" s="56">
        <f t="shared" si="51"/>
        <v>212.83713200000003</v>
      </c>
      <c r="K130" s="294">
        <f t="shared" si="33"/>
        <v>5925.3857548800006</v>
      </c>
      <c r="L130" s="297">
        <f t="shared" si="53"/>
        <v>59.509262107199987</v>
      </c>
      <c r="M130" s="65">
        <f>VLOOKUP(C130,'% MDO'!$B:$E,4,FALSE)*J130</f>
        <v>153.32786989280004</v>
      </c>
    </row>
    <row r="131" spans="1:13" ht="45" x14ac:dyDescent="0.2">
      <c r="A131" s="50" t="s">
        <v>399</v>
      </c>
      <c r="B131" s="51" t="s">
        <v>3</v>
      </c>
      <c r="C131" s="53">
        <v>104920</v>
      </c>
      <c r="D131" s="273">
        <f t="shared" si="50"/>
        <v>45901</v>
      </c>
      <c r="E131" s="135" t="s">
        <v>297</v>
      </c>
      <c r="F131" s="54" t="s">
        <v>1</v>
      </c>
      <c r="G131" s="57">
        <v>263</v>
      </c>
      <c r="H131" s="55">
        <v>10.99</v>
      </c>
      <c r="I131" s="63">
        <v>1</v>
      </c>
      <c r="J131" s="56">
        <f t="shared" si="51"/>
        <v>13.749589000000002</v>
      </c>
      <c r="K131" s="294">
        <f t="shared" si="33"/>
        <v>3616.1419070000006</v>
      </c>
      <c r="L131" s="297">
        <f t="shared" si="53"/>
        <v>10.734304132300002</v>
      </c>
      <c r="M131" s="65">
        <f>VLOOKUP(C131,'% MDO'!$B:$E,4,FALSE)*J131</f>
        <v>3.0152848677000006</v>
      </c>
    </row>
    <row r="132" spans="1:13" ht="30" x14ac:dyDescent="0.2">
      <c r="A132" s="50" t="s">
        <v>400</v>
      </c>
      <c r="B132" s="51" t="s">
        <v>3</v>
      </c>
      <c r="C132" s="53">
        <v>104916</v>
      </c>
      <c r="D132" s="273">
        <f t="shared" si="50"/>
        <v>45901</v>
      </c>
      <c r="E132" s="135" t="s">
        <v>298</v>
      </c>
      <c r="F132" s="54" t="s">
        <v>1</v>
      </c>
      <c r="G132" s="57">
        <v>15</v>
      </c>
      <c r="H132" s="55">
        <v>16.79</v>
      </c>
      <c r="I132" s="63">
        <v>1</v>
      </c>
      <c r="J132" s="56">
        <f t="shared" si="51"/>
        <v>21.005969</v>
      </c>
      <c r="K132" s="294">
        <f t="shared" si="33"/>
        <v>315.08953500000001</v>
      </c>
      <c r="L132" s="297">
        <f t="shared" si="53"/>
        <v>11.3726316166</v>
      </c>
      <c r="M132" s="65">
        <f>VLOOKUP(C132,'% MDO'!$B:$E,4,FALSE)*J132</f>
        <v>9.6333373834000007</v>
      </c>
    </row>
    <row r="133" spans="1:13" ht="30" x14ac:dyDescent="0.2">
      <c r="A133" s="50" t="s">
        <v>401</v>
      </c>
      <c r="B133" s="51" t="s">
        <v>3</v>
      </c>
      <c r="C133" s="53">
        <v>96556</v>
      </c>
      <c r="D133" s="273">
        <f t="shared" si="50"/>
        <v>45901</v>
      </c>
      <c r="E133" s="135" t="s">
        <v>304</v>
      </c>
      <c r="F133" s="54" t="s">
        <v>38</v>
      </c>
      <c r="G133" s="57">
        <v>8.01</v>
      </c>
      <c r="H133" s="55">
        <v>948.55</v>
      </c>
      <c r="I133" s="63">
        <v>1</v>
      </c>
      <c r="J133" s="56">
        <f t="shared" si="51"/>
        <v>1186.7309050000001</v>
      </c>
      <c r="K133" s="294">
        <f t="shared" si="33"/>
        <v>9505.7145490500006</v>
      </c>
      <c r="L133" s="297">
        <f t="shared" si="53"/>
        <v>728.77144876050011</v>
      </c>
      <c r="M133" s="65">
        <f>VLOOKUP(C133,'% MDO'!$B:$E,4,FALSE)*J133</f>
        <v>457.95945623950007</v>
      </c>
    </row>
    <row r="134" spans="1:13" ht="30" x14ac:dyDescent="0.2">
      <c r="A134" s="50" t="s">
        <v>402</v>
      </c>
      <c r="B134" s="51" t="s">
        <v>3</v>
      </c>
      <c r="C134" s="53">
        <v>96527</v>
      </c>
      <c r="D134" s="273">
        <f t="shared" si="50"/>
        <v>45901</v>
      </c>
      <c r="E134" s="135" t="s">
        <v>295</v>
      </c>
      <c r="F134" s="54" t="s">
        <v>38</v>
      </c>
      <c r="G134" s="57">
        <f>5.96*0.5</f>
        <v>2.98</v>
      </c>
      <c r="H134" s="55">
        <v>105.6</v>
      </c>
      <c r="I134" s="63">
        <v>1</v>
      </c>
      <c r="J134" s="56">
        <f t="shared" si="51"/>
        <v>132.11616000000001</v>
      </c>
      <c r="K134" s="294">
        <f t="shared" si="33"/>
        <v>393.70615680000003</v>
      </c>
      <c r="L134" s="297">
        <f t="shared" si="53"/>
        <v>0</v>
      </c>
      <c r="M134" s="65">
        <f>VLOOKUP(C134,'% MDO'!$B:$E,4,FALSE)*J134</f>
        <v>132.11616000000001</v>
      </c>
    </row>
    <row r="135" spans="1:13" ht="45" x14ac:dyDescent="0.2">
      <c r="A135" s="50" t="s">
        <v>403</v>
      </c>
      <c r="B135" s="51" t="s">
        <v>3</v>
      </c>
      <c r="C135" s="53">
        <v>96530</v>
      </c>
      <c r="D135" s="273">
        <f t="shared" si="50"/>
        <v>45901</v>
      </c>
      <c r="E135" s="135" t="s">
        <v>317</v>
      </c>
      <c r="F135" s="54" t="s">
        <v>237</v>
      </c>
      <c r="G135" s="57">
        <v>42.17</v>
      </c>
      <c r="H135" s="55">
        <v>131.54</v>
      </c>
      <c r="I135" s="63">
        <v>1</v>
      </c>
      <c r="J135" s="56">
        <f t="shared" si="51"/>
        <v>164.569694</v>
      </c>
      <c r="K135" s="294">
        <f t="shared" si="33"/>
        <v>6939.9039959800002</v>
      </c>
      <c r="L135" s="297">
        <f t="shared" si="53"/>
        <v>91.550120772200003</v>
      </c>
      <c r="M135" s="65">
        <f>VLOOKUP(C135,'% MDO'!$B:$E,4,FALSE)*J135</f>
        <v>73.019573227799995</v>
      </c>
    </row>
    <row r="136" spans="1:13" ht="30" x14ac:dyDescent="0.2">
      <c r="A136" s="50" t="s">
        <v>404</v>
      </c>
      <c r="B136" s="51" t="s">
        <v>3</v>
      </c>
      <c r="C136" s="53">
        <v>104919</v>
      </c>
      <c r="D136" s="273">
        <f t="shared" si="50"/>
        <v>45901</v>
      </c>
      <c r="E136" s="135" t="s">
        <v>1217</v>
      </c>
      <c r="F136" s="54" t="s">
        <v>1</v>
      </c>
      <c r="G136" s="57">
        <v>83.6</v>
      </c>
      <c r="H136" s="55">
        <v>12.96</v>
      </c>
      <c r="I136" s="63">
        <v>1</v>
      </c>
      <c r="J136" s="56">
        <f t="shared" si="51"/>
        <v>16.214256000000002</v>
      </c>
      <c r="K136" s="294">
        <f t="shared" si="33"/>
        <v>1355.5118016000001</v>
      </c>
      <c r="L136" s="297">
        <f t="shared" si="53"/>
        <v>12.285541771200002</v>
      </c>
      <c r="M136" s="65">
        <f>VLOOKUP(C136,'% MDO'!$B:$E,4,FALSE)*J136</f>
        <v>3.9287142288000005</v>
      </c>
    </row>
    <row r="137" spans="1:13" ht="30" x14ac:dyDescent="0.2">
      <c r="A137" s="50" t="s">
        <v>405</v>
      </c>
      <c r="B137" s="51" t="s">
        <v>3</v>
      </c>
      <c r="C137" s="53">
        <v>104916</v>
      </c>
      <c r="D137" s="273">
        <f t="shared" si="50"/>
        <v>45901</v>
      </c>
      <c r="E137" s="135" t="s">
        <v>298</v>
      </c>
      <c r="F137" s="54" t="s">
        <v>1</v>
      </c>
      <c r="G137" s="57">
        <v>27.2</v>
      </c>
      <c r="H137" s="55">
        <v>16.79</v>
      </c>
      <c r="I137" s="63">
        <v>1</v>
      </c>
      <c r="J137" s="56">
        <f t="shared" si="51"/>
        <v>21.005969</v>
      </c>
      <c r="K137" s="294">
        <f t="shared" si="33"/>
        <v>571.36235680000004</v>
      </c>
      <c r="L137" s="297">
        <f t="shared" si="53"/>
        <v>11.3726316166</v>
      </c>
      <c r="M137" s="65">
        <f>VLOOKUP(C137,'% MDO'!$B:$E,4,FALSE)*J137</f>
        <v>9.6333373834000007</v>
      </c>
    </row>
    <row r="138" spans="1:13" ht="45" x14ac:dyDescent="0.2">
      <c r="A138" s="50" t="s">
        <v>406</v>
      </c>
      <c r="B138" s="51" t="s">
        <v>3</v>
      </c>
      <c r="C138" s="53">
        <v>96555</v>
      </c>
      <c r="D138" s="273">
        <f t="shared" si="50"/>
        <v>45901</v>
      </c>
      <c r="E138" s="135" t="s">
        <v>318</v>
      </c>
      <c r="F138" s="54" t="s">
        <v>38</v>
      </c>
      <c r="G138" s="57">
        <v>5.96</v>
      </c>
      <c r="H138" s="55">
        <v>796.19</v>
      </c>
      <c r="I138" s="63">
        <v>1</v>
      </c>
      <c r="J138" s="56">
        <f t="shared" si="51"/>
        <v>996.11330900000019</v>
      </c>
      <c r="K138" s="294">
        <f t="shared" si="33"/>
        <v>5936.835321640001</v>
      </c>
      <c r="L138" s="297">
        <f t="shared" si="53"/>
        <v>709.43189866980015</v>
      </c>
      <c r="M138" s="65">
        <f>VLOOKUP(C138,'% MDO'!$B:$E,4,FALSE)*J138</f>
        <v>286.68141033020004</v>
      </c>
    </row>
    <row r="139" spans="1:13" x14ac:dyDescent="0.2">
      <c r="A139" s="59" t="s">
        <v>267</v>
      </c>
      <c r="B139" s="60"/>
      <c r="C139" s="60"/>
      <c r="D139" s="60"/>
      <c r="E139" s="137" t="s">
        <v>319</v>
      </c>
      <c r="F139" s="60"/>
      <c r="G139" s="61"/>
      <c r="H139" s="62"/>
      <c r="I139" s="62"/>
      <c r="J139" s="5"/>
      <c r="K139" s="295">
        <f>SUM(K140:K142)</f>
        <v>105637.542503616</v>
      </c>
      <c r="L139" s="295"/>
      <c r="M139" s="315"/>
    </row>
    <row r="140" spans="1:13" ht="30" x14ac:dyDescent="0.2">
      <c r="A140" s="50" t="s">
        <v>407</v>
      </c>
      <c r="B140" s="51" t="s">
        <v>3</v>
      </c>
      <c r="C140" s="53">
        <v>94319</v>
      </c>
      <c r="D140" s="273">
        <f t="shared" si="50"/>
        <v>45901</v>
      </c>
      <c r="E140" s="135" t="s">
        <v>320</v>
      </c>
      <c r="F140" s="54" t="s">
        <v>38</v>
      </c>
      <c r="G140" s="57">
        <v>119.232</v>
      </c>
      <c r="H140" s="55">
        <v>82.53</v>
      </c>
      <c r="I140" s="63">
        <v>1</v>
      </c>
      <c r="J140" s="56">
        <f>IF(I140=1,(H140*(1+$M$1)),(H140*(1+$M$2)))</f>
        <v>103.25328300000001</v>
      </c>
      <c r="K140" s="294">
        <f t="shared" si="33"/>
        <v>12311.095438656001</v>
      </c>
      <c r="L140" s="297">
        <f t="shared" ref="L140" si="54">J140-M140</f>
        <v>71.554525119000004</v>
      </c>
      <c r="M140" s="65">
        <f>VLOOKUP(C140,'% MDO'!$B:$E,4,FALSE)*J140</f>
        <v>31.698757881000002</v>
      </c>
    </row>
    <row r="141" spans="1:13" ht="45" x14ac:dyDescent="0.2">
      <c r="A141" s="50" t="s">
        <v>408</v>
      </c>
      <c r="B141" s="51" t="s">
        <v>3</v>
      </c>
      <c r="C141" s="53">
        <v>97083</v>
      </c>
      <c r="D141" s="273">
        <f t="shared" si="50"/>
        <v>45901</v>
      </c>
      <c r="E141" s="135" t="s">
        <v>321</v>
      </c>
      <c r="F141" s="54" t="s">
        <v>237</v>
      </c>
      <c r="G141" s="57">
        <v>66.239999999999995</v>
      </c>
      <c r="H141" s="55">
        <v>3.39</v>
      </c>
      <c r="I141" s="63">
        <v>1</v>
      </c>
      <c r="J141" s="56">
        <f>IF(I141=1,(H141*(1+$M$1)),(H141*(1+$M$2)))</f>
        <v>4.2412290000000006</v>
      </c>
      <c r="K141" s="294">
        <f t="shared" si="33"/>
        <v>280.93900896000002</v>
      </c>
      <c r="L141" s="297">
        <f t="shared" ref="L141:L142" si="55">J141-M141</f>
        <v>0.23750882399999984</v>
      </c>
      <c r="M141" s="65">
        <f>VLOOKUP(C141,'% MDO'!$B:$E,4,FALSE)*J141</f>
        <v>4.0037201760000007</v>
      </c>
    </row>
    <row r="142" spans="1:13" ht="120" x14ac:dyDescent="0.2">
      <c r="A142" s="50" t="s">
        <v>409</v>
      </c>
      <c r="B142" s="51" t="s">
        <v>3</v>
      </c>
      <c r="C142" s="53">
        <v>105000</v>
      </c>
      <c r="D142" s="273">
        <f t="shared" si="50"/>
        <v>45901</v>
      </c>
      <c r="E142" s="135" t="s">
        <v>322</v>
      </c>
      <c r="F142" s="54" t="s">
        <v>8</v>
      </c>
      <c r="G142" s="57">
        <v>55.2</v>
      </c>
      <c r="H142" s="55">
        <v>1347.3</v>
      </c>
      <c r="I142" s="63">
        <v>1</v>
      </c>
      <c r="J142" s="56">
        <f>IF(I142=1,(H142*(1+$M$1)),(H142*(1+$M$2)))</f>
        <v>1685.6070300000001</v>
      </c>
      <c r="K142" s="294">
        <f t="shared" ref="K142:K147" si="56">J142*G142</f>
        <v>93045.508056000006</v>
      </c>
      <c r="L142" s="297">
        <f t="shared" si="55"/>
        <v>1000.744893711</v>
      </c>
      <c r="M142" s="65">
        <f>VLOOKUP(C142,'% MDO'!$B:$E,4,FALSE)*J142</f>
        <v>684.86213628900009</v>
      </c>
    </row>
    <row r="143" spans="1:13" x14ac:dyDescent="0.2">
      <c r="A143" s="59" t="s">
        <v>268</v>
      </c>
      <c r="B143" s="60"/>
      <c r="C143" s="60"/>
      <c r="D143" s="60"/>
      <c r="E143" s="137" t="s">
        <v>323</v>
      </c>
      <c r="F143" s="60"/>
      <c r="G143" s="61"/>
      <c r="H143" s="62"/>
      <c r="I143" s="62"/>
      <c r="J143" s="5"/>
      <c r="K143" s="295">
        <f>SUM(K144:K148)</f>
        <v>57824.920189520009</v>
      </c>
      <c r="L143" s="295"/>
      <c r="M143" s="315"/>
    </row>
    <row r="144" spans="1:13" ht="45" x14ac:dyDescent="0.2">
      <c r="A144" s="50" t="s">
        <v>410</v>
      </c>
      <c r="B144" s="51" t="s">
        <v>3</v>
      </c>
      <c r="C144" s="53">
        <v>101124</v>
      </c>
      <c r="D144" s="273">
        <f t="shared" si="50"/>
        <v>45901</v>
      </c>
      <c r="E144" s="135" t="s">
        <v>309</v>
      </c>
      <c r="F144" s="54" t="s">
        <v>38</v>
      </c>
      <c r="G144" s="57">
        <v>57.760000000000005</v>
      </c>
      <c r="H144" s="55">
        <v>16.22</v>
      </c>
      <c r="I144" s="63">
        <v>1</v>
      </c>
      <c r="J144" s="56">
        <f>IF(I144=1,(H144*(1+$M$1)),(H144*(1+$M$2)))</f>
        <v>20.292842</v>
      </c>
      <c r="K144" s="294">
        <f t="shared" si="56"/>
        <v>1172.1145539200002</v>
      </c>
      <c r="L144" s="297">
        <f t="shared" ref="L144" si="57">J144-M144</f>
        <v>15.4387941936</v>
      </c>
      <c r="M144" s="65">
        <f>VLOOKUP(C144,'% MDO'!$B:$E,4,FALSE)*J144</f>
        <v>4.8540478063999997</v>
      </c>
    </row>
    <row r="145" spans="1:13" ht="45" x14ac:dyDescent="0.2">
      <c r="A145" s="50" t="s">
        <v>411</v>
      </c>
      <c r="B145" s="51" t="s">
        <v>3</v>
      </c>
      <c r="C145" s="53">
        <v>97084</v>
      </c>
      <c r="D145" s="273">
        <f t="shared" si="50"/>
        <v>45901</v>
      </c>
      <c r="E145" s="135" t="s">
        <v>310</v>
      </c>
      <c r="F145" s="54" t="s">
        <v>237</v>
      </c>
      <c r="G145" s="57">
        <v>144.4</v>
      </c>
      <c r="H145" s="55">
        <v>0.71</v>
      </c>
      <c r="I145" s="63">
        <v>1</v>
      </c>
      <c r="J145" s="56">
        <f>IF(I145=1,(H145*(1+$M$1)),(H145*(1+$M$2)))</f>
        <v>0.88828099999999999</v>
      </c>
      <c r="K145" s="294">
        <f t="shared" si="56"/>
        <v>128.2677764</v>
      </c>
      <c r="L145" s="297">
        <f t="shared" ref="L145:L148" si="58">J145-M145</f>
        <v>6.2534982399999994E-2</v>
      </c>
      <c r="M145" s="65">
        <f>VLOOKUP(C145,'% MDO'!$B:$E,4,FALSE)*J145</f>
        <v>0.82574601759999999</v>
      </c>
    </row>
    <row r="146" spans="1:13" ht="30" x14ac:dyDescent="0.2">
      <c r="A146" s="50" t="s">
        <v>412</v>
      </c>
      <c r="B146" s="51" t="s">
        <v>3</v>
      </c>
      <c r="C146" s="53">
        <v>97087</v>
      </c>
      <c r="D146" s="273">
        <f t="shared" si="50"/>
        <v>45901</v>
      </c>
      <c r="E146" s="135" t="s">
        <v>311</v>
      </c>
      <c r="F146" s="54" t="s">
        <v>237</v>
      </c>
      <c r="G146" s="57">
        <v>144.4</v>
      </c>
      <c r="H146" s="55">
        <v>2.78</v>
      </c>
      <c r="I146" s="63">
        <v>1</v>
      </c>
      <c r="J146" s="56">
        <f>IF(I146=1,(H146*(1+$M$1)),(H146*(1+$M$2)))</f>
        <v>3.4780579999999999</v>
      </c>
      <c r="K146" s="294">
        <f t="shared" si="56"/>
        <v>502.23157520000001</v>
      </c>
      <c r="L146" s="297">
        <f t="shared" si="58"/>
        <v>2.8773973834</v>
      </c>
      <c r="M146" s="65">
        <f>VLOOKUP(C146,'% MDO'!$B:$E,4,FALSE)*J146</f>
        <v>0.60066061659999992</v>
      </c>
    </row>
    <row r="147" spans="1:13" ht="30" x14ac:dyDescent="0.2">
      <c r="A147" s="50" t="s">
        <v>413</v>
      </c>
      <c r="B147" s="51" t="s">
        <v>3</v>
      </c>
      <c r="C147" s="53">
        <v>95241</v>
      </c>
      <c r="D147" s="273">
        <f t="shared" si="50"/>
        <v>45901</v>
      </c>
      <c r="E147" s="135" t="s">
        <v>312</v>
      </c>
      <c r="F147" s="54" t="s">
        <v>237</v>
      </c>
      <c r="G147" s="57">
        <v>144.4</v>
      </c>
      <c r="H147" s="55">
        <v>38.35</v>
      </c>
      <c r="I147" s="63">
        <v>1</v>
      </c>
      <c r="J147" s="56">
        <f>IF(I147=1,(H147*(1+$M$1)),(H147*(1+$M$2)))</f>
        <v>47.979685000000003</v>
      </c>
      <c r="K147" s="294">
        <f t="shared" si="56"/>
        <v>6928.2665140000008</v>
      </c>
      <c r="L147" s="297">
        <f t="shared" si="58"/>
        <v>28.936548023500002</v>
      </c>
      <c r="M147" s="65">
        <f>VLOOKUP(C147,'% MDO'!$B:$E,4,FALSE)*J147</f>
        <v>19.043136976500001</v>
      </c>
    </row>
    <row r="148" spans="1:13" ht="30" x14ac:dyDescent="0.2">
      <c r="A148" s="50" t="s">
        <v>414</v>
      </c>
      <c r="B148" s="51" t="s">
        <v>3</v>
      </c>
      <c r="C148" s="53">
        <v>97103</v>
      </c>
      <c r="D148" s="273">
        <f t="shared" si="50"/>
        <v>45901</v>
      </c>
      <c r="E148" s="135" t="s">
        <v>324</v>
      </c>
      <c r="F148" s="54" t="s">
        <v>237</v>
      </c>
      <c r="G148" s="57">
        <v>144.4</v>
      </c>
      <c r="H148" s="55">
        <v>271.75</v>
      </c>
      <c r="I148" s="63">
        <v>1</v>
      </c>
      <c r="J148" s="56">
        <f>IF(I148=1,(H148*(1+$M$1)),(H148*(1+$M$2)))</f>
        <v>339.98642500000005</v>
      </c>
      <c r="K148" s="294">
        <f>J148*G148</f>
        <v>49094.03977000001</v>
      </c>
      <c r="L148" s="297">
        <f t="shared" si="58"/>
        <v>298.84806757500007</v>
      </c>
      <c r="M148" s="65">
        <f>VLOOKUP(C148,'% MDO'!$B:$E,4,FALSE)*J148</f>
        <v>41.138357425000002</v>
      </c>
    </row>
    <row r="149" spans="1:13" x14ac:dyDescent="0.2">
      <c r="A149" s="59">
        <v>4</v>
      </c>
      <c r="B149" s="60"/>
      <c r="C149" s="60"/>
      <c r="D149" s="60"/>
      <c r="E149" s="137" t="s">
        <v>660</v>
      </c>
      <c r="F149" s="60"/>
      <c r="G149" s="61"/>
      <c r="H149" s="62"/>
      <c r="I149" s="62"/>
      <c r="J149" s="5"/>
      <c r="K149" s="295">
        <f>K150+K157+K168+K176+K183+K190+K229</f>
        <v>495763.00761938351</v>
      </c>
      <c r="L149" s="295"/>
      <c r="M149" s="315"/>
    </row>
    <row r="150" spans="1:13" x14ac:dyDescent="0.2">
      <c r="A150" s="59" t="s">
        <v>417</v>
      </c>
      <c r="B150" s="60"/>
      <c r="C150" s="60"/>
      <c r="D150" s="60"/>
      <c r="E150" s="137" t="s">
        <v>486</v>
      </c>
      <c r="F150" s="60"/>
      <c r="G150" s="61"/>
      <c r="H150" s="62"/>
      <c r="I150" s="62"/>
      <c r="J150" s="5"/>
      <c r="K150" s="295">
        <f>SUM(K151:K156)</f>
        <v>7476.8618534400021</v>
      </c>
      <c r="L150" s="295"/>
      <c r="M150" s="315"/>
    </row>
    <row r="151" spans="1:13" ht="45" x14ac:dyDescent="0.2">
      <c r="A151" s="50" t="s">
        <v>418</v>
      </c>
      <c r="B151" s="51" t="s">
        <v>3</v>
      </c>
      <c r="C151" s="53">
        <v>101159</v>
      </c>
      <c r="D151" s="273">
        <f t="shared" si="50"/>
        <v>45901</v>
      </c>
      <c r="E151" s="135" t="s">
        <v>424</v>
      </c>
      <c r="F151" s="54" t="s">
        <v>237</v>
      </c>
      <c r="G151" s="57">
        <v>27.200000000000003</v>
      </c>
      <c r="H151" s="55">
        <v>135.63</v>
      </c>
      <c r="I151" s="63">
        <v>1</v>
      </c>
      <c r="J151" s="56">
        <f t="shared" ref="J151:J156" si="59">IF(I151=1,(H151*(1+$M$1)),(H151*(1+$M$2)))</f>
        <v>169.68669300000002</v>
      </c>
      <c r="K151" s="294">
        <f t="shared" ref="K151" si="60">J151*G151</f>
        <v>4615.4780496000012</v>
      </c>
      <c r="L151" s="297">
        <f t="shared" ref="L151" si="61">J151-M151</f>
        <v>71.981095170600014</v>
      </c>
      <c r="M151" s="65">
        <f>VLOOKUP(C151,'% MDO'!$B:$E,4,FALSE)*J151</f>
        <v>97.705597829400006</v>
      </c>
    </row>
    <row r="152" spans="1:13" ht="45" x14ac:dyDescent="0.2">
      <c r="A152" s="50" t="s">
        <v>419</v>
      </c>
      <c r="B152" s="51" t="s">
        <v>3</v>
      </c>
      <c r="C152" s="53">
        <v>87893</v>
      </c>
      <c r="D152" s="273">
        <f t="shared" si="50"/>
        <v>45901</v>
      </c>
      <c r="E152" s="135" t="s">
        <v>425</v>
      </c>
      <c r="F152" s="54" t="s">
        <v>237</v>
      </c>
      <c r="G152" s="57">
        <v>12.88</v>
      </c>
      <c r="H152" s="55">
        <v>7.46</v>
      </c>
      <c r="I152" s="63">
        <v>1</v>
      </c>
      <c r="J152" s="56">
        <f t="shared" si="59"/>
        <v>9.3332060000000006</v>
      </c>
      <c r="K152" s="294">
        <f t="shared" ref="K152:K166" si="62">J152*G152</f>
        <v>120.21169328000002</v>
      </c>
      <c r="L152" s="297">
        <f t="shared" ref="L152:L156" si="63">J152-M152</f>
        <v>2.2147697837999996</v>
      </c>
      <c r="M152" s="65">
        <f>VLOOKUP(C152,'% MDO'!$B:$E,4,FALSE)*J152</f>
        <v>7.118436216200001</v>
      </c>
    </row>
    <row r="153" spans="1:13" ht="45" x14ac:dyDescent="0.2">
      <c r="A153" s="50" t="s">
        <v>420</v>
      </c>
      <c r="B153" s="51" t="s">
        <v>3</v>
      </c>
      <c r="C153" s="53">
        <v>87794</v>
      </c>
      <c r="D153" s="273">
        <f t="shared" si="50"/>
        <v>45901</v>
      </c>
      <c r="E153" s="135" t="s">
        <v>426</v>
      </c>
      <c r="F153" s="54" t="s">
        <v>237</v>
      </c>
      <c r="G153" s="57">
        <v>12.88</v>
      </c>
      <c r="H153" s="55">
        <v>43.94</v>
      </c>
      <c r="I153" s="63">
        <v>1</v>
      </c>
      <c r="J153" s="56">
        <f t="shared" si="59"/>
        <v>54.973334000000001</v>
      </c>
      <c r="K153" s="294">
        <f t="shared" si="62"/>
        <v>708.05654192000009</v>
      </c>
      <c r="L153" s="297">
        <f t="shared" si="63"/>
        <v>20.680968250799999</v>
      </c>
      <c r="M153" s="65">
        <f>VLOOKUP(C153,'% MDO'!$B:$E,4,FALSE)*J153</f>
        <v>34.292365749200002</v>
      </c>
    </row>
    <row r="154" spans="1:13" ht="30" x14ac:dyDescent="0.2">
      <c r="A154" s="50" t="s">
        <v>421</v>
      </c>
      <c r="B154" s="51" t="s">
        <v>3</v>
      </c>
      <c r="C154" s="53">
        <v>96135</v>
      </c>
      <c r="D154" s="273">
        <f t="shared" si="50"/>
        <v>45901</v>
      </c>
      <c r="E154" s="135" t="s">
        <v>427</v>
      </c>
      <c r="F154" s="54" t="s">
        <v>237</v>
      </c>
      <c r="G154" s="57">
        <v>12.88</v>
      </c>
      <c r="H154" s="55">
        <v>31.53</v>
      </c>
      <c r="I154" s="63">
        <v>1</v>
      </c>
      <c r="J154" s="56">
        <f t="shared" si="59"/>
        <v>39.447183000000003</v>
      </c>
      <c r="K154" s="294">
        <f t="shared" si="62"/>
        <v>508.07971704000005</v>
      </c>
      <c r="L154" s="297">
        <f t="shared" si="63"/>
        <v>13.8735742611</v>
      </c>
      <c r="M154" s="65">
        <f>VLOOKUP(C154,'% MDO'!$B:$E,4,FALSE)*J154</f>
        <v>25.573608738900003</v>
      </c>
    </row>
    <row r="155" spans="1:13" ht="30" x14ac:dyDescent="0.2">
      <c r="A155" s="50" t="s">
        <v>422</v>
      </c>
      <c r="B155" s="51" t="s">
        <v>3</v>
      </c>
      <c r="C155" s="53">
        <v>88423</v>
      </c>
      <c r="D155" s="273">
        <f t="shared" si="50"/>
        <v>45901</v>
      </c>
      <c r="E155" s="135" t="s">
        <v>428</v>
      </c>
      <c r="F155" s="54" t="s">
        <v>237</v>
      </c>
      <c r="G155" s="57">
        <v>12.88</v>
      </c>
      <c r="H155" s="55">
        <v>24.2</v>
      </c>
      <c r="I155" s="63">
        <v>1</v>
      </c>
      <c r="J155" s="56">
        <f t="shared" si="59"/>
        <v>30.276620000000001</v>
      </c>
      <c r="K155" s="294">
        <f t="shared" si="62"/>
        <v>389.96286560000004</v>
      </c>
      <c r="L155" s="297">
        <f t="shared" si="63"/>
        <v>24.14560445</v>
      </c>
      <c r="M155" s="65">
        <f>VLOOKUP(C155,'% MDO'!$B:$E,4,FALSE)*J155</f>
        <v>6.1310155500000008</v>
      </c>
    </row>
    <row r="156" spans="1:13" ht="30" x14ac:dyDescent="0.2">
      <c r="A156" s="50" t="s">
        <v>423</v>
      </c>
      <c r="B156" s="51" t="s">
        <v>3</v>
      </c>
      <c r="C156" s="53">
        <v>101092</v>
      </c>
      <c r="D156" s="273">
        <f t="shared" si="50"/>
        <v>45901</v>
      </c>
      <c r="E156" s="135" t="s">
        <v>100</v>
      </c>
      <c r="F156" s="54" t="s">
        <v>237</v>
      </c>
      <c r="G156" s="57">
        <v>2</v>
      </c>
      <c r="H156" s="55">
        <v>453.63</v>
      </c>
      <c r="I156" s="63">
        <v>1</v>
      </c>
      <c r="J156" s="56">
        <f t="shared" si="59"/>
        <v>567.53649300000006</v>
      </c>
      <c r="K156" s="294">
        <f t="shared" si="62"/>
        <v>1135.0729860000001</v>
      </c>
      <c r="L156" s="297">
        <f t="shared" si="63"/>
        <v>497.55924341310003</v>
      </c>
      <c r="M156" s="65">
        <f>VLOOKUP(C156,'% MDO'!$B:$E,4,FALSE)*J156</f>
        <v>69.977249586900015</v>
      </c>
    </row>
    <row r="157" spans="1:13" x14ac:dyDescent="0.2">
      <c r="A157" s="59" t="s">
        <v>487</v>
      </c>
      <c r="B157" s="60"/>
      <c r="C157" s="60"/>
      <c r="D157" s="60"/>
      <c r="E157" s="137" t="s">
        <v>429</v>
      </c>
      <c r="F157" s="60"/>
      <c r="G157" s="61"/>
      <c r="H157" s="62"/>
      <c r="I157" s="62"/>
      <c r="J157" s="5"/>
      <c r="K157" s="295">
        <f>SUM(K158:K167)</f>
        <v>49906.50060692001</v>
      </c>
      <c r="L157" s="295"/>
      <c r="M157" s="315"/>
    </row>
    <row r="158" spans="1:13" ht="60" x14ac:dyDescent="0.2">
      <c r="A158" s="50" t="s">
        <v>494</v>
      </c>
      <c r="B158" s="51" t="s">
        <v>3</v>
      </c>
      <c r="C158" s="53">
        <v>102693</v>
      </c>
      <c r="D158" s="273">
        <f t="shared" si="50"/>
        <v>45901</v>
      </c>
      <c r="E158" s="135" t="s">
        <v>430</v>
      </c>
      <c r="F158" s="54" t="s">
        <v>8</v>
      </c>
      <c r="G158" s="57">
        <v>107.48</v>
      </c>
      <c r="H158" s="55">
        <v>122.38</v>
      </c>
      <c r="I158" s="63">
        <v>1</v>
      </c>
      <c r="J158" s="56">
        <f t="shared" ref="J158:J167" si="64">IF(I158=1,(H158*(1+$M$1)),(H158*(1+$M$2)))</f>
        <v>153.10961800000001</v>
      </c>
      <c r="K158" s="294">
        <f t="shared" si="62"/>
        <v>16456.221742640002</v>
      </c>
      <c r="L158" s="297">
        <f t="shared" ref="L158" si="65">J158-M158</f>
        <v>138.6713810226</v>
      </c>
      <c r="M158" s="65">
        <f>VLOOKUP(C158,'% MDO'!$B:$E,4,FALSE)*J158</f>
        <v>14.438236977400001</v>
      </c>
    </row>
    <row r="159" spans="1:13" ht="45" x14ac:dyDescent="0.2">
      <c r="A159" s="50" t="s">
        <v>495</v>
      </c>
      <c r="B159" s="51" t="s">
        <v>3</v>
      </c>
      <c r="C159" s="53">
        <v>99251</v>
      </c>
      <c r="D159" s="273">
        <f t="shared" si="50"/>
        <v>45901</v>
      </c>
      <c r="E159" s="135" t="s">
        <v>431</v>
      </c>
      <c r="F159" s="54" t="s">
        <v>315</v>
      </c>
      <c r="G159" s="57">
        <v>8</v>
      </c>
      <c r="H159" s="55">
        <v>288.26</v>
      </c>
      <c r="I159" s="63">
        <v>1</v>
      </c>
      <c r="J159" s="56">
        <f t="shared" si="64"/>
        <v>360.64208600000001</v>
      </c>
      <c r="K159" s="294">
        <f t="shared" si="62"/>
        <v>2885.136688</v>
      </c>
      <c r="L159" s="297">
        <f t="shared" ref="L159:L167" si="66">J159-M159</f>
        <v>147.21409950520001</v>
      </c>
      <c r="M159" s="65">
        <f>VLOOKUP(C159,'% MDO'!$B:$E,4,FALSE)*J159</f>
        <v>213.4279864948</v>
      </c>
    </row>
    <row r="160" spans="1:13" ht="45" x14ac:dyDescent="0.2">
      <c r="A160" s="50" t="s">
        <v>496</v>
      </c>
      <c r="B160" s="51" t="s">
        <v>3</v>
      </c>
      <c r="C160" s="53">
        <v>99253</v>
      </c>
      <c r="D160" s="273">
        <f t="shared" si="50"/>
        <v>45901</v>
      </c>
      <c r="E160" s="135" t="s">
        <v>432</v>
      </c>
      <c r="F160" s="54" t="s">
        <v>315</v>
      </c>
      <c r="G160" s="57">
        <v>5</v>
      </c>
      <c r="H160" s="55">
        <v>558.23</v>
      </c>
      <c r="I160" s="63">
        <v>1</v>
      </c>
      <c r="J160" s="56">
        <f t="shared" si="64"/>
        <v>698.40155300000004</v>
      </c>
      <c r="K160" s="294">
        <f t="shared" si="62"/>
        <v>3492.0077650000003</v>
      </c>
      <c r="L160" s="297">
        <f t="shared" si="66"/>
        <v>293.95721365770004</v>
      </c>
      <c r="M160" s="65">
        <f>VLOOKUP(C160,'% MDO'!$B:$E,4,FALSE)*J160</f>
        <v>404.4443393423</v>
      </c>
    </row>
    <row r="161" spans="1:13" ht="45" x14ac:dyDescent="0.2">
      <c r="A161" s="50" t="s">
        <v>497</v>
      </c>
      <c r="B161" s="51" t="s">
        <v>3</v>
      </c>
      <c r="C161" s="53">
        <v>99257</v>
      </c>
      <c r="D161" s="273">
        <f t="shared" si="50"/>
        <v>45901</v>
      </c>
      <c r="E161" s="135" t="s">
        <v>433</v>
      </c>
      <c r="F161" s="54" t="s">
        <v>315</v>
      </c>
      <c r="G161" s="57">
        <v>2</v>
      </c>
      <c r="H161" s="55">
        <v>925.71</v>
      </c>
      <c r="I161" s="63">
        <v>1</v>
      </c>
      <c r="J161" s="56">
        <f t="shared" si="64"/>
        <v>1158.1557810000002</v>
      </c>
      <c r="K161" s="294">
        <f t="shared" si="62"/>
        <v>2316.3115620000003</v>
      </c>
      <c r="L161" s="297">
        <f t="shared" si="66"/>
        <v>545.72300400720007</v>
      </c>
      <c r="M161" s="65">
        <f>VLOOKUP(C161,'% MDO'!$B:$E,4,FALSE)*J161</f>
        <v>612.43277699280009</v>
      </c>
    </row>
    <row r="162" spans="1:13" ht="45" x14ac:dyDescent="0.2">
      <c r="A162" s="50" t="s">
        <v>498</v>
      </c>
      <c r="B162" s="51" t="s">
        <v>3</v>
      </c>
      <c r="C162" s="53">
        <v>90734</v>
      </c>
      <c r="D162" s="273">
        <f t="shared" si="50"/>
        <v>45901</v>
      </c>
      <c r="E162" s="135" t="s">
        <v>434</v>
      </c>
      <c r="F162" s="54" t="s">
        <v>8</v>
      </c>
      <c r="G162" s="57">
        <v>47.04</v>
      </c>
      <c r="H162" s="55">
        <v>3.85</v>
      </c>
      <c r="I162" s="63">
        <v>1</v>
      </c>
      <c r="J162" s="56">
        <f t="shared" si="64"/>
        <v>4.8167350000000004</v>
      </c>
      <c r="K162" s="294">
        <f t="shared" si="62"/>
        <v>226.57921440000001</v>
      </c>
      <c r="L162" s="297">
        <f t="shared" si="66"/>
        <v>0</v>
      </c>
      <c r="M162" s="65">
        <f>VLOOKUP(C162,'% MDO'!$B:$E,4,FALSE)*J162</f>
        <v>4.8167350000000004</v>
      </c>
    </row>
    <row r="163" spans="1:13" ht="30" x14ac:dyDescent="0.2">
      <c r="A163" s="50" t="s">
        <v>499</v>
      </c>
      <c r="B163" s="51" t="s">
        <v>3</v>
      </c>
      <c r="C163" s="53">
        <v>104166</v>
      </c>
      <c r="D163" s="273">
        <f t="shared" si="50"/>
        <v>45901</v>
      </c>
      <c r="E163" s="135" t="s">
        <v>435</v>
      </c>
      <c r="F163" s="54" t="s">
        <v>8</v>
      </c>
      <c r="G163" s="57">
        <v>47.04</v>
      </c>
      <c r="H163" s="55">
        <v>82.5</v>
      </c>
      <c r="I163" s="63">
        <v>1</v>
      </c>
      <c r="J163" s="56">
        <f t="shared" si="64"/>
        <v>103.21575000000001</v>
      </c>
      <c r="K163" s="294">
        <f t="shared" si="62"/>
        <v>4855.2688800000005</v>
      </c>
      <c r="L163" s="297">
        <f t="shared" si="66"/>
        <v>87.609528600000004</v>
      </c>
      <c r="M163" s="65">
        <f>VLOOKUP(C163,'% MDO'!$B:$E,4,FALSE)*J163</f>
        <v>15.606221400000003</v>
      </c>
    </row>
    <row r="164" spans="1:13" ht="45" x14ac:dyDescent="0.2">
      <c r="A164" s="50" t="s">
        <v>500</v>
      </c>
      <c r="B164" s="51" t="s">
        <v>3</v>
      </c>
      <c r="C164" s="53">
        <v>101124</v>
      </c>
      <c r="D164" s="273">
        <f t="shared" si="50"/>
        <v>45901</v>
      </c>
      <c r="E164" s="135" t="s">
        <v>309</v>
      </c>
      <c r="F164" s="54" t="s">
        <v>38</v>
      </c>
      <c r="G164" s="57">
        <v>78.56</v>
      </c>
      <c r="H164" s="55">
        <v>16.22</v>
      </c>
      <c r="I164" s="63">
        <v>1</v>
      </c>
      <c r="J164" s="56">
        <f t="shared" si="64"/>
        <v>20.292842</v>
      </c>
      <c r="K164" s="294">
        <f t="shared" si="62"/>
        <v>1594.2056675200001</v>
      </c>
      <c r="L164" s="297">
        <f t="shared" si="66"/>
        <v>15.4387941936</v>
      </c>
      <c r="M164" s="65">
        <f>VLOOKUP(C164,'% MDO'!$B:$E,4,FALSE)*J164</f>
        <v>4.8540478063999997</v>
      </c>
    </row>
    <row r="165" spans="1:13" ht="30" x14ac:dyDescent="0.2">
      <c r="A165" s="50" t="s">
        <v>501</v>
      </c>
      <c r="B165" s="51" t="s">
        <v>3</v>
      </c>
      <c r="C165" s="53">
        <v>97087</v>
      </c>
      <c r="D165" s="273">
        <f t="shared" si="50"/>
        <v>45901</v>
      </c>
      <c r="E165" s="135" t="s">
        <v>311</v>
      </c>
      <c r="F165" s="54" t="s">
        <v>237</v>
      </c>
      <c r="G165" s="57">
        <v>392.8</v>
      </c>
      <c r="H165" s="55">
        <v>2.78</v>
      </c>
      <c r="I165" s="63">
        <v>1</v>
      </c>
      <c r="J165" s="56">
        <f t="shared" si="64"/>
        <v>3.4780579999999999</v>
      </c>
      <c r="K165" s="294">
        <f t="shared" si="62"/>
        <v>1366.1811823999999</v>
      </c>
      <c r="L165" s="297">
        <f t="shared" si="66"/>
        <v>2.8773973834</v>
      </c>
      <c r="M165" s="65">
        <f>VLOOKUP(C165,'% MDO'!$B:$E,4,FALSE)*J165</f>
        <v>0.60066061659999992</v>
      </c>
    </row>
    <row r="166" spans="1:13" ht="30" x14ac:dyDescent="0.2">
      <c r="A166" s="50" t="s">
        <v>502</v>
      </c>
      <c r="B166" s="51" t="s">
        <v>3</v>
      </c>
      <c r="C166" s="53">
        <v>100323</v>
      </c>
      <c r="D166" s="273">
        <f t="shared" si="50"/>
        <v>45901</v>
      </c>
      <c r="E166" s="135" t="s">
        <v>436</v>
      </c>
      <c r="F166" s="54" t="s">
        <v>38</v>
      </c>
      <c r="G166" s="57">
        <v>58.92</v>
      </c>
      <c r="H166" s="55">
        <v>170.06</v>
      </c>
      <c r="I166" s="63">
        <v>1</v>
      </c>
      <c r="J166" s="56">
        <f t="shared" si="64"/>
        <v>212.76206600000003</v>
      </c>
      <c r="K166" s="294">
        <f t="shared" si="62"/>
        <v>12535.940928720001</v>
      </c>
      <c r="L166" s="297">
        <f t="shared" si="66"/>
        <v>141.86974560880003</v>
      </c>
      <c r="M166" s="65">
        <f>VLOOKUP(C166,'% MDO'!$B:$E,4,FALSE)*J166</f>
        <v>70.892320391200016</v>
      </c>
    </row>
    <row r="167" spans="1:13" ht="30" x14ac:dyDescent="0.2">
      <c r="A167" s="50" t="s">
        <v>503</v>
      </c>
      <c r="B167" s="51" t="s">
        <v>3</v>
      </c>
      <c r="C167" s="53">
        <v>96624</v>
      </c>
      <c r="D167" s="273">
        <f t="shared" si="50"/>
        <v>45901</v>
      </c>
      <c r="E167" s="135" t="s">
        <v>437</v>
      </c>
      <c r="F167" s="54" t="s">
        <v>38</v>
      </c>
      <c r="G167" s="57">
        <v>19.64</v>
      </c>
      <c r="H167" s="55">
        <v>170.06</v>
      </c>
      <c r="I167" s="63">
        <v>1</v>
      </c>
      <c r="J167" s="56">
        <f t="shared" si="64"/>
        <v>212.76206600000003</v>
      </c>
      <c r="K167" s="294">
        <f t="shared" ref="K167:K228" si="67">J167*G167</f>
        <v>4178.6469762400011</v>
      </c>
      <c r="L167" s="297">
        <f t="shared" si="66"/>
        <v>141.86974560880003</v>
      </c>
      <c r="M167" s="65">
        <f>VLOOKUP(C167,'% MDO'!$B:$E,4,FALSE)*J167</f>
        <v>70.892320391200016</v>
      </c>
    </row>
    <row r="168" spans="1:13" x14ac:dyDescent="0.2">
      <c r="A168" s="59" t="s">
        <v>488</v>
      </c>
      <c r="B168" s="60"/>
      <c r="C168" s="60"/>
      <c r="D168" s="60"/>
      <c r="E168" s="137" t="s">
        <v>438</v>
      </c>
      <c r="F168" s="60"/>
      <c r="G168" s="61"/>
      <c r="H168" s="62"/>
      <c r="I168" s="62"/>
      <c r="J168" s="5"/>
      <c r="K168" s="295">
        <f>SUM(K169:K175)</f>
        <v>5691.4551394350019</v>
      </c>
      <c r="L168" s="295"/>
      <c r="M168" s="315"/>
    </row>
    <row r="169" spans="1:13" ht="45" x14ac:dyDescent="0.2">
      <c r="A169" s="50" t="s">
        <v>504</v>
      </c>
      <c r="B169" s="51" t="s">
        <v>3</v>
      </c>
      <c r="C169" s="53">
        <v>103361</v>
      </c>
      <c r="D169" s="273">
        <f t="shared" si="50"/>
        <v>45901</v>
      </c>
      <c r="E169" s="135" t="s">
        <v>439</v>
      </c>
      <c r="F169" s="54" t="s">
        <v>237</v>
      </c>
      <c r="G169" s="57">
        <v>12.900000000000002</v>
      </c>
      <c r="H169" s="55">
        <v>82.19</v>
      </c>
      <c r="I169" s="63">
        <v>1</v>
      </c>
      <c r="J169" s="56">
        <f t="shared" ref="J169:J175" si="68">IF(I169=1,(H169*(1+$M$1)),(H169*(1+$M$2)))</f>
        <v>102.82790900000001</v>
      </c>
      <c r="K169" s="294">
        <f t="shared" si="67"/>
        <v>1326.4800261000003</v>
      </c>
      <c r="L169" s="297">
        <f t="shared" ref="L169" si="69">J169-M169</f>
        <v>45.737853923199999</v>
      </c>
      <c r="M169" s="65">
        <f>VLOOKUP(C169,'% MDO'!$B:$E,4,FALSE)*J169</f>
        <v>57.090055076800006</v>
      </c>
    </row>
    <row r="170" spans="1:13" ht="45" x14ac:dyDescent="0.2">
      <c r="A170" s="50" t="s">
        <v>505</v>
      </c>
      <c r="B170" s="51" t="s">
        <v>3</v>
      </c>
      <c r="C170" s="53">
        <v>87893</v>
      </c>
      <c r="D170" s="273">
        <f t="shared" si="50"/>
        <v>45901</v>
      </c>
      <c r="E170" s="135" t="s">
        <v>425</v>
      </c>
      <c r="F170" s="54" t="s">
        <v>237</v>
      </c>
      <c r="G170" s="57">
        <v>27.345000000000006</v>
      </c>
      <c r="H170" s="55">
        <v>7.46</v>
      </c>
      <c r="I170" s="63">
        <v>1</v>
      </c>
      <c r="J170" s="56">
        <f t="shared" si="68"/>
        <v>9.3332060000000006</v>
      </c>
      <c r="K170" s="294">
        <f t="shared" si="67"/>
        <v>255.21651807000006</v>
      </c>
      <c r="L170" s="297">
        <f t="shared" ref="L170:L175" si="70">J170-M170</f>
        <v>2.2147697837999996</v>
      </c>
      <c r="M170" s="65">
        <f>VLOOKUP(C170,'% MDO'!$B:$E,4,FALSE)*J170</f>
        <v>7.118436216200001</v>
      </c>
    </row>
    <row r="171" spans="1:13" ht="45" x14ac:dyDescent="0.2">
      <c r="A171" s="50" t="s">
        <v>506</v>
      </c>
      <c r="B171" s="51" t="s">
        <v>3</v>
      </c>
      <c r="C171" s="53">
        <v>87794</v>
      </c>
      <c r="D171" s="273">
        <f t="shared" si="50"/>
        <v>45901</v>
      </c>
      <c r="E171" s="135" t="s">
        <v>426</v>
      </c>
      <c r="F171" s="54" t="s">
        <v>237</v>
      </c>
      <c r="G171" s="57">
        <v>27.345000000000006</v>
      </c>
      <c r="H171" s="55">
        <v>43.94</v>
      </c>
      <c r="I171" s="63">
        <v>1</v>
      </c>
      <c r="J171" s="56">
        <f t="shared" si="68"/>
        <v>54.973334000000001</v>
      </c>
      <c r="K171" s="294">
        <f t="shared" si="67"/>
        <v>1503.2458182300004</v>
      </c>
      <c r="L171" s="297">
        <f t="shared" si="70"/>
        <v>20.680968250799999</v>
      </c>
      <c r="M171" s="65">
        <f>VLOOKUP(C171,'% MDO'!$B:$E,4,FALSE)*J171</f>
        <v>34.292365749200002</v>
      </c>
    </row>
    <row r="172" spans="1:13" ht="30" x14ac:dyDescent="0.2">
      <c r="A172" s="50" t="s">
        <v>507</v>
      </c>
      <c r="B172" s="51" t="s">
        <v>3</v>
      </c>
      <c r="C172" s="53">
        <v>96135</v>
      </c>
      <c r="D172" s="273">
        <f t="shared" si="50"/>
        <v>45901</v>
      </c>
      <c r="E172" s="135" t="s">
        <v>427</v>
      </c>
      <c r="F172" s="54" t="s">
        <v>237</v>
      </c>
      <c r="G172" s="57">
        <v>27.345000000000006</v>
      </c>
      <c r="H172" s="55">
        <v>31.53</v>
      </c>
      <c r="I172" s="63">
        <v>1</v>
      </c>
      <c r="J172" s="56">
        <f t="shared" si="68"/>
        <v>39.447183000000003</v>
      </c>
      <c r="K172" s="294">
        <f t="shared" si="67"/>
        <v>1078.6832191350004</v>
      </c>
      <c r="L172" s="297">
        <f t="shared" si="70"/>
        <v>13.8735742611</v>
      </c>
      <c r="M172" s="65">
        <f>VLOOKUP(C172,'% MDO'!$B:$E,4,FALSE)*J172</f>
        <v>25.573608738900003</v>
      </c>
    </row>
    <row r="173" spans="1:13" ht="30" x14ac:dyDescent="0.2">
      <c r="A173" s="50" t="s">
        <v>508</v>
      </c>
      <c r="B173" s="51" t="s">
        <v>3</v>
      </c>
      <c r="C173" s="53">
        <v>88423</v>
      </c>
      <c r="D173" s="273">
        <f t="shared" si="50"/>
        <v>45901</v>
      </c>
      <c r="E173" s="135" t="s">
        <v>428</v>
      </c>
      <c r="F173" s="54" t="s">
        <v>237</v>
      </c>
      <c r="G173" s="57">
        <v>27.345000000000006</v>
      </c>
      <c r="H173" s="55">
        <v>24.2</v>
      </c>
      <c r="I173" s="63">
        <v>1</v>
      </c>
      <c r="J173" s="56">
        <f t="shared" si="68"/>
        <v>30.276620000000001</v>
      </c>
      <c r="K173" s="294">
        <f t="shared" si="67"/>
        <v>827.91417390000026</v>
      </c>
      <c r="L173" s="297">
        <f t="shared" si="70"/>
        <v>24.14560445</v>
      </c>
      <c r="M173" s="65">
        <f>VLOOKUP(C173,'% MDO'!$B:$E,4,FALSE)*J173</f>
        <v>6.1310155500000008</v>
      </c>
    </row>
    <row r="174" spans="1:13" ht="45" x14ac:dyDescent="0.2">
      <c r="A174" s="50" t="s">
        <v>509</v>
      </c>
      <c r="B174" s="51" t="s">
        <v>3</v>
      </c>
      <c r="C174" s="53">
        <v>89394</v>
      </c>
      <c r="D174" s="273">
        <f t="shared" si="50"/>
        <v>45901</v>
      </c>
      <c r="E174" s="135" t="s">
        <v>102</v>
      </c>
      <c r="F174" s="54" t="s">
        <v>315</v>
      </c>
      <c r="G174" s="57">
        <v>1</v>
      </c>
      <c r="H174" s="55">
        <v>20.52</v>
      </c>
      <c r="I174" s="63">
        <v>1</v>
      </c>
      <c r="J174" s="56">
        <f t="shared" si="68"/>
        <v>25.672572000000002</v>
      </c>
      <c r="K174" s="294">
        <f t="shared" si="67"/>
        <v>25.672572000000002</v>
      </c>
      <c r="L174" s="297">
        <f t="shared" si="70"/>
        <v>15.762959208000002</v>
      </c>
      <c r="M174" s="65">
        <f>VLOOKUP(C174,'% MDO'!$B:$E,4,FALSE)*J174</f>
        <v>9.9096127920000008</v>
      </c>
    </row>
    <row r="175" spans="1:13" ht="75" x14ac:dyDescent="0.2">
      <c r="A175" s="50" t="s">
        <v>510</v>
      </c>
      <c r="B175" s="51" t="s">
        <v>3</v>
      </c>
      <c r="C175" s="53">
        <v>86934</v>
      </c>
      <c r="D175" s="273">
        <f t="shared" si="50"/>
        <v>45901</v>
      </c>
      <c r="E175" s="135" t="s">
        <v>440</v>
      </c>
      <c r="F175" s="54" t="s">
        <v>315</v>
      </c>
      <c r="G175" s="57">
        <v>1</v>
      </c>
      <c r="H175" s="55">
        <v>538.91999999999996</v>
      </c>
      <c r="I175" s="63">
        <v>1</v>
      </c>
      <c r="J175" s="56">
        <f t="shared" si="68"/>
        <v>674.24281199999996</v>
      </c>
      <c r="K175" s="294">
        <f t="shared" si="67"/>
        <v>674.24281199999996</v>
      </c>
      <c r="L175" s="297">
        <f t="shared" si="70"/>
        <v>615.85338448079995</v>
      </c>
      <c r="M175" s="65">
        <f>VLOOKUP(C175,'% MDO'!$B:$E,4,FALSE)*J175</f>
        <v>58.389427519199991</v>
      </c>
    </row>
    <row r="176" spans="1:13" x14ac:dyDescent="0.2">
      <c r="A176" s="59" t="s">
        <v>489</v>
      </c>
      <c r="B176" s="60"/>
      <c r="C176" s="60"/>
      <c r="D176" s="60"/>
      <c r="E176" s="137" t="s">
        <v>490</v>
      </c>
      <c r="F176" s="60"/>
      <c r="G176" s="61"/>
      <c r="H176" s="62"/>
      <c r="I176" s="62"/>
      <c r="J176" s="5"/>
      <c r="K176" s="295">
        <f>SUM(K177:K182)</f>
        <v>98413.091126099986</v>
      </c>
      <c r="L176" s="295"/>
      <c r="M176" s="315"/>
    </row>
    <row r="177" spans="1:13" ht="30" x14ac:dyDescent="0.2">
      <c r="A177" s="50" t="s">
        <v>511</v>
      </c>
      <c r="B177" s="51" t="s">
        <v>3</v>
      </c>
      <c r="C177" s="53">
        <v>97087</v>
      </c>
      <c r="D177" s="273">
        <f t="shared" si="50"/>
        <v>45901</v>
      </c>
      <c r="E177" s="135" t="s">
        <v>311</v>
      </c>
      <c r="F177" s="54" t="s">
        <v>237</v>
      </c>
      <c r="G177" s="57">
        <v>382.5</v>
      </c>
      <c r="H177" s="55">
        <v>2.78</v>
      </c>
      <c r="I177" s="63">
        <v>1</v>
      </c>
      <c r="J177" s="56">
        <f t="shared" ref="J177:J182" si="71">IF(I177=1,(H177*(1+$M$1)),(H177*(1+$M$2)))</f>
        <v>3.4780579999999999</v>
      </c>
      <c r="K177" s="294">
        <f t="shared" ref="K177:K180" si="72">J177*G177</f>
        <v>1330.3571849999998</v>
      </c>
      <c r="L177" s="297">
        <f t="shared" ref="L177" si="73">J177-M177</f>
        <v>2.8773973834</v>
      </c>
      <c r="M177" s="65">
        <f>VLOOKUP(C177,'% MDO'!$B:$E,4,FALSE)*J177</f>
        <v>0.60066061659999992</v>
      </c>
    </row>
    <row r="178" spans="1:13" ht="30" x14ac:dyDescent="0.2">
      <c r="A178" s="50" t="s">
        <v>512</v>
      </c>
      <c r="B178" s="51" t="s">
        <v>3</v>
      </c>
      <c r="C178" s="53">
        <v>103686</v>
      </c>
      <c r="D178" s="273">
        <f t="shared" si="50"/>
        <v>45901</v>
      </c>
      <c r="E178" s="135" t="s">
        <v>1238</v>
      </c>
      <c r="F178" s="54" t="s">
        <v>38</v>
      </c>
      <c r="G178" s="57">
        <v>37.479999999999997</v>
      </c>
      <c r="H178" s="55">
        <v>765.81</v>
      </c>
      <c r="I178" s="63">
        <v>1</v>
      </c>
      <c r="J178" s="56">
        <f t="shared" si="71"/>
        <v>958.10489099999995</v>
      </c>
      <c r="K178" s="294">
        <f t="shared" si="72"/>
        <v>35909.771314679994</v>
      </c>
      <c r="L178" s="297">
        <f t="shared" ref="L178:L182" si="74">J178-M178</f>
        <v>826.94033142209992</v>
      </c>
      <c r="M178" s="65">
        <f>VLOOKUP(C178,'% MDO'!$B:$E,4,FALSE)*J178</f>
        <v>131.16455957789998</v>
      </c>
    </row>
    <row r="179" spans="1:13" ht="45" x14ac:dyDescent="0.2">
      <c r="A179" s="50" t="s">
        <v>513</v>
      </c>
      <c r="B179" s="51" t="s">
        <v>3</v>
      </c>
      <c r="C179" s="53">
        <v>103795</v>
      </c>
      <c r="D179" s="273">
        <f t="shared" si="50"/>
        <v>45901</v>
      </c>
      <c r="E179" s="135" t="s">
        <v>1237</v>
      </c>
      <c r="F179" s="54" t="s">
        <v>237</v>
      </c>
      <c r="G179" s="57">
        <v>229.5</v>
      </c>
      <c r="H179" s="55">
        <v>85.69</v>
      </c>
      <c r="I179" s="63">
        <v>1</v>
      </c>
      <c r="J179" s="56">
        <f t="shared" si="71"/>
        <v>107.20675900000001</v>
      </c>
      <c r="K179" s="294">
        <f t="shared" si="72"/>
        <v>24603.9511905</v>
      </c>
      <c r="L179" s="297">
        <f t="shared" si="74"/>
        <v>50.590869572100004</v>
      </c>
      <c r="M179" s="65">
        <f>VLOOKUP(C179,'% MDO'!$B:$E,4,FALSE)*J179</f>
        <v>56.615889427900001</v>
      </c>
    </row>
    <row r="180" spans="1:13" ht="30" x14ac:dyDescent="0.2">
      <c r="A180" s="50" t="s">
        <v>514</v>
      </c>
      <c r="B180" s="51" t="s">
        <v>3</v>
      </c>
      <c r="C180" s="53">
        <v>100066</v>
      </c>
      <c r="D180" s="273">
        <f t="shared" si="50"/>
        <v>45901</v>
      </c>
      <c r="E180" s="135" t="s">
        <v>1236</v>
      </c>
      <c r="F180" s="54" t="s">
        <v>237</v>
      </c>
      <c r="G180" s="57">
        <v>382.5</v>
      </c>
      <c r="H180" s="55">
        <v>10.73</v>
      </c>
      <c r="I180" s="63">
        <v>1</v>
      </c>
      <c r="J180" s="56">
        <f t="shared" si="71"/>
        <v>13.424303000000002</v>
      </c>
      <c r="K180" s="294">
        <f t="shared" si="72"/>
        <v>5134.795897500001</v>
      </c>
      <c r="L180" s="297">
        <f t="shared" si="74"/>
        <v>13.161186661200002</v>
      </c>
      <c r="M180" s="65">
        <f>VLOOKUP(C180,'% MDO'!$B:$E,4,FALSE)*J180</f>
        <v>0.26311633880000002</v>
      </c>
    </row>
    <row r="181" spans="1:13" ht="45" x14ac:dyDescent="0.2">
      <c r="A181" s="50" t="s">
        <v>1234</v>
      </c>
      <c r="B181" s="51" t="s">
        <v>3</v>
      </c>
      <c r="C181" s="53">
        <v>87794</v>
      </c>
      <c r="D181" s="273">
        <f t="shared" si="50"/>
        <v>45901</v>
      </c>
      <c r="E181" s="135" t="s">
        <v>426</v>
      </c>
      <c r="F181" s="54" t="s">
        <v>237</v>
      </c>
      <c r="G181" s="57">
        <v>368.73</v>
      </c>
      <c r="H181" s="55">
        <v>43.94</v>
      </c>
      <c r="I181" s="63">
        <v>1</v>
      </c>
      <c r="J181" s="56">
        <f t="shared" si="71"/>
        <v>54.973334000000001</v>
      </c>
      <c r="K181" s="294">
        <f t="shared" si="67"/>
        <v>20270.317445820001</v>
      </c>
      <c r="L181" s="297">
        <f t="shared" si="74"/>
        <v>20.680968250799999</v>
      </c>
      <c r="M181" s="65">
        <f>VLOOKUP(C181,'% MDO'!$B:$E,4,FALSE)*J181</f>
        <v>34.292365749200002</v>
      </c>
    </row>
    <row r="182" spans="1:13" ht="30" x14ac:dyDescent="0.2">
      <c r="A182" s="50" t="s">
        <v>1235</v>
      </c>
      <c r="B182" s="51" t="s">
        <v>3</v>
      </c>
      <c r="C182" s="53">
        <v>88423</v>
      </c>
      <c r="D182" s="273">
        <f t="shared" si="50"/>
        <v>45901</v>
      </c>
      <c r="E182" s="135" t="s">
        <v>428</v>
      </c>
      <c r="F182" s="54" t="s">
        <v>237</v>
      </c>
      <c r="G182" s="57">
        <f>G181</f>
        <v>368.73</v>
      </c>
      <c r="H182" s="55">
        <v>24.2</v>
      </c>
      <c r="I182" s="63">
        <v>1</v>
      </c>
      <c r="J182" s="56">
        <f t="shared" si="71"/>
        <v>30.276620000000001</v>
      </c>
      <c r="K182" s="294">
        <f t="shared" si="67"/>
        <v>11163.8980926</v>
      </c>
      <c r="L182" s="297">
        <f t="shared" si="74"/>
        <v>24.14560445</v>
      </c>
      <c r="M182" s="65">
        <f>VLOOKUP(C182,'% MDO'!$B:$E,4,FALSE)*J182</f>
        <v>6.1310155500000008</v>
      </c>
    </row>
    <row r="183" spans="1:13" x14ac:dyDescent="0.2">
      <c r="A183" s="59" t="s">
        <v>491</v>
      </c>
      <c r="B183" s="60"/>
      <c r="C183" s="60"/>
      <c r="D183" s="60"/>
      <c r="E183" s="137" t="s">
        <v>442</v>
      </c>
      <c r="F183" s="60"/>
      <c r="G183" s="61"/>
      <c r="H183" s="62"/>
      <c r="I183" s="62"/>
      <c r="J183" s="5"/>
      <c r="K183" s="295">
        <f>SUM(K184:K189)</f>
        <v>58629.04172455662</v>
      </c>
      <c r="L183" s="295"/>
      <c r="M183" s="315"/>
    </row>
    <row r="184" spans="1:13" ht="60" x14ac:dyDescent="0.2">
      <c r="A184" s="50" t="s">
        <v>515</v>
      </c>
      <c r="B184" s="51" t="s">
        <v>3</v>
      </c>
      <c r="C184" s="53">
        <v>99853</v>
      </c>
      <c r="D184" s="273">
        <f t="shared" si="50"/>
        <v>45901</v>
      </c>
      <c r="E184" s="135" t="s">
        <v>443</v>
      </c>
      <c r="F184" s="54" t="s">
        <v>8</v>
      </c>
      <c r="G184" s="57">
        <v>13.4</v>
      </c>
      <c r="H184" s="55">
        <v>630.69000000000005</v>
      </c>
      <c r="I184" s="63">
        <v>1</v>
      </c>
      <c r="J184" s="56">
        <f t="shared" ref="J184:J189" si="75">IF(I184=1,(H184*(1+$M$1)),(H184*(1+$M$2)))</f>
        <v>789.05625900000018</v>
      </c>
      <c r="K184" s="294">
        <f t="shared" si="67"/>
        <v>10573.353870600004</v>
      </c>
      <c r="L184" s="297">
        <f t="shared" ref="L184" si="76">J184-M184</f>
        <v>443.21290068030009</v>
      </c>
      <c r="M184" s="65">
        <f>0.4383*J184</f>
        <v>345.84335831970009</v>
      </c>
    </row>
    <row r="185" spans="1:13" ht="30" x14ac:dyDescent="0.2">
      <c r="A185" s="50" t="s">
        <v>516</v>
      </c>
      <c r="B185" s="51" t="s">
        <v>3</v>
      </c>
      <c r="C185" s="53">
        <v>99855</v>
      </c>
      <c r="D185" s="273">
        <f t="shared" si="50"/>
        <v>45901</v>
      </c>
      <c r="E185" s="135" t="s">
        <v>444</v>
      </c>
      <c r="F185" s="54" t="s">
        <v>8</v>
      </c>
      <c r="G185" s="57">
        <v>32.160000000000004</v>
      </c>
      <c r="H185" s="55">
        <v>107.38</v>
      </c>
      <c r="I185" s="63">
        <v>1</v>
      </c>
      <c r="J185" s="56">
        <f t="shared" si="75"/>
        <v>134.343118</v>
      </c>
      <c r="K185" s="294">
        <f t="shared" si="67"/>
        <v>4320.4746748800007</v>
      </c>
      <c r="L185" s="297">
        <f t="shared" ref="L185:L189" si="77">J185-M185</f>
        <v>79.786377780199999</v>
      </c>
      <c r="M185" s="65">
        <f>VLOOKUP(C185,'% MDO'!$B:$E,4,FALSE)*J185</f>
        <v>54.556740219800005</v>
      </c>
    </row>
    <row r="186" spans="1:13" ht="30" x14ac:dyDescent="0.2">
      <c r="A186" s="50" t="s">
        <v>517</v>
      </c>
      <c r="B186" s="51" t="s">
        <v>3</v>
      </c>
      <c r="C186" s="53">
        <v>92267</v>
      </c>
      <c r="D186" s="273">
        <f t="shared" si="50"/>
        <v>45901</v>
      </c>
      <c r="E186" s="135" t="s">
        <v>445</v>
      </c>
      <c r="F186" s="54" t="s">
        <v>237</v>
      </c>
      <c r="G186" s="57">
        <v>57.06</v>
      </c>
      <c r="H186" s="55">
        <v>63.27</v>
      </c>
      <c r="I186" s="63">
        <v>1</v>
      </c>
      <c r="J186" s="56">
        <f t="shared" si="75"/>
        <v>79.157097000000007</v>
      </c>
      <c r="K186" s="294">
        <f t="shared" si="67"/>
        <v>4516.7039548200009</v>
      </c>
      <c r="L186" s="297">
        <f t="shared" si="77"/>
        <v>77.558123640600002</v>
      </c>
      <c r="M186" s="65">
        <f>VLOOKUP(C186,'% MDO'!$B:$E,4,FALSE)*J186</f>
        <v>1.5989733594000002</v>
      </c>
    </row>
    <row r="187" spans="1:13" ht="45" x14ac:dyDescent="0.2">
      <c r="A187" s="50" t="s">
        <v>518</v>
      </c>
      <c r="B187" s="51" t="s">
        <v>3</v>
      </c>
      <c r="C187" s="53">
        <v>105519</v>
      </c>
      <c r="D187" s="273">
        <f t="shared" si="50"/>
        <v>45901</v>
      </c>
      <c r="E187" s="135" t="s">
        <v>446</v>
      </c>
      <c r="F187" s="54" t="s">
        <v>237</v>
      </c>
      <c r="G187" s="57">
        <v>57.06</v>
      </c>
      <c r="H187" s="55">
        <v>61.49</v>
      </c>
      <c r="I187" s="63">
        <v>1</v>
      </c>
      <c r="J187" s="56">
        <f t="shared" si="75"/>
        <v>76.930139000000011</v>
      </c>
      <c r="K187" s="294">
        <f t="shared" si="67"/>
        <v>4389.6337313400008</v>
      </c>
      <c r="L187" s="297">
        <f t="shared" si="77"/>
        <v>39.919049127100003</v>
      </c>
      <c r="M187" s="65">
        <f>0.4811*J187</f>
        <v>37.011089872900008</v>
      </c>
    </row>
    <row r="188" spans="1:13" ht="30" x14ac:dyDescent="0.2">
      <c r="A188" s="50" t="s">
        <v>519</v>
      </c>
      <c r="B188" s="51" t="s">
        <v>3</v>
      </c>
      <c r="C188" s="53">
        <v>97090</v>
      </c>
      <c r="D188" s="273">
        <f t="shared" si="50"/>
        <v>45901</v>
      </c>
      <c r="E188" s="135" t="s">
        <v>447</v>
      </c>
      <c r="F188" s="54" t="s">
        <v>1</v>
      </c>
      <c r="G188" s="57">
        <v>187.65666000000002</v>
      </c>
      <c r="H188" s="55">
        <v>14.77</v>
      </c>
      <c r="I188" s="63">
        <v>1</v>
      </c>
      <c r="J188" s="56">
        <f t="shared" si="75"/>
        <v>18.478747000000002</v>
      </c>
      <c r="K188" s="294">
        <f t="shared" si="67"/>
        <v>3467.6599430050205</v>
      </c>
      <c r="L188" s="297">
        <f t="shared" si="77"/>
        <v>17.140885717200003</v>
      </c>
      <c r="M188" s="65">
        <f>VLOOKUP(C188,'% MDO'!$B:$E,4,FALSE)*J188</f>
        <v>1.3378612828000003</v>
      </c>
    </row>
    <row r="189" spans="1:13" ht="30" x14ac:dyDescent="0.2">
      <c r="A189" s="50" t="s">
        <v>520</v>
      </c>
      <c r="B189" s="51" t="s">
        <v>3</v>
      </c>
      <c r="C189" s="53">
        <v>103685</v>
      </c>
      <c r="D189" s="273">
        <f t="shared" si="50"/>
        <v>45901</v>
      </c>
      <c r="E189" s="135" t="s">
        <v>17</v>
      </c>
      <c r="F189" s="54" t="s">
        <v>38</v>
      </c>
      <c r="G189" s="57">
        <v>35.446799999999996</v>
      </c>
      <c r="H189" s="55">
        <v>707.17</v>
      </c>
      <c r="I189" s="63">
        <v>1</v>
      </c>
      <c r="J189" s="56">
        <f t="shared" si="75"/>
        <v>884.74038700000006</v>
      </c>
      <c r="K189" s="294">
        <f t="shared" si="67"/>
        <v>31361.215549911598</v>
      </c>
      <c r="L189" s="297">
        <f t="shared" si="77"/>
        <v>826.34752145800007</v>
      </c>
      <c r="M189" s="65">
        <f>VLOOKUP(C189,'% MDO'!$B:$E,4,FALSE)*J189</f>
        <v>58.39286554200001</v>
      </c>
    </row>
    <row r="190" spans="1:13" x14ac:dyDescent="0.2">
      <c r="A190" s="59" t="s">
        <v>492</v>
      </c>
      <c r="B190" s="60"/>
      <c r="C190" s="60"/>
      <c r="D190" s="60"/>
      <c r="E190" s="137" t="s">
        <v>448</v>
      </c>
      <c r="F190" s="60"/>
      <c r="G190" s="61"/>
      <c r="H190" s="62"/>
      <c r="I190" s="62"/>
      <c r="J190" s="5"/>
      <c r="K190" s="295">
        <f>SUM(K191:K228)</f>
        <v>129618.154050019</v>
      </c>
      <c r="L190" s="295"/>
      <c r="M190" s="315"/>
    </row>
    <row r="191" spans="1:13" ht="45" x14ac:dyDescent="0.2">
      <c r="A191" s="50" t="s">
        <v>521</v>
      </c>
      <c r="B191" s="51" t="s">
        <v>3</v>
      </c>
      <c r="C191" s="53">
        <v>10667</v>
      </c>
      <c r="D191" s="273">
        <f t="shared" ref="D191:D253" si="78">$D$10</f>
        <v>45901</v>
      </c>
      <c r="E191" s="135" t="s">
        <v>314</v>
      </c>
      <c r="F191" s="57" t="s">
        <v>315</v>
      </c>
      <c r="G191" s="57">
        <v>2</v>
      </c>
      <c r="H191" s="55">
        <v>22713</v>
      </c>
      <c r="I191" s="63">
        <v>1</v>
      </c>
      <c r="J191" s="56">
        <f t="shared" ref="J191:J228" si="79">IF(I191=1,(H191*(1+$M$1)),(H191*(1+$M$2)))</f>
        <v>28416.234300000004</v>
      </c>
      <c r="K191" s="294">
        <f t="shared" si="67"/>
        <v>56832.468600000007</v>
      </c>
      <c r="L191" s="297">
        <f t="shared" ref="L191" si="80">J191-M191</f>
        <v>28416.234300000004</v>
      </c>
      <c r="M191" s="65">
        <v>0</v>
      </c>
    </row>
    <row r="192" spans="1:13" ht="45" x14ac:dyDescent="0.2">
      <c r="A192" s="50" t="s">
        <v>522</v>
      </c>
      <c r="B192" s="51" t="s">
        <v>3</v>
      </c>
      <c r="C192" s="53">
        <v>103360</v>
      </c>
      <c r="D192" s="273">
        <f t="shared" si="78"/>
        <v>45901</v>
      </c>
      <c r="E192" s="135" t="s">
        <v>477</v>
      </c>
      <c r="F192" s="57" t="s">
        <v>237</v>
      </c>
      <c r="G192" s="57">
        <v>82.15</v>
      </c>
      <c r="H192" s="55">
        <v>81.3</v>
      </c>
      <c r="I192" s="63">
        <v>1</v>
      </c>
      <c r="J192" s="56">
        <f t="shared" si="79"/>
        <v>101.71443000000001</v>
      </c>
      <c r="K192" s="294">
        <f t="shared" si="67"/>
        <v>8355.840424500002</v>
      </c>
      <c r="L192" s="297">
        <f t="shared" ref="L192:L228" si="81">J192-M192</f>
        <v>45.893550816000008</v>
      </c>
      <c r="M192" s="65">
        <f>VLOOKUP(C192,'% MDO'!$B:$E,4,FALSE)*J192</f>
        <v>55.820879183999999</v>
      </c>
    </row>
    <row r="193" spans="1:13" ht="45" x14ac:dyDescent="0.2">
      <c r="A193" s="50" t="s">
        <v>523</v>
      </c>
      <c r="B193" s="51" t="s">
        <v>3</v>
      </c>
      <c r="C193" s="53">
        <v>92762</v>
      </c>
      <c r="D193" s="273">
        <f t="shared" si="78"/>
        <v>45901</v>
      </c>
      <c r="E193" s="135" t="s">
        <v>449</v>
      </c>
      <c r="F193" s="57" t="s">
        <v>1</v>
      </c>
      <c r="G193" s="57">
        <v>61</v>
      </c>
      <c r="H193" s="55">
        <v>11.3</v>
      </c>
      <c r="I193" s="63">
        <v>1</v>
      </c>
      <c r="J193" s="56">
        <f t="shared" si="79"/>
        <v>14.137430000000002</v>
      </c>
      <c r="K193" s="294">
        <f t="shared" si="67"/>
        <v>862.38323000000014</v>
      </c>
      <c r="L193" s="297">
        <f t="shared" si="81"/>
        <v>12.323597731000001</v>
      </c>
      <c r="M193" s="65">
        <f>VLOOKUP(C193,'% MDO'!$B:$E,4,FALSE)*J193</f>
        <v>1.8138322690000002</v>
      </c>
    </row>
    <row r="194" spans="1:13" ht="45" x14ac:dyDescent="0.2">
      <c r="A194" s="50" t="s">
        <v>524</v>
      </c>
      <c r="B194" s="51" t="s">
        <v>3</v>
      </c>
      <c r="C194" s="53">
        <v>92759</v>
      </c>
      <c r="D194" s="273">
        <f t="shared" si="78"/>
        <v>45901</v>
      </c>
      <c r="E194" s="135" t="s">
        <v>450</v>
      </c>
      <c r="F194" s="57" t="s">
        <v>1</v>
      </c>
      <c r="G194" s="57">
        <v>30</v>
      </c>
      <c r="H194" s="55">
        <v>14.19</v>
      </c>
      <c r="I194" s="63">
        <v>1</v>
      </c>
      <c r="J194" s="56">
        <f t="shared" si="79"/>
        <v>17.753109000000002</v>
      </c>
      <c r="K194" s="294">
        <f t="shared" si="67"/>
        <v>532.59327000000008</v>
      </c>
      <c r="L194" s="297">
        <f t="shared" si="81"/>
        <v>11.459631859500002</v>
      </c>
      <c r="M194" s="65">
        <f>VLOOKUP(C194,'% MDO'!$B:$E,4,FALSE)*J194</f>
        <v>6.2934771405000003</v>
      </c>
    </row>
    <row r="195" spans="1:13" ht="30" x14ac:dyDescent="0.2">
      <c r="A195" s="50" t="s">
        <v>525</v>
      </c>
      <c r="B195" s="51" t="s">
        <v>3</v>
      </c>
      <c r="C195" s="53">
        <v>92263</v>
      </c>
      <c r="D195" s="273">
        <f t="shared" si="78"/>
        <v>45901</v>
      </c>
      <c r="E195" s="135" t="s">
        <v>451</v>
      </c>
      <c r="F195" s="57" t="s">
        <v>237</v>
      </c>
      <c r="G195" s="57">
        <v>19.72</v>
      </c>
      <c r="H195" s="55">
        <v>170.7</v>
      </c>
      <c r="I195" s="63">
        <v>1</v>
      </c>
      <c r="J195" s="56">
        <f t="shared" si="79"/>
        <v>213.56277</v>
      </c>
      <c r="K195" s="294">
        <f t="shared" si="67"/>
        <v>4211.4578243999995</v>
      </c>
      <c r="L195" s="297">
        <f t="shared" si="81"/>
        <v>151.71499180799998</v>
      </c>
      <c r="M195" s="65">
        <f>VLOOKUP(C195,'% MDO'!$B:$E,4,FALSE)*J195</f>
        <v>61.847778192000007</v>
      </c>
    </row>
    <row r="196" spans="1:13" ht="45" x14ac:dyDescent="0.2">
      <c r="A196" s="50" t="s">
        <v>526</v>
      </c>
      <c r="B196" s="51" t="s">
        <v>3</v>
      </c>
      <c r="C196" s="53">
        <v>92409</v>
      </c>
      <c r="D196" s="273">
        <f t="shared" si="78"/>
        <v>45901</v>
      </c>
      <c r="E196" s="135" t="s">
        <v>452</v>
      </c>
      <c r="F196" s="57" t="s">
        <v>237</v>
      </c>
      <c r="G196" s="57">
        <f>G195</f>
        <v>19.72</v>
      </c>
      <c r="H196" s="55">
        <v>214.58</v>
      </c>
      <c r="I196" s="63">
        <v>1</v>
      </c>
      <c r="J196" s="56">
        <f t="shared" si="79"/>
        <v>268.46103800000003</v>
      </c>
      <c r="K196" s="294">
        <f t="shared" si="67"/>
        <v>5294.0516693600002</v>
      </c>
      <c r="L196" s="297">
        <f t="shared" si="81"/>
        <v>114.90132426400004</v>
      </c>
      <c r="M196" s="65">
        <f>VLOOKUP(C196,'% MDO'!$B:$E,4,FALSE)*J196</f>
        <v>153.55971373599999</v>
      </c>
    </row>
    <row r="197" spans="1:13" ht="30" x14ac:dyDescent="0.2">
      <c r="A197" s="50" t="s">
        <v>527</v>
      </c>
      <c r="B197" s="51" t="s">
        <v>3</v>
      </c>
      <c r="C197" s="53">
        <v>103669</v>
      </c>
      <c r="D197" s="273">
        <f t="shared" si="78"/>
        <v>45901</v>
      </c>
      <c r="E197" s="135" t="s">
        <v>453</v>
      </c>
      <c r="F197" s="57" t="s">
        <v>38</v>
      </c>
      <c r="G197" s="57">
        <v>0.95</v>
      </c>
      <c r="H197" s="55">
        <v>999.18</v>
      </c>
      <c r="I197" s="63">
        <v>1</v>
      </c>
      <c r="J197" s="56">
        <f t="shared" si="79"/>
        <v>1250.074098</v>
      </c>
      <c r="K197" s="294">
        <f t="shared" si="67"/>
        <v>1187.5703931</v>
      </c>
      <c r="L197" s="297">
        <f t="shared" si="81"/>
        <v>879.42712794300007</v>
      </c>
      <c r="M197" s="65">
        <f>VLOOKUP(C197,'% MDO'!$B:$E,4,FALSE)*J197</f>
        <v>370.64697005699998</v>
      </c>
    </row>
    <row r="198" spans="1:13" ht="60" x14ac:dyDescent="0.2">
      <c r="A198" s="50" t="s">
        <v>528</v>
      </c>
      <c r="B198" s="51" t="s">
        <v>3</v>
      </c>
      <c r="C198" s="53">
        <v>87905</v>
      </c>
      <c r="D198" s="273">
        <f t="shared" si="78"/>
        <v>45901</v>
      </c>
      <c r="E198" s="135" t="s">
        <v>454</v>
      </c>
      <c r="F198" s="57" t="s">
        <v>237</v>
      </c>
      <c r="G198" s="57">
        <v>45.105999999999995</v>
      </c>
      <c r="H198" s="55">
        <v>8.25</v>
      </c>
      <c r="I198" s="63">
        <v>1</v>
      </c>
      <c r="J198" s="56">
        <f t="shared" si="79"/>
        <v>10.321575000000001</v>
      </c>
      <c r="K198" s="294">
        <f t="shared" si="67"/>
        <v>465.56496195</v>
      </c>
      <c r="L198" s="297">
        <f t="shared" si="81"/>
        <v>2.2645535550000009</v>
      </c>
      <c r="M198" s="65">
        <f>VLOOKUP(C198,'% MDO'!$B:$E,4,FALSE)*J198</f>
        <v>8.0570214450000002</v>
      </c>
    </row>
    <row r="199" spans="1:13" ht="45" x14ac:dyDescent="0.2">
      <c r="A199" s="50" t="s">
        <v>529</v>
      </c>
      <c r="B199" s="51" t="s">
        <v>3</v>
      </c>
      <c r="C199" s="53">
        <v>87879</v>
      </c>
      <c r="D199" s="273">
        <f t="shared" si="78"/>
        <v>45901</v>
      </c>
      <c r="E199" s="135" t="s">
        <v>455</v>
      </c>
      <c r="F199" s="57" t="s">
        <v>237</v>
      </c>
      <c r="G199" s="57">
        <v>59.942999999999998</v>
      </c>
      <c r="H199" s="55">
        <v>4.74</v>
      </c>
      <c r="I199" s="63">
        <v>1</v>
      </c>
      <c r="J199" s="56">
        <f t="shared" si="79"/>
        <v>5.9302140000000003</v>
      </c>
      <c r="K199" s="294">
        <f t="shared" si="67"/>
        <v>355.47481780200002</v>
      </c>
      <c r="L199" s="297">
        <f t="shared" si="81"/>
        <v>2.2647487266000002</v>
      </c>
      <c r="M199" s="65">
        <f>VLOOKUP(C199,'% MDO'!$B:$E,4,FALSE)*J199</f>
        <v>3.6654652734000002</v>
      </c>
    </row>
    <row r="200" spans="1:13" ht="60" x14ac:dyDescent="0.2">
      <c r="A200" s="50" t="s">
        <v>530</v>
      </c>
      <c r="B200" s="51" t="s">
        <v>3</v>
      </c>
      <c r="C200" s="53">
        <v>104217</v>
      </c>
      <c r="D200" s="273">
        <f t="shared" si="78"/>
        <v>45901</v>
      </c>
      <c r="E200" s="135" t="s">
        <v>456</v>
      </c>
      <c r="F200" s="57" t="s">
        <v>237</v>
      </c>
      <c r="G200" s="57">
        <v>45.105999999999995</v>
      </c>
      <c r="H200" s="55">
        <v>51.91</v>
      </c>
      <c r="I200" s="63">
        <v>1</v>
      </c>
      <c r="J200" s="56">
        <f t="shared" si="79"/>
        <v>64.944601000000006</v>
      </c>
      <c r="K200" s="294">
        <f t="shared" si="67"/>
        <v>2929.3911727059999</v>
      </c>
      <c r="L200" s="297">
        <f t="shared" si="81"/>
        <v>21.957769598100001</v>
      </c>
      <c r="M200" s="65">
        <f>VLOOKUP(C200,'% MDO'!$B:$E,4,FALSE)*J200</f>
        <v>42.986831401900005</v>
      </c>
    </row>
    <row r="201" spans="1:13" ht="45" x14ac:dyDescent="0.2">
      <c r="A201" s="50" t="s">
        <v>531</v>
      </c>
      <c r="B201" s="51" t="s">
        <v>3</v>
      </c>
      <c r="C201" s="53">
        <v>87550</v>
      </c>
      <c r="D201" s="273">
        <f t="shared" si="78"/>
        <v>45901</v>
      </c>
      <c r="E201" s="135" t="s">
        <v>457</v>
      </c>
      <c r="F201" s="57" t="s">
        <v>237</v>
      </c>
      <c r="G201" s="57">
        <v>59.942999999999998</v>
      </c>
      <c r="H201" s="55">
        <v>27.1</v>
      </c>
      <c r="I201" s="63">
        <v>1</v>
      </c>
      <c r="J201" s="56">
        <f t="shared" si="79"/>
        <v>33.904810000000005</v>
      </c>
      <c r="K201" s="294">
        <f t="shared" si="67"/>
        <v>2032.3560258300001</v>
      </c>
      <c r="L201" s="297">
        <f t="shared" si="81"/>
        <v>11.371673274000003</v>
      </c>
      <c r="M201" s="65">
        <f>VLOOKUP(C201,'% MDO'!$B:$E,4,FALSE)*J201</f>
        <v>22.533136726000002</v>
      </c>
    </row>
    <row r="202" spans="1:13" ht="45" x14ac:dyDescent="0.2">
      <c r="A202" s="50" t="s">
        <v>532</v>
      </c>
      <c r="B202" s="51" t="s">
        <v>3</v>
      </c>
      <c r="C202" s="53">
        <v>101162</v>
      </c>
      <c r="D202" s="273">
        <f t="shared" si="78"/>
        <v>45901</v>
      </c>
      <c r="E202" s="135" t="s">
        <v>458</v>
      </c>
      <c r="F202" s="57" t="s">
        <v>237</v>
      </c>
      <c r="G202" s="57">
        <v>11.472</v>
      </c>
      <c r="H202" s="55">
        <v>156.36000000000001</v>
      </c>
      <c r="I202" s="63">
        <v>1</v>
      </c>
      <c r="J202" s="56">
        <f t="shared" si="79"/>
        <v>195.62199600000002</v>
      </c>
      <c r="K202" s="294">
        <f t="shared" si="67"/>
        <v>2244.1755381120001</v>
      </c>
      <c r="L202" s="297">
        <f t="shared" si="81"/>
        <v>86.993101621200012</v>
      </c>
      <c r="M202" s="65">
        <f>VLOOKUP(C202,'% MDO'!$B:$E,4,FALSE)*J202</f>
        <v>108.62889437880001</v>
      </c>
    </row>
    <row r="203" spans="1:13" ht="30" x14ac:dyDescent="0.2">
      <c r="A203" s="50" t="s">
        <v>533</v>
      </c>
      <c r="B203" s="51" t="s">
        <v>3</v>
      </c>
      <c r="C203" s="53">
        <v>96135</v>
      </c>
      <c r="D203" s="273">
        <f t="shared" si="78"/>
        <v>45901</v>
      </c>
      <c r="E203" s="135" t="s">
        <v>427</v>
      </c>
      <c r="F203" s="57" t="s">
        <v>237</v>
      </c>
      <c r="G203" s="57">
        <v>45.105999999999995</v>
      </c>
      <c r="H203" s="55">
        <v>31.53</v>
      </c>
      <c r="I203" s="63">
        <v>1</v>
      </c>
      <c r="J203" s="56">
        <f t="shared" si="79"/>
        <v>39.447183000000003</v>
      </c>
      <c r="K203" s="294">
        <f t="shared" si="67"/>
        <v>1779.304636398</v>
      </c>
      <c r="L203" s="297">
        <f t="shared" si="81"/>
        <v>13.8735742611</v>
      </c>
      <c r="M203" s="65">
        <f>VLOOKUP(C203,'% MDO'!$B:$E,4,FALSE)*J203</f>
        <v>25.573608738900003</v>
      </c>
    </row>
    <row r="204" spans="1:13" ht="30" x14ac:dyDescent="0.2">
      <c r="A204" s="50" t="s">
        <v>534</v>
      </c>
      <c r="B204" s="51" t="s">
        <v>3</v>
      </c>
      <c r="C204" s="53">
        <v>88497</v>
      </c>
      <c r="D204" s="273">
        <f t="shared" si="78"/>
        <v>45901</v>
      </c>
      <c r="E204" s="135" t="s">
        <v>459</v>
      </c>
      <c r="F204" s="57" t="s">
        <v>237</v>
      </c>
      <c r="G204" s="57">
        <v>19.0535</v>
      </c>
      <c r="H204" s="55">
        <v>19</v>
      </c>
      <c r="I204" s="63">
        <v>1</v>
      </c>
      <c r="J204" s="56">
        <f t="shared" si="79"/>
        <v>23.770900000000001</v>
      </c>
      <c r="K204" s="294">
        <f t="shared" si="67"/>
        <v>452.91884314999999</v>
      </c>
      <c r="L204" s="297">
        <f t="shared" si="81"/>
        <v>7.5068502200000005</v>
      </c>
      <c r="M204" s="65">
        <f>VLOOKUP(C204,'% MDO'!$B:$E,4,FALSE)*J204</f>
        <v>16.264049780000001</v>
      </c>
    </row>
    <row r="205" spans="1:13" ht="30" x14ac:dyDescent="0.2">
      <c r="A205" s="50" t="s">
        <v>535</v>
      </c>
      <c r="B205" s="51" t="s">
        <v>3</v>
      </c>
      <c r="C205" s="53">
        <v>104642</v>
      </c>
      <c r="D205" s="273">
        <f t="shared" si="78"/>
        <v>45901</v>
      </c>
      <c r="E205" s="135" t="s">
        <v>460</v>
      </c>
      <c r="F205" s="57" t="s">
        <v>237</v>
      </c>
      <c r="G205" s="57">
        <v>105.89999999999999</v>
      </c>
      <c r="H205" s="55">
        <v>11.41</v>
      </c>
      <c r="I205" s="63">
        <v>1</v>
      </c>
      <c r="J205" s="56">
        <f t="shared" si="79"/>
        <v>14.275051000000001</v>
      </c>
      <c r="K205" s="294">
        <f t="shared" si="67"/>
        <v>1511.7279009000001</v>
      </c>
      <c r="L205" s="297">
        <f t="shared" si="81"/>
        <v>6.9305372605000013</v>
      </c>
      <c r="M205" s="65">
        <f>VLOOKUP(C205,'% MDO'!$B:$E,4,FALSE)*J205</f>
        <v>7.3445137395</v>
      </c>
    </row>
    <row r="206" spans="1:13" ht="45" x14ac:dyDescent="0.2">
      <c r="A206" s="50" t="s">
        <v>536</v>
      </c>
      <c r="B206" s="51" t="s">
        <v>3</v>
      </c>
      <c r="C206" s="53">
        <v>87261</v>
      </c>
      <c r="D206" s="273">
        <f t="shared" si="78"/>
        <v>45901</v>
      </c>
      <c r="E206" s="135" t="s">
        <v>461</v>
      </c>
      <c r="F206" s="57" t="s">
        <v>237</v>
      </c>
      <c r="G206" s="57">
        <v>10.620000000000001</v>
      </c>
      <c r="H206" s="55">
        <v>139.37</v>
      </c>
      <c r="I206" s="63">
        <v>1</v>
      </c>
      <c r="J206" s="56">
        <f t="shared" si="79"/>
        <v>174.36580700000002</v>
      </c>
      <c r="K206" s="294">
        <f t="shared" si="67"/>
        <v>1851.7648703400005</v>
      </c>
      <c r="L206" s="297">
        <f t="shared" si="81"/>
        <v>130.09432860270002</v>
      </c>
      <c r="M206" s="65">
        <f>VLOOKUP(C206,'% MDO'!$B:$E,4,FALSE)*J206</f>
        <v>44.271478397300008</v>
      </c>
    </row>
    <row r="207" spans="1:13" ht="45" x14ac:dyDescent="0.2">
      <c r="A207" s="50" t="s">
        <v>537</v>
      </c>
      <c r="B207" s="51" t="s">
        <v>3</v>
      </c>
      <c r="C207" s="53">
        <v>104611</v>
      </c>
      <c r="D207" s="273">
        <f t="shared" si="78"/>
        <v>45901</v>
      </c>
      <c r="E207" s="135" t="s">
        <v>462</v>
      </c>
      <c r="F207" s="57" t="s">
        <v>237</v>
      </c>
      <c r="G207" s="57">
        <v>59.942999999999998</v>
      </c>
      <c r="H207" s="55">
        <v>95.71</v>
      </c>
      <c r="I207" s="63">
        <v>1</v>
      </c>
      <c r="J207" s="56">
        <f t="shared" si="79"/>
        <v>119.74278100000001</v>
      </c>
      <c r="K207" s="294">
        <f t="shared" si="67"/>
        <v>7177.7415214829998</v>
      </c>
      <c r="L207" s="297">
        <f t="shared" si="81"/>
        <v>85.819651142699996</v>
      </c>
      <c r="M207" s="65">
        <f>VLOOKUP(C207,'% MDO'!$B:$E,4,FALSE)*J207</f>
        <v>33.923129857300005</v>
      </c>
    </row>
    <row r="208" spans="1:13" ht="45" x14ac:dyDescent="0.2">
      <c r="A208" s="50" t="s">
        <v>538</v>
      </c>
      <c r="B208" s="51" t="s">
        <v>3</v>
      </c>
      <c r="C208" s="53">
        <v>92759</v>
      </c>
      <c r="D208" s="273">
        <f t="shared" si="78"/>
        <v>45901</v>
      </c>
      <c r="E208" s="135" t="s">
        <v>450</v>
      </c>
      <c r="F208" s="57" t="s">
        <v>1</v>
      </c>
      <c r="G208" s="57">
        <v>18</v>
      </c>
      <c r="H208" s="55">
        <v>14.19</v>
      </c>
      <c r="I208" s="63">
        <v>1</v>
      </c>
      <c r="J208" s="56">
        <f t="shared" si="79"/>
        <v>17.753109000000002</v>
      </c>
      <c r="K208" s="294">
        <f t="shared" ref="K208:K212" si="82">J208*G208</f>
        <v>319.55596200000002</v>
      </c>
      <c r="L208" s="297">
        <f t="shared" si="81"/>
        <v>11.459631859500002</v>
      </c>
      <c r="M208" s="65">
        <f>VLOOKUP(C208,'% MDO'!$B:$E,4,FALSE)*J208</f>
        <v>6.2934771405000003</v>
      </c>
    </row>
    <row r="209" spans="1:13" ht="45" x14ac:dyDescent="0.2">
      <c r="A209" s="50" t="s">
        <v>539</v>
      </c>
      <c r="B209" s="51" t="s">
        <v>3</v>
      </c>
      <c r="C209" s="53">
        <v>92762</v>
      </c>
      <c r="D209" s="273">
        <f t="shared" si="78"/>
        <v>45901</v>
      </c>
      <c r="E209" s="135" t="s">
        <v>449</v>
      </c>
      <c r="F209" s="57" t="s">
        <v>1</v>
      </c>
      <c r="G209" s="57">
        <v>68</v>
      </c>
      <c r="H209" s="55">
        <v>11.3</v>
      </c>
      <c r="I209" s="63">
        <v>1</v>
      </c>
      <c r="J209" s="56">
        <f t="shared" si="79"/>
        <v>14.137430000000002</v>
      </c>
      <c r="K209" s="294">
        <f t="shared" si="82"/>
        <v>961.3452400000001</v>
      </c>
      <c r="L209" s="297">
        <f t="shared" si="81"/>
        <v>12.323597731000001</v>
      </c>
      <c r="M209" s="65">
        <f>VLOOKUP(C209,'% MDO'!$B:$E,4,FALSE)*J209</f>
        <v>1.8138322690000002</v>
      </c>
    </row>
    <row r="210" spans="1:13" ht="30" x14ac:dyDescent="0.2">
      <c r="A210" s="50" t="s">
        <v>540</v>
      </c>
      <c r="B210" s="51" t="s">
        <v>3</v>
      </c>
      <c r="C210" s="53">
        <v>92265</v>
      </c>
      <c r="D210" s="273">
        <f t="shared" si="78"/>
        <v>45901</v>
      </c>
      <c r="E210" s="135" t="s">
        <v>480</v>
      </c>
      <c r="F210" s="57" t="s">
        <v>237</v>
      </c>
      <c r="G210" s="57">
        <v>11.54</v>
      </c>
      <c r="H210" s="55">
        <v>128.38999999999999</v>
      </c>
      <c r="I210" s="63">
        <v>1</v>
      </c>
      <c r="J210" s="56">
        <f t="shared" si="79"/>
        <v>160.62872899999999</v>
      </c>
      <c r="K210" s="294">
        <f t="shared" si="82"/>
        <v>1853.6555326599998</v>
      </c>
      <c r="L210" s="297">
        <f t="shared" si="81"/>
        <v>110.5928799165</v>
      </c>
      <c r="M210" s="65">
        <f>VLOOKUP(C210,'% MDO'!$B:$E,4,FALSE)*J210</f>
        <v>50.035849083499997</v>
      </c>
    </row>
    <row r="211" spans="1:13" ht="45" x14ac:dyDescent="0.2">
      <c r="A211" s="50" t="s">
        <v>541</v>
      </c>
      <c r="B211" s="51" t="s">
        <v>3</v>
      </c>
      <c r="C211" s="53">
        <v>92446</v>
      </c>
      <c r="D211" s="273">
        <f t="shared" si="78"/>
        <v>45901</v>
      </c>
      <c r="E211" s="135" t="s">
        <v>481</v>
      </c>
      <c r="F211" s="57" t="s">
        <v>237</v>
      </c>
      <c r="G211" s="57">
        <v>11.54</v>
      </c>
      <c r="H211" s="55">
        <v>283.83999999999997</v>
      </c>
      <c r="I211" s="63">
        <v>1</v>
      </c>
      <c r="J211" s="56">
        <f t="shared" si="79"/>
        <v>355.11222399999997</v>
      </c>
      <c r="K211" s="294">
        <f t="shared" si="82"/>
        <v>4097.9950649599996</v>
      </c>
      <c r="L211" s="297">
        <f t="shared" si="81"/>
        <v>204.50912980159998</v>
      </c>
      <c r="M211" s="65">
        <f>VLOOKUP(C211,'% MDO'!$B:$E,4,FALSE)*J211</f>
        <v>150.60309419839999</v>
      </c>
    </row>
    <row r="212" spans="1:13" ht="45" x14ac:dyDescent="0.2">
      <c r="A212" s="50" t="s">
        <v>542</v>
      </c>
      <c r="B212" s="51" t="s">
        <v>3</v>
      </c>
      <c r="C212" s="53">
        <v>103682</v>
      </c>
      <c r="D212" s="273">
        <f t="shared" si="78"/>
        <v>45901</v>
      </c>
      <c r="E212" s="135" t="s">
        <v>482</v>
      </c>
      <c r="F212" s="57" t="s">
        <v>38</v>
      </c>
      <c r="G212" s="57">
        <v>1.28</v>
      </c>
      <c r="H212" s="55">
        <v>1017.75</v>
      </c>
      <c r="I212" s="63">
        <v>1</v>
      </c>
      <c r="J212" s="56">
        <f t="shared" si="79"/>
        <v>1273.3070250000001</v>
      </c>
      <c r="K212" s="294">
        <f t="shared" si="82"/>
        <v>1629.8329920000001</v>
      </c>
      <c r="L212" s="297">
        <f t="shared" si="81"/>
        <v>878.45451654750013</v>
      </c>
      <c r="M212" s="65">
        <f>VLOOKUP(C212,'% MDO'!$B:$E,4,FALSE)*J212</f>
        <v>394.85250845249999</v>
      </c>
    </row>
    <row r="213" spans="1:13" ht="45" x14ac:dyDescent="0.2">
      <c r="A213" s="50" t="s">
        <v>543</v>
      </c>
      <c r="B213" s="51" t="s">
        <v>3</v>
      </c>
      <c r="C213" s="53">
        <v>92767</v>
      </c>
      <c r="D213" s="273">
        <f t="shared" si="78"/>
        <v>45901</v>
      </c>
      <c r="E213" s="135" t="s">
        <v>1214</v>
      </c>
      <c r="F213" s="57" t="s">
        <v>1</v>
      </c>
      <c r="G213" s="57">
        <f>57.6*0.11</f>
        <v>6.3360000000000003</v>
      </c>
      <c r="H213" s="55">
        <v>15.48</v>
      </c>
      <c r="I213" s="63">
        <v>1</v>
      </c>
      <c r="J213" s="56">
        <f t="shared" si="79"/>
        <v>19.367028000000001</v>
      </c>
      <c r="K213" s="294">
        <f t="shared" si="67"/>
        <v>122.70948940800001</v>
      </c>
      <c r="L213" s="297">
        <f t="shared" si="81"/>
        <v>11.798393457600001</v>
      </c>
      <c r="M213" s="65">
        <f>VLOOKUP(C213,'% MDO'!$B:$E,4,FALSE)*J213</f>
        <v>7.5686345423999999</v>
      </c>
    </row>
    <row r="214" spans="1:13" ht="45" x14ac:dyDescent="0.2">
      <c r="A214" s="50" t="s">
        <v>544</v>
      </c>
      <c r="B214" s="51" t="s">
        <v>3</v>
      </c>
      <c r="C214" s="53">
        <v>101948</v>
      </c>
      <c r="D214" s="273">
        <f t="shared" si="78"/>
        <v>45901</v>
      </c>
      <c r="E214" s="135" t="s">
        <v>1211</v>
      </c>
      <c r="F214" s="57" t="s">
        <v>237</v>
      </c>
      <c r="G214" s="57">
        <v>22.46</v>
      </c>
      <c r="H214" s="55">
        <v>145.57</v>
      </c>
      <c r="I214" s="63">
        <v>1</v>
      </c>
      <c r="J214" s="56">
        <f t="shared" si="79"/>
        <v>182.12262699999999</v>
      </c>
      <c r="K214" s="294">
        <f t="shared" si="67"/>
        <v>4090.47420242</v>
      </c>
      <c r="L214" s="297">
        <f t="shared" si="81"/>
        <v>151.87205865530001</v>
      </c>
      <c r="M214" s="65">
        <f>0.1661*J214</f>
        <v>30.2505683447</v>
      </c>
    </row>
    <row r="215" spans="1:13" ht="60" x14ac:dyDescent="0.2">
      <c r="A215" s="50" t="s">
        <v>545</v>
      </c>
      <c r="B215" s="51" t="s">
        <v>3</v>
      </c>
      <c r="C215" s="53">
        <v>87882</v>
      </c>
      <c r="D215" s="273">
        <f t="shared" si="78"/>
        <v>45901</v>
      </c>
      <c r="E215" s="135" t="s">
        <v>463</v>
      </c>
      <c r="F215" s="54" t="s">
        <v>237</v>
      </c>
      <c r="G215" s="57">
        <v>19.21</v>
      </c>
      <c r="H215" s="55">
        <v>7.06</v>
      </c>
      <c r="I215" s="63">
        <v>1</v>
      </c>
      <c r="J215" s="56">
        <f t="shared" si="79"/>
        <v>8.8327659999999995</v>
      </c>
      <c r="K215" s="294">
        <f t="shared" si="67"/>
        <v>169.67743486000001</v>
      </c>
      <c r="L215" s="297">
        <f t="shared" si="81"/>
        <v>6.8436270967999997</v>
      </c>
      <c r="M215" s="65">
        <f>VLOOKUP(C215,'% MDO'!$B:$E,4,FALSE)*J215</f>
        <v>1.9891389032</v>
      </c>
    </row>
    <row r="216" spans="1:13" ht="45" x14ac:dyDescent="0.2">
      <c r="A216" s="50" t="s">
        <v>546</v>
      </c>
      <c r="B216" s="51" t="s">
        <v>3</v>
      </c>
      <c r="C216" s="53">
        <v>90408</v>
      </c>
      <c r="D216" s="273">
        <f t="shared" si="78"/>
        <v>45901</v>
      </c>
      <c r="E216" s="135" t="s">
        <v>464</v>
      </c>
      <c r="F216" s="54" t="s">
        <v>237</v>
      </c>
      <c r="G216" s="57">
        <v>19.21</v>
      </c>
      <c r="H216" s="55">
        <v>32.520000000000003</v>
      </c>
      <c r="I216" s="63">
        <v>1</v>
      </c>
      <c r="J216" s="56">
        <f t="shared" si="79"/>
        <v>40.685772000000007</v>
      </c>
      <c r="K216" s="294">
        <f t="shared" si="67"/>
        <v>781.57368012000018</v>
      </c>
      <c r="L216" s="297">
        <f t="shared" si="81"/>
        <v>11.648336523600001</v>
      </c>
      <c r="M216" s="65">
        <f>VLOOKUP(C216,'% MDO'!$B:$E,4,FALSE)*J216</f>
        <v>29.037435476400006</v>
      </c>
    </row>
    <row r="217" spans="1:13" ht="30" x14ac:dyDescent="0.2">
      <c r="A217" s="50" t="s">
        <v>547</v>
      </c>
      <c r="B217" s="51" t="s">
        <v>3</v>
      </c>
      <c r="C217" s="53">
        <v>88496</v>
      </c>
      <c r="D217" s="273">
        <f t="shared" si="78"/>
        <v>45901</v>
      </c>
      <c r="E217" s="135" t="s">
        <v>465</v>
      </c>
      <c r="F217" s="54" t="s">
        <v>237</v>
      </c>
      <c r="G217" s="57">
        <v>19.21</v>
      </c>
      <c r="H217" s="55">
        <v>32.729999999999997</v>
      </c>
      <c r="I217" s="63">
        <v>1</v>
      </c>
      <c r="J217" s="56">
        <f t="shared" si="79"/>
        <v>40.948503000000002</v>
      </c>
      <c r="K217" s="294">
        <f t="shared" si="67"/>
        <v>786.62074263000011</v>
      </c>
      <c r="L217" s="297">
        <f t="shared" si="81"/>
        <v>7.5058605999000036</v>
      </c>
      <c r="M217" s="65">
        <f>VLOOKUP(C217,'% MDO'!$B:$E,4,FALSE)*J217</f>
        <v>33.442642400099999</v>
      </c>
    </row>
    <row r="218" spans="1:13" ht="30" x14ac:dyDescent="0.2">
      <c r="A218" s="50" t="s">
        <v>548</v>
      </c>
      <c r="B218" s="51" t="s">
        <v>3</v>
      </c>
      <c r="C218" s="53">
        <v>104640</v>
      </c>
      <c r="D218" s="273">
        <f t="shared" si="78"/>
        <v>45901</v>
      </c>
      <c r="E218" s="135" t="s">
        <v>466</v>
      </c>
      <c r="F218" s="54" t="s">
        <v>237</v>
      </c>
      <c r="G218" s="57">
        <v>19.21</v>
      </c>
      <c r="H218" s="55">
        <v>13.71</v>
      </c>
      <c r="I218" s="63">
        <v>1</v>
      </c>
      <c r="J218" s="56">
        <f t="shared" si="79"/>
        <v>17.152581000000001</v>
      </c>
      <c r="K218" s="294">
        <f t="shared" si="67"/>
        <v>329.50108101000006</v>
      </c>
      <c r="L218" s="297">
        <f t="shared" si="81"/>
        <v>6.9313579821000015</v>
      </c>
      <c r="M218" s="65">
        <f>VLOOKUP(C218,'% MDO'!$B:$E,4,FALSE)*J218</f>
        <v>10.2212230179</v>
      </c>
    </row>
    <row r="219" spans="1:13" ht="60" x14ac:dyDescent="0.2">
      <c r="A219" s="50" t="s">
        <v>549</v>
      </c>
      <c r="B219" s="51" t="s">
        <v>3</v>
      </c>
      <c r="C219" s="53">
        <v>92543</v>
      </c>
      <c r="D219" s="273">
        <f t="shared" si="78"/>
        <v>45901</v>
      </c>
      <c r="E219" s="135" t="s">
        <v>467</v>
      </c>
      <c r="F219" s="54" t="s">
        <v>237</v>
      </c>
      <c r="G219" s="57">
        <v>19.21</v>
      </c>
      <c r="H219" s="55">
        <v>22.21</v>
      </c>
      <c r="I219" s="63">
        <v>1</v>
      </c>
      <c r="J219" s="56">
        <f t="shared" si="79"/>
        <v>27.786931000000003</v>
      </c>
      <c r="K219" s="294">
        <f t="shared" si="67"/>
        <v>533.78694451000013</v>
      </c>
      <c r="L219" s="297">
        <f t="shared" si="81"/>
        <v>21.543207604300001</v>
      </c>
      <c r="M219" s="65">
        <f>VLOOKUP(C219,'% MDO'!$B:$E,4,FALSE)*J219</f>
        <v>6.2437233957000009</v>
      </c>
    </row>
    <row r="220" spans="1:13" ht="60" x14ac:dyDescent="0.2">
      <c r="A220" s="50" t="s">
        <v>550</v>
      </c>
      <c r="B220" s="51" t="s">
        <v>3</v>
      </c>
      <c r="C220" s="53">
        <v>92555</v>
      </c>
      <c r="D220" s="273">
        <f t="shared" si="78"/>
        <v>45901</v>
      </c>
      <c r="E220" s="135" t="s">
        <v>468</v>
      </c>
      <c r="F220" s="54" t="s">
        <v>36</v>
      </c>
      <c r="G220" s="57">
        <v>4</v>
      </c>
      <c r="H220" s="55">
        <v>972.7</v>
      </c>
      <c r="I220" s="63">
        <v>1</v>
      </c>
      <c r="J220" s="56">
        <f t="shared" si="79"/>
        <v>1216.9449700000002</v>
      </c>
      <c r="K220" s="294">
        <f t="shared" si="67"/>
        <v>4867.779880000001</v>
      </c>
      <c r="L220" s="297">
        <f t="shared" si="81"/>
        <v>743.55337667000015</v>
      </c>
      <c r="M220" s="65">
        <f>VLOOKUP(C220,'% MDO'!$B:$E,4,FALSE)*J220</f>
        <v>473.39159333000009</v>
      </c>
    </row>
    <row r="221" spans="1:13" ht="30" x14ac:dyDescent="0.2">
      <c r="A221" s="50" t="s">
        <v>551</v>
      </c>
      <c r="B221" s="51" t="s">
        <v>3</v>
      </c>
      <c r="C221" s="53">
        <v>94213</v>
      </c>
      <c r="D221" s="273">
        <f t="shared" si="78"/>
        <v>45901</v>
      </c>
      <c r="E221" s="135" t="s">
        <v>469</v>
      </c>
      <c r="F221" s="54" t="s">
        <v>237</v>
      </c>
      <c r="G221" s="57">
        <v>19.21</v>
      </c>
      <c r="H221" s="55">
        <v>59.91</v>
      </c>
      <c r="I221" s="63">
        <v>1</v>
      </c>
      <c r="J221" s="56">
        <f t="shared" si="79"/>
        <v>74.953400999999999</v>
      </c>
      <c r="K221" s="294">
        <f t="shared" si="67"/>
        <v>1439.8548332100002</v>
      </c>
      <c r="L221" s="297">
        <f t="shared" si="81"/>
        <v>69.189484463100001</v>
      </c>
      <c r="M221" s="65">
        <f>VLOOKUP(C221,'% MDO'!$B:$E,4,FALSE)*J221</f>
        <v>5.7639165369000001</v>
      </c>
    </row>
    <row r="222" spans="1:13" ht="60" x14ac:dyDescent="0.2">
      <c r="A222" s="50" t="s">
        <v>552</v>
      </c>
      <c r="B222" s="51" t="s">
        <v>3</v>
      </c>
      <c r="C222" s="53">
        <v>90797</v>
      </c>
      <c r="D222" s="273">
        <f t="shared" si="78"/>
        <v>45901</v>
      </c>
      <c r="E222" s="135" t="s">
        <v>470</v>
      </c>
      <c r="F222" s="54" t="s">
        <v>36</v>
      </c>
      <c r="G222" s="57">
        <v>1</v>
      </c>
      <c r="H222" s="55">
        <v>910.16</v>
      </c>
      <c r="I222" s="63">
        <v>1</v>
      </c>
      <c r="J222" s="56">
        <f t="shared" si="79"/>
        <v>1138.701176</v>
      </c>
      <c r="K222" s="294">
        <f t="shared" si="67"/>
        <v>1138.701176</v>
      </c>
      <c r="L222" s="297">
        <f t="shared" si="81"/>
        <v>1021.8704353424</v>
      </c>
      <c r="M222" s="65">
        <f>VLOOKUP(C222,'% MDO'!$B:$E,4,FALSE)*J222</f>
        <v>116.8307406576</v>
      </c>
    </row>
    <row r="223" spans="1:13" ht="45" x14ac:dyDescent="0.2">
      <c r="A223" s="50" t="s">
        <v>553</v>
      </c>
      <c r="B223" s="51" t="s">
        <v>3</v>
      </c>
      <c r="C223" s="53">
        <v>90831</v>
      </c>
      <c r="D223" s="273">
        <f t="shared" si="78"/>
        <v>45901</v>
      </c>
      <c r="E223" s="135" t="s">
        <v>471</v>
      </c>
      <c r="F223" s="54" t="s">
        <v>36</v>
      </c>
      <c r="G223" s="57">
        <v>3</v>
      </c>
      <c r="H223" s="55">
        <v>184.26</v>
      </c>
      <c r="I223" s="63">
        <v>1</v>
      </c>
      <c r="J223" s="56">
        <f t="shared" si="79"/>
        <v>230.52768600000002</v>
      </c>
      <c r="K223" s="294">
        <f t="shared" si="67"/>
        <v>691.58305800000005</v>
      </c>
      <c r="L223" s="297">
        <f t="shared" si="81"/>
        <v>195.46442495940002</v>
      </c>
      <c r="M223" s="65">
        <f>VLOOKUP(C223,'% MDO'!$B:$E,4,FALSE)*J223</f>
        <v>35.063261040600004</v>
      </c>
    </row>
    <row r="224" spans="1:13" ht="60" x14ac:dyDescent="0.2">
      <c r="A224" s="50" t="s">
        <v>1229</v>
      </c>
      <c r="B224" s="51" t="s">
        <v>3</v>
      </c>
      <c r="C224" s="53">
        <v>90796</v>
      </c>
      <c r="D224" s="273">
        <f t="shared" si="78"/>
        <v>45901</v>
      </c>
      <c r="E224" s="135" t="s">
        <v>472</v>
      </c>
      <c r="F224" s="54" t="s">
        <v>36</v>
      </c>
      <c r="G224" s="57">
        <v>2</v>
      </c>
      <c r="H224" s="55">
        <v>902.65</v>
      </c>
      <c r="I224" s="63">
        <v>1</v>
      </c>
      <c r="J224" s="56">
        <f t="shared" si="79"/>
        <v>1129.305415</v>
      </c>
      <c r="K224" s="294">
        <f t="shared" si="67"/>
        <v>2258.6108300000001</v>
      </c>
      <c r="L224" s="297">
        <f t="shared" si="81"/>
        <v>1021.5696784090001</v>
      </c>
      <c r="M224" s="65">
        <f>VLOOKUP(C224,'% MDO'!$B:$E,4,FALSE)*J224</f>
        <v>107.73573659100001</v>
      </c>
    </row>
    <row r="225" spans="1:14" ht="75" x14ac:dyDescent="0.2">
      <c r="A225" s="50" t="s">
        <v>1230</v>
      </c>
      <c r="B225" s="51" t="s">
        <v>3</v>
      </c>
      <c r="C225" s="53">
        <v>94569</v>
      </c>
      <c r="D225" s="273">
        <f t="shared" si="78"/>
        <v>45901</v>
      </c>
      <c r="E225" s="135" t="s">
        <v>473</v>
      </c>
      <c r="F225" s="54" t="s">
        <v>36</v>
      </c>
      <c r="G225" s="57">
        <v>3</v>
      </c>
      <c r="H225" s="55">
        <v>732.01</v>
      </c>
      <c r="I225" s="63">
        <v>1</v>
      </c>
      <c r="J225" s="56">
        <f t="shared" si="79"/>
        <v>915.81771100000003</v>
      </c>
      <c r="K225" s="294">
        <f t="shared" si="67"/>
        <v>2747.453133</v>
      </c>
      <c r="L225" s="297">
        <f t="shared" si="81"/>
        <v>867.64569940140007</v>
      </c>
      <c r="M225" s="65">
        <f>VLOOKUP(C225,'% MDO'!$B:$E,4,FALSE)*J225</f>
        <v>48.172011598600001</v>
      </c>
    </row>
    <row r="226" spans="1:14" ht="30" x14ac:dyDescent="0.2">
      <c r="A226" s="50" t="s">
        <v>1231</v>
      </c>
      <c r="B226" s="51" t="s">
        <v>3</v>
      </c>
      <c r="C226" s="53">
        <v>98689</v>
      </c>
      <c r="D226" s="273">
        <f t="shared" si="78"/>
        <v>45901</v>
      </c>
      <c r="E226" s="135" t="s">
        <v>99</v>
      </c>
      <c r="F226" s="54" t="s">
        <v>8</v>
      </c>
      <c r="G226" s="57">
        <v>7.38</v>
      </c>
      <c r="H226" s="55">
        <v>114.4</v>
      </c>
      <c r="I226" s="63">
        <v>1</v>
      </c>
      <c r="J226" s="56">
        <f t="shared" si="79"/>
        <v>143.12584000000001</v>
      </c>
      <c r="K226" s="294">
        <f t="shared" si="67"/>
        <v>1056.2686992000001</v>
      </c>
      <c r="L226" s="297">
        <f t="shared" si="81"/>
        <v>117.19143779200002</v>
      </c>
      <c r="M226" s="65">
        <f>VLOOKUP(C226,'% MDO'!$B:$E,4,FALSE)*J226</f>
        <v>25.934402208000002</v>
      </c>
    </row>
    <row r="227" spans="1:14" ht="45" x14ac:dyDescent="0.2">
      <c r="A227" s="50" t="s">
        <v>1232</v>
      </c>
      <c r="B227" s="51" t="s">
        <v>3</v>
      </c>
      <c r="C227" s="53">
        <v>103311</v>
      </c>
      <c r="D227" s="273">
        <f t="shared" si="78"/>
        <v>45901</v>
      </c>
      <c r="E227" s="135" t="s">
        <v>474</v>
      </c>
      <c r="F227" s="54" t="s">
        <v>36</v>
      </c>
      <c r="G227" s="57">
        <v>2</v>
      </c>
      <c r="H227" s="55">
        <v>107.67</v>
      </c>
      <c r="I227" s="63">
        <v>1</v>
      </c>
      <c r="J227" s="56">
        <f t="shared" si="79"/>
        <v>134.70593700000001</v>
      </c>
      <c r="K227" s="294">
        <f t="shared" si="67"/>
        <v>269.41187400000001</v>
      </c>
      <c r="L227" s="297">
        <f t="shared" si="81"/>
        <v>48.278607820800005</v>
      </c>
      <c r="M227" s="65">
        <f>0.6416*J227</f>
        <v>86.427329179200001</v>
      </c>
      <c r="N227" s="272"/>
    </row>
    <row r="228" spans="1:14" ht="30" x14ac:dyDescent="0.2">
      <c r="A228" s="50" t="s">
        <v>1233</v>
      </c>
      <c r="B228" s="51" t="s">
        <v>3</v>
      </c>
      <c r="C228" s="53">
        <v>10853</v>
      </c>
      <c r="D228" s="273">
        <f t="shared" si="78"/>
        <v>45901</v>
      </c>
      <c r="E228" s="135" t="s">
        <v>475</v>
      </c>
      <c r="F228" s="54" t="s">
        <v>36</v>
      </c>
      <c r="G228" s="57">
        <v>10</v>
      </c>
      <c r="H228" s="55">
        <v>111.5</v>
      </c>
      <c r="I228" s="63">
        <v>1</v>
      </c>
      <c r="J228" s="56">
        <f t="shared" si="79"/>
        <v>139.49765000000002</v>
      </c>
      <c r="K228" s="294">
        <f t="shared" si="67"/>
        <v>1394.9765000000002</v>
      </c>
      <c r="L228" s="297">
        <f t="shared" si="81"/>
        <v>139.49765000000002</v>
      </c>
      <c r="M228" s="65">
        <v>0</v>
      </c>
    </row>
    <row r="229" spans="1:14" x14ac:dyDescent="0.2">
      <c r="A229" s="59" t="s">
        <v>493</v>
      </c>
      <c r="B229" s="60"/>
      <c r="C229" s="60"/>
      <c r="D229" s="60"/>
      <c r="E229" s="137" t="s">
        <v>476</v>
      </c>
      <c r="F229" s="60"/>
      <c r="G229" s="61"/>
      <c r="H229" s="62"/>
      <c r="I229" s="62"/>
      <c r="J229" s="5"/>
      <c r="K229" s="295">
        <f>SUM(K230:K268)</f>
        <v>146027.90311891292</v>
      </c>
      <c r="L229" s="295">
        <f>SUM(L230:L268)</f>
        <v>10062.4016329644</v>
      </c>
      <c r="M229" s="315">
        <f>SUM(M230:M268)</f>
        <v>4126.9615280356002</v>
      </c>
    </row>
    <row r="230" spans="1:14" ht="45" x14ac:dyDescent="0.2">
      <c r="A230" s="50" t="s">
        <v>554</v>
      </c>
      <c r="B230" s="51" t="s">
        <v>3</v>
      </c>
      <c r="C230" s="53">
        <v>103360</v>
      </c>
      <c r="D230" s="273">
        <f t="shared" si="78"/>
        <v>45901</v>
      </c>
      <c r="E230" s="135" t="s">
        <v>477</v>
      </c>
      <c r="F230" s="54" t="s">
        <v>237</v>
      </c>
      <c r="G230" s="57">
        <v>113.85749999999999</v>
      </c>
      <c r="H230" s="55">
        <v>81.3</v>
      </c>
      <c r="I230" s="63">
        <v>1</v>
      </c>
      <c r="J230" s="56">
        <f t="shared" ref="J230:J268" si="83">IF(I230=1,(H230*(1+$M$1)),(H230*(1+$M$2)))</f>
        <v>101.71443000000001</v>
      </c>
      <c r="K230" s="294">
        <f t="shared" ref="K230:K238" si="84">J230*G230</f>
        <v>11580.950713725</v>
      </c>
      <c r="L230" s="297">
        <f t="shared" ref="L230" si="85">J230-M230</f>
        <v>45.893550816000008</v>
      </c>
      <c r="M230" s="65">
        <f>VLOOKUP(C230,'% MDO'!$B:$E,4,FALSE)*J230</f>
        <v>55.820879183999999</v>
      </c>
    </row>
    <row r="231" spans="1:14" ht="45" x14ac:dyDescent="0.2">
      <c r="A231" s="50" t="s">
        <v>555</v>
      </c>
      <c r="B231" s="51" t="s">
        <v>3</v>
      </c>
      <c r="C231" s="53">
        <v>92921</v>
      </c>
      <c r="D231" s="273">
        <f t="shared" si="78"/>
        <v>45901</v>
      </c>
      <c r="E231" s="135" t="s">
        <v>1210</v>
      </c>
      <c r="F231" s="54" t="s">
        <v>1</v>
      </c>
      <c r="G231" s="57">
        <v>178.4</v>
      </c>
      <c r="H231" s="55">
        <v>10.119999999999999</v>
      </c>
      <c r="I231" s="63">
        <v>1</v>
      </c>
      <c r="J231" s="56">
        <f t="shared" si="83"/>
        <v>12.661132</v>
      </c>
      <c r="K231" s="294">
        <f t="shared" si="84"/>
        <v>2258.7459488</v>
      </c>
      <c r="L231" s="297">
        <f t="shared" ref="L231:L268" si="86">J231-M231</f>
        <v>10.7467688416</v>
      </c>
      <c r="M231" s="65">
        <f>VLOOKUP(C231,'% MDO'!$B:$E,4,FALSE)*J231</f>
        <v>1.9143631584</v>
      </c>
    </row>
    <row r="232" spans="1:14" ht="45" x14ac:dyDescent="0.2">
      <c r="A232" s="50" t="s">
        <v>556</v>
      </c>
      <c r="B232" s="51" t="s">
        <v>3</v>
      </c>
      <c r="C232" s="53">
        <v>92759</v>
      </c>
      <c r="D232" s="273">
        <f t="shared" si="78"/>
        <v>45901</v>
      </c>
      <c r="E232" s="135" t="s">
        <v>450</v>
      </c>
      <c r="F232" s="54" t="s">
        <v>1</v>
      </c>
      <c r="G232" s="57">
        <v>64.8</v>
      </c>
      <c r="H232" s="55">
        <v>14.19</v>
      </c>
      <c r="I232" s="63">
        <v>1</v>
      </c>
      <c r="J232" s="56">
        <f t="shared" si="83"/>
        <v>17.753109000000002</v>
      </c>
      <c r="K232" s="294">
        <f t="shared" si="84"/>
        <v>1150.4014632000001</v>
      </c>
      <c r="L232" s="297">
        <f t="shared" si="86"/>
        <v>11.459631859500002</v>
      </c>
      <c r="M232" s="65">
        <f>VLOOKUP(C232,'% MDO'!$B:$E,4,FALSE)*J232</f>
        <v>6.2934771405000003</v>
      </c>
    </row>
    <row r="233" spans="1:14" ht="30" x14ac:dyDescent="0.2">
      <c r="A233" s="50" t="s">
        <v>557</v>
      </c>
      <c r="B233" s="51" t="s">
        <v>3</v>
      </c>
      <c r="C233" s="53">
        <v>92263</v>
      </c>
      <c r="D233" s="273">
        <f t="shared" si="78"/>
        <v>45901</v>
      </c>
      <c r="E233" s="135" t="s">
        <v>451</v>
      </c>
      <c r="F233" s="54" t="s">
        <v>237</v>
      </c>
      <c r="G233" s="57">
        <f>(0.3*4)*8*4.6</f>
        <v>44.16</v>
      </c>
      <c r="H233" s="55">
        <v>170.7</v>
      </c>
      <c r="I233" s="63">
        <v>1</v>
      </c>
      <c r="J233" s="56">
        <f t="shared" si="83"/>
        <v>213.56277</v>
      </c>
      <c r="K233" s="294">
        <f t="shared" si="84"/>
        <v>9430.9319231999998</v>
      </c>
      <c r="L233" s="297">
        <f t="shared" si="86"/>
        <v>151.71499180799998</v>
      </c>
      <c r="M233" s="65">
        <f>VLOOKUP(C233,'% MDO'!$B:$E,4,FALSE)*J233</f>
        <v>61.847778192000007</v>
      </c>
    </row>
    <row r="234" spans="1:14" ht="45" x14ac:dyDescent="0.2">
      <c r="A234" s="50" t="s">
        <v>558</v>
      </c>
      <c r="B234" s="51" t="s">
        <v>3</v>
      </c>
      <c r="C234" s="53">
        <v>92409</v>
      </c>
      <c r="D234" s="273">
        <f t="shared" si="78"/>
        <v>45901</v>
      </c>
      <c r="E234" s="135" t="s">
        <v>452</v>
      </c>
      <c r="F234" s="54" t="s">
        <v>237</v>
      </c>
      <c r="G234" s="57">
        <f>G233</f>
        <v>44.16</v>
      </c>
      <c r="H234" s="55">
        <v>214.58</v>
      </c>
      <c r="I234" s="63">
        <v>1</v>
      </c>
      <c r="J234" s="56">
        <f t="shared" si="83"/>
        <v>268.46103800000003</v>
      </c>
      <c r="K234" s="294">
        <f t="shared" si="84"/>
        <v>11855.23943808</v>
      </c>
      <c r="L234" s="297">
        <f t="shared" si="86"/>
        <v>114.90132426400004</v>
      </c>
      <c r="M234" s="65">
        <f>VLOOKUP(C234,'% MDO'!$B:$E,4,FALSE)*J234</f>
        <v>153.55971373599999</v>
      </c>
    </row>
    <row r="235" spans="1:14" ht="30" x14ac:dyDescent="0.2">
      <c r="A235" s="50" t="s">
        <v>559</v>
      </c>
      <c r="B235" s="51" t="s">
        <v>3</v>
      </c>
      <c r="C235" s="53">
        <v>103669</v>
      </c>
      <c r="D235" s="273">
        <f t="shared" si="78"/>
        <v>45901</v>
      </c>
      <c r="E235" s="135" t="s">
        <v>453</v>
      </c>
      <c r="F235" s="54" t="s">
        <v>38</v>
      </c>
      <c r="G235" s="57">
        <f>0.3*0.3*4.6*8</f>
        <v>3.3119999999999998</v>
      </c>
      <c r="H235" s="55">
        <v>999.18</v>
      </c>
      <c r="I235" s="63">
        <v>1</v>
      </c>
      <c r="J235" s="56">
        <f t="shared" si="83"/>
        <v>1250.074098</v>
      </c>
      <c r="K235" s="294">
        <f t="shared" si="84"/>
        <v>4140.2454125759996</v>
      </c>
      <c r="L235" s="297">
        <f t="shared" si="86"/>
        <v>879.42712794300007</v>
      </c>
      <c r="M235" s="65">
        <f>VLOOKUP(C235,'% MDO'!$B:$E,4,FALSE)*J235</f>
        <v>370.64697005699998</v>
      </c>
    </row>
    <row r="236" spans="1:14" ht="60" x14ac:dyDescent="0.2">
      <c r="A236" s="50" t="s">
        <v>560</v>
      </c>
      <c r="B236" s="51" t="s">
        <v>3</v>
      </c>
      <c r="C236" s="53">
        <v>87905</v>
      </c>
      <c r="D236" s="273">
        <f t="shared" si="78"/>
        <v>45901</v>
      </c>
      <c r="E236" s="135" t="s">
        <v>454</v>
      </c>
      <c r="F236" s="54" t="s">
        <v>237</v>
      </c>
      <c r="G236" s="57">
        <v>82.5</v>
      </c>
      <c r="H236" s="55">
        <v>8.25</v>
      </c>
      <c r="I236" s="63">
        <v>1</v>
      </c>
      <c r="J236" s="56">
        <f t="shared" si="83"/>
        <v>10.321575000000001</v>
      </c>
      <c r="K236" s="294">
        <f t="shared" si="84"/>
        <v>851.52993750000007</v>
      </c>
      <c r="L236" s="297">
        <f t="shared" si="86"/>
        <v>2.2645535550000009</v>
      </c>
      <c r="M236" s="65">
        <f>VLOOKUP(C236,'% MDO'!$B:$E,4,FALSE)*J236</f>
        <v>8.0570214450000002</v>
      </c>
    </row>
    <row r="237" spans="1:14" ht="45" x14ac:dyDescent="0.2">
      <c r="A237" s="50" t="s">
        <v>561</v>
      </c>
      <c r="B237" s="51" t="s">
        <v>3</v>
      </c>
      <c r="C237" s="53">
        <v>87879</v>
      </c>
      <c r="D237" s="273">
        <f t="shared" si="78"/>
        <v>45901</v>
      </c>
      <c r="E237" s="135" t="s">
        <v>455</v>
      </c>
      <c r="F237" s="54" t="s">
        <v>237</v>
      </c>
      <c r="G237" s="57">
        <v>142.54500000000002</v>
      </c>
      <c r="H237" s="55">
        <v>4.74</v>
      </c>
      <c r="I237" s="63">
        <v>1</v>
      </c>
      <c r="J237" s="56">
        <f t="shared" si="83"/>
        <v>5.9302140000000003</v>
      </c>
      <c r="K237" s="294">
        <f t="shared" si="84"/>
        <v>845.32235463000018</v>
      </c>
      <c r="L237" s="297">
        <f t="shared" si="86"/>
        <v>2.2647487266000002</v>
      </c>
      <c r="M237" s="65">
        <f>VLOOKUP(C237,'% MDO'!$B:$E,4,FALSE)*J237</f>
        <v>3.6654652734000002</v>
      </c>
    </row>
    <row r="238" spans="1:14" ht="60" x14ac:dyDescent="0.2">
      <c r="A238" s="50" t="s">
        <v>562</v>
      </c>
      <c r="B238" s="51" t="s">
        <v>3</v>
      </c>
      <c r="C238" s="53">
        <v>104217</v>
      </c>
      <c r="D238" s="273">
        <f t="shared" si="78"/>
        <v>45901</v>
      </c>
      <c r="E238" s="135" t="s">
        <v>456</v>
      </c>
      <c r="F238" s="54" t="s">
        <v>237</v>
      </c>
      <c r="G238" s="57">
        <v>82.5</v>
      </c>
      <c r="H238" s="55">
        <v>51.91</v>
      </c>
      <c r="I238" s="63">
        <v>1</v>
      </c>
      <c r="J238" s="56">
        <f t="shared" si="83"/>
        <v>64.944601000000006</v>
      </c>
      <c r="K238" s="294">
        <f t="shared" si="84"/>
        <v>5357.9295825000008</v>
      </c>
      <c r="L238" s="297">
        <f t="shared" si="86"/>
        <v>21.957769598100001</v>
      </c>
      <c r="M238" s="65">
        <f>VLOOKUP(C238,'% MDO'!$B:$E,4,FALSE)*J238</f>
        <v>42.986831401900005</v>
      </c>
    </row>
    <row r="239" spans="1:14" ht="45" x14ac:dyDescent="0.2">
      <c r="A239" s="50" t="s">
        <v>563</v>
      </c>
      <c r="B239" s="51" t="s">
        <v>3</v>
      </c>
      <c r="C239" s="53">
        <v>87550</v>
      </c>
      <c r="D239" s="273">
        <f t="shared" si="78"/>
        <v>45901</v>
      </c>
      <c r="E239" s="135" t="s">
        <v>457</v>
      </c>
      <c r="F239" s="54" t="s">
        <v>237</v>
      </c>
      <c r="G239" s="57">
        <v>142.54500000000002</v>
      </c>
      <c r="H239" s="55">
        <v>27.1</v>
      </c>
      <c r="I239" s="63">
        <v>1</v>
      </c>
      <c r="J239" s="56">
        <f t="shared" si="83"/>
        <v>33.904810000000005</v>
      </c>
      <c r="K239" s="294">
        <f t="shared" ref="K239:K268" si="87">J239*G239</f>
        <v>4832.9611414500014</v>
      </c>
      <c r="L239" s="297">
        <f t="shared" si="86"/>
        <v>11.371673274000003</v>
      </c>
      <c r="M239" s="65">
        <f>VLOOKUP(C239,'% MDO'!$B:$E,4,FALSE)*J239</f>
        <v>22.533136726000002</v>
      </c>
    </row>
    <row r="240" spans="1:14" ht="30" x14ac:dyDescent="0.2">
      <c r="A240" s="50" t="s">
        <v>564</v>
      </c>
      <c r="B240" s="51" t="s">
        <v>3</v>
      </c>
      <c r="C240" s="53">
        <v>96135</v>
      </c>
      <c r="D240" s="273">
        <f t="shared" si="78"/>
        <v>45901</v>
      </c>
      <c r="E240" s="135" t="s">
        <v>427</v>
      </c>
      <c r="F240" s="54" t="s">
        <v>237</v>
      </c>
      <c r="G240" s="57">
        <v>82.5</v>
      </c>
      <c r="H240" s="55">
        <v>31.53</v>
      </c>
      <c r="I240" s="63">
        <v>1</v>
      </c>
      <c r="J240" s="56">
        <f t="shared" si="83"/>
        <v>39.447183000000003</v>
      </c>
      <c r="K240" s="294">
        <f t="shared" si="87"/>
        <v>3254.3925975000002</v>
      </c>
      <c r="L240" s="297">
        <f t="shared" si="86"/>
        <v>13.8735742611</v>
      </c>
      <c r="M240" s="65">
        <f>VLOOKUP(C240,'% MDO'!$B:$E,4,FALSE)*J240</f>
        <v>25.573608738900003</v>
      </c>
    </row>
    <row r="241" spans="1:13" ht="30" x14ac:dyDescent="0.2">
      <c r="A241" s="50" t="s">
        <v>565</v>
      </c>
      <c r="B241" s="51" t="s">
        <v>3</v>
      </c>
      <c r="C241" s="53">
        <v>88497</v>
      </c>
      <c r="D241" s="273">
        <f t="shared" si="78"/>
        <v>45901</v>
      </c>
      <c r="E241" s="135" t="s">
        <v>459</v>
      </c>
      <c r="F241" s="54" t="s">
        <v>237</v>
      </c>
      <c r="G241" s="57">
        <v>167.36399999999998</v>
      </c>
      <c r="H241" s="55">
        <v>19</v>
      </c>
      <c r="I241" s="63">
        <v>1</v>
      </c>
      <c r="J241" s="56">
        <f t="shared" si="83"/>
        <v>23.770900000000001</v>
      </c>
      <c r="K241" s="294">
        <f t="shared" si="87"/>
        <v>3978.3929075999995</v>
      </c>
      <c r="L241" s="297">
        <f t="shared" si="86"/>
        <v>7.5068502200000005</v>
      </c>
      <c r="M241" s="65">
        <f>VLOOKUP(C241,'% MDO'!$B:$E,4,FALSE)*J241</f>
        <v>16.264049780000001</v>
      </c>
    </row>
    <row r="242" spans="1:13" ht="30" x14ac:dyDescent="0.2">
      <c r="A242" s="50" t="s">
        <v>566</v>
      </c>
      <c r="B242" s="51" t="s">
        <v>3</v>
      </c>
      <c r="C242" s="53">
        <v>104642</v>
      </c>
      <c r="D242" s="273">
        <f t="shared" si="78"/>
        <v>45901</v>
      </c>
      <c r="E242" s="135" t="s">
        <v>460</v>
      </c>
      <c r="F242" s="54" t="s">
        <v>237</v>
      </c>
      <c r="G242" s="57">
        <v>167.36399999999998</v>
      </c>
      <c r="H242" s="55">
        <v>11.41</v>
      </c>
      <c r="I242" s="63">
        <v>1</v>
      </c>
      <c r="J242" s="56">
        <f t="shared" si="83"/>
        <v>14.275051000000001</v>
      </c>
      <c r="K242" s="294">
        <f t="shared" si="87"/>
        <v>2389.1296355639997</v>
      </c>
      <c r="L242" s="297">
        <f t="shared" si="86"/>
        <v>6.9305372605000013</v>
      </c>
      <c r="M242" s="65">
        <f>VLOOKUP(C242,'% MDO'!$B:$E,4,FALSE)*J242</f>
        <v>7.3445137395</v>
      </c>
    </row>
    <row r="243" spans="1:13" ht="45" x14ac:dyDescent="0.2">
      <c r="A243" s="50" t="s">
        <v>567</v>
      </c>
      <c r="B243" s="51" t="s">
        <v>3</v>
      </c>
      <c r="C243" s="53">
        <v>87261</v>
      </c>
      <c r="D243" s="273">
        <f t="shared" si="78"/>
        <v>45901</v>
      </c>
      <c r="E243" s="135" t="s">
        <v>461</v>
      </c>
      <c r="F243" s="54" t="s">
        <v>237</v>
      </c>
      <c r="G243" s="57">
        <v>10.620000000000001</v>
      </c>
      <c r="H243" s="55">
        <v>139.37</v>
      </c>
      <c r="I243" s="63">
        <v>1</v>
      </c>
      <c r="J243" s="56">
        <f t="shared" si="83"/>
        <v>174.36580700000002</v>
      </c>
      <c r="K243" s="294">
        <f t="shared" si="87"/>
        <v>1851.7648703400005</v>
      </c>
      <c r="L243" s="297">
        <f t="shared" si="86"/>
        <v>130.09432860270002</v>
      </c>
      <c r="M243" s="65">
        <f>VLOOKUP(C243,'% MDO'!$B:$E,4,FALSE)*J243</f>
        <v>44.271478397300008</v>
      </c>
    </row>
    <row r="244" spans="1:13" ht="45" x14ac:dyDescent="0.2">
      <c r="A244" s="50" t="s">
        <v>568</v>
      </c>
      <c r="B244" s="51" t="s">
        <v>3</v>
      </c>
      <c r="C244" s="53">
        <v>87263</v>
      </c>
      <c r="D244" s="273">
        <f t="shared" si="78"/>
        <v>45901</v>
      </c>
      <c r="E244" s="135" t="s">
        <v>478</v>
      </c>
      <c r="F244" s="54" t="s">
        <v>237</v>
      </c>
      <c r="G244" s="57">
        <v>31.96</v>
      </c>
      <c r="H244" s="55">
        <v>117.08</v>
      </c>
      <c r="I244" s="63">
        <v>1</v>
      </c>
      <c r="J244" s="56">
        <f t="shared" si="83"/>
        <v>146.47878800000001</v>
      </c>
      <c r="K244" s="294">
        <f t="shared" si="87"/>
        <v>4681.4620644800007</v>
      </c>
      <c r="L244" s="297">
        <f t="shared" si="86"/>
        <v>124.3751388908</v>
      </c>
      <c r="M244" s="65">
        <f>VLOOKUP(C244,'% MDO'!$B:$E,4,FALSE)*J244</f>
        <v>22.103649109200003</v>
      </c>
    </row>
    <row r="245" spans="1:13" ht="45" x14ac:dyDescent="0.2">
      <c r="A245" s="50" t="s">
        <v>569</v>
      </c>
      <c r="B245" s="51" t="s">
        <v>3</v>
      </c>
      <c r="C245" s="53">
        <v>104611</v>
      </c>
      <c r="D245" s="273">
        <f t="shared" si="78"/>
        <v>45901</v>
      </c>
      <c r="E245" s="135" t="s">
        <v>462</v>
      </c>
      <c r="F245" s="54" t="s">
        <v>237</v>
      </c>
      <c r="G245" s="57">
        <v>57.680999999999997</v>
      </c>
      <c r="H245" s="55">
        <v>95.71</v>
      </c>
      <c r="I245" s="63">
        <v>1</v>
      </c>
      <c r="J245" s="56">
        <f t="shared" si="83"/>
        <v>119.74278100000001</v>
      </c>
      <c r="K245" s="294">
        <f t="shared" si="87"/>
        <v>6906.8833508610005</v>
      </c>
      <c r="L245" s="297">
        <f t="shared" si="86"/>
        <v>85.819651142699996</v>
      </c>
      <c r="M245" s="65">
        <f>VLOOKUP(C245,'% MDO'!$B:$E,4,FALSE)*J245</f>
        <v>33.923129857300005</v>
      </c>
    </row>
    <row r="246" spans="1:13" ht="45" x14ac:dyDescent="0.2">
      <c r="A246" s="50" t="s">
        <v>570</v>
      </c>
      <c r="B246" s="51" t="s">
        <v>3</v>
      </c>
      <c r="C246" s="53">
        <v>92759</v>
      </c>
      <c r="D246" s="273">
        <f t="shared" si="78"/>
        <v>45901</v>
      </c>
      <c r="E246" s="135" t="s">
        <v>450</v>
      </c>
      <c r="F246" s="54" t="s">
        <v>1</v>
      </c>
      <c r="G246" s="57">
        <f>16.8+36</f>
        <v>52.8</v>
      </c>
      <c r="H246" s="55">
        <v>14.19</v>
      </c>
      <c r="I246" s="63">
        <v>1</v>
      </c>
      <c r="J246" s="56">
        <f t="shared" si="83"/>
        <v>17.753109000000002</v>
      </c>
      <c r="K246" s="294">
        <f t="shared" ref="K246" si="88">J246*G246</f>
        <v>937.36415520000003</v>
      </c>
      <c r="L246" s="297">
        <f t="shared" si="86"/>
        <v>11.459631859500002</v>
      </c>
      <c r="M246" s="65">
        <f>VLOOKUP(C246,'% MDO'!$B:$E,4,FALSE)*J246</f>
        <v>6.2934771405000003</v>
      </c>
    </row>
    <row r="247" spans="1:13" ht="45" x14ac:dyDescent="0.2">
      <c r="A247" s="50" t="s">
        <v>571</v>
      </c>
      <c r="B247" s="51" t="s">
        <v>3</v>
      </c>
      <c r="C247" s="53">
        <v>92762</v>
      </c>
      <c r="D247" s="273">
        <f t="shared" si="78"/>
        <v>45901</v>
      </c>
      <c r="E247" s="135" t="s">
        <v>449</v>
      </c>
      <c r="F247" s="54" t="s">
        <v>1</v>
      </c>
      <c r="G247" s="57">
        <f>14.5+83.8</f>
        <v>98.3</v>
      </c>
      <c r="H247" s="55">
        <v>11.3</v>
      </c>
      <c r="I247" s="63">
        <v>1</v>
      </c>
      <c r="J247" s="56">
        <f t="shared" si="83"/>
        <v>14.137430000000002</v>
      </c>
      <c r="K247" s="294">
        <f t="shared" ref="K247" si="89">J247*G247</f>
        <v>1389.7093690000002</v>
      </c>
      <c r="L247" s="297">
        <f t="shared" si="86"/>
        <v>12.323597731000001</v>
      </c>
      <c r="M247" s="65">
        <f>VLOOKUP(C247,'% MDO'!$B:$E,4,FALSE)*J247</f>
        <v>1.8138322690000002</v>
      </c>
    </row>
    <row r="248" spans="1:13" ht="45" x14ac:dyDescent="0.2">
      <c r="A248" s="50" t="s">
        <v>572</v>
      </c>
      <c r="B248" s="51" t="s">
        <v>3</v>
      </c>
      <c r="C248" s="53">
        <v>92763</v>
      </c>
      <c r="D248" s="273">
        <f t="shared" si="78"/>
        <v>45901</v>
      </c>
      <c r="E248" s="135" t="s">
        <v>479</v>
      </c>
      <c r="F248" s="54" t="s">
        <v>1</v>
      </c>
      <c r="G248" s="57">
        <f>63.2+55.6</f>
        <v>118.80000000000001</v>
      </c>
      <c r="H248" s="55">
        <v>9.49</v>
      </c>
      <c r="I248" s="63">
        <v>1</v>
      </c>
      <c r="J248" s="56">
        <f t="shared" si="83"/>
        <v>11.872939000000001</v>
      </c>
      <c r="K248" s="294">
        <f t="shared" ref="K248" si="90">J248*G248</f>
        <v>1410.5051532000002</v>
      </c>
      <c r="L248" s="297">
        <f t="shared" si="86"/>
        <v>10.7473843828</v>
      </c>
      <c r="M248" s="65">
        <f>VLOOKUP(C248,'% MDO'!$B:$E,4,FALSE)*J248</f>
        <v>1.1255546171999999</v>
      </c>
    </row>
    <row r="249" spans="1:13" ht="30" x14ac:dyDescent="0.2">
      <c r="A249" s="50" t="s">
        <v>573</v>
      </c>
      <c r="B249" s="51" t="s">
        <v>3</v>
      </c>
      <c r="C249" s="53">
        <v>92265</v>
      </c>
      <c r="D249" s="273">
        <f t="shared" si="78"/>
        <v>45901</v>
      </c>
      <c r="E249" s="135" t="s">
        <v>480</v>
      </c>
      <c r="F249" s="54" t="s">
        <v>237</v>
      </c>
      <c r="G249" s="57">
        <v>28.02</v>
      </c>
      <c r="H249" s="55">
        <v>128.38999999999999</v>
      </c>
      <c r="I249" s="63">
        <v>1</v>
      </c>
      <c r="J249" s="56">
        <f t="shared" si="83"/>
        <v>160.62872899999999</v>
      </c>
      <c r="K249" s="294">
        <f t="shared" si="87"/>
        <v>4500.81698658</v>
      </c>
      <c r="L249" s="297">
        <f t="shared" si="86"/>
        <v>110.5928799165</v>
      </c>
      <c r="M249" s="65">
        <f>VLOOKUP(C249,'% MDO'!$B:$E,4,FALSE)*J249</f>
        <v>50.035849083499997</v>
      </c>
    </row>
    <row r="250" spans="1:13" ht="45" x14ac:dyDescent="0.2">
      <c r="A250" s="50" t="s">
        <v>574</v>
      </c>
      <c r="B250" s="51" t="s">
        <v>3</v>
      </c>
      <c r="C250" s="53">
        <v>92446</v>
      </c>
      <c r="D250" s="273">
        <f t="shared" si="78"/>
        <v>45901</v>
      </c>
      <c r="E250" s="135" t="s">
        <v>481</v>
      </c>
      <c r="F250" s="54" t="s">
        <v>237</v>
      </c>
      <c r="G250" s="57">
        <v>28.02</v>
      </c>
      <c r="H250" s="55">
        <v>283.83999999999997</v>
      </c>
      <c r="I250" s="63">
        <v>1</v>
      </c>
      <c r="J250" s="56">
        <f t="shared" si="83"/>
        <v>355.11222399999997</v>
      </c>
      <c r="K250" s="294">
        <f t="shared" si="87"/>
        <v>9950.2445164799992</v>
      </c>
      <c r="L250" s="297">
        <f t="shared" si="86"/>
        <v>204.50912980159998</v>
      </c>
      <c r="M250" s="65">
        <f>VLOOKUP(C250,'% MDO'!$B:$E,4,FALSE)*J250</f>
        <v>150.60309419839999</v>
      </c>
    </row>
    <row r="251" spans="1:13" ht="45" x14ac:dyDescent="0.2">
      <c r="A251" s="50" t="s">
        <v>575</v>
      </c>
      <c r="B251" s="51" t="s">
        <v>3</v>
      </c>
      <c r="C251" s="53">
        <v>103682</v>
      </c>
      <c r="D251" s="273">
        <f t="shared" si="78"/>
        <v>45901</v>
      </c>
      <c r="E251" s="135" t="s">
        <v>482</v>
      </c>
      <c r="F251" s="54" t="s">
        <v>38</v>
      </c>
      <c r="G251" s="57">
        <v>2.79</v>
      </c>
      <c r="H251" s="55">
        <v>1017.75</v>
      </c>
      <c r="I251" s="63">
        <v>1</v>
      </c>
      <c r="J251" s="56">
        <f t="shared" si="83"/>
        <v>1273.3070250000001</v>
      </c>
      <c r="K251" s="294">
        <f t="shared" si="87"/>
        <v>3552.5265997500001</v>
      </c>
      <c r="L251" s="297">
        <f t="shared" si="86"/>
        <v>878.45451654750013</v>
      </c>
      <c r="M251" s="65">
        <f>VLOOKUP(C251,'% MDO'!$B:$E,4,FALSE)*J251</f>
        <v>394.85250845249999</v>
      </c>
    </row>
    <row r="252" spans="1:13" ht="45" x14ac:dyDescent="0.2">
      <c r="A252" s="50" t="s">
        <v>576</v>
      </c>
      <c r="B252" s="51" t="s">
        <v>3</v>
      </c>
      <c r="C252" s="53">
        <v>92767</v>
      </c>
      <c r="D252" s="273">
        <f t="shared" si="78"/>
        <v>45901</v>
      </c>
      <c r="E252" s="135" t="s">
        <v>1214</v>
      </c>
      <c r="F252" s="54" t="s">
        <v>1</v>
      </c>
      <c r="G252" s="57">
        <v>2.57</v>
      </c>
      <c r="H252" s="55">
        <v>15.48</v>
      </c>
      <c r="I252" s="63">
        <v>1</v>
      </c>
      <c r="J252" s="56">
        <f t="shared" si="83"/>
        <v>19.367028000000001</v>
      </c>
      <c r="K252" s="294">
        <f t="shared" ref="K252" si="91">J252*G252</f>
        <v>49.773261959999999</v>
      </c>
      <c r="L252" s="297">
        <f t="shared" si="86"/>
        <v>11.798393457600001</v>
      </c>
      <c r="M252" s="65">
        <f>VLOOKUP(C252,'% MDO'!$B:$E,4,FALSE)*J252</f>
        <v>7.5686345423999999</v>
      </c>
    </row>
    <row r="253" spans="1:13" ht="45" x14ac:dyDescent="0.2">
      <c r="A253" s="50" t="s">
        <v>577</v>
      </c>
      <c r="B253" s="51" t="s">
        <v>3</v>
      </c>
      <c r="C253" s="53">
        <v>92771</v>
      </c>
      <c r="D253" s="273">
        <f t="shared" si="78"/>
        <v>45901</v>
      </c>
      <c r="E253" s="135" t="s">
        <v>1215</v>
      </c>
      <c r="F253" s="54" t="s">
        <v>1</v>
      </c>
      <c r="G253" s="57">
        <v>58.65</v>
      </c>
      <c r="H253" s="55">
        <v>10.86</v>
      </c>
      <c r="I253" s="63">
        <v>1</v>
      </c>
      <c r="J253" s="56">
        <f t="shared" si="83"/>
        <v>13.586946000000001</v>
      </c>
      <c r="K253" s="294">
        <f t="shared" ref="K253" si="92">J253*G253</f>
        <v>796.8743829</v>
      </c>
      <c r="L253" s="297">
        <f t="shared" si="86"/>
        <v>12.285316573200001</v>
      </c>
      <c r="M253" s="65">
        <f>VLOOKUP(C253,'% MDO'!$B:$E,4,FALSE)*J253</f>
        <v>1.3016294268000002</v>
      </c>
    </row>
    <row r="254" spans="1:13" ht="45" x14ac:dyDescent="0.2">
      <c r="A254" s="50" t="s">
        <v>578</v>
      </c>
      <c r="B254" s="51" t="s">
        <v>3</v>
      </c>
      <c r="C254" s="53">
        <v>101948</v>
      </c>
      <c r="D254" s="273">
        <f t="shared" ref="D254:D317" si="93">$D$10</f>
        <v>45901</v>
      </c>
      <c r="E254" s="135" t="s">
        <v>1211</v>
      </c>
      <c r="F254" s="54" t="s">
        <v>237</v>
      </c>
      <c r="G254" s="57">
        <v>49.55</v>
      </c>
      <c r="H254" s="55">
        <v>145.57</v>
      </c>
      <c r="I254" s="63">
        <v>1</v>
      </c>
      <c r="J254" s="56">
        <f t="shared" si="83"/>
        <v>182.12262699999999</v>
      </c>
      <c r="K254" s="294">
        <f t="shared" si="87"/>
        <v>9024.1761678499988</v>
      </c>
      <c r="L254" s="297">
        <f t="shared" si="86"/>
        <v>151.87205865530001</v>
      </c>
      <c r="M254" s="65">
        <f>0.1661*J254</f>
        <v>30.2505683447</v>
      </c>
    </row>
    <row r="255" spans="1:13" ht="60" x14ac:dyDescent="0.2">
      <c r="A255" s="50" t="s">
        <v>579</v>
      </c>
      <c r="B255" s="51" t="s">
        <v>3</v>
      </c>
      <c r="C255" s="53">
        <v>87882</v>
      </c>
      <c r="D255" s="273">
        <f t="shared" si="93"/>
        <v>45901</v>
      </c>
      <c r="E255" s="135" t="s">
        <v>463</v>
      </c>
      <c r="F255" s="54" t="s">
        <v>237</v>
      </c>
      <c r="G255" s="57">
        <v>42.58</v>
      </c>
      <c r="H255" s="55">
        <v>7.06</v>
      </c>
      <c r="I255" s="63">
        <v>1</v>
      </c>
      <c r="J255" s="56">
        <f t="shared" si="83"/>
        <v>8.8327659999999995</v>
      </c>
      <c r="K255" s="294">
        <f t="shared" si="87"/>
        <v>376.09917627999994</v>
      </c>
      <c r="L255" s="297">
        <f t="shared" si="86"/>
        <v>6.8436270967999997</v>
      </c>
      <c r="M255" s="65">
        <f>VLOOKUP(C255,'% MDO'!$B:$E,4,FALSE)*J255</f>
        <v>1.9891389032</v>
      </c>
    </row>
    <row r="256" spans="1:13" ht="45" x14ac:dyDescent="0.2">
      <c r="A256" s="50" t="s">
        <v>580</v>
      </c>
      <c r="B256" s="51" t="s">
        <v>3</v>
      </c>
      <c r="C256" s="53">
        <v>90408</v>
      </c>
      <c r="D256" s="273">
        <f t="shared" si="93"/>
        <v>45901</v>
      </c>
      <c r="E256" s="135" t="s">
        <v>464</v>
      </c>
      <c r="F256" s="54" t="s">
        <v>237</v>
      </c>
      <c r="G256" s="57">
        <v>42.58</v>
      </c>
      <c r="H256" s="55">
        <v>32.520000000000003</v>
      </c>
      <c r="I256" s="63">
        <v>1</v>
      </c>
      <c r="J256" s="56">
        <f t="shared" si="83"/>
        <v>40.685772000000007</v>
      </c>
      <c r="K256" s="294">
        <f t="shared" si="87"/>
        <v>1732.4001717600001</v>
      </c>
      <c r="L256" s="297">
        <f t="shared" si="86"/>
        <v>11.648336523600001</v>
      </c>
      <c r="M256" s="65">
        <f>VLOOKUP(C256,'% MDO'!$B:$E,4,FALSE)*J256</f>
        <v>29.037435476400006</v>
      </c>
    </row>
    <row r="257" spans="1:13" ht="30" x14ac:dyDescent="0.2">
      <c r="A257" s="50" t="s">
        <v>581</v>
      </c>
      <c r="B257" s="51" t="s">
        <v>3</v>
      </c>
      <c r="C257" s="53">
        <v>88496</v>
      </c>
      <c r="D257" s="273">
        <f t="shared" si="93"/>
        <v>45901</v>
      </c>
      <c r="E257" s="135" t="s">
        <v>465</v>
      </c>
      <c r="F257" s="54" t="s">
        <v>237</v>
      </c>
      <c r="G257" s="57">
        <v>42.58</v>
      </c>
      <c r="H257" s="55">
        <v>32.729999999999997</v>
      </c>
      <c r="I257" s="63">
        <v>1</v>
      </c>
      <c r="J257" s="56">
        <f t="shared" si="83"/>
        <v>40.948503000000002</v>
      </c>
      <c r="K257" s="294">
        <f t="shared" si="87"/>
        <v>1743.58725774</v>
      </c>
      <c r="L257" s="297">
        <f t="shared" si="86"/>
        <v>7.5058605999000036</v>
      </c>
      <c r="M257" s="65">
        <f>VLOOKUP(C257,'% MDO'!$B:$E,4,FALSE)*J257</f>
        <v>33.442642400099999</v>
      </c>
    </row>
    <row r="258" spans="1:13" ht="30" x14ac:dyDescent="0.2">
      <c r="A258" s="50" t="s">
        <v>582</v>
      </c>
      <c r="B258" s="51" t="s">
        <v>3</v>
      </c>
      <c r="C258" s="53">
        <v>104640</v>
      </c>
      <c r="D258" s="273">
        <f t="shared" si="93"/>
        <v>45901</v>
      </c>
      <c r="E258" s="135" t="s">
        <v>466</v>
      </c>
      <c r="F258" s="54" t="s">
        <v>237</v>
      </c>
      <c r="G258" s="57">
        <v>42.58</v>
      </c>
      <c r="H258" s="55">
        <v>13.71</v>
      </c>
      <c r="I258" s="63">
        <v>1</v>
      </c>
      <c r="J258" s="56">
        <f t="shared" si="83"/>
        <v>17.152581000000001</v>
      </c>
      <c r="K258" s="294">
        <f t="shared" si="87"/>
        <v>730.35689897999998</v>
      </c>
      <c r="L258" s="297">
        <f t="shared" si="86"/>
        <v>6.9313579821000015</v>
      </c>
      <c r="M258" s="65">
        <f>VLOOKUP(C258,'% MDO'!$B:$E,4,FALSE)*J258</f>
        <v>10.2212230179</v>
      </c>
    </row>
    <row r="259" spans="1:13" ht="60" x14ac:dyDescent="0.2">
      <c r="A259" s="50" t="s">
        <v>583</v>
      </c>
      <c r="B259" s="51" t="s">
        <v>3</v>
      </c>
      <c r="C259" s="53">
        <v>90797</v>
      </c>
      <c r="D259" s="273">
        <f t="shared" si="93"/>
        <v>45901</v>
      </c>
      <c r="E259" s="135" t="s">
        <v>470</v>
      </c>
      <c r="F259" s="54" t="s">
        <v>36</v>
      </c>
      <c r="G259" s="57">
        <v>1</v>
      </c>
      <c r="H259" s="55">
        <v>910.16</v>
      </c>
      <c r="I259" s="63">
        <v>1</v>
      </c>
      <c r="J259" s="56">
        <f t="shared" si="83"/>
        <v>1138.701176</v>
      </c>
      <c r="K259" s="294">
        <f t="shared" si="87"/>
        <v>1138.701176</v>
      </c>
      <c r="L259" s="297">
        <f t="shared" si="86"/>
        <v>1021.8704353424</v>
      </c>
      <c r="M259" s="65">
        <f>VLOOKUP(C259,'% MDO'!$B:$E,4,FALSE)*J259</f>
        <v>116.8307406576</v>
      </c>
    </row>
    <row r="260" spans="1:13" ht="45" x14ac:dyDescent="0.2">
      <c r="A260" s="50" t="s">
        <v>584</v>
      </c>
      <c r="B260" s="51" t="s">
        <v>3</v>
      </c>
      <c r="C260" s="53">
        <v>90831</v>
      </c>
      <c r="D260" s="273">
        <f t="shared" si="93"/>
        <v>45901</v>
      </c>
      <c r="E260" s="135" t="s">
        <v>471</v>
      </c>
      <c r="F260" s="54" t="s">
        <v>36</v>
      </c>
      <c r="G260" s="57">
        <v>3</v>
      </c>
      <c r="H260" s="55">
        <v>184.26</v>
      </c>
      <c r="I260" s="63">
        <v>1</v>
      </c>
      <c r="J260" s="56">
        <f t="shared" si="83"/>
        <v>230.52768600000002</v>
      </c>
      <c r="K260" s="294">
        <f t="shared" si="87"/>
        <v>691.58305800000005</v>
      </c>
      <c r="L260" s="297">
        <f t="shared" si="86"/>
        <v>195.46442495940002</v>
      </c>
      <c r="M260" s="65">
        <f>VLOOKUP(C260,'% MDO'!$B:$E,4,FALSE)*J260</f>
        <v>35.063261040600004</v>
      </c>
    </row>
    <row r="261" spans="1:13" ht="45" x14ac:dyDescent="0.2">
      <c r="A261" s="50" t="s">
        <v>585</v>
      </c>
      <c r="B261" s="51" t="s">
        <v>3</v>
      </c>
      <c r="C261" s="53">
        <v>90830</v>
      </c>
      <c r="D261" s="273">
        <f t="shared" si="93"/>
        <v>45901</v>
      </c>
      <c r="E261" s="135" t="s">
        <v>483</v>
      </c>
      <c r="F261" s="54" t="s">
        <v>36</v>
      </c>
      <c r="G261" s="57">
        <v>2</v>
      </c>
      <c r="H261" s="55">
        <v>209.02</v>
      </c>
      <c r="I261" s="63">
        <v>1</v>
      </c>
      <c r="J261" s="56">
        <f t="shared" si="83"/>
        <v>261.50492200000002</v>
      </c>
      <c r="K261" s="294">
        <f t="shared" si="87"/>
        <v>523.00984400000004</v>
      </c>
      <c r="L261" s="297">
        <f t="shared" si="86"/>
        <v>215.71541015780002</v>
      </c>
      <c r="M261" s="65">
        <f>VLOOKUP(C261,'% MDO'!$B:$E,4,FALSE)*J261</f>
        <v>45.789511842200007</v>
      </c>
    </row>
    <row r="262" spans="1:13" ht="60" x14ac:dyDescent="0.2">
      <c r="A262" s="50" t="s">
        <v>586</v>
      </c>
      <c r="B262" s="51" t="s">
        <v>3</v>
      </c>
      <c r="C262" s="53">
        <v>90796</v>
      </c>
      <c r="D262" s="273">
        <f t="shared" si="93"/>
        <v>45901</v>
      </c>
      <c r="E262" s="135" t="s">
        <v>472</v>
      </c>
      <c r="F262" s="54" t="s">
        <v>36</v>
      </c>
      <c r="G262" s="57">
        <v>4</v>
      </c>
      <c r="H262" s="55">
        <v>902.65</v>
      </c>
      <c r="I262" s="63">
        <v>1</v>
      </c>
      <c r="J262" s="56">
        <f t="shared" si="83"/>
        <v>1129.305415</v>
      </c>
      <c r="K262" s="294">
        <f t="shared" si="87"/>
        <v>4517.2216600000002</v>
      </c>
      <c r="L262" s="297">
        <f t="shared" si="86"/>
        <v>1021.5696784090001</v>
      </c>
      <c r="M262" s="65">
        <f>VLOOKUP(C262,'% MDO'!$B:$E,4,FALSE)*J262</f>
        <v>107.73573659100001</v>
      </c>
    </row>
    <row r="263" spans="1:13" ht="75" x14ac:dyDescent="0.2">
      <c r="A263" s="50" t="s">
        <v>587</v>
      </c>
      <c r="B263" s="51" t="s">
        <v>3</v>
      </c>
      <c r="C263" s="53">
        <v>94569</v>
      </c>
      <c r="D263" s="273">
        <f t="shared" si="93"/>
        <v>45901</v>
      </c>
      <c r="E263" s="135" t="s">
        <v>473</v>
      </c>
      <c r="F263" s="54" t="s">
        <v>36</v>
      </c>
      <c r="G263" s="57">
        <v>5</v>
      </c>
      <c r="H263" s="55">
        <v>732.01</v>
      </c>
      <c r="I263" s="63">
        <v>1</v>
      </c>
      <c r="J263" s="56">
        <f t="shared" si="83"/>
        <v>915.81771100000003</v>
      </c>
      <c r="K263" s="294">
        <f t="shared" si="87"/>
        <v>4579.0885550000003</v>
      </c>
      <c r="L263" s="297">
        <f t="shared" si="86"/>
        <v>867.64569940140007</v>
      </c>
      <c r="M263" s="65">
        <f>VLOOKUP(C263,'% MDO'!$B:$E,4,FALSE)*J263</f>
        <v>48.172011598600001</v>
      </c>
    </row>
    <row r="264" spans="1:13" ht="30" x14ac:dyDescent="0.2">
      <c r="A264" s="50" t="s">
        <v>588</v>
      </c>
      <c r="B264" s="51" t="s">
        <v>3</v>
      </c>
      <c r="C264" s="53">
        <v>98689</v>
      </c>
      <c r="D264" s="273">
        <f t="shared" si="93"/>
        <v>45901</v>
      </c>
      <c r="E264" s="135" t="s">
        <v>99</v>
      </c>
      <c r="F264" s="54" t="s">
        <v>8</v>
      </c>
      <c r="G264" s="57">
        <v>8.1</v>
      </c>
      <c r="H264" s="55">
        <v>114.4</v>
      </c>
      <c r="I264" s="63">
        <v>1</v>
      </c>
      <c r="J264" s="56">
        <f t="shared" si="83"/>
        <v>143.12584000000001</v>
      </c>
      <c r="K264" s="294">
        <f t="shared" si="87"/>
        <v>1159.3193040000001</v>
      </c>
      <c r="L264" s="297">
        <f t="shared" si="86"/>
        <v>117.19143779200002</v>
      </c>
      <c r="M264" s="65">
        <f>VLOOKUP(C264,'% MDO'!$B:$E,4,FALSE)*J264</f>
        <v>25.934402208000002</v>
      </c>
    </row>
    <row r="265" spans="1:13" ht="60" x14ac:dyDescent="0.2">
      <c r="A265" s="50" t="s">
        <v>589</v>
      </c>
      <c r="B265" s="51" t="s">
        <v>3</v>
      </c>
      <c r="C265" s="53">
        <v>99839</v>
      </c>
      <c r="D265" s="273">
        <f t="shared" si="93"/>
        <v>45901</v>
      </c>
      <c r="E265" s="135" t="s">
        <v>1336</v>
      </c>
      <c r="F265" s="54" t="s">
        <v>8</v>
      </c>
      <c r="G265" s="57">
        <v>20</v>
      </c>
      <c r="H265" s="55">
        <v>477.65</v>
      </c>
      <c r="I265" s="63">
        <v>1</v>
      </c>
      <c r="J265" s="56">
        <f t="shared" si="83"/>
        <v>597.58791500000007</v>
      </c>
      <c r="K265" s="294">
        <f t="shared" si="87"/>
        <v>11951.758300000001</v>
      </c>
      <c r="L265" s="297">
        <f t="shared" si="86"/>
        <v>264.73144634499999</v>
      </c>
      <c r="M265" s="65">
        <f>VLOOKUP(C265,'% MDO'!$B:$E,4,FALSE)*J265</f>
        <v>332.85646865500007</v>
      </c>
    </row>
    <row r="266" spans="1:13" ht="30" x14ac:dyDescent="0.2">
      <c r="A266" s="50" t="s">
        <v>1212</v>
      </c>
      <c r="B266" s="51" t="s">
        <v>3</v>
      </c>
      <c r="C266" s="53">
        <v>99858</v>
      </c>
      <c r="D266" s="273">
        <f t="shared" si="93"/>
        <v>45901</v>
      </c>
      <c r="E266" s="135" t="s">
        <v>484</v>
      </c>
      <c r="F266" s="54" t="s">
        <v>8</v>
      </c>
      <c r="G266" s="57">
        <v>5.4799999999999986</v>
      </c>
      <c r="H266" s="55">
        <v>198.04</v>
      </c>
      <c r="I266" s="63">
        <v>1</v>
      </c>
      <c r="J266" s="56">
        <f t="shared" si="83"/>
        <v>247.767844</v>
      </c>
      <c r="K266" s="294">
        <f t="shared" si="87"/>
        <v>1357.7677851199996</v>
      </c>
      <c r="L266" s="297">
        <f t="shared" si="86"/>
        <v>147.14932255159999</v>
      </c>
      <c r="M266" s="65">
        <f>0.4061*J266</f>
        <v>100.6185214484</v>
      </c>
    </row>
    <row r="267" spans="1:13" ht="45" x14ac:dyDescent="0.2">
      <c r="A267" s="50" t="s">
        <v>1213</v>
      </c>
      <c r="B267" s="51" t="s">
        <v>3</v>
      </c>
      <c r="C267" s="53">
        <v>97607</v>
      </c>
      <c r="D267" s="273">
        <f t="shared" si="93"/>
        <v>45901</v>
      </c>
      <c r="E267" s="135" t="s">
        <v>485</v>
      </c>
      <c r="F267" s="54" t="s">
        <v>36</v>
      </c>
      <c r="G267" s="57">
        <v>3</v>
      </c>
      <c r="H267" s="55">
        <v>98.53</v>
      </c>
      <c r="I267" s="63">
        <v>1</v>
      </c>
      <c r="J267" s="56">
        <f t="shared" si="83"/>
        <v>123.27088300000001</v>
      </c>
      <c r="K267" s="294">
        <f t="shared" si="87"/>
        <v>369.81264900000002</v>
      </c>
      <c r="L267" s="297">
        <f t="shared" si="86"/>
        <v>97.137455804000012</v>
      </c>
      <c r="M267" s="65">
        <f>VLOOKUP(C267,'% MDO'!$B:$E,4,FALSE)*J267</f>
        <v>26.133427196000003</v>
      </c>
    </row>
    <row r="268" spans="1:13" ht="45" x14ac:dyDescent="0.2">
      <c r="A268" s="50" t="s">
        <v>1216</v>
      </c>
      <c r="B268" s="51" t="s">
        <v>3</v>
      </c>
      <c r="C268" s="53">
        <v>102073</v>
      </c>
      <c r="D268" s="273">
        <f t="shared" si="93"/>
        <v>45901</v>
      </c>
      <c r="E268" s="135" t="s">
        <v>441</v>
      </c>
      <c r="F268" s="54" t="s">
        <v>38</v>
      </c>
      <c r="G268" s="57">
        <v>1.7223000000000002</v>
      </c>
      <c r="H268" s="55">
        <v>3795.73</v>
      </c>
      <c r="I268" s="63">
        <v>1</v>
      </c>
      <c r="J268" s="56">
        <f t="shared" si="83"/>
        <v>4748.8378030000003</v>
      </c>
      <c r="K268" s="294">
        <f t="shared" si="87"/>
        <v>8178.9233481069014</v>
      </c>
      <c r="L268" s="297">
        <f t="shared" si="86"/>
        <v>3056.3520100108003</v>
      </c>
      <c r="M268" s="65">
        <f>VLOOKUP(C268,'% MDO'!$B:$E,4,FALSE)*J268</f>
        <v>1692.4857929892</v>
      </c>
    </row>
    <row r="269" spans="1:13" x14ac:dyDescent="0.2">
      <c r="A269" s="59">
        <v>5</v>
      </c>
      <c r="B269" s="60"/>
      <c r="C269" s="60"/>
      <c r="D269" s="60"/>
      <c r="E269" s="137" t="s">
        <v>661</v>
      </c>
      <c r="F269" s="60"/>
      <c r="G269" s="61"/>
      <c r="H269" s="62"/>
      <c r="I269" s="62"/>
      <c r="J269" s="5"/>
      <c r="K269" s="295">
        <f>K270+K272+K276+K279+K284+K293+K300+K305</f>
        <v>1431824.9443212722</v>
      </c>
      <c r="L269" s="295"/>
      <c r="M269" s="315"/>
    </row>
    <row r="270" spans="1:13" x14ac:dyDescent="0.2">
      <c r="A270" s="59" t="s">
        <v>45</v>
      </c>
      <c r="B270" s="60"/>
      <c r="C270" s="60"/>
      <c r="D270" s="60"/>
      <c r="E270" s="137" t="s">
        <v>1016</v>
      </c>
      <c r="F270" s="60"/>
      <c r="G270" s="61"/>
      <c r="H270" s="62"/>
      <c r="I270" s="62"/>
      <c r="J270" s="5"/>
      <c r="K270" s="295">
        <f>K271</f>
        <v>55923.789944000004</v>
      </c>
      <c r="L270" s="295"/>
      <c r="M270" s="315"/>
    </row>
    <row r="271" spans="1:13" ht="30" x14ac:dyDescent="0.2">
      <c r="A271" s="50" t="s">
        <v>1020</v>
      </c>
      <c r="B271" s="51" t="s">
        <v>14</v>
      </c>
      <c r="C271" s="53" t="s">
        <v>613</v>
      </c>
      <c r="D271" s="273">
        <f t="shared" si="93"/>
        <v>45901</v>
      </c>
      <c r="E271" s="135" t="s">
        <v>293</v>
      </c>
      <c r="F271" s="53" t="s">
        <v>47</v>
      </c>
      <c r="G271" s="54">
        <v>1</v>
      </c>
      <c r="H271" s="55">
        <f>COTAÇÕES!B7</f>
        <v>45363.229999999996</v>
      </c>
      <c r="I271" s="63">
        <v>2</v>
      </c>
      <c r="J271" s="56">
        <f>IF(I271=1,(H271*(1+$M$1)),(H271*(1+$M$2)))</f>
        <v>55923.789944000004</v>
      </c>
      <c r="K271" s="296">
        <f>J271*G271</f>
        <v>55923.789944000004</v>
      </c>
      <c r="L271" s="297">
        <f t="shared" ref="L271" si="94">J271-M271</f>
        <v>44739.0319552</v>
      </c>
      <c r="M271" s="65">
        <f>0.2*J271</f>
        <v>11184.757988800002</v>
      </c>
    </row>
    <row r="272" spans="1:13" x14ac:dyDescent="0.2">
      <c r="A272" s="59" t="s">
        <v>46</v>
      </c>
      <c r="B272" s="60"/>
      <c r="C272" s="60"/>
      <c r="D272" s="60"/>
      <c r="E272" s="137" t="s">
        <v>1017</v>
      </c>
      <c r="F272" s="60"/>
      <c r="G272" s="61"/>
      <c r="H272" s="62"/>
      <c r="I272" s="62"/>
      <c r="J272" s="5"/>
      <c r="K272" s="295">
        <f>K273+K274+K275</f>
        <v>167889.66432034003</v>
      </c>
      <c r="L272" s="295"/>
      <c r="M272" s="315"/>
    </row>
    <row r="273" spans="1:13" ht="45" x14ac:dyDescent="0.2">
      <c r="A273" s="50" t="s">
        <v>1021</v>
      </c>
      <c r="B273" s="51" t="s">
        <v>14</v>
      </c>
      <c r="C273" s="53" t="s">
        <v>614</v>
      </c>
      <c r="D273" s="273">
        <f t="shared" si="93"/>
        <v>45901</v>
      </c>
      <c r="E273" s="135" t="s">
        <v>1034</v>
      </c>
      <c r="F273" s="53" t="s">
        <v>47</v>
      </c>
      <c r="G273" s="54">
        <v>3</v>
      </c>
      <c r="H273" s="55">
        <f>COTAÇÕES!B18</f>
        <v>40016.361666666664</v>
      </c>
      <c r="I273" s="63">
        <v>2</v>
      </c>
      <c r="J273" s="56">
        <f>IF(I273=1,(H273*(1+$M$1)),(H273*(1+$M$2)))</f>
        <v>49332.170662666671</v>
      </c>
      <c r="K273" s="296">
        <f>J273*G273</f>
        <v>147996.51198800001</v>
      </c>
      <c r="L273" s="297">
        <f t="shared" ref="L273" si="95">J273-M273</f>
        <v>39465.736530133334</v>
      </c>
      <c r="M273" s="65">
        <f>0.2*J273</f>
        <v>9866.4341325333353</v>
      </c>
    </row>
    <row r="274" spans="1:13" x14ac:dyDescent="0.2">
      <c r="A274" s="50" t="s">
        <v>1032</v>
      </c>
      <c r="B274" s="51" t="s">
        <v>3</v>
      </c>
      <c r="C274" s="53">
        <v>101746</v>
      </c>
      <c r="D274" s="273">
        <f t="shared" si="93"/>
        <v>45901</v>
      </c>
      <c r="E274" s="135" t="s">
        <v>649</v>
      </c>
      <c r="F274" s="53" t="s">
        <v>237</v>
      </c>
      <c r="G274" s="54">
        <v>39.67</v>
      </c>
      <c r="H274" s="55">
        <v>369.08</v>
      </c>
      <c r="I274" s="63">
        <v>1</v>
      </c>
      <c r="J274" s="56">
        <f>IF(I274=1,(H274*(1+$M$1)),(H274*(1+$M$2)))</f>
        <v>461.755988</v>
      </c>
      <c r="K274" s="296">
        <f>J274*G274</f>
        <v>18317.860043960001</v>
      </c>
      <c r="L274" s="297">
        <f t="shared" ref="L274" si="96">J274-M274</f>
        <v>441.06931973759998</v>
      </c>
      <c r="M274" s="65">
        <f>VLOOKUP(C274,'% MDO'!$B:$E,4,FALSE)*J274</f>
        <v>20.686668262400001</v>
      </c>
    </row>
    <row r="275" spans="1:13" ht="30" x14ac:dyDescent="0.2">
      <c r="A275" s="50" t="s">
        <v>1033</v>
      </c>
      <c r="B275" s="51" t="s">
        <v>3</v>
      </c>
      <c r="C275" s="53">
        <v>102223</v>
      </c>
      <c r="D275" s="273">
        <f t="shared" si="93"/>
        <v>45901</v>
      </c>
      <c r="E275" s="135" t="s">
        <v>650</v>
      </c>
      <c r="F275" s="53" t="s">
        <v>237</v>
      </c>
      <c r="G275" s="54">
        <v>39.67</v>
      </c>
      <c r="H275" s="55">
        <v>31.74</v>
      </c>
      <c r="I275" s="63">
        <v>1</v>
      </c>
      <c r="J275" s="56">
        <f>IF(I275=1,(H275*(1+$M$1)),(H275*(1+$M$2)))</f>
        <v>39.709913999999998</v>
      </c>
      <c r="K275" s="296">
        <f>J275*G275</f>
        <v>1575.2922883799999</v>
      </c>
      <c r="L275" s="297">
        <f t="shared" ref="L275" si="97">J275-M275</f>
        <v>14.398814816400002</v>
      </c>
      <c r="M275" s="65">
        <f>VLOOKUP(C275,'% MDO'!$B:$E,4,FALSE)*J275</f>
        <v>25.311099183599996</v>
      </c>
    </row>
    <row r="276" spans="1:13" x14ac:dyDescent="0.2">
      <c r="A276" s="59" t="s">
        <v>124</v>
      </c>
      <c r="B276" s="60"/>
      <c r="C276" s="60"/>
      <c r="D276" s="60"/>
      <c r="E276" s="137" t="s">
        <v>1018</v>
      </c>
      <c r="F276" s="60"/>
      <c r="G276" s="61"/>
      <c r="H276" s="62"/>
      <c r="I276" s="62"/>
      <c r="J276" s="5"/>
      <c r="K276" s="295">
        <f>K277+K278</f>
        <v>117972.78377072181</v>
      </c>
      <c r="L276" s="295"/>
      <c r="M276" s="315"/>
    </row>
    <row r="277" spans="1:13" ht="30" x14ac:dyDescent="0.2">
      <c r="A277" s="50" t="s">
        <v>1022</v>
      </c>
      <c r="B277" s="51" t="s">
        <v>14</v>
      </c>
      <c r="C277" s="53" t="s">
        <v>81</v>
      </c>
      <c r="D277" s="273">
        <f t="shared" si="93"/>
        <v>45901</v>
      </c>
      <c r="E277" s="135" t="s">
        <v>1042</v>
      </c>
      <c r="F277" s="53" t="s">
        <v>47</v>
      </c>
      <c r="G277" s="54">
        <v>1</v>
      </c>
      <c r="H277" s="55">
        <f>COTAÇÕES!B29</f>
        <v>92400</v>
      </c>
      <c r="I277" s="63">
        <v>2</v>
      </c>
      <c r="J277" s="56">
        <f>IF(I277=1,(H277*(1+$M$1)),(H277*(1+$M$2)))</f>
        <v>113910.72000000002</v>
      </c>
      <c r="K277" s="296">
        <f>J277*G277</f>
        <v>113910.72000000002</v>
      </c>
      <c r="L277" s="297">
        <f t="shared" ref="L277:L278" si="98">J277-M277</f>
        <v>91128.576000000015</v>
      </c>
      <c r="M277" s="65">
        <f>0.2*J277</f>
        <v>22782.144000000004</v>
      </c>
    </row>
    <row r="278" spans="1:13" x14ac:dyDescent="0.2">
      <c r="A278" s="50" t="s">
        <v>1035</v>
      </c>
      <c r="B278" s="51" t="s">
        <v>7</v>
      </c>
      <c r="C278" s="53" t="s">
        <v>1036</v>
      </c>
      <c r="D278" s="273">
        <f t="shared" si="93"/>
        <v>45901</v>
      </c>
      <c r="E278" s="135" t="str">
        <f>COMPOSIÇÕES!C140</f>
        <v>PAR DE POSTES E REDE DE VOLEI - FORNECIMENTO E INSTALAÇÃO</v>
      </c>
      <c r="F278" s="53" t="s">
        <v>47</v>
      </c>
      <c r="G278" s="54">
        <v>1</v>
      </c>
      <c r="H278" s="55">
        <f>COMPOSIÇÕES!G140</f>
        <v>3246.7938379999996</v>
      </c>
      <c r="I278" s="63">
        <v>1</v>
      </c>
      <c r="J278" s="56">
        <f>IF(I278=1,(H278*(1+$M$1)),(H278*(1+$M$2)))</f>
        <v>4062.0637707217998</v>
      </c>
      <c r="K278" s="296">
        <f>J278*G278</f>
        <v>4062.0637707217998</v>
      </c>
      <c r="L278" s="297">
        <f t="shared" si="98"/>
        <v>3921.0625938314438</v>
      </c>
      <c r="M278" s="65">
        <f>VLOOKUP(E278,COMPOSIÇÕES!$C:$J,8,FALSE)*J278</f>
        <v>141.00117689035599</v>
      </c>
    </row>
    <row r="279" spans="1:13" x14ac:dyDescent="0.2">
      <c r="A279" s="59" t="s">
        <v>126</v>
      </c>
      <c r="B279" s="60"/>
      <c r="C279" s="60"/>
      <c r="D279" s="60"/>
      <c r="E279" s="137" t="s">
        <v>1019</v>
      </c>
      <c r="F279" s="60"/>
      <c r="G279" s="61"/>
      <c r="H279" s="62"/>
      <c r="I279" s="62"/>
      <c r="J279" s="5"/>
      <c r="K279" s="295">
        <f>K280+K281+K282+K283</f>
        <v>193612.4441687465</v>
      </c>
      <c r="L279" s="295"/>
      <c r="M279" s="315"/>
    </row>
    <row r="280" spans="1:13" ht="30" x14ac:dyDescent="0.2">
      <c r="A280" s="50" t="s">
        <v>1023</v>
      </c>
      <c r="B280" s="51" t="s">
        <v>14</v>
      </c>
      <c r="C280" s="53" t="s">
        <v>615</v>
      </c>
      <c r="D280" s="273">
        <f t="shared" si="93"/>
        <v>45901</v>
      </c>
      <c r="E280" s="135" t="s">
        <v>1043</v>
      </c>
      <c r="F280" s="53" t="s">
        <v>47</v>
      </c>
      <c r="G280" s="54">
        <v>1</v>
      </c>
      <c r="H280" s="55">
        <f>COTAÇÕES!B40</f>
        <v>139700</v>
      </c>
      <c r="I280" s="63">
        <v>2</v>
      </c>
      <c r="J280" s="56">
        <f>IF(I280=1,(H280*(1+$M$1)),(H280*(1+$M$2)))</f>
        <v>172222.16</v>
      </c>
      <c r="K280" s="296">
        <f>J280*G280</f>
        <v>172222.16</v>
      </c>
      <c r="L280" s="297">
        <f t="shared" ref="L280:L281" si="99">J280-M280</f>
        <v>137777.728</v>
      </c>
      <c r="M280" s="65">
        <f>0.2*J280</f>
        <v>34444.432000000001</v>
      </c>
    </row>
    <row r="281" spans="1:13" x14ac:dyDescent="0.2">
      <c r="A281" s="50" t="s">
        <v>1039</v>
      </c>
      <c r="B281" s="51" t="s">
        <v>7</v>
      </c>
      <c r="C281" s="53" t="s">
        <v>1045</v>
      </c>
      <c r="D281" s="273">
        <f t="shared" si="93"/>
        <v>45901</v>
      </c>
      <c r="E281" s="135" t="s">
        <v>1047</v>
      </c>
      <c r="F281" s="53" t="s">
        <v>47</v>
      </c>
      <c r="G281" s="54">
        <v>1</v>
      </c>
      <c r="H281" s="55">
        <f>COMPOSIÇÕES!G147</f>
        <v>5416.0246800000004</v>
      </c>
      <c r="I281" s="63">
        <v>1</v>
      </c>
      <c r="J281" s="56">
        <f>IF(I281=1,(H281*(1+$M$1)),(H281*(1+$M$2)))</f>
        <v>6775.988477148001</v>
      </c>
      <c r="K281" s="296">
        <f>J281*G281</f>
        <v>6775.988477148001</v>
      </c>
      <c r="L281" s="297">
        <f t="shared" si="99"/>
        <v>6493.965307903286</v>
      </c>
      <c r="M281" s="65">
        <f>VLOOKUP(E281,COMPOSIÇÕES!$C:$J,8,FALSE)*J281</f>
        <v>282.02316924471501</v>
      </c>
    </row>
    <row r="282" spans="1:13" ht="30" x14ac:dyDescent="0.2">
      <c r="A282" s="50" t="s">
        <v>1040</v>
      </c>
      <c r="B282" s="51" t="s">
        <v>3</v>
      </c>
      <c r="C282" s="53">
        <v>103769</v>
      </c>
      <c r="D282" s="273">
        <f t="shared" si="93"/>
        <v>45901</v>
      </c>
      <c r="E282" s="135" t="s">
        <v>1046</v>
      </c>
      <c r="F282" s="53" t="s">
        <v>47</v>
      </c>
      <c r="G282" s="54">
        <v>1</v>
      </c>
      <c r="H282" s="55">
        <v>4115.8100000000004</v>
      </c>
      <c r="I282" s="63">
        <v>1</v>
      </c>
      <c r="J282" s="56">
        <f>IF(I282=1,(H282*(1+$M$1)),(H282*(1+$M$2)))</f>
        <v>5149.2898910000013</v>
      </c>
      <c r="K282" s="296">
        <f>J282*G282</f>
        <v>5149.2898910000013</v>
      </c>
      <c r="L282" s="297">
        <f t="shared" ref="L282:L283" si="100">J282-M282</f>
        <v>4544.7632577966015</v>
      </c>
      <c r="M282" s="65">
        <f>VLOOKUP(C282,'% MDO'!$B:$E,4,FALSE)*J282</f>
        <v>604.52663320340014</v>
      </c>
    </row>
    <row r="283" spans="1:13" ht="75" x14ac:dyDescent="0.2">
      <c r="A283" s="50" t="s">
        <v>9225</v>
      </c>
      <c r="B283" s="51" t="s">
        <v>7</v>
      </c>
      <c r="C283" s="53" t="s">
        <v>1048</v>
      </c>
      <c r="D283" s="273">
        <f t="shared" si="93"/>
        <v>45901</v>
      </c>
      <c r="E283" s="135" t="s">
        <v>1044</v>
      </c>
      <c r="F283" s="53" t="s">
        <v>47</v>
      </c>
      <c r="G283" s="54">
        <v>1</v>
      </c>
      <c r="H283" s="55">
        <f>COMPOSIÇÕES!G154</f>
        <v>7565.347135</v>
      </c>
      <c r="I283" s="63">
        <v>1</v>
      </c>
      <c r="J283" s="56">
        <f>IF(I283=1,(H283*(1+$M$1)),(H283*(1+$M$2)))</f>
        <v>9465.0058005985011</v>
      </c>
      <c r="K283" s="296">
        <f>J283*G283</f>
        <v>9465.0058005985011</v>
      </c>
      <c r="L283" s="297">
        <f t="shared" si="100"/>
        <v>7848.826302488158</v>
      </c>
      <c r="M283" s="65">
        <f>0.170753143966182*J283</f>
        <v>1616.1794981103435</v>
      </c>
    </row>
    <row r="284" spans="1:13" x14ac:dyDescent="0.2">
      <c r="A284" s="59" t="s">
        <v>136</v>
      </c>
      <c r="B284" s="60"/>
      <c r="C284" s="60"/>
      <c r="D284" s="60"/>
      <c r="E284" s="137" t="s">
        <v>1024</v>
      </c>
      <c r="F284" s="60"/>
      <c r="G284" s="61"/>
      <c r="H284" s="62"/>
      <c r="I284" s="62"/>
      <c r="J284" s="5"/>
      <c r="K284" s="295">
        <f>K285+K289</f>
        <v>107127.41943900145</v>
      </c>
      <c r="L284" s="295"/>
      <c r="M284" s="315"/>
    </row>
    <row r="285" spans="1:13" x14ac:dyDescent="0.2">
      <c r="A285" s="59" t="s">
        <v>1025</v>
      </c>
      <c r="B285" s="60"/>
      <c r="C285" s="60"/>
      <c r="D285" s="60"/>
      <c r="E285" s="137" t="s">
        <v>1065</v>
      </c>
      <c r="F285" s="60"/>
      <c r="G285" s="61"/>
      <c r="H285" s="62"/>
      <c r="I285" s="62"/>
      <c r="J285" s="5"/>
      <c r="K285" s="295">
        <f>SUM(K286:K288)</f>
        <v>35094.068770422862</v>
      </c>
      <c r="L285" s="295"/>
      <c r="M285" s="315"/>
    </row>
    <row r="286" spans="1:13" ht="67.5" customHeight="1" x14ac:dyDescent="0.2">
      <c r="A286" s="50" t="s">
        <v>1062</v>
      </c>
      <c r="B286" s="51" t="s">
        <v>7</v>
      </c>
      <c r="C286" s="53" t="s">
        <v>1069</v>
      </c>
      <c r="D286" s="273">
        <f t="shared" si="93"/>
        <v>45901</v>
      </c>
      <c r="E286" s="135" t="str">
        <f>COMPOSIÇÕES!C170</f>
        <v>Guarda Sol Menor em estrutura metálica, tubo central redondo 200m x 6,35mm, tubos superiores 50x50x2. Incluso inclusive bloco de ancoragem 1m x 1m x 1m no piso, e cobertura em policarbonato alveolar 16mm. Fabricação e Instalação.</v>
      </c>
      <c r="F286" s="53" t="s">
        <v>47</v>
      </c>
      <c r="G286" s="54">
        <v>3</v>
      </c>
      <c r="H286" s="55">
        <f>COMPOSIÇÕES!G170</f>
        <v>7203.4101714285725</v>
      </c>
      <c r="I286" s="63">
        <v>1</v>
      </c>
      <c r="J286" s="56">
        <f>IF(I286=1,(H286*(1+$M$1)),(H286*(1+$M$2)))</f>
        <v>9012.1864654742876</v>
      </c>
      <c r="K286" s="296">
        <f>J286*G286</f>
        <v>27036.559396422861</v>
      </c>
      <c r="L286" s="297">
        <f t="shared" ref="L286" si="101">J286-M286</f>
        <v>6724.4269997276879</v>
      </c>
      <c r="M286" s="65">
        <f>VLOOKUP(E286,COMPOSIÇÕES!$C:$J,8,FALSE)*J286</f>
        <v>2287.7594657466002</v>
      </c>
    </row>
    <row r="287" spans="1:13" ht="30" x14ac:dyDescent="0.2">
      <c r="A287" s="50" t="s">
        <v>1063</v>
      </c>
      <c r="B287" s="51" t="s">
        <v>3</v>
      </c>
      <c r="C287" s="53">
        <v>86899</v>
      </c>
      <c r="D287" s="273">
        <f t="shared" si="93"/>
        <v>45901</v>
      </c>
      <c r="E287" s="135" t="s">
        <v>1067</v>
      </c>
      <c r="F287" s="53" t="s">
        <v>47</v>
      </c>
      <c r="G287" s="54">
        <v>3</v>
      </c>
      <c r="H287" s="55">
        <v>791.86</v>
      </c>
      <c r="I287" s="63">
        <v>1</v>
      </c>
      <c r="J287" s="56">
        <f>IF(I287=1,(H287*(1+$M$1)),(H287*(1+$M$2)))</f>
        <v>990.69604600000014</v>
      </c>
      <c r="K287" s="296">
        <f>J287*G287</f>
        <v>2972.0881380000005</v>
      </c>
      <c r="L287" s="297">
        <f t="shared" ref="L287:L288" si="102">J287-M287</f>
        <v>813.16331455680006</v>
      </c>
      <c r="M287" s="65">
        <f>VLOOKUP(C287,'% MDO'!$B:$E,4,FALSE)*J287</f>
        <v>177.53273144320002</v>
      </c>
    </row>
    <row r="288" spans="1:13" x14ac:dyDescent="0.2">
      <c r="A288" s="50" t="s">
        <v>1064</v>
      </c>
      <c r="B288" s="51" t="s">
        <v>1041</v>
      </c>
      <c r="C288" s="53" t="s">
        <v>1068</v>
      </c>
      <c r="D288" s="273">
        <f t="shared" si="93"/>
        <v>45901</v>
      </c>
      <c r="E288" s="135" t="s">
        <v>1070</v>
      </c>
      <c r="F288" s="53" t="s">
        <v>47</v>
      </c>
      <c r="G288" s="54">
        <v>12</v>
      </c>
      <c r="H288" s="55">
        <v>338.73</v>
      </c>
      <c r="I288" s="63">
        <v>1</v>
      </c>
      <c r="J288" s="56">
        <f>IF(I288=1,(H288*(1+$M$1)),(H288*(1+$M$2)))</f>
        <v>423.78510300000005</v>
      </c>
      <c r="K288" s="296">
        <f>J288*G288</f>
        <v>5085.4212360000001</v>
      </c>
      <c r="L288" s="297">
        <f t="shared" si="102"/>
        <v>223.20761375010002</v>
      </c>
      <c r="M288" s="65">
        <f>0.4733*J288</f>
        <v>200.57748924990003</v>
      </c>
    </row>
    <row r="289" spans="1:13" x14ac:dyDescent="0.2">
      <c r="A289" s="59" t="s">
        <v>1026</v>
      </c>
      <c r="B289" s="60"/>
      <c r="C289" s="60"/>
      <c r="D289" s="60"/>
      <c r="E289" s="137" t="s">
        <v>1078</v>
      </c>
      <c r="F289" s="60"/>
      <c r="G289" s="61"/>
      <c r="H289" s="62"/>
      <c r="I289" s="62"/>
      <c r="J289" s="5"/>
      <c r="K289" s="295">
        <f>SUM(K290:K292)</f>
        <v>72033.350668578583</v>
      </c>
      <c r="L289" s="295"/>
      <c r="M289" s="315"/>
    </row>
    <row r="290" spans="1:13" ht="45" x14ac:dyDescent="0.2">
      <c r="A290" s="50" t="s">
        <v>1066</v>
      </c>
      <c r="B290" s="51" t="s">
        <v>7</v>
      </c>
      <c r="C290" s="53" t="s">
        <v>1071</v>
      </c>
      <c r="D290" s="273">
        <f t="shared" si="93"/>
        <v>45901</v>
      </c>
      <c r="E290" s="135" t="str">
        <f>COMPOSIÇÕES!C185</f>
        <v>Estrutura em Aluminio Amadeirado 150x50 1.50mm. Decorativa do Chimarródromo. Incluindo ferro de 1/2 para suporte das plantas. Fabricação e Instalação</v>
      </c>
      <c r="F290" s="53" t="s">
        <v>47</v>
      </c>
      <c r="G290" s="54">
        <v>5</v>
      </c>
      <c r="H290" s="55">
        <f>COMPOSIÇÕES!G185</f>
        <v>7637.8672000000006</v>
      </c>
      <c r="I290" s="63">
        <v>1</v>
      </c>
      <c r="J290" s="56">
        <f>IF(I290=1,(H290*(1+$M$1)),(H290*(1+$M$2)))</f>
        <v>9555.7356539200009</v>
      </c>
      <c r="K290" s="296">
        <f>J290*G290</f>
        <v>47778.678269600001</v>
      </c>
      <c r="L290" s="297">
        <f t="shared" ref="L290:L292" si="103">J290-M290</f>
        <v>8998.4801352228005</v>
      </c>
      <c r="M290" s="65">
        <f>VLOOKUP(E290,COMPOSIÇÕES!$C:$J,8,FALSE)*J290</f>
        <v>557.25551869720005</v>
      </c>
    </row>
    <row r="291" spans="1:13" ht="30" x14ac:dyDescent="0.2">
      <c r="A291" s="50" t="s">
        <v>1076</v>
      </c>
      <c r="B291" s="51" t="s">
        <v>7</v>
      </c>
      <c r="C291" s="53" t="s">
        <v>1074</v>
      </c>
      <c r="D291" s="273">
        <f t="shared" si="93"/>
        <v>45901</v>
      </c>
      <c r="E291" s="135" t="s">
        <v>1102</v>
      </c>
      <c r="F291" s="53" t="s">
        <v>47</v>
      </c>
      <c r="G291" s="54">
        <v>5</v>
      </c>
      <c r="H291" s="55">
        <f>COMPOSIÇÕES!G192</f>
        <v>3658.4002</v>
      </c>
      <c r="I291" s="63">
        <v>1</v>
      </c>
      <c r="J291" s="56">
        <f>IF(I291=1,(H291*(1+$M$1)),(H291*(1+$M$2)))</f>
        <v>4577.0244902200002</v>
      </c>
      <c r="K291" s="296">
        <f>J291*G291</f>
        <v>22885.1224511</v>
      </c>
      <c r="L291" s="297">
        <f t="shared" si="103"/>
        <v>3024.5737352164397</v>
      </c>
      <c r="M291" s="65">
        <f>VLOOKUP(E291,COMPOSIÇÕES!$C:$J,8,FALSE)*J291</f>
        <v>1552.4507550035603</v>
      </c>
    </row>
    <row r="292" spans="1:13" ht="30" x14ac:dyDescent="0.2">
      <c r="A292" s="50" t="s">
        <v>1077</v>
      </c>
      <c r="B292" s="51" t="s">
        <v>7</v>
      </c>
      <c r="C292" s="53" t="s">
        <v>1075</v>
      </c>
      <c r="D292" s="273">
        <f t="shared" si="93"/>
        <v>45901</v>
      </c>
      <c r="E292" s="135" t="s">
        <v>1079</v>
      </c>
      <c r="F292" s="53" t="s">
        <v>47</v>
      </c>
      <c r="G292" s="54">
        <v>1</v>
      </c>
      <c r="H292" s="55">
        <f>COMPOSIÇÕES!G200</f>
        <v>1094.6766428571427</v>
      </c>
      <c r="I292" s="63">
        <v>1</v>
      </c>
      <c r="J292" s="56">
        <f>IF(I292=1,(H292*(1+$M$1)),(H292*(1+$M$2)))</f>
        <v>1369.5499478785714</v>
      </c>
      <c r="K292" s="296">
        <f>J292*G292</f>
        <v>1369.5499478785714</v>
      </c>
      <c r="L292" s="297">
        <f t="shared" si="103"/>
        <v>853.59630787857134</v>
      </c>
      <c r="M292" s="65">
        <f>VLOOKUP(E292,COMPOSIÇÕES!$C:$J,8,FALSE)*J292</f>
        <v>515.95364000000006</v>
      </c>
    </row>
    <row r="293" spans="1:13" x14ac:dyDescent="0.2">
      <c r="A293" s="59" t="s">
        <v>137</v>
      </c>
      <c r="B293" s="60"/>
      <c r="C293" s="60"/>
      <c r="D293" s="60"/>
      <c r="E293" s="137" t="s">
        <v>1061</v>
      </c>
      <c r="F293" s="60"/>
      <c r="G293" s="61"/>
      <c r="H293" s="62"/>
      <c r="I293" s="62"/>
      <c r="J293" s="5"/>
      <c r="K293" s="295">
        <f>SUM(K294:K299)</f>
        <v>514680.12742391904</v>
      </c>
      <c r="L293" s="295"/>
      <c r="M293" s="315"/>
    </row>
    <row r="294" spans="1:13" ht="30" x14ac:dyDescent="0.2">
      <c r="A294" s="50" t="s">
        <v>1027</v>
      </c>
      <c r="B294" s="51" t="s">
        <v>14</v>
      </c>
      <c r="C294" s="53" t="s">
        <v>1107</v>
      </c>
      <c r="D294" s="273">
        <f t="shared" si="93"/>
        <v>45901</v>
      </c>
      <c r="E294" s="135" t="s">
        <v>1114</v>
      </c>
      <c r="F294" s="53" t="s">
        <v>47</v>
      </c>
      <c r="G294" s="54">
        <v>1</v>
      </c>
      <c r="H294" s="55">
        <f>COTAÇÕES!B51</f>
        <v>342248.7</v>
      </c>
      <c r="I294" s="63">
        <v>2</v>
      </c>
      <c r="J294" s="56">
        <f t="shared" ref="J294:J299" si="104">IF(I294=1,(H294*(1+$M$1)),(H294*(1+$M$2)))</f>
        <v>421924.19736000005</v>
      </c>
      <c r="K294" s="296">
        <f t="shared" ref="K294:K299" si="105">J294*G294</f>
        <v>421924.19736000005</v>
      </c>
      <c r="L294" s="297">
        <f t="shared" ref="L294:L297" si="106">J294-M294</f>
        <v>337539.35788800003</v>
      </c>
      <c r="M294" s="65">
        <f>0.2*J294</f>
        <v>84384.839472000021</v>
      </c>
    </row>
    <row r="295" spans="1:13" ht="43.5" customHeight="1" x14ac:dyDescent="0.2">
      <c r="A295" s="50" t="s">
        <v>1104</v>
      </c>
      <c r="B295" s="51" t="s">
        <v>7</v>
      </c>
      <c r="C295" s="53" t="s">
        <v>1110</v>
      </c>
      <c r="D295" s="273">
        <f t="shared" si="93"/>
        <v>45901</v>
      </c>
      <c r="E295" s="135" t="str">
        <f>COMPOSIÇÕES!C207</f>
        <v>Cobertura Angular em Policarbonato Alveoval Translúcido 18mm. Composto por 3 laminas de 6mm cada. Fornecimento e Instalação.</v>
      </c>
      <c r="F295" s="53" t="s">
        <v>237</v>
      </c>
      <c r="G295" s="54">
        <f>25.23*9.8</f>
        <v>247.25400000000002</v>
      </c>
      <c r="H295" s="55">
        <f>COMPOSIÇÕES!G207</f>
        <v>199.35285714285712</v>
      </c>
      <c r="I295" s="63">
        <v>1</v>
      </c>
      <c r="J295" s="56">
        <f t="shared" si="104"/>
        <v>249.41035957142856</v>
      </c>
      <c r="K295" s="296">
        <f t="shared" si="105"/>
        <v>61667.709045474003</v>
      </c>
      <c r="L295" s="297">
        <f t="shared" si="106"/>
        <v>231.15055507142856</v>
      </c>
      <c r="M295" s="65">
        <f>VLOOKUP(E295,COMPOSIÇÕES!$C:$J,8,FALSE)*J295</f>
        <v>18.259804500000001</v>
      </c>
    </row>
    <row r="296" spans="1:13" ht="33.75" customHeight="1" x14ac:dyDescent="0.2">
      <c r="A296" s="50" t="s">
        <v>1105</v>
      </c>
      <c r="B296" s="51" t="s">
        <v>7</v>
      </c>
      <c r="C296" s="53" t="s">
        <v>1111</v>
      </c>
      <c r="D296" s="273">
        <f t="shared" si="93"/>
        <v>45901</v>
      </c>
      <c r="E296" s="135" t="str">
        <f>COMPOSIÇÕES!C213</f>
        <v>Revestimento em ACM Branco ou Amadeirado. 3mm. Fornecimento e instalação.</v>
      </c>
      <c r="F296" s="53" t="s">
        <v>237</v>
      </c>
      <c r="G296" s="54">
        <v>94.17</v>
      </c>
      <c r="H296" s="55">
        <f>COMPOSIÇÕES!G213</f>
        <v>118.22166666666666</v>
      </c>
      <c r="I296" s="63">
        <v>1</v>
      </c>
      <c r="J296" s="56">
        <f t="shared" si="104"/>
        <v>147.90712716666667</v>
      </c>
      <c r="K296" s="296">
        <f t="shared" si="105"/>
        <v>13928.414165285001</v>
      </c>
      <c r="L296" s="297">
        <f t="shared" si="106"/>
        <v>116.1583795</v>
      </c>
      <c r="M296" s="65">
        <f>VLOOKUP(E296,COMPOSIÇÕES!$C:$J,8,FALSE)*J296</f>
        <v>31.748747666666667</v>
      </c>
    </row>
    <row r="297" spans="1:13" ht="30" x14ac:dyDescent="0.2">
      <c r="A297" s="50" t="s">
        <v>1106</v>
      </c>
      <c r="B297" s="51" t="s">
        <v>7</v>
      </c>
      <c r="C297" s="53" t="s">
        <v>1112</v>
      </c>
      <c r="D297" s="273">
        <f t="shared" si="93"/>
        <v>45901</v>
      </c>
      <c r="E297" s="135" t="str">
        <f>COMPOSIÇÕES!C219</f>
        <v>Letra Caixa 3cm de profundidade, 40cm de altura, em aluminio amareirado claro. Fornecimento e Instalação.</v>
      </c>
      <c r="F297" s="53" t="s">
        <v>47</v>
      </c>
      <c r="G297" s="54">
        <v>14</v>
      </c>
      <c r="H297" s="55">
        <f>COMPOSIÇÕES!G219</f>
        <v>194.17020000000002</v>
      </c>
      <c r="I297" s="63">
        <v>1</v>
      </c>
      <c r="J297" s="56">
        <f t="shared" si="104"/>
        <v>242.92633722000005</v>
      </c>
      <c r="K297" s="296">
        <f t="shared" si="105"/>
        <v>3400.9687210800007</v>
      </c>
      <c r="L297" s="297">
        <f t="shared" si="106"/>
        <v>214.50900950864406</v>
      </c>
      <c r="M297" s="65">
        <f>VLOOKUP(E297,COMPOSIÇÕES!$C:$J,8,FALSE)*J297</f>
        <v>28.417327711356002</v>
      </c>
    </row>
    <row r="298" spans="1:13" ht="45" x14ac:dyDescent="0.2">
      <c r="A298" s="50" t="s">
        <v>1116</v>
      </c>
      <c r="B298" s="51" t="s">
        <v>3</v>
      </c>
      <c r="C298" s="53">
        <v>94229</v>
      </c>
      <c r="D298" s="273">
        <f t="shared" si="93"/>
        <v>45901</v>
      </c>
      <c r="E298" s="135" t="s">
        <v>1118</v>
      </c>
      <c r="F298" s="53" t="s">
        <v>13</v>
      </c>
      <c r="G298" s="54">
        <f>25.23*2</f>
        <v>50.46</v>
      </c>
      <c r="H298" s="55">
        <v>193.68</v>
      </c>
      <c r="I298" s="63">
        <v>1</v>
      </c>
      <c r="J298" s="56">
        <f t="shared" si="104"/>
        <v>242.31304800000004</v>
      </c>
      <c r="K298" s="296">
        <f t="shared" si="105"/>
        <v>12227.116402080002</v>
      </c>
      <c r="L298" s="297">
        <f t="shared" ref="L298:L299" si="107">J298-M298</f>
        <v>205.60262122800003</v>
      </c>
      <c r="M298" s="65">
        <f>VLOOKUP(C298,'% MDO'!$B:$E,4,FALSE)*J298</f>
        <v>36.710426772000005</v>
      </c>
    </row>
    <row r="299" spans="1:13" ht="30" x14ac:dyDescent="0.2">
      <c r="A299" s="50" t="s">
        <v>1117</v>
      </c>
      <c r="B299" s="51" t="s">
        <v>3</v>
      </c>
      <c r="C299" s="53">
        <v>89512</v>
      </c>
      <c r="D299" s="273">
        <f t="shared" si="93"/>
        <v>45901</v>
      </c>
      <c r="E299" s="135" t="s">
        <v>1119</v>
      </c>
      <c r="F299" s="53" t="s">
        <v>13</v>
      </c>
      <c r="G299" s="54">
        <v>23.1</v>
      </c>
      <c r="H299" s="55">
        <v>53</v>
      </c>
      <c r="I299" s="63">
        <v>1</v>
      </c>
      <c r="J299" s="56">
        <f t="shared" si="104"/>
        <v>66.308300000000003</v>
      </c>
      <c r="K299" s="296">
        <f t="shared" si="105"/>
        <v>1531.7217300000002</v>
      </c>
      <c r="L299" s="297">
        <f t="shared" si="107"/>
        <v>41.508995800000001</v>
      </c>
      <c r="M299" s="65">
        <f>VLOOKUP(C299,'% MDO'!$B:$E,4,FALSE)*J299</f>
        <v>24.799304200000002</v>
      </c>
    </row>
    <row r="300" spans="1:13" x14ac:dyDescent="0.2">
      <c r="A300" s="59" t="s">
        <v>138</v>
      </c>
      <c r="B300" s="60"/>
      <c r="C300" s="60"/>
      <c r="D300" s="60"/>
      <c r="E300" s="137" t="s">
        <v>1028</v>
      </c>
      <c r="F300" s="60"/>
      <c r="G300" s="61"/>
      <c r="H300" s="62"/>
      <c r="I300" s="62"/>
      <c r="J300" s="5"/>
      <c r="K300" s="295">
        <f>SUM(K301:K304)</f>
        <v>157330.12325454337</v>
      </c>
      <c r="L300" s="295"/>
      <c r="M300" s="315"/>
    </row>
    <row r="301" spans="1:13" ht="45" x14ac:dyDescent="0.2">
      <c r="A301" s="50" t="s">
        <v>1029</v>
      </c>
      <c r="B301" s="51" t="s">
        <v>14</v>
      </c>
      <c r="C301" s="53" t="s">
        <v>1108</v>
      </c>
      <c r="D301" s="273">
        <f t="shared" si="93"/>
        <v>45901</v>
      </c>
      <c r="E301" s="135" t="s">
        <v>1103</v>
      </c>
      <c r="F301" s="53" t="s">
        <v>47</v>
      </c>
      <c r="G301" s="54">
        <v>1</v>
      </c>
      <c r="H301" s="55">
        <f>COTAÇÕES!B62</f>
        <v>112781.98999999999</v>
      </c>
      <c r="I301" s="63">
        <v>2</v>
      </c>
      <c r="J301" s="56">
        <f>IF(I301=1,(H301*(1+$M$1)),(H301*(1+$M$2)))</f>
        <v>139037.63727199999</v>
      </c>
      <c r="K301" s="296">
        <f t="shared" ref="K301:K302" si="108">J301*G301</f>
        <v>139037.63727199999</v>
      </c>
      <c r="L301" s="297">
        <f t="shared" ref="L301:L302" si="109">J301-M301</f>
        <v>111230.10981759999</v>
      </c>
      <c r="M301" s="65">
        <f>0.2*J301</f>
        <v>27807.527454399999</v>
      </c>
    </row>
    <row r="302" spans="1:13" ht="30" x14ac:dyDescent="0.2">
      <c r="A302" s="50" t="s">
        <v>1137</v>
      </c>
      <c r="B302" s="51" t="s">
        <v>7</v>
      </c>
      <c r="C302" s="53" t="s">
        <v>1111</v>
      </c>
      <c r="D302" s="273">
        <f t="shared" si="93"/>
        <v>45901</v>
      </c>
      <c r="E302" s="135" t="str">
        <f>E296</f>
        <v>Revestimento em ACM Branco ou Amadeirado. 3mm. Fornecimento e instalação.</v>
      </c>
      <c r="F302" s="53" t="s">
        <v>237</v>
      </c>
      <c r="G302" s="57">
        <f>11.1+8+(8.69*9.83)</f>
        <v>104.52269999999999</v>
      </c>
      <c r="H302" s="55">
        <f>H296</f>
        <v>118.22166666666666</v>
      </c>
      <c r="I302" s="63">
        <v>1</v>
      </c>
      <c r="J302" s="56">
        <f>IF(I302=1,(H302*(1+$M$1)),(H302*(1+$M$2)))</f>
        <v>147.90712716666667</v>
      </c>
      <c r="K302" s="296">
        <f t="shared" si="108"/>
        <v>15459.652280703349</v>
      </c>
      <c r="L302" s="297">
        <f t="shared" si="109"/>
        <v>116.1583795</v>
      </c>
      <c r="M302" s="65">
        <f>VLOOKUP(E302,COMPOSIÇÕES!$C:$J,8,FALSE)*J302</f>
        <v>31.748747666666667</v>
      </c>
    </row>
    <row r="303" spans="1:13" ht="45" x14ac:dyDescent="0.2">
      <c r="A303" s="50" t="s">
        <v>1138</v>
      </c>
      <c r="B303" s="51" t="s">
        <v>3</v>
      </c>
      <c r="C303" s="53">
        <v>94229</v>
      </c>
      <c r="D303" s="273">
        <f t="shared" si="93"/>
        <v>45901</v>
      </c>
      <c r="E303" s="135" t="s">
        <v>1118</v>
      </c>
      <c r="F303" s="53" t="s">
        <v>13</v>
      </c>
      <c r="G303" s="54">
        <v>9.83</v>
      </c>
      <c r="H303" s="55">
        <v>193.68</v>
      </c>
      <c r="I303" s="63">
        <v>1</v>
      </c>
      <c r="J303" s="56">
        <f>IF(I303=1,(H303*(1+$M$1)),(H303*(1+$M$2)))</f>
        <v>242.31304800000004</v>
      </c>
      <c r="K303" s="296">
        <f t="shared" ref="K303:K304" si="110">J303*G303</f>
        <v>2381.9372618400002</v>
      </c>
      <c r="L303" s="297">
        <f t="shared" ref="L303:L304" si="111">J303-M303</f>
        <v>205.60262122800003</v>
      </c>
      <c r="M303" s="65">
        <f>VLOOKUP(C303,'% MDO'!$B:$E,4,FALSE)*J303</f>
        <v>36.710426772000005</v>
      </c>
    </row>
    <row r="304" spans="1:13" ht="30" x14ac:dyDescent="0.2">
      <c r="A304" s="50" t="s">
        <v>1139</v>
      </c>
      <c r="B304" s="51" t="s">
        <v>3</v>
      </c>
      <c r="C304" s="53">
        <v>89512</v>
      </c>
      <c r="D304" s="273">
        <f t="shared" si="93"/>
        <v>45901</v>
      </c>
      <c r="E304" s="135" t="s">
        <v>1119</v>
      </c>
      <c r="F304" s="53" t="s">
        <v>13</v>
      </c>
      <c r="G304" s="54">
        <v>6.8</v>
      </c>
      <c r="H304" s="55">
        <v>53</v>
      </c>
      <c r="I304" s="63">
        <v>1</v>
      </c>
      <c r="J304" s="56">
        <f>IF(I304=1,(H304*(1+$M$1)),(H304*(1+$M$2)))</f>
        <v>66.308300000000003</v>
      </c>
      <c r="K304" s="296">
        <f t="shared" si="110"/>
        <v>450.89643999999998</v>
      </c>
      <c r="L304" s="297">
        <f t="shared" si="111"/>
        <v>41.508995800000001</v>
      </c>
      <c r="M304" s="65">
        <f>VLOOKUP(C304,'% MDO'!$B:$E,4,FALSE)*J304</f>
        <v>24.799304200000002</v>
      </c>
    </row>
    <row r="305" spans="1:13" x14ac:dyDescent="0.2">
      <c r="A305" s="59" t="s">
        <v>139</v>
      </c>
      <c r="B305" s="60"/>
      <c r="C305" s="60"/>
      <c r="D305" s="60"/>
      <c r="E305" s="137" t="s">
        <v>1030</v>
      </c>
      <c r="F305" s="60"/>
      <c r="G305" s="61"/>
      <c r="H305" s="62"/>
      <c r="I305" s="62"/>
      <c r="J305" s="5"/>
      <c r="K305" s="295">
        <f>K306</f>
        <v>117288.592</v>
      </c>
      <c r="L305" s="295"/>
      <c r="M305" s="315"/>
    </row>
    <row r="306" spans="1:13" ht="45" x14ac:dyDescent="0.2">
      <c r="A306" s="50" t="s">
        <v>1031</v>
      </c>
      <c r="B306" s="51" t="s">
        <v>14</v>
      </c>
      <c r="C306" s="53" t="s">
        <v>616</v>
      </c>
      <c r="D306" s="273">
        <f t="shared" si="93"/>
        <v>45901</v>
      </c>
      <c r="E306" s="135" t="s">
        <v>1060</v>
      </c>
      <c r="F306" s="53" t="s">
        <v>47</v>
      </c>
      <c r="G306" s="54">
        <v>1</v>
      </c>
      <c r="H306" s="55">
        <f>COTAÇÕES!B73</f>
        <v>95140</v>
      </c>
      <c r="I306" s="63">
        <v>2</v>
      </c>
      <c r="J306" s="56">
        <f>IF(I306=1,(H306*(1+$M$1)),(H306*(1+$M$2)))</f>
        <v>117288.592</v>
      </c>
      <c r="K306" s="296">
        <f t="shared" ref="K306" si="112">J306*G306</f>
        <v>117288.592</v>
      </c>
      <c r="L306" s="297">
        <f t="shared" ref="L306" si="113">J306-M306</f>
        <v>93830.873600000006</v>
      </c>
      <c r="M306" s="65">
        <f>0.2*J306</f>
        <v>23457.718400000002</v>
      </c>
    </row>
    <row r="307" spans="1:13" x14ac:dyDescent="0.2">
      <c r="A307" s="59">
        <v>6</v>
      </c>
      <c r="B307" s="60"/>
      <c r="C307" s="60"/>
      <c r="D307" s="60"/>
      <c r="E307" s="137" t="s">
        <v>663</v>
      </c>
      <c r="F307" s="60"/>
      <c r="G307" s="61"/>
      <c r="H307" s="62"/>
      <c r="I307" s="62"/>
      <c r="J307" s="5"/>
      <c r="K307" s="295">
        <f>K308+K318+K328+K352+K366+K384+K400+K415+K430+K447+K462+K479+K338</f>
        <v>572217.44524200319</v>
      </c>
      <c r="L307" s="295"/>
      <c r="M307" s="315"/>
    </row>
    <row r="308" spans="1:13" x14ac:dyDescent="0.2">
      <c r="A308" s="59" t="s">
        <v>63</v>
      </c>
      <c r="B308" s="60"/>
      <c r="C308" s="60"/>
      <c r="D308" s="60"/>
      <c r="E308" s="137" t="s">
        <v>122</v>
      </c>
      <c r="F308" s="60"/>
      <c r="G308" s="61"/>
      <c r="H308" s="62"/>
      <c r="I308" s="62"/>
      <c r="J308" s="5"/>
      <c r="K308" s="295">
        <f>SUM(K309:K317)</f>
        <v>9683.7892420000007</v>
      </c>
      <c r="L308" s="295"/>
      <c r="M308" s="315"/>
    </row>
    <row r="309" spans="1:13" ht="45" x14ac:dyDescent="0.2">
      <c r="A309" s="50" t="s">
        <v>142</v>
      </c>
      <c r="B309" s="51" t="s">
        <v>3</v>
      </c>
      <c r="C309" s="53">
        <v>105953</v>
      </c>
      <c r="D309" s="273">
        <f t="shared" si="93"/>
        <v>45901</v>
      </c>
      <c r="E309" s="138" t="s">
        <v>140</v>
      </c>
      <c r="F309" s="66" t="s">
        <v>47</v>
      </c>
      <c r="G309" s="66">
        <v>2</v>
      </c>
      <c r="H309" s="55">
        <v>2138.9</v>
      </c>
      <c r="I309" s="63">
        <v>1</v>
      </c>
      <c r="J309" s="56">
        <f t="shared" ref="J309:J317" si="114">IF(I309=1,(H309*(1+$M$1)),(H309*(1+$M$2)))</f>
        <v>2675.9777900000004</v>
      </c>
      <c r="K309" s="294">
        <f t="shared" ref="K309:K317" si="115">J309*G309</f>
        <v>5351.9555800000007</v>
      </c>
      <c r="L309" s="297">
        <f t="shared" ref="L309" si="116">J309-M309</f>
        <v>2527.9962182130002</v>
      </c>
      <c r="M309" s="65">
        <f>VLOOKUP(C309,'% MDO'!$B:$E,4,FALSE)*J309</f>
        <v>147.98157178700004</v>
      </c>
    </row>
    <row r="310" spans="1:13" ht="30" x14ac:dyDescent="0.2">
      <c r="A310" s="50" t="s">
        <v>143</v>
      </c>
      <c r="B310" s="51" t="s">
        <v>3</v>
      </c>
      <c r="C310" s="53">
        <v>101655</v>
      </c>
      <c r="D310" s="273">
        <f t="shared" si="93"/>
        <v>45901</v>
      </c>
      <c r="E310" s="138" t="s">
        <v>141</v>
      </c>
      <c r="F310" s="66" t="s">
        <v>47</v>
      </c>
      <c r="G310" s="66">
        <v>6</v>
      </c>
      <c r="H310" s="55">
        <v>274.72000000000003</v>
      </c>
      <c r="I310" s="63">
        <v>1</v>
      </c>
      <c r="J310" s="56">
        <f t="shared" si="114"/>
        <v>343.70219200000008</v>
      </c>
      <c r="K310" s="294">
        <f t="shared" si="115"/>
        <v>2062.2131520000003</v>
      </c>
      <c r="L310" s="297">
        <f t="shared" ref="L310:L317" si="117">J310-M310</f>
        <v>320.57103447840007</v>
      </c>
      <c r="M310" s="65">
        <f>VLOOKUP(C310,'% MDO'!$B:$E,4,FALSE)*J310</f>
        <v>23.131157521600006</v>
      </c>
    </row>
    <row r="311" spans="1:13" ht="45" x14ac:dyDescent="0.2">
      <c r="A311" s="50" t="s">
        <v>144</v>
      </c>
      <c r="B311" s="51" t="s">
        <v>3</v>
      </c>
      <c r="C311" s="53">
        <v>101876</v>
      </c>
      <c r="D311" s="273">
        <f t="shared" si="93"/>
        <v>45901</v>
      </c>
      <c r="E311" s="138" t="s">
        <v>943</v>
      </c>
      <c r="F311" s="66" t="s">
        <v>47</v>
      </c>
      <c r="G311" s="66">
        <v>1</v>
      </c>
      <c r="H311" s="55">
        <v>108.04</v>
      </c>
      <c r="I311" s="63">
        <v>1</v>
      </c>
      <c r="J311" s="56">
        <f t="shared" si="114"/>
        <v>135.16884400000001</v>
      </c>
      <c r="K311" s="294">
        <f t="shared" si="115"/>
        <v>135.16884400000001</v>
      </c>
      <c r="L311" s="297">
        <f t="shared" si="117"/>
        <v>77.370646305600005</v>
      </c>
      <c r="M311" s="65">
        <f>VLOOKUP(C311,'% MDO'!$B:$E,4,FALSE)*J311</f>
        <v>57.798197694400002</v>
      </c>
    </row>
    <row r="312" spans="1:13" ht="45" x14ac:dyDescent="0.2">
      <c r="A312" s="50" t="s">
        <v>145</v>
      </c>
      <c r="B312" s="51" t="s">
        <v>3</v>
      </c>
      <c r="C312" s="53">
        <v>97668</v>
      </c>
      <c r="D312" s="273">
        <f t="shared" si="93"/>
        <v>45901</v>
      </c>
      <c r="E312" s="138" t="s">
        <v>940</v>
      </c>
      <c r="F312" s="66" t="s">
        <v>13</v>
      </c>
      <c r="G312" s="66">
        <v>10</v>
      </c>
      <c r="H312" s="55">
        <v>15.61</v>
      </c>
      <c r="I312" s="63">
        <v>1</v>
      </c>
      <c r="J312" s="56">
        <f t="shared" si="114"/>
        <v>19.529671</v>
      </c>
      <c r="K312" s="294">
        <f t="shared" si="115"/>
        <v>195.29671000000002</v>
      </c>
      <c r="L312" s="297">
        <f t="shared" si="117"/>
        <v>13.3114237536</v>
      </c>
      <c r="M312" s="65">
        <f>VLOOKUP(C312,'% MDO'!$B:$E,4,FALSE)*J312</f>
        <v>6.2182472464000007</v>
      </c>
    </row>
    <row r="313" spans="1:13" ht="45" x14ac:dyDescent="0.2">
      <c r="A313" s="50" t="s">
        <v>146</v>
      </c>
      <c r="B313" s="51" t="s">
        <v>3</v>
      </c>
      <c r="C313" s="53">
        <v>97881</v>
      </c>
      <c r="D313" s="273">
        <f t="shared" si="93"/>
        <v>45901</v>
      </c>
      <c r="E313" s="141" t="s">
        <v>942</v>
      </c>
      <c r="F313" s="67" t="s">
        <v>47</v>
      </c>
      <c r="G313" s="66">
        <v>3</v>
      </c>
      <c r="H313" s="55">
        <v>145.16</v>
      </c>
      <c r="I313" s="63">
        <v>1</v>
      </c>
      <c r="J313" s="56">
        <f t="shared" si="114"/>
        <v>181.60967600000001</v>
      </c>
      <c r="K313" s="294">
        <f t="shared" si="115"/>
        <v>544.82902799999999</v>
      </c>
      <c r="L313" s="297">
        <f t="shared" si="117"/>
        <v>147.28544723600001</v>
      </c>
      <c r="M313" s="65">
        <f>VLOOKUP(C313,'% MDO'!$B:$E,4,FALSE)*J313</f>
        <v>34.324228764000004</v>
      </c>
    </row>
    <row r="314" spans="1:13" ht="30" x14ac:dyDescent="0.2">
      <c r="A314" s="50" t="s">
        <v>147</v>
      </c>
      <c r="B314" s="51" t="s">
        <v>3</v>
      </c>
      <c r="C314" s="53">
        <v>93662</v>
      </c>
      <c r="D314" s="273">
        <f t="shared" si="93"/>
        <v>45901</v>
      </c>
      <c r="E314" s="188" t="s">
        <v>1010</v>
      </c>
      <c r="F314" s="67" t="s">
        <v>47</v>
      </c>
      <c r="G314" s="66">
        <v>1</v>
      </c>
      <c r="H314" s="55">
        <v>55.25</v>
      </c>
      <c r="I314" s="63">
        <v>1</v>
      </c>
      <c r="J314" s="56">
        <f t="shared" si="114"/>
        <v>69.123275000000007</v>
      </c>
      <c r="K314" s="294">
        <f t="shared" si="115"/>
        <v>69.123275000000007</v>
      </c>
      <c r="L314" s="297">
        <f t="shared" si="117"/>
        <v>62.957478870000003</v>
      </c>
      <c r="M314" s="65">
        <f>VLOOKUP(C314,'% MDO'!$B:$E,4,FALSE)*J314</f>
        <v>6.1657961300000004</v>
      </c>
    </row>
    <row r="315" spans="1:13" ht="45" x14ac:dyDescent="0.2">
      <c r="A315" s="50" t="s">
        <v>148</v>
      </c>
      <c r="B315" s="51" t="s">
        <v>3</v>
      </c>
      <c r="C315" s="53">
        <v>91929</v>
      </c>
      <c r="D315" s="273">
        <f t="shared" si="93"/>
        <v>45901</v>
      </c>
      <c r="E315" s="270" t="s">
        <v>1011</v>
      </c>
      <c r="F315" s="66" t="s">
        <v>13</v>
      </c>
      <c r="G315" s="68">
        <f>(27*4)+3</f>
        <v>111</v>
      </c>
      <c r="H315" s="55">
        <v>7.37</v>
      </c>
      <c r="I315" s="63">
        <v>1</v>
      </c>
      <c r="J315" s="56">
        <f t="shared" si="114"/>
        <v>9.2206070000000011</v>
      </c>
      <c r="K315" s="294">
        <f t="shared" si="115"/>
        <v>1023.4873770000002</v>
      </c>
      <c r="L315" s="297">
        <f t="shared" si="117"/>
        <v>6.6554341326000008</v>
      </c>
      <c r="M315" s="65">
        <f>VLOOKUP(C315,'% MDO'!$B:$E,4,FALSE)*J315</f>
        <v>2.5651728674000003</v>
      </c>
    </row>
    <row r="316" spans="1:13" ht="30" x14ac:dyDescent="0.2">
      <c r="A316" s="50" t="s">
        <v>724</v>
      </c>
      <c r="B316" s="51" t="s">
        <v>3</v>
      </c>
      <c r="C316" s="53">
        <v>106027</v>
      </c>
      <c r="D316" s="273">
        <f t="shared" si="93"/>
        <v>45901</v>
      </c>
      <c r="E316" s="140" t="s">
        <v>1298</v>
      </c>
      <c r="F316" s="68" t="s">
        <v>47</v>
      </c>
      <c r="G316" s="68">
        <v>2</v>
      </c>
      <c r="H316" s="55">
        <v>70.459999999999994</v>
      </c>
      <c r="I316" s="63">
        <v>1</v>
      </c>
      <c r="J316" s="56">
        <f t="shared" si="114"/>
        <v>88.152506000000002</v>
      </c>
      <c r="K316" s="294">
        <f t="shared" si="115"/>
        <v>176.305012</v>
      </c>
      <c r="L316" s="297">
        <f t="shared" si="117"/>
        <v>79.434223156599998</v>
      </c>
      <c r="M316" s="65">
        <f>VLOOKUP(C316,'% MDO'!$B:$E,4,FALSE)*J316</f>
        <v>8.7182828434000008</v>
      </c>
    </row>
    <row r="317" spans="1:13" ht="30" x14ac:dyDescent="0.2">
      <c r="A317" s="50" t="s">
        <v>1301</v>
      </c>
      <c r="B317" s="51" t="s">
        <v>3</v>
      </c>
      <c r="C317" s="53">
        <v>96985</v>
      </c>
      <c r="D317" s="273">
        <f t="shared" si="93"/>
        <v>45901</v>
      </c>
      <c r="E317" s="141" t="s">
        <v>939</v>
      </c>
      <c r="F317" s="68" t="s">
        <v>47</v>
      </c>
      <c r="G317" s="68">
        <v>1</v>
      </c>
      <c r="H317" s="55">
        <v>100.24</v>
      </c>
      <c r="I317" s="63">
        <v>1</v>
      </c>
      <c r="J317" s="56">
        <f t="shared" si="114"/>
        <v>125.410264</v>
      </c>
      <c r="K317" s="294">
        <f t="shared" si="115"/>
        <v>125.410264</v>
      </c>
      <c r="L317" s="297">
        <f t="shared" si="117"/>
        <v>109.0191424952</v>
      </c>
      <c r="M317" s="65">
        <f>VLOOKUP(C317,'% MDO'!$B:$E,4,FALSE)*J317</f>
        <v>16.391121504800001</v>
      </c>
    </row>
    <row r="318" spans="1:13" x14ac:dyDescent="0.2">
      <c r="A318" s="59" t="s">
        <v>64</v>
      </c>
      <c r="B318" s="60"/>
      <c r="C318" s="60"/>
      <c r="D318" s="60"/>
      <c r="E318" s="137" t="s">
        <v>123</v>
      </c>
      <c r="F318" s="60"/>
      <c r="G318" s="61"/>
      <c r="H318" s="62"/>
      <c r="I318" s="62"/>
      <c r="J318" s="5"/>
      <c r="K318" s="295">
        <f>SUM(K319:K327)</f>
        <v>9683.7892420000007</v>
      </c>
      <c r="L318" s="295"/>
      <c r="M318" s="315"/>
    </row>
    <row r="319" spans="1:13" ht="45" x14ac:dyDescent="0.2">
      <c r="A319" s="50" t="s">
        <v>149</v>
      </c>
      <c r="B319" s="51" t="s">
        <v>3</v>
      </c>
      <c r="C319" s="53">
        <v>105953</v>
      </c>
      <c r="D319" s="273">
        <f t="shared" ref="D319:D381" si="118">$D$10</f>
        <v>45901</v>
      </c>
      <c r="E319" s="138" t="s">
        <v>140</v>
      </c>
      <c r="F319" s="66" t="s">
        <v>47</v>
      </c>
      <c r="G319" s="66">
        <v>2</v>
      </c>
      <c r="H319" s="55">
        <v>2138.9</v>
      </c>
      <c r="I319" s="63">
        <v>1</v>
      </c>
      <c r="J319" s="56">
        <f t="shared" ref="J319:J327" si="119">IF(I319=1,(H319*(1+$M$1)),(H319*(1+$M$2)))</f>
        <v>2675.9777900000004</v>
      </c>
      <c r="K319" s="294">
        <f t="shared" ref="K319:K327" si="120">J319*G319</f>
        <v>5351.9555800000007</v>
      </c>
      <c r="L319" s="297">
        <f t="shared" ref="L319" si="121">J319-M319</f>
        <v>2527.9962182130002</v>
      </c>
      <c r="M319" s="65">
        <f>VLOOKUP(C319,'% MDO'!$B:$E,4,FALSE)*J319</f>
        <v>147.98157178700004</v>
      </c>
    </row>
    <row r="320" spans="1:13" ht="30" x14ac:dyDescent="0.2">
      <c r="A320" s="50" t="s">
        <v>150</v>
      </c>
      <c r="B320" s="51" t="s">
        <v>3</v>
      </c>
      <c r="C320" s="53">
        <v>101655</v>
      </c>
      <c r="D320" s="273">
        <f t="shared" si="118"/>
        <v>45901</v>
      </c>
      <c r="E320" s="138" t="s">
        <v>141</v>
      </c>
      <c r="F320" s="66" t="s">
        <v>47</v>
      </c>
      <c r="G320" s="66">
        <v>6</v>
      </c>
      <c r="H320" s="55">
        <v>274.72000000000003</v>
      </c>
      <c r="I320" s="63">
        <v>1</v>
      </c>
      <c r="J320" s="56">
        <f t="shared" si="119"/>
        <v>343.70219200000008</v>
      </c>
      <c r="K320" s="294">
        <f t="shared" si="120"/>
        <v>2062.2131520000003</v>
      </c>
      <c r="L320" s="297">
        <f t="shared" ref="L320:L327" si="122">J320-M320</f>
        <v>320.57103447840007</v>
      </c>
      <c r="M320" s="65">
        <f>VLOOKUP(C320,'% MDO'!$B:$E,4,FALSE)*J320</f>
        <v>23.131157521600006</v>
      </c>
    </row>
    <row r="321" spans="1:13" ht="45" x14ac:dyDescent="0.2">
      <c r="A321" s="50" t="s">
        <v>151</v>
      </c>
      <c r="B321" s="51" t="s">
        <v>3</v>
      </c>
      <c r="C321" s="53">
        <v>101876</v>
      </c>
      <c r="D321" s="273">
        <f t="shared" si="118"/>
        <v>45901</v>
      </c>
      <c r="E321" s="138" t="s">
        <v>943</v>
      </c>
      <c r="F321" s="66" t="s">
        <v>47</v>
      </c>
      <c r="G321" s="66">
        <v>1</v>
      </c>
      <c r="H321" s="55">
        <v>108.04</v>
      </c>
      <c r="I321" s="63">
        <v>1</v>
      </c>
      <c r="J321" s="56">
        <f t="shared" si="119"/>
        <v>135.16884400000001</v>
      </c>
      <c r="K321" s="294">
        <f t="shared" si="120"/>
        <v>135.16884400000001</v>
      </c>
      <c r="L321" s="297">
        <f t="shared" si="122"/>
        <v>77.370646305600005</v>
      </c>
      <c r="M321" s="65">
        <f>VLOOKUP(C321,'% MDO'!$B:$E,4,FALSE)*J321</f>
        <v>57.798197694400002</v>
      </c>
    </row>
    <row r="322" spans="1:13" ht="45" x14ac:dyDescent="0.2">
      <c r="A322" s="50" t="s">
        <v>152</v>
      </c>
      <c r="B322" s="51" t="s">
        <v>3</v>
      </c>
      <c r="C322" s="53">
        <v>97668</v>
      </c>
      <c r="D322" s="273">
        <f t="shared" si="118"/>
        <v>45901</v>
      </c>
      <c r="E322" s="138" t="s">
        <v>940</v>
      </c>
      <c r="F322" s="66" t="s">
        <v>13</v>
      </c>
      <c r="G322" s="66">
        <v>10</v>
      </c>
      <c r="H322" s="55">
        <v>15.61</v>
      </c>
      <c r="I322" s="63">
        <v>1</v>
      </c>
      <c r="J322" s="56">
        <f t="shared" si="119"/>
        <v>19.529671</v>
      </c>
      <c r="K322" s="294">
        <f t="shared" si="120"/>
        <v>195.29671000000002</v>
      </c>
      <c r="L322" s="297">
        <f t="shared" si="122"/>
        <v>13.3114237536</v>
      </c>
      <c r="M322" s="65">
        <f>VLOOKUP(C322,'% MDO'!$B:$E,4,FALSE)*J322</f>
        <v>6.2182472464000007</v>
      </c>
    </row>
    <row r="323" spans="1:13" ht="45" x14ac:dyDescent="0.2">
      <c r="A323" s="50" t="s">
        <v>153</v>
      </c>
      <c r="B323" s="51" t="s">
        <v>3</v>
      </c>
      <c r="C323" s="53">
        <v>97881</v>
      </c>
      <c r="D323" s="273">
        <f t="shared" si="118"/>
        <v>45901</v>
      </c>
      <c r="E323" s="141" t="s">
        <v>942</v>
      </c>
      <c r="F323" s="67" t="s">
        <v>47</v>
      </c>
      <c r="G323" s="66">
        <v>3</v>
      </c>
      <c r="H323" s="55">
        <v>145.16</v>
      </c>
      <c r="I323" s="63">
        <v>1</v>
      </c>
      <c r="J323" s="56">
        <f t="shared" si="119"/>
        <v>181.60967600000001</v>
      </c>
      <c r="K323" s="294">
        <f t="shared" si="120"/>
        <v>544.82902799999999</v>
      </c>
      <c r="L323" s="297">
        <f t="shared" si="122"/>
        <v>147.28544723600001</v>
      </c>
      <c r="M323" s="65">
        <f>VLOOKUP(C323,'% MDO'!$B:$E,4,FALSE)*J323</f>
        <v>34.324228764000004</v>
      </c>
    </row>
    <row r="324" spans="1:13" ht="30" x14ac:dyDescent="0.2">
      <c r="A324" s="50" t="s">
        <v>154</v>
      </c>
      <c r="B324" s="51" t="s">
        <v>3</v>
      </c>
      <c r="C324" s="53">
        <v>93662</v>
      </c>
      <c r="D324" s="273">
        <f t="shared" si="118"/>
        <v>45901</v>
      </c>
      <c r="E324" s="188" t="s">
        <v>1010</v>
      </c>
      <c r="F324" s="67" t="s">
        <v>47</v>
      </c>
      <c r="G324" s="66">
        <v>1</v>
      </c>
      <c r="H324" s="55">
        <v>55.25</v>
      </c>
      <c r="I324" s="63">
        <v>1</v>
      </c>
      <c r="J324" s="56">
        <f t="shared" si="119"/>
        <v>69.123275000000007</v>
      </c>
      <c r="K324" s="294">
        <f t="shared" si="120"/>
        <v>69.123275000000007</v>
      </c>
      <c r="L324" s="297">
        <f t="shared" si="122"/>
        <v>62.957478870000003</v>
      </c>
      <c r="M324" s="65">
        <f>VLOOKUP(C324,'% MDO'!$B:$E,4,FALSE)*J324</f>
        <v>6.1657961300000004</v>
      </c>
    </row>
    <row r="325" spans="1:13" ht="45" x14ac:dyDescent="0.2">
      <c r="A325" s="50" t="s">
        <v>725</v>
      </c>
      <c r="B325" s="51" t="s">
        <v>3</v>
      </c>
      <c r="C325" s="53">
        <v>91929</v>
      </c>
      <c r="D325" s="273">
        <f t="shared" si="118"/>
        <v>45901</v>
      </c>
      <c r="E325" s="141" t="s">
        <v>1011</v>
      </c>
      <c r="F325" s="66" t="s">
        <v>13</v>
      </c>
      <c r="G325" s="68">
        <f>(27*4)+3</f>
        <v>111</v>
      </c>
      <c r="H325" s="55">
        <v>7.37</v>
      </c>
      <c r="I325" s="63">
        <v>1</v>
      </c>
      <c r="J325" s="56">
        <f t="shared" si="119"/>
        <v>9.2206070000000011</v>
      </c>
      <c r="K325" s="294">
        <f t="shared" si="120"/>
        <v>1023.4873770000002</v>
      </c>
      <c r="L325" s="297">
        <f t="shared" si="122"/>
        <v>6.6554341326000008</v>
      </c>
      <c r="M325" s="65">
        <f>VLOOKUP(C325,'% MDO'!$B:$E,4,FALSE)*J325</f>
        <v>2.5651728674000003</v>
      </c>
    </row>
    <row r="326" spans="1:13" ht="30" x14ac:dyDescent="0.2">
      <c r="A326" s="50" t="s">
        <v>726</v>
      </c>
      <c r="B326" s="51" t="s">
        <v>3</v>
      </c>
      <c r="C326" s="53">
        <v>106027</v>
      </c>
      <c r="D326" s="273">
        <f t="shared" si="118"/>
        <v>45901</v>
      </c>
      <c r="E326" s="140" t="s">
        <v>1298</v>
      </c>
      <c r="F326" s="68" t="s">
        <v>47</v>
      </c>
      <c r="G326" s="68">
        <v>2</v>
      </c>
      <c r="H326" s="55">
        <v>70.459999999999994</v>
      </c>
      <c r="I326" s="63">
        <v>1</v>
      </c>
      <c r="J326" s="56">
        <f t="shared" si="119"/>
        <v>88.152506000000002</v>
      </c>
      <c r="K326" s="294">
        <f t="shared" si="120"/>
        <v>176.305012</v>
      </c>
      <c r="L326" s="297">
        <f t="shared" si="122"/>
        <v>79.434223156599998</v>
      </c>
      <c r="M326" s="65">
        <f>VLOOKUP(C326,'% MDO'!$B:$E,4,FALSE)*J326</f>
        <v>8.7182828434000008</v>
      </c>
    </row>
    <row r="327" spans="1:13" ht="30" x14ac:dyDescent="0.2">
      <c r="A327" s="50" t="s">
        <v>1300</v>
      </c>
      <c r="B327" s="51" t="s">
        <v>3</v>
      </c>
      <c r="C327" s="53">
        <v>96985</v>
      </c>
      <c r="D327" s="273">
        <f t="shared" si="118"/>
        <v>45901</v>
      </c>
      <c r="E327" s="141" t="s">
        <v>939</v>
      </c>
      <c r="F327" s="68" t="s">
        <v>47</v>
      </c>
      <c r="G327" s="68">
        <v>1</v>
      </c>
      <c r="H327" s="55">
        <v>100.24</v>
      </c>
      <c r="I327" s="63">
        <v>1</v>
      </c>
      <c r="J327" s="56">
        <f t="shared" si="119"/>
        <v>125.410264</v>
      </c>
      <c r="K327" s="294">
        <f t="shared" si="120"/>
        <v>125.410264</v>
      </c>
      <c r="L327" s="297">
        <f t="shared" si="122"/>
        <v>109.0191424952</v>
      </c>
      <c r="M327" s="65">
        <f>VLOOKUP(C327,'% MDO'!$B:$E,4,FALSE)*J327</f>
        <v>16.391121504800001</v>
      </c>
    </row>
    <row r="328" spans="1:13" x14ac:dyDescent="0.2">
      <c r="A328" s="59" t="s">
        <v>66</v>
      </c>
      <c r="B328" s="60"/>
      <c r="C328" s="60"/>
      <c r="D328" s="60"/>
      <c r="E328" s="137" t="s">
        <v>125</v>
      </c>
      <c r="F328" s="60"/>
      <c r="G328" s="61"/>
      <c r="H328" s="62"/>
      <c r="I328" s="62"/>
      <c r="J328" s="5"/>
      <c r="K328" s="295">
        <f>SUM(K329:K337)</f>
        <v>9683.7892420000007</v>
      </c>
      <c r="L328" s="295"/>
      <c r="M328" s="315"/>
    </row>
    <row r="329" spans="1:13" ht="45" x14ac:dyDescent="0.2">
      <c r="A329" s="50" t="s">
        <v>155</v>
      </c>
      <c r="B329" s="51" t="s">
        <v>3</v>
      </c>
      <c r="C329" s="53">
        <v>105953</v>
      </c>
      <c r="D329" s="273">
        <f t="shared" si="118"/>
        <v>45901</v>
      </c>
      <c r="E329" s="138" t="s">
        <v>140</v>
      </c>
      <c r="F329" s="66" t="s">
        <v>47</v>
      </c>
      <c r="G329" s="66">
        <v>2</v>
      </c>
      <c r="H329" s="55">
        <v>2138.9</v>
      </c>
      <c r="I329" s="63">
        <v>1</v>
      </c>
      <c r="J329" s="56">
        <f t="shared" ref="J329:J337" si="123">IF(I329=1,(H329*(1+$M$1)),(H329*(1+$M$2)))</f>
        <v>2675.9777900000004</v>
      </c>
      <c r="K329" s="294">
        <f t="shared" ref="K329:K337" si="124">J329*G329</f>
        <v>5351.9555800000007</v>
      </c>
      <c r="L329" s="297">
        <f t="shared" ref="L329" si="125">J329-M329</f>
        <v>2527.9962182130002</v>
      </c>
      <c r="M329" s="65">
        <f>VLOOKUP(C329,'% MDO'!$B:$E,4,FALSE)*J329</f>
        <v>147.98157178700004</v>
      </c>
    </row>
    <row r="330" spans="1:13" ht="30" x14ac:dyDescent="0.2">
      <c r="A330" s="50" t="s">
        <v>156</v>
      </c>
      <c r="B330" s="51" t="s">
        <v>3</v>
      </c>
      <c r="C330" s="53">
        <v>101655</v>
      </c>
      <c r="D330" s="273">
        <f t="shared" si="118"/>
        <v>45901</v>
      </c>
      <c r="E330" s="138" t="s">
        <v>141</v>
      </c>
      <c r="F330" s="66" t="s">
        <v>47</v>
      </c>
      <c r="G330" s="66">
        <v>6</v>
      </c>
      <c r="H330" s="55">
        <v>274.72000000000003</v>
      </c>
      <c r="I330" s="63">
        <v>1</v>
      </c>
      <c r="J330" s="56">
        <f t="shared" si="123"/>
        <v>343.70219200000008</v>
      </c>
      <c r="K330" s="294">
        <f t="shared" si="124"/>
        <v>2062.2131520000003</v>
      </c>
      <c r="L330" s="297">
        <f t="shared" ref="L330:L337" si="126">J330-M330</f>
        <v>320.57103447840007</v>
      </c>
      <c r="M330" s="65">
        <f>VLOOKUP(C330,'% MDO'!$B:$E,4,FALSE)*J330</f>
        <v>23.131157521600006</v>
      </c>
    </row>
    <row r="331" spans="1:13" ht="45" x14ac:dyDescent="0.2">
      <c r="A331" s="50" t="s">
        <v>157</v>
      </c>
      <c r="B331" s="51" t="s">
        <v>3</v>
      </c>
      <c r="C331" s="53">
        <v>101876</v>
      </c>
      <c r="D331" s="273">
        <f t="shared" si="118"/>
        <v>45901</v>
      </c>
      <c r="E331" s="138" t="s">
        <v>943</v>
      </c>
      <c r="F331" s="66" t="s">
        <v>47</v>
      </c>
      <c r="G331" s="66">
        <v>1</v>
      </c>
      <c r="H331" s="55">
        <v>108.04</v>
      </c>
      <c r="I331" s="63">
        <v>1</v>
      </c>
      <c r="J331" s="56">
        <f t="shared" si="123"/>
        <v>135.16884400000001</v>
      </c>
      <c r="K331" s="294">
        <f t="shared" si="124"/>
        <v>135.16884400000001</v>
      </c>
      <c r="L331" s="297">
        <f t="shared" si="126"/>
        <v>77.370646305600005</v>
      </c>
      <c r="M331" s="65">
        <f>VLOOKUP(C331,'% MDO'!$B:$E,4,FALSE)*J331</f>
        <v>57.798197694400002</v>
      </c>
    </row>
    <row r="332" spans="1:13" ht="45" x14ac:dyDescent="0.2">
      <c r="A332" s="50" t="s">
        <v>158</v>
      </c>
      <c r="B332" s="51" t="s">
        <v>3</v>
      </c>
      <c r="C332" s="53">
        <v>97668</v>
      </c>
      <c r="D332" s="273">
        <f t="shared" si="118"/>
        <v>45901</v>
      </c>
      <c r="E332" s="138" t="s">
        <v>940</v>
      </c>
      <c r="F332" s="66" t="s">
        <v>13</v>
      </c>
      <c r="G332" s="66">
        <v>10</v>
      </c>
      <c r="H332" s="55">
        <v>15.61</v>
      </c>
      <c r="I332" s="63">
        <v>1</v>
      </c>
      <c r="J332" s="56">
        <f t="shared" si="123"/>
        <v>19.529671</v>
      </c>
      <c r="K332" s="294">
        <f t="shared" si="124"/>
        <v>195.29671000000002</v>
      </c>
      <c r="L332" s="297">
        <f t="shared" si="126"/>
        <v>13.3114237536</v>
      </c>
      <c r="M332" s="65">
        <f>VLOOKUP(C332,'% MDO'!$B:$E,4,FALSE)*J332</f>
        <v>6.2182472464000007</v>
      </c>
    </row>
    <row r="333" spans="1:13" ht="45" x14ac:dyDescent="0.2">
      <c r="A333" s="50" t="s">
        <v>159</v>
      </c>
      <c r="B333" s="51" t="s">
        <v>3</v>
      </c>
      <c r="C333" s="53">
        <v>97881</v>
      </c>
      <c r="D333" s="273">
        <f t="shared" si="118"/>
        <v>45901</v>
      </c>
      <c r="E333" s="141" t="s">
        <v>942</v>
      </c>
      <c r="F333" s="67" t="s">
        <v>47</v>
      </c>
      <c r="G333" s="66">
        <v>3</v>
      </c>
      <c r="H333" s="55">
        <v>145.16</v>
      </c>
      <c r="I333" s="63">
        <v>1</v>
      </c>
      <c r="J333" s="56">
        <f t="shared" si="123"/>
        <v>181.60967600000001</v>
      </c>
      <c r="K333" s="294">
        <f t="shared" si="124"/>
        <v>544.82902799999999</v>
      </c>
      <c r="L333" s="297">
        <f t="shared" si="126"/>
        <v>147.28544723600001</v>
      </c>
      <c r="M333" s="65">
        <f>VLOOKUP(C333,'% MDO'!$B:$E,4,FALSE)*J333</f>
        <v>34.324228764000004</v>
      </c>
    </row>
    <row r="334" spans="1:13" ht="30" x14ac:dyDescent="0.2">
      <c r="A334" s="50" t="s">
        <v>160</v>
      </c>
      <c r="B334" s="51" t="s">
        <v>3</v>
      </c>
      <c r="C334" s="53">
        <v>93662</v>
      </c>
      <c r="D334" s="273">
        <f t="shared" si="118"/>
        <v>45901</v>
      </c>
      <c r="E334" s="188" t="s">
        <v>1010</v>
      </c>
      <c r="F334" s="67" t="s">
        <v>47</v>
      </c>
      <c r="G334" s="66">
        <v>1</v>
      </c>
      <c r="H334" s="55">
        <v>55.25</v>
      </c>
      <c r="I334" s="63">
        <v>1</v>
      </c>
      <c r="J334" s="56">
        <f t="shared" si="123"/>
        <v>69.123275000000007</v>
      </c>
      <c r="K334" s="294">
        <f t="shared" si="124"/>
        <v>69.123275000000007</v>
      </c>
      <c r="L334" s="297">
        <f t="shared" si="126"/>
        <v>62.957478870000003</v>
      </c>
      <c r="M334" s="65">
        <f>VLOOKUP(C334,'% MDO'!$B:$E,4,FALSE)*J334</f>
        <v>6.1657961300000004</v>
      </c>
    </row>
    <row r="335" spans="1:13" ht="45" x14ac:dyDescent="0.2">
      <c r="A335" s="50" t="s">
        <v>161</v>
      </c>
      <c r="B335" s="51" t="s">
        <v>3</v>
      </c>
      <c r="C335" s="53">
        <v>91929</v>
      </c>
      <c r="D335" s="273">
        <f t="shared" si="118"/>
        <v>45901</v>
      </c>
      <c r="E335" s="141" t="s">
        <v>1011</v>
      </c>
      <c r="F335" s="66" t="s">
        <v>13</v>
      </c>
      <c r="G335" s="68">
        <f>(27*4)+3</f>
        <v>111</v>
      </c>
      <c r="H335" s="55">
        <v>7.37</v>
      </c>
      <c r="I335" s="63">
        <v>1</v>
      </c>
      <c r="J335" s="56">
        <f t="shared" si="123"/>
        <v>9.2206070000000011</v>
      </c>
      <c r="K335" s="294">
        <f t="shared" si="124"/>
        <v>1023.4873770000002</v>
      </c>
      <c r="L335" s="297">
        <f t="shared" si="126"/>
        <v>6.6554341326000008</v>
      </c>
      <c r="M335" s="65">
        <f>VLOOKUP(C335,'% MDO'!$B:$E,4,FALSE)*J335</f>
        <v>2.5651728674000003</v>
      </c>
    </row>
    <row r="336" spans="1:13" ht="30" x14ac:dyDescent="0.2">
      <c r="A336" s="50" t="s">
        <v>162</v>
      </c>
      <c r="B336" s="51" t="s">
        <v>3</v>
      </c>
      <c r="C336" s="53">
        <v>106027</v>
      </c>
      <c r="D336" s="273">
        <f t="shared" si="118"/>
        <v>45901</v>
      </c>
      <c r="E336" s="140" t="s">
        <v>1298</v>
      </c>
      <c r="F336" s="68" t="s">
        <v>47</v>
      </c>
      <c r="G336" s="68">
        <v>2</v>
      </c>
      <c r="H336" s="55">
        <v>70.459999999999994</v>
      </c>
      <c r="I336" s="63">
        <v>1</v>
      </c>
      <c r="J336" s="56">
        <f t="shared" si="123"/>
        <v>88.152506000000002</v>
      </c>
      <c r="K336" s="294">
        <f t="shared" si="124"/>
        <v>176.305012</v>
      </c>
      <c r="L336" s="297">
        <f t="shared" si="126"/>
        <v>79.434223156599998</v>
      </c>
      <c r="M336" s="65">
        <f>VLOOKUP(C336,'% MDO'!$B:$E,4,FALSE)*J336</f>
        <v>8.7182828434000008</v>
      </c>
    </row>
    <row r="337" spans="1:13" ht="30" x14ac:dyDescent="0.2">
      <c r="A337" s="50" t="s">
        <v>1299</v>
      </c>
      <c r="B337" s="51" t="s">
        <v>3</v>
      </c>
      <c r="C337" s="53">
        <v>96985</v>
      </c>
      <c r="D337" s="273">
        <f t="shared" si="118"/>
        <v>45901</v>
      </c>
      <c r="E337" s="141" t="s">
        <v>939</v>
      </c>
      <c r="F337" s="68" t="s">
        <v>47</v>
      </c>
      <c r="G337" s="68">
        <v>1</v>
      </c>
      <c r="H337" s="55">
        <v>100.24</v>
      </c>
      <c r="I337" s="63">
        <v>1</v>
      </c>
      <c r="J337" s="56">
        <f t="shared" si="123"/>
        <v>125.410264</v>
      </c>
      <c r="K337" s="294">
        <f t="shared" si="124"/>
        <v>125.410264</v>
      </c>
      <c r="L337" s="297">
        <f t="shared" si="126"/>
        <v>109.0191424952</v>
      </c>
      <c r="M337" s="65">
        <f>VLOOKUP(C337,'% MDO'!$B:$E,4,FALSE)*J337</f>
        <v>16.391121504800001</v>
      </c>
    </row>
    <row r="338" spans="1:13" x14ac:dyDescent="0.2">
      <c r="A338" s="59" t="s">
        <v>67</v>
      </c>
      <c r="B338" s="60"/>
      <c r="C338" s="60"/>
      <c r="D338" s="60"/>
      <c r="E338" s="137" t="s">
        <v>1302</v>
      </c>
      <c r="F338" s="60"/>
      <c r="G338" s="61"/>
      <c r="H338" s="62"/>
      <c r="I338" s="62"/>
      <c r="J338" s="5"/>
      <c r="K338" s="295">
        <f>SUM(K339:K351)</f>
        <v>5912.4336820772005</v>
      </c>
      <c r="L338" s="295"/>
      <c r="M338" s="315"/>
    </row>
    <row r="339" spans="1:13" ht="30" x14ac:dyDescent="0.2">
      <c r="A339" s="50" t="s">
        <v>163</v>
      </c>
      <c r="B339" s="51" t="s">
        <v>7</v>
      </c>
      <c r="C339" s="53" t="s">
        <v>254</v>
      </c>
      <c r="D339" s="273">
        <f t="shared" si="118"/>
        <v>45901</v>
      </c>
      <c r="E339" s="138" t="s">
        <v>683</v>
      </c>
      <c r="F339" s="68" t="s">
        <v>47</v>
      </c>
      <c r="G339" s="68">
        <v>4</v>
      </c>
      <c r="H339" s="55">
        <v>175.58150000000001</v>
      </c>
      <c r="I339" s="63">
        <v>1</v>
      </c>
      <c r="J339" s="56">
        <f t="shared" ref="J339:J351" si="127">IF(I339=1,(H339*(1+$M$1)),(H339*(1+$M$2)))</f>
        <v>219.67001465000001</v>
      </c>
      <c r="K339" s="294">
        <f t="shared" ref="K339" si="128">J339*G339</f>
        <v>878.68005860000005</v>
      </c>
      <c r="L339" s="297">
        <f t="shared" ref="L339" si="129">J339-M339</f>
        <v>156.71264337460002</v>
      </c>
      <c r="M339" s="65">
        <f>VLOOKUP(E339,COMPOSIÇÕES!$C:$J,8,FALSE)*J339</f>
        <v>62.9573712754</v>
      </c>
    </row>
    <row r="340" spans="1:13" ht="45" x14ac:dyDescent="0.2">
      <c r="A340" s="50" t="s">
        <v>164</v>
      </c>
      <c r="B340" s="51" t="s">
        <v>3</v>
      </c>
      <c r="C340" s="53">
        <v>97607</v>
      </c>
      <c r="D340" s="273">
        <f t="shared" si="118"/>
        <v>45901</v>
      </c>
      <c r="E340" s="138" t="s">
        <v>485</v>
      </c>
      <c r="F340" s="68" t="s">
        <v>36</v>
      </c>
      <c r="G340" s="68">
        <v>1</v>
      </c>
      <c r="H340" s="55">
        <v>98.53</v>
      </c>
      <c r="I340" s="63">
        <v>1</v>
      </c>
      <c r="J340" s="56">
        <f t="shared" si="127"/>
        <v>123.27088300000001</v>
      </c>
      <c r="K340" s="294">
        <f t="shared" ref="K340:K351" si="130">J340*G340</f>
        <v>123.27088300000001</v>
      </c>
      <c r="L340" s="297">
        <f t="shared" ref="L340:L344" si="131">J340-M340</f>
        <v>97.137455804000012</v>
      </c>
      <c r="M340" s="65">
        <f>VLOOKUP(C340,'% MDO'!$B:$E,4,FALSE)*J340</f>
        <v>26.133427196000003</v>
      </c>
    </row>
    <row r="341" spans="1:13" ht="45" x14ac:dyDescent="0.2">
      <c r="A341" s="50" t="s">
        <v>165</v>
      </c>
      <c r="B341" s="51" t="s">
        <v>7</v>
      </c>
      <c r="C341" s="53" t="s">
        <v>619</v>
      </c>
      <c r="D341" s="273">
        <f t="shared" si="118"/>
        <v>45901</v>
      </c>
      <c r="E341" s="138" t="s">
        <v>690</v>
      </c>
      <c r="F341" s="68" t="s">
        <v>47</v>
      </c>
      <c r="G341" s="68">
        <v>3</v>
      </c>
      <c r="H341" s="55">
        <v>102.21808399999999</v>
      </c>
      <c r="I341" s="63">
        <v>1</v>
      </c>
      <c r="J341" s="56">
        <f t="shared" si="127"/>
        <v>127.8850448924</v>
      </c>
      <c r="K341" s="294">
        <f t="shared" si="130"/>
        <v>383.65513467720001</v>
      </c>
      <c r="L341" s="297">
        <f t="shared" si="131"/>
        <v>98.780575478000003</v>
      </c>
      <c r="M341" s="65">
        <f>VLOOKUP(E341,COMPOSIÇÕES!$C:$J,8,FALSE)*J341</f>
        <v>29.1044694144</v>
      </c>
    </row>
    <row r="342" spans="1:13" ht="30" x14ac:dyDescent="0.2">
      <c r="A342" s="50" t="s">
        <v>166</v>
      </c>
      <c r="B342" s="51" t="s">
        <v>3</v>
      </c>
      <c r="C342" s="53">
        <v>91959</v>
      </c>
      <c r="D342" s="273">
        <f t="shared" si="118"/>
        <v>45901</v>
      </c>
      <c r="E342" s="138" t="s">
        <v>1332</v>
      </c>
      <c r="F342" s="68" t="s">
        <v>47</v>
      </c>
      <c r="G342" s="69">
        <v>1</v>
      </c>
      <c r="H342" s="55">
        <v>49.96</v>
      </c>
      <c r="I342" s="63">
        <v>1</v>
      </c>
      <c r="J342" s="56">
        <f t="shared" si="127"/>
        <v>62.504956000000007</v>
      </c>
      <c r="K342" s="294">
        <f t="shared" si="130"/>
        <v>62.504956000000007</v>
      </c>
      <c r="L342" s="297">
        <f t="shared" si="131"/>
        <v>27.552184604800004</v>
      </c>
      <c r="M342" s="65">
        <f>VLOOKUP(C342,'% MDO'!$B:$E,4,FALSE)*J342</f>
        <v>34.952771395200003</v>
      </c>
    </row>
    <row r="343" spans="1:13" ht="45" x14ac:dyDescent="0.2">
      <c r="A343" s="50" t="s">
        <v>167</v>
      </c>
      <c r="B343" s="51" t="s">
        <v>3</v>
      </c>
      <c r="C343" s="53">
        <v>101876</v>
      </c>
      <c r="D343" s="273">
        <f t="shared" si="118"/>
        <v>45901</v>
      </c>
      <c r="E343" s="138" t="s">
        <v>943</v>
      </c>
      <c r="F343" s="66" t="s">
        <v>47</v>
      </c>
      <c r="G343" s="66">
        <v>1</v>
      </c>
      <c r="H343" s="55">
        <v>108.04</v>
      </c>
      <c r="I343" s="63">
        <v>1</v>
      </c>
      <c r="J343" s="56">
        <f t="shared" si="127"/>
        <v>135.16884400000001</v>
      </c>
      <c r="K343" s="294">
        <f t="shared" si="130"/>
        <v>135.16884400000001</v>
      </c>
      <c r="L343" s="297">
        <f t="shared" si="131"/>
        <v>77.370646305600005</v>
      </c>
      <c r="M343" s="65">
        <f>VLOOKUP(C343,'% MDO'!$B:$E,4,FALSE)*J343</f>
        <v>57.798197694400002</v>
      </c>
    </row>
    <row r="344" spans="1:13" ht="45" x14ac:dyDescent="0.2">
      <c r="A344" s="50" t="s">
        <v>168</v>
      </c>
      <c r="B344" s="51" t="s">
        <v>3</v>
      </c>
      <c r="C344" s="53">
        <v>97668</v>
      </c>
      <c r="D344" s="273">
        <f t="shared" si="118"/>
        <v>45901</v>
      </c>
      <c r="E344" s="138" t="s">
        <v>940</v>
      </c>
      <c r="F344" s="68" t="s">
        <v>13</v>
      </c>
      <c r="G344" s="68">
        <v>4</v>
      </c>
      <c r="H344" s="55">
        <v>15.61</v>
      </c>
      <c r="I344" s="63">
        <v>1</v>
      </c>
      <c r="J344" s="56">
        <f t="shared" si="127"/>
        <v>19.529671</v>
      </c>
      <c r="K344" s="294">
        <f t="shared" si="130"/>
        <v>78.118684000000002</v>
      </c>
      <c r="L344" s="297">
        <f t="shared" si="131"/>
        <v>13.3114237536</v>
      </c>
      <c r="M344" s="65">
        <f>VLOOKUP(C344,'% MDO'!$B:$E,4,FALSE)*J344</f>
        <v>6.2182472464000007</v>
      </c>
    </row>
    <row r="345" spans="1:13" ht="45" x14ac:dyDescent="0.2">
      <c r="A345" s="50" t="s">
        <v>169</v>
      </c>
      <c r="B345" s="51" t="s">
        <v>3</v>
      </c>
      <c r="C345" s="53">
        <v>97668</v>
      </c>
      <c r="D345" s="273">
        <f t="shared" si="118"/>
        <v>45901</v>
      </c>
      <c r="E345" s="138" t="s">
        <v>940</v>
      </c>
      <c r="F345" s="68" t="s">
        <v>13</v>
      </c>
      <c r="G345" s="68">
        <v>52.8</v>
      </c>
      <c r="H345" s="55">
        <v>15.61</v>
      </c>
      <c r="I345" s="63">
        <v>1</v>
      </c>
      <c r="J345" s="56">
        <f t="shared" si="127"/>
        <v>19.529671</v>
      </c>
      <c r="K345" s="294">
        <f t="shared" si="130"/>
        <v>1031.1666287999999</v>
      </c>
      <c r="L345" s="297">
        <f t="shared" ref="L345:L351" si="132">J345-M345</f>
        <v>13.3114237536</v>
      </c>
      <c r="M345" s="65">
        <f>VLOOKUP(C345,'% MDO'!$B:$E,4,FALSE)*J345</f>
        <v>6.2182472464000007</v>
      </c>
    </row>
    <row r="346" spans="1:13" ht="45" x14ac:dyDescent="0.2">
      <c r="A346" s="50" t="s">
        <v>170</v>
      </c>
      <c r="B346" s="51" t="s">
        <v>3</v>
      </c>
      <c r="C346" s="53">
        <v>97881</v>
      </c>
      <c r="D346" s="273">
        <f t="shared" si="118"/>
        <v>45901</v>
      </c>
      <c r="E346" s="141" t="s">
        <v>942</v>
      </c>
      <c r="F346" s="69" t="s">
        <v>47</v>
      </c>
      <c r="G346" s="69">
        <v>4</v>
      </c>
      <c r="H346" s="55">
        <v>145.16</v>
      </c>
      <c r="I346" s="63">
        <v>1</v>
      </c>
      <c r="J346" s="56">
        <f t="shared" si="127"/>
        <v>181.60967600000001</v>
      </c>
      <c r="K346" s="294">
        <f t="shared" si="130"/>
        <v>726.43870400000003</v>
      </c>
      <c r="L346" s="297">
        <f t="shared" si="132"/>
        <v>147.28544723600001</v>
      </c>
      <c r="M346" s="65">
        <f>VLOOKUP(C346,'% MDO'!$B:$E,4,FALSE)*J346</f>
        <v>34.324228764000004</v>
      </c>
    </row>
    <row r="347" spans="1:13" ht="30" x14ac:dyDescent="0.2">
      <c r="A347" s="50" t="s">
        <v>171</v>
      </c>
      <c r="B347" s="51" t="s">
        <v>3</v>
      </c>
      <c r="C347" s="53">
        <v>93662</v>
      </c>
      <c r="D347" s="273">
        <f t="shared" si="118"/>
        <v>45901</v>
      </c>
      <c r="E347" s="188" t="s">
        <v>1010</v>
      </c>
      <c r="F347" s="67" t="s">
        <v>47</v>
      </c>
      <c r="G347" s="66">
        <v>1</v>
      </c>
      <c r="H347" s="55">
        <v>55.25</v>
      </c>
      <c r="I347" s="63">
        <v>1</v>
      </c>
      <c r="J347" s="56">
        <f t="shared" si="127"/>
        <v>69.123275000000007</v>
      </c>
      <c r="K347" s="294">
        <f t="shared" si="130"/>
        <v>69.123275000000007</v>
      </c>
      <c r="L347" s="297">
        <f t="shared" si="132"/>
        <v>62.957478870000003</v>
      </c>
      <c r="M347" s="65">
        <f>VLOOKUP(C347,'% MDO'!$B:$E,4,FALSE)*J347</f>
        <v>6.1657961300000004</v>
      </c>
    </row>
    <row r="348" spans="1:13" ht="30" x14ac:dyDescent="0.2">
      <c r="A348" s="50" t="s">
        <v>172</v>
      </c>
      <c r="B348" s="51" t="s">
        <v>3</v>
      </c>
      <c r="C348" s="26">
        <v>93653</v>
      </c>
      <c r="D348" s="273">
        <f t="shared" si="118"/>
        <v>45901</v>
      </c>
      <c r="E348" s="138" t="s">
        <v>220</v>
      </c>
      <c r="F348" s="66" t="s">
        <v>47</v>
      </c>
      <c r="G348" s="66">
        <v>2</v>
      </c>
      <c r="H348" s="55">
        <v>11.29</v>
      </c>
      <c r="I348" s="63">
        <v>1</v>
      </c>
      <c r="J348" s="56">
        <f t="shared" si="127"/>
        <v>14.124919</v>
      </c>
      <c r="K348" s="294">
        <f t="shared" si="130"/>
        <v>28.249838</v>
      </c>
      <c r="L348" s="297">
        <f t="shared" si="132"/>
        <v>11.7985448407</v>
      </c>
      <c r="M348" s="65">
        <f>VLOOKUP(C348,'% MDO'!$B:$E,4,FALSE)*J348</f>
        <v>2.3263741593000002</v>
      </c>
    </row>
    <row r="349" spans="1:13" ht="30" x14ac:dyDescent="0.2">
      <c r="A349" s="50" t="s">
        <v>173</v>
      </c>
      <c r="B349" s="51" t="s">
        <v>3</v>
      </c>
      <c r="C349" s="53">
        <v>106027</v>
      </c>
      <c r="D349" s="273">
        <f t="shared" si="118"/>
        <v>45901</v>
      </c>
      <c r="E349" s="140" t="s">
        <v>1298</v>
      </c>
      <c r="F349" s="68" t="s">
        <v>47</v>
      </c>
      <c r="G349" s="68">
        <v>2</v>
      </c>
      <c r="H349" s="55">
        <v>70.459999999999994</v>
      </c>
      <c r="I349" s="63">
        <v>1</v>
      </c>
      <c r="J349" s="56">
        <f t="shared" si="127"/>
        <v>88.152506000000002</v>
      </c>
      <c r="K349" s="294">
        <f t="shared" si="130"/>
        <v>176.305012</v>
      </c>
      <c r="L349" s="297">
        <f t="shared" si="132"/>
        <v>79.434223156599998</v>
      </c>
      <c r="M349" s="65">
        <f>VLOOKUP(C349,'% MDO'!$B:$E,4,FALSE)*J349</f>
        <v>8.7182828434000008</v>
      </c>
    </row>
    <row r="350" spans="1:13" ht="45" x14ac:dyDescent="0.2">
      <c r="A350" s="50" t="s">
        <v>174</v>
      </c>
      <c r="B350" s="51" t="s">
        <v>3</v>
      </c>
      <c r="C350" s="26">
        <v>91927</v>
      </c>
      <c r="D350" s="273">
        <f t="shared" si="118"/>
        <v>45901</v>
      </c>
      <c r="E350" s="141" t="s">
        <v>1012</v>
      </c>
      <c r="F350" s="68" t="s">
        <v>13</v>
      </c>
      <c r="G350" s="68">
        <v>334.8</v>
      </c>
      <c r="H350" s="55">
        <v>5</v>
      </c>
      <c r="I350" s="63">
        <v>1</v>
      </c>
      <c r="J350" s="56">
        <f t="shared" si="127"/>
        <v>6.2555000000000005</v>
      </c>
      <c r="K350" s="294">
        <f t="shared" si="130"/>
        <v>2094.3414000000002</v>
      </c>
      <c r="L350" s="297">
        <f t="shared" si="132"/>
        <v>4.353828</v>
      </c>
      <c r="M350" s="65">
        <f>VLOOKUP(C350,'% MDO'!$B:$E,4,FALSE)*J350</f>
        <v>1.901672</v>
      </c>
    </row>
    <row r="351" spans="1:13" ht="30" x14ac:dyDescent="0.2">
      <c r="A351" s="50" t="s">
        <v>1331</v>
      </c>
      <c r="B351" s="51" t="s">
        <v>3</v>
      </c>
      <c r="C351" s="53">
        <v>96985</v>
      </c>
      <c r="D351" s="273">
        <f t="shared" si="118"/>
        <v>45901</v>
      </c>
      <c r="E351" s="141" t="s">
        <v>939</v>
      </c>
      <c r="F351" s="68" t="s">
        <v>47</v>
      </c>
      <c r="G351" s="68">
        <v>1</v>
      </c>
      <c r="H351" s="55">
        <v>100.24</v>
      </c>
      <c r="I351" s="63">
        <v>1</v>
      </c>
      <c r="J351" s="56">
        <f t="shared" si="127"/>
        <v>125.410264</v>
      </c>
      <c r="K351" s="294">
        <f t="shared" si="130"/>
        <v>125.410264</v>
      </c>
      <c r="L351" s="297">
        <f t="shared" si="132"/>
        <v>109.0191424952</v>
      </c>
      <c r="M351" s="65">
        <f>VLOOKUP(C351,'% MDO'!$B:$E,4,FALSE)*J351</f>
        <v>16.391121504800001</v>
      </c>
    </row>
    <row r="352" spans="1:13" x14ac:dyDescent="0.2">
      <c r="A352" s="59" t="s">
        <v>68</v>
      </c>
      <c r="B352" s="60"/>
      <c r="C352" s="60"/>
      <c r="D352" s="60"/>
      <c r="E352" s="137" t="s">
        <v>127</v>
      </c>
      <c r="F352" s="60"/>
      <c r="G352" s="61"/>
      <c r="H352" s="62"/>
      <c r="I352" s="62"/>
      <c r="J352" s="5"/>
      <c r="K352" s="295">
        <f>SUM(K353:K365)</f>
        <v>5184.1233612524993</v>
      </c>
      <c r="L352" s="295"/>
      <c r="M352" s="315"/>
    </row>
    <row r="353" spans="1:13" ht="45" x14ac:dyDescent="0.2">
      <c r="A353" s="50" t="s">
        <v>175</v>
      </c>
      <c r="B353" s="51" t="s">
        <v>7</v>
      </c>
      <c r="C353" s="53" t="s">
        <v>618</v>
      </c>
      <c r="D353" s="273">
        <f t="shared" si="118"/>
        <v>45901</v>
      </c>
      <c r="E353" s="140" t="str">
        <f>COMPOSIÇÕES!C16</f>
        <v>REFLETOR SUBAQUÁTICO 3X9W CADA, LED, 4000K, COM ENCAIXE PARA BICO CHAFARIZ, ILUMINAÇÃO COLORIDA RGB, CONTROLADA POR CONTROLE REMOTO. FORNECIMENTO E INSTALAÇÃO</v>
      </c>
      <c r="F353" s="68" t="s">
        <v>47</v>
      </c>
      <c r="G353" s="68">
        <v>5</v>
      </c>
      <c r="H353" s="55">
        <f>COMPOSIÇÕES!G16</f>
        <v>173.53445500000001</v>
      </c>
      <c r="I353" s="63">
        <v>1</v>
      </c>
      <c r="J353" s="56">
        <f t="shared" ref="J353:J365" si="133">IF(I353=1,(H353*(1+$M$1)),(H353*(1+$M$2)))</f>
        <v>217.10895665050003</v>
      </c>
      <c r="K353" s="294">
        <f t="shared" ref="K353:K365" si="134">J353*G353</f>
        <v>1085.5447832525001</v>
      </c>
      <c r="L353" s="297">
        <f t="shared" ref="L353" si="135">J353-M353</f>
        <v>169.00481847800003</v>
      </c>
      <c r="M353" s="65">
        <f>VLOOKUP(E353,COMPOSIÇÕES!$C:$J,8,FALSE)*J353</f>
        <v>48.104138172500001</v>
      </c>
    </row>
    <row r="354" spans="1:13" ht="30" x14ac:dyDescent="0.2">
      <c r="A354" s="50" t="s">
        <v>177</v>
      </c>
      <c r="B354" s="51" t="s">
        <v>3</v>
      </c>
      <c r="C354" s="26">
        <v>101654</v>
      </c>
      <c r="D354" s="273">
        <f t="shared" si="118"/>
        <v>45901</v>
      </c>
      <c r="E354" s="138" t="s">
        <v>215</v>
      </c>
      <c r="F354" s="68" t="s">
        <v>47</v>
      </c>
      <c r="G354" s="68">
        <v>5</v>
      </c>
      <c r="H354" s="55">
        <v>181.48</v>
      </c>
      <c r="I354" s="63">
        <v>1</v>
      </c>
      <c r="J354" s="56">
        <f t="shared" si="133"/>
        <v>227.04962800000001</v>
      </c>
      <c r="K354" s="294">
        <f t="shared" si="134"/>
        <v>1135.2481400000001</v>
      </c>
      <c r="L354" s="297">
        <f t="shared" ref="L354" si="136">J354-M354</f>
        <v>204.07220564640002</v>
      </c>
      <c r="M354" s="65">
        <f>VLOOKUP(C354,'% MDO'!$B:$E,4,FALSE)*J354</f>
        <v>22.977422353600002</v>
      </c>
    </row>
    <row r="355" spans="1:13" ht="45" x14ac:dyDescent="0.2">
      <c r="A355" s="50" t="s">
        <v>178</v>
      </c>
      <c r="B355" s="51" t="s">
        <v>3</v>
      </c>
      <c r="C355" s="53">
        <v>101876</v>
      </c>
      <c r="D355" s="273">
        <f t="shared" si="118"/>
        <v>45901</v>
      </c>
      <c r="E355" s="138" t="s">
        <v>943</v>
      </c>
      <c r="F355" s="66" t="s">
        <v>47</v>
      </c>
      <c r="G355" s="66">
        <v>1</v>
      </c>
      <c r="H355" s="55">
        <v>108.04</v>
      </c>
      <c r="I355" s="63">
        <v>1</v>
      </c>
      <c r="J355" s="56">
        <f t="shared" si="133"/>
        <v>135.16884400000001</v>
      </c>
      <c r="K355" s="294">
        <f t="shared" si="134"/>
        <v>135.16884400000001</v>
      </c>
      <c r="L355" s="297">
        <f t="shared" ref="L355:L365" si="137">J355-M355</f>
        <v>77.370646305600005</v>
      </c>
      <c r="M355" s="65">
        <f>VLOOKUP(C355,'% MDO'!$B:$E,4,FALSE)*J355</f>
        <v>57.798197694400002</v>
      </c>
    </row>
    <row r="356" spans="1:13" ht="45" x14ac:dyDescent="0.2">
      <c r="A356" s="50" t="s">
        <v>179</v>
      </c>
      <c r="B356" s="51" t="s">
        <v>3</v>
      </c>
      <c r="C356" s="53">
        <v>97668</v>
      </c>
      <c r="D356" s="273">
        <f t="shared" si="118"/>
        <v>45901</v>
      </c>
      <c r="E356" s="138" t="s">
        <v>940</v>
      </c>
      <c r="F356" s="68" t="s">
        <v>13</v>
      </c>
      <c r="G356" s="68">
        <v>21</v>
      </c>
      <c r="H356" s="55">
        <v>15.61</v>
      </c>
      <c r="I356" s="63">
        <v>1</v>
      </c>
      <c r="J356" s="56">
        <f t="shared" si="133"/>
        <v>19.529671</v>
      </c>
      <c r="K356" s="294">
        <f t="shared" si="134"/>
        <v>410.12309099999999</v>
      </c>
      <c r="L356" s="297">
        <f t="shared" si="137"/>
        <v>13.3114237536</v>
      </c>
      <c r="M356" s="65">
        <f>VLOOKUP(C356,'% MDO'!$B:$E,4,FALSE)*J356</f>
        <v>6.2182472464000007</v>
      </c>
    </row>
    <row r="357" spans="1:13" ht="45" x14ac:dyDescent="0.2">
      <c r="A357" s="50" t="s">
        <v>180</v>
      </c>
      <c r="B357" s="51" t="s">
        <v>3</v>
      </c>
      <c r="C357" s="53">
        <v>97881</v>
      </c>
      <c r="D357" s="273">
        <f t="shared" si="118"/>
        <v>45901</v>
      </c>
      <c r="E357" s="141" t="s">
        <v>942</v>
      </c>
      <c r="F357" s="69" t="s">
        <v>47</v>
      </c>
      <c r="G357" s="69">
        <v>6</v>
      </c>
      <c r="H357" s="55">
        <v>145.16</v>
      </c>
      <c r="I357" s="63">
        <v>1</v>
      </c>
      <c r="J357" s="56">
        <f t="shared" si="133"/>
        <v>181.60967600000001</v>
      </c>
      <c r="K357" s="294">
        <f t="shared" si="134"/>
        <v>1089.658056</v>
      </c>
      <c r="L357" s="297">
        <f t="shared" si="137"/>
        <v>147.28544723600001</v>
      </c>
      <c r="M357" s="65">
        <f>VLOOKUP(C357,'% MDO'!$B:$E,4,FALSE)*J357</f>
        <v>34.324228764000004</v>
      </c>
    </row>
    <row r="358" spans="1:13" ht="14.45" customHeight="1" x14ac:dyDescent="0.2">
      <c r="A358" s="50" t="s">
        <v>181</v>
      </c>
      <c r="B358" s="51" t="s">
        <v>3</v>
      </c>
      <c r="C358" s="26">
        <v>93660</v>
      </c>
      <c r="D358" s="273">
        <f t="shared" si="118"/>
        <v>45901</v>
      </c>
      <c r="E358" s="188" t="s">
        <v>1009</v>
      </c>
      <c r="F358" s="68" t="s">
        <v>47</v>
      </c>
      <c r="G358" s="68">
        <v>1</v>
      </c>
      <c r="H358" s="55">
        <v>53.33</v>
      </c>
      <c r="I358" s="63">
        <v>1</v>
      </c>
      <c r="J358" s="56">
        <f t="shared" si="133"/>
        <v>66.721163000000004</v>
      </c>
      <c r="K358" s="294">
        <f t="shared" si="134"/>
        <v>66.721163000000004</v>
      </c>
      <c r="L358" s="297">
        <f t="shared" si="137"/>
        <v>62.057353706300006</v>
      </c>
      <c r="M358" s="65">
        <f>VLOOKUP(C358,'% MDO'!$B:$E,4,FALSE)*J358</f>
        <v>4.6638092937000009</v>
      </c>
    </row>
    <row r="359" spans="1:13" ht="45" x14ac:dyDescent="0.2">
      <c r="A359" s="50" t="s">
        <v>182</v>
      </c>
      <c r="B359" s="51" t="s">
        <v>3</v>
      </c>
      <c r="C359" s="26">
        <v>91927</v>
      </c>
      <c r="D359" s="273">
        <f t="shared" si="118"/>
        <v>45901</v>
      </c>
      <c r="E359" s="141" t="s">
        <v>1012</v>
      </c>
      <c r="F359" s="68" t="s">
        <v>13</v>
      </c>
      <c r="G359" s="68">
        <v>68</v>
      </c>
      <c r="H359" s="55">
        <v>5</v>
      </c>
      <c r="I359" s="63">
        <v>1</v>
      </c>
      <c r="J359" s="56">
        <f t="shared" si="133"/>
        <v>6.2555000000000005</v>
      </c>
      <c r="K359" s="294">
        <f t="shared" si="134"/>
        <v>425.37400000000002</v>
      </c>
      <c r="L359" s="297">
        <f t="shared" si="137"/>
        <v>4.353828</v>
      </c>
      <c r="M359" s="65">
        <f>VLOOKUP(C359,'% MDO'!$B:$E,4,FALSE)*J359</f>
        <v>1.901672</v>
      </c>
    </row>
    <row r="360" spans="1:13" ht="30" x14ac:dyDescent="0.2">
      <c r="A360" s="50" t="s">
        <v>183</v>
      </c>
      <c r="B360" s="51" t="s">
        <v>3</v>
      </c>
      <c r="C360" s="53">
        <v>96985</v>
      </c>
      <c r="D360" s="273">
        <f t="shared" si="118"/>
        <v>45901</v>
      </c>
      <c r="E360" s="141" t="s">
        <v>939</v>
      </c>
      <c r="F360" s="68" t="s">
        <v>47</v>
      </c>
      <c r="G360" s="68">
        <v>1</v>
      </c>
      <c r="H360" s="55">
        <v>100.24</v>
      </c>
      <c r="I360" s="63">
        <v>1</v>
      </c>
      <c r="J360" s="56">
        <f t="shared" si="133"/>
        <v>125.410264</v>
      </c>
      <c r="K360" s="294">
        <f t="shared" si="134"/>
        <v>125.410264</v>
      </c>
      <c r="L360" s="297">
        <f t="shared" si="137"/>
        <v>109.0191424952</v>
      </c>
      <c r="M360" s="65">
        <f>VLOOKUP(C360,'% MDO'!$B:$E,4,FALSE)*J360</f>
        <v>16.391121504800001</v>
      </c>
    </row>
    <row r="361" spans="1:13" ht="30" x14ac:dyDescent="0.2">
      <c r="A361" s="50" t="s">
        <v>184</v>
      </c>
      <c r="B361" s="51" t="s">
        <v>3</v>
      </c>
      <c r="C361" s="26">
        <v>101632</v>
      </c>
      <c r="D361" s="273">
        <f t="shared" si="118"/>
        <v>45901</v>
      </c>
      <c r="E361" s="138" t="s">
        <v>941</v>
      </c>
      <c r="F361" s="66" t="s">
        <v>47</v>
      </c>
      <c r="G361" s="66">
        <v>1</v>
      </c>
      <c r="H361" s="55">
        <v>33.31</v>
      </c>
      <c r="I361" s="63">
        <v>1</v>
      </c>
      <c r="J361" s="56">
        <f t="shared" si="133"/>
        <v>41.674141000000006</v>
      </c>
      <c r="K361" s="294">
        <f t="shared" si="134"/>
        <v>41.674141000000006</v>
      </c>
      <c r="L361" s="297">
        <f t="shared" si="137"/>
        <v>40.723970585200007</v>
      </c>
      <c r="M361" s="65">
        <f>VLOOKUP(C361,'% MDO'!$B:$E,4,FALSE)*J361</f>
        <v>0.9501704148000002</v>
      </c>
    </row>
    <row r="362" spans="1:13" ht="30" x14ac:dyDescent="0.2">
      <c r="A362" s="50" t="s">
        <v>185</v>
      </c>
      <c r="B362" s="51" t="s">
        <v>3</v>
      </c>
      <c r="C362" s="26">
        <v>93653</v>
      </c>
      <c r="D362" s="273">
        <f t="shared" si="118"/>
        <v>45901</v>
      </c>
      <c r="E362" s="138" t="s">
        <v>220</v>
      </c>
      <c r="F362" s="66" t="s">
        <v>47</v>
      </c>
      <c r="G362" s="66">
        <v>3</v>
      </c>
      <c r="H362" s="55">
        <v>11.29</v>
      </c>
      <c r="I362" s="63">
        <v>1</v>
      </c>
      <c r="J362" s="56">
        <f t="shared" si="133"/>
        <v>14.124919</v>
      </c>
      <c r="K362" s="294">
        <f t="shared" si="134"/>
        <v>42.374757000000002</v>
      </c>
      <c r="L362" s="297">
        <f t="shared" si="137"/>
        <v>11.7985448407</v>
      </c>
      <c r="M362" s="65">
        <f>VLOOKUP(C362,'% MDO'!$B:$E,4,FALSE)*J362</f>
        <v>2.3263741593000002</v>
      </c>
    </row>
    <row r="363" spans="1:13" ht="30" x14ac:dyDescent="0.2">
      <c r="A363" s="50" t="s">
        <v>186</v>
      </c>
      <c r="B363" s="51" t="s">
        <v>3</v>
      </c>
      <c r="C363" s="53">
        <v>106027</v>
      </c>
      <c r="D363" s="273">
        <f t="shared" si="118"/>
        <v>45901</v>
      </c>
      <c r="E363" s="140" t="s">
        <v>1298</v>
      </c>
      <c r="F363" s="68" t="s">
        <v>47</v>
      </c>
      <c r="G363" s="68">
        <v>2</v>
      </c>
      <c r="H363" s="55">
        <v>70.459999999999994</v>
      </c>
      <c r="I363" s="63">
        <v>1</v>
      </c>
      <c r="J363" s="56">
        <f t="shared" si="133"/>
        <v>88.152506000000002</v>
      </c>
      <c r="K363" s="294">
        <f t="shared" si="134"/>
        <v>176.305012</v>
      </c>
      <c r="L363" s="297">
        <f t="shared" si="137"/>
        <v>79.434223156599998</v>
      </c>
      <c r="M363" s="65">
        <f>VLOOKUP(C363,'% MDO'!$B:$E,4,FALSE)*J363</f>
        <v>8.7182828434000008</v>
      </c>
    </row>
    <row r="364" spans="1:13" ht="30" x14ac:dyDescent="0.2">
      <c r="A364" s="50" t="s">
        <v>187</v>
      </c>
      <c r="B364" s="51" t="s">
        <v>3</v>
      </c>
      <c r="C364" s="26">
        <v>101901</v>
      </c>
      <c r="D364" s="273">
        <f t="shared" si="118"/>
        <v>45901</v>
      </c>
      <c r="E364" s="138" t="s">
        <v>216</v>
      </c>
      <c r="F364" s="66" t="s">
        <v>47</v>
      </c>
      <c r="G364" s="66">
        <v>1</v>
      </c>
      <c r="H364" s="55">
        <v>200.35</v>
      </c>
      <c r="I364" s="63">
        <v>1</v>
      </c>
      <c r="J364" s="56">
        <f t="shared" si="133"/>
        <v>250.65788500000002</v>
      </c>
      <c r="K364" s="294">
        <f t="shared" si="134"/>
        <v>250.65788500000002</v>
      </c>
      <c r="L364" s="297">
        <f t="shared" si="137"/>
        <v>243.63946422000001</v>
      </c>
      <c r="M364" s="65">
        <f>VLOOKUP(C364,'% MDO'!$B:$E,4,FALSE)*J364</f>
        <v>7.0184207800000005</v>
      </c>
    </row>
    <row r="365" spans="1:13" ht="30" x14ac:dyDescent="0.25">
      <c r="A365" s="50" t="s">
        <v>188</v>
      </c>
      <c r="B365" s="51" t="s">
        <v>7</v>
      </c>
      <c r="C365" s="26" t="s">
        <v>947</v>
      </c>
      <c r="D365" s="273">
        <f t="shared" si="118"/>
        <v>45901</v>
      </c>
      <c r="E365" s="168" t="str">
        <f>COMPOSIÇÕES!$C$98</f>
        <v>Caixa de comando IP65 para rele fotovoltáico. Caixa De Montagem Pvc 280x180x90cm Ip65 Fornecimento e Instalação</v>
      </c>
      <c r="F365" s="66" t="s">
        <v>47</v>
      </c>
      <c r="G365" s="66">
        <v>1</v>
      </c>
      <c r="H365" s="55">
        <f>COMPOSIÇÕES!$G$98</f>
        <v>159.75</v>
      </c>
      <c r="I365" s="63">
        <v>1</v>
      </c>
      <c r="J365" s="56">
        <f t="shared" si="133"/>
        <v>199.86322500000003</v>
      </c>
      <c r="K365" s="294">
        <f t="shared" si="134"/>
        <v>199.86322500000003</v>
      </c>
      <c r="L365" s="297">
        <f t="shared" si="137"/>
        <v>148.88090000000003</v>
      </c>
      <c r="M365" s="65">
        <f>VLOOKUP(E365,COMPOSIÇÕES!$C:$J,8,FALSE)*J365</f>
        <v>50.98232500000001</v>
      </c>
    </row>
    <row r="366" spans="1:13" x14ac:dyDescent="0.2">
      <c r="A366" s="59" t="s">
        <v>69</v>
      </c>
      <c r="B366" s="60"/>
      <c r="C366" s="60"/>
      <c r="D366" s="60"/>
      <c r="E366" s="137" t="s">
        <v>128</v>
      </c>
      <c r="F366" s="60"/>
      <c r="G366" s="61"/>
      <c r="H366" s="62"/>
      <c r="I366" s="62"/>
      <c r="J366" s="5"/>
      <c r="K366" s="295">
        <f>SUM(K367:K383)</f>
        <v>8265.3943419272</v>
      </c>
      <c r="L366" s="295"/>
      <c r="M366" s="315"/>
    </row>
    <row r="367" spans="1:13" ht="30" x14ac:dyDescent="0.2">
      <c r="A367" s="50" t="s">
        <v>189</v>
      </c>
      <c r="B367" s="51" t="s">
        <v>7</v>
      </c>
      <c r="C367" s="26" t="s">
        <v>254</v>
      </c>
      <c r="D367" s="273">
        <f t="shared" si="118"/>
        <v>45901</v>
      </c>
      <c r="E367" s="141" t="str">
        <f>COMPOSIÇÕES!C4</f>
        <v>TOMADA TRIPLA VERMELHA 10A EMBUTIR IP55 A PROVA D'AGUA TEMPO, FORNECIMENTO E INSTALAÇÃO</v>
      </c>
      <c r="F367" s="68" t="s">
        <v>47</v>
      </c>
      <c r="G367" s="68">
        <v>3</v>
      </c>
      <c r="H367" s="55">
        <f>COMPOSIÇÕES!G4</f>
        <v>175.58150000000001</v>
      </c>
      <c r="I367" s="63">
        <v>1</v>
      </c>
      <c r="J367" s="56">
        <f t="shared" ref="J367:J383" si="138">IF(I367=1,(H367*(1+$M$1)),(H367*(1+$M$2)))</f>
        <v>219.67001465000001</v>
      </c>
      <c r="K367" s="294">
        <f t="shared" ref="K367:K382" si="139">J367*G367</f>
        <v>659.01004395000007</v>
      </c>
      <c r="L367" s="297">
        <f t="shared" ref="L367:L368" si="140">J367-M367</f>
        <v>156.71264337460002</v>
      </c>
      <c r="M367" s="65">
        <f>VLOOKUP(E367,COMPOSIÇÕES!$C:$J,8,FALSE)*J367</f>
        <v>62.9573712754</v>
      </c>
    </row>
    <row r="368" spans="1:13" ht="30" x14ac:dyDescent="0.2">
      <c r="A368" s="50" t="s">
        <v>190</v>
      </c>
      <c r="B368" s="51" t="s">
        <v>7</v>
      </c>
      <c r="C368" s="26" t="s">
        <v>255</v>
      </c>
      <c r="D368" s="273">
        <f t="shared" si="118"/>
        <v>45901</v>
      </c>
      <c r="E368" s="138" t="str">
        <f>COMPOSIÇÕES!C10</f>
        <v>TOMADA INDUSTRIAL DE EMBUTIR 3P+T 30 A, 440 V, COM TRAVA, COM PLACA, FORNECIMENTO E INSTALAÇÃO</v>
      </c>
      <c r="F368" s="68" t="s">
        <v>47</v>
      </c>
      <c r="G368" s="68">
        <v>2</v>
      </c>
      <c r="H368" s="55">
        <f>COMPOSIÇÕES!G10</f>
        <v>108.78149999999999</v>
      </c>
      <c r="I368" s="63">
        <v>1</v>
      </c>
      <c r="J368" s="56">
        <f t="shared" si="138"/>
        <v>136.09653465</v>
      </c>
      <c r="K368" s="294">
        <f t="shared" si="139"/>
        <v>272.19306929999999</v>
      </c>
      <c r="L368" s="297">
        <f t="shared" si="140"/>
        <v>73.139163374600002</v>
      </c>
      <c r="M368" s="65">
        <f>VLOOKUP(E368,COMPOSIÇÕES!$C:$J,8,FALSE)*J368</f>
        <v>62.9573712754</v>
      </c>
    </row>
    <row r="369" spans="1:13" ht="30" x14ac:dyDescent="0.2">
      <c r="A369" s="50" t="s">
        <v>191</v>
      </c>
      <c r="B369" s="51" t="s">
        <v>3</v>
      </c>
      <c r="C369" s="26">
        <v>103782</v>
      </c>
      <c r="D369" s="273">
        <f t="shared" si="118"/>
        <v>45901</v>
      </c>
      <c r="E369" s="138" t="s">
        <v>217</v>
      </c>
      <c r="F369" s="68" t="s">
        <v>47</v>
      </c>
      <c r="G369" s="68">
        <v>5</v>
      </c>
      <c r="H369" s="55">
        <v>27.15</v>
      </c>
      <c r="I369" s="63">
        <v>1</v>
      </c>
      <c r="J369" s="56">
        <f t="shared" si="138"/>
        <v>33.967365000000001</v>
      </c>
      <c r="K369" s="294">
        <f t="shared" si="139"/>
        <v>169.836825</v>
      </c>
      <c r="L369" s="297">
        <f t="shared" ref="L369:L370" si="141">J369-M369</f>
        <v>12.072001521000001</v>
      </c>
      <c r="M369" s="65">
        <f>VLOOKUP(C369,'% MDO'!$B:$E,4,FALSE)*J369</f>
        <v>21.895363479</v>
      </c>
    </row>
    <row r="370" spans="1:13" ht="45" x14ac:dyDescent="0.2">
      <c r="A370" s="50" t="s">
        <v>192</v>
      </c>
      <c r="B370" s="51" t="s">
        <v>7</v>
      </c>
      <c r="C370" s="53" t="s">
        <v>619</v>
      </c>
      <c r="D370" s="273">
        <f t="shared" si="118"/>
        <v>45901</v>
      </c>
      <c r="E370" s="140" t="str">
        <f>COMPOSIÇÕES!C22</f>
        <v>LUMINÁRIA SPOT DUPLO, PRETO, DE SOBREPOR, MAX 50W CADA LÂMPADA DE LED, INSTALADO NO TOPO DO QUIOSQUE. FORNECIMENTO E INSTALAÇÃO</v>
      </c>
      <c r="F370" s="68" t="s">
        <v>47</v>
      </c>
      <c r="G370" s="68">
        <v>3</v>
      </c>
      <c r="H370" s="55">
        <f>COMPOSIÇÕES!G22</f>
        <v>102.21808399999999</v>
      </c>
      <c r="I370" s="63">
        <v>1</v>
      </c>
      <c r="J370" s="56">
        <f t="shared" si="138"/>
        <v>127.8850448924</v>
      </c>
      <c r="K370" s="294">
        <f t="shared" si="139"/>
        <v>383.65513467720001</v>
      </c>
      <c r="L370" s="297">
        <f t="shared" si="141"/>
        <v>98.780575478000003</v>
      </c>
      <c r="M370" s="65">
        <f>VLOOKUP(E370,COMPOSIÇÕES!$C:$J,8,FALSE)*J370</f>
        <v>29.1044694144</v>
      </c>
    </row>
    <row r="371" spans="1:13" ht="30" x14ac:dyDescent="0.2">
      <c r="A371" s="50" t="s">
        <v>193</v>
      </c>
      <c r="B371" s="51" t="s">
        <v>3</v>
      </c>
      <c r="C371" s="26">
        <v>91959</v>
      </c>
      <c r="D371" s="273">
        <f t="shared" si="118"/>
        <v>45901</v>
      </c>
      <c r="E371" s="141" t="s">
        <v>1332</v>
      </c>
      <c r="F371" s="68" t="s">
        <v>47</v>
      </c>
      <c r="G371" s="69">
        <v>3</v>
      </c>
      <c r="H371" s="55">
        <v>49.96</v>
      </c>
      <c r="I371" s="63">
        <v>1</v>
      </c>
      <c r="J371" s="56">
        <f t="shared" si="138"/>
        <v>62.504956000000007</v>
      </c>
      <c r="K371" s="294">
        <f t="shared" si="139"/>
        <v>187.51486800000004</v>
      </c>
      <c r="L371" s="297">
        <f t="shared" ref="L371" si="142">J371-M371</f>
        <v>27.552184604800004</v>
      </c>
      <c r="M371" s="65">
        <f>VLOOKUP(C371,'% MDO'!$B:$E,4,FALSE)*J371</f>
        <v>34.952771395200003</v>
      </c>
    </row>
    <row r="372" spans="1:13" ht="45" x14ac:dyDescent="0.2">
      <c r="A372" s="50" t="s">
        <v>194</v>
      </c>
      <c r="B372" s="51" t="s">
        <v>3</v>
      </c>
      <c r="C372" s="26">
        <v>92027</v>
      </c>
      <c r="D372" s="273">
        <f t="shared" si="118"/>
        <v>45901</v>
      </c>
      <c r="E372" s="141" t="s">
        <v>218</v>
      </c>
      <c r="F372" s="68" t="s">
        <v>47</v>
      </c>
      <c r="G372" s="68">
        <v>1</v>
      </c>
      <c r="H372" s="55">
        <v>72.849999999999994</v>
      </c>
      <c r="I372" s="63">
        <v>1</v>
      </c>
      <c r="J372" s="56">
        <f t="shared" si="138"/>
        <v>91.142634999999999</v>
      </c>
      <c r="K372" s="294">
        <f t="shared" si="139"/>
        <v>91.142634999999999</v>
      </c>
      <c r="L372" s="297">
        <f t="shared" ref="L372:L383" si="143">J372-M372</f>
        <v>39.410075374000002</v>
      </c>
      <c r="M372" s="65">
        <f>VLOOKUP(C372,'% MDO'!$B:$E,4,FALSE)*J372</f>
        <v>51.732559625999997</v>
      </c>
    </row>
    <row r="373" spans="1:13" ht="33.75" customHeight="1" x14ac:dyDescent="0.2">
      <c r="A373" s="50" t="s">
        <v>195</v>
      </c>
      <c r="B373" s="51" t="s">
        <v>3</v>
      </c>
      <c r="C373" s="26">
        <v>101875</v>
      </c>
      <c r="D373" s="273">
        <f t="shared" si="118"/>
        <v>45901</v>
      </c>
      <c r="E373" s="307" t="s">
        <v>228</v>
      </c>
      <c r="F373" s="68" t="s">
        <v>47</v>
      </c>
      <c r="G373" s="68">
        <v>1</v>
      </c>
      <c r="H373" s="55">
        <v>462.44</v>
      </c>
      <c r="I373" s="63">
        <v>1</v>
      </c>
      <c r="J373" s="56">
        <f t="shared" si="138"/>
        <v>578.55868400000008</v>
      </c>
      <c r="K373" s="294">
        <f t="shared" si="139"/>
        <v>578.55868400000008</v>
      </c>
      <c r="L373" s="297">
        <f t="shared" si="143"/>
        <v>479.10444622040006</v>
      </c>
      <c r="M373" s="65">
        <f>VLOOKUP(C373,'% MDO'!$B:$E,4,FALSE)*J373</f>
        <v>99.454237779600007</v>
      </c>
    </row>
    <row r="374" spans="1:13" ht="45" x14ac:dyDescent="0.2">
      <c r="A374" s="50" t="s">
        <v>196</v>
      </c>
      <c r="B374" s="51" t="s">
        <v>3</v>
      </c>
      <c r="C374" s="26">
        <v>91854</v>
      </c>
      <c r="D374" s="273">
        <f t="shared" si="118"/>
        <v>45901</v>
      </c>
      <c r="E374" s="141" t="s">
        <v>944</v>
      </c>
      <c r="F374" s="68" t="s">
        <v>13</v>
      </c>
      <c r="G374" s="68">
        <f>8+18+3</f>
        <v>29</v>
      </c>
      <c r="H374" s="55">
        <v>10.62</v>
      </c>
      <c r="I374" s="63">
        <v>1</v>
      </c>
      <c r="J374" s="56">
        <f t="shared" si="138"/>
        <v>13.286682000000001</v>
      </c>
      <c r="K374" s="294">
        <f t="shared" si="139"/>
        <v>385.31377800000001</v>
      </c>
      <c r="L374" s="297">
        <f t="shared" si="143"/>
        <v>4.4536958064000007</v>
      </c>
      <c r="M374" s="65">
        <f>VLOOKUP(C374,'% MDO'!$B:$E,4,FALSE)*J374</f>
        <v>8.8329861936</v>
      </c>
    </row>
    <row r="375" spans="1:13" ht="45" x14ac:dyDescent="0.2">
      <c r="A375" s="50" t="s">
        <v>197</v>
      </c>
      <c r="B375" s="51" t="s">
        <v>3</v>
      </c>
      <c r="C375" s="53">
        <v>97668</v>
      </c>
      <c r="D375" s="273">
        <f t="shared" si="118"/>
        <v>45901</v>
      </c>
      <c r="E375" s="138" t="s">
        <v>940</v>
      </c>
      <c r="F375" s="68" t="s">
        <v>13</v>
      </c>
      <c r="G375" s="68">
        <f>32+15</f>
        <v>47</v>
      </c>
      <c r="H375" s="166">
        <v>15.61</v>
      </c>
      <c r="I375" s="63">
        <v>1</v>
      </c>
      <c r="J375" s="56">
        <f t="shared" si="138"/>
        <v>19.529671</v>
      </c>
      <c r="K375" s="294">
        <f t="shared" si="139"/>
        <v>917.89453700000001</v>
      </c>
      <c r="L375" s="297">
        <f t="shared" si="143"/>
        <v>13.3114237536</v>
      </c>
      <c r="M375" s="65">
        <f>VLOOKUP(C375,'% MDO'!$B:$E,4,FALSE)*J375</f>
        <v>6.2182472464000007</v>
      </c>
    </row>
    <row r="376" spans="1:13" ht="14.45" customHeight="1" x14ac:dyDescent="0.2">
      <c r="A376" s="50" t="s">
        <v>198</v>
      </c>
      <c r="B376" s="51" t="s">
        <v>3</v>
      </c>
      <c r="C376" s="26">
        <v>93675</v>
      </c>
      <c r="D376" s="273">
        <f t="shared" si="118"/>
        <v>45901</v>
      </c>
      <c r="E376" s="138" t="s">
        <v>219</v>
      </c>
      <c r="F376" s="68" t="s">
        <v>47</v>
      </c>
      <c r="G376" s="68">
        <v>1</v>
      </c>
      <c r="H376" s="55">
        <v>146.5</v>
      </c>
      <c r="I376" s="63">
        <v>1</v>
      </c>
      <c r="J376" s="56">
        <f t="shared" si="138"/>
        <v>183.28615000000002</v>
      </c>
      <c r="K376" s="294">
        <f t="shared" si="139"/>
        <v>183.28615000000002</v>
      </c>
      <c r="L376" s="297">
        <f t="shared" si="143"/>
        <v>166.51546727500002</v>
      </c>
      <c r="M376" s="65">
        <f>VLOOKUP(C376,'% MDO'!$B:$E,4,FALSE)*J376</f>
        <v>16.770682725</v>
      </c>
    </row>
    <row r="377" spans="1:13" ht="30" x14ac:dyDescent="0.2">
      <c r="A377" s="50" t="s">
        <v>199</v>
      </c>
      <c r="B377" s="51" t="s">
        <v>3</v>
      </c>
      <c r="C377" s="26">
        <v>93665</v>
      </c>
      <c r="D377" s="273">
        <f t="shared" si="118"/>
        <v>45901</v>
      </c>
      <c r="E377" s="141" t="s">
        <v>222</v>
      </c>
      <c r="F377" s="68" t="s">
        <v>47</v>
      </c>
      <c r="G377" s="68">
        <v>2</v>
      </c>
      <c r="H377" s="55">
        <v>67.03</v>
      </c>
      <c r="I377" s="63">
        <v>1</v>
      </c>
      <c r="J377" s="56">
        <f t="shared" si="138"/>
        <v>83.861233000000013</v>
      </c>
      <c r="K377" s="294">
        <f t="shared" si="139"/>
        <v>167.72246600000003</v>
      </c>
      <c r="L377" s="297">
        <f t="shared" si="143"/>
        <v>66.258760193300006</v>
      </c>
      <c r="M377" s="65">
        <f>VLOOKUP(C377,'% MDO'!$B:$E,4,FALSE)*J377</f>
        <v>17.602472806700003</v>
      </c>
    </row>
    <row r="378" spans="1:13" ht="30" x14ac:dyDescent="0.2">
      <c r="A378" s="50" t="s">
        <v>200</v>
      </c>
      <c r="B378" s="51" t="s">
        <v>3</v>
      </c>
      <c r="C378" s="26">
        <v>93653</v>
      </c>
      <c r="D378" s="273">
        <f t="shared" si="118"/>
        <v>45901</v>
      </c>
      <c r="E378" s="141" t="s">
        <v>220</v>
      </c>
      <c r="F378" s="68" t="s">
        <v>47</v>
      </c>
      <c r="G378" s="68">
        <v>1</v>
      </c>
      <c r="H378" s="55">
        <v>11.29</v>
      </c>
      <c r="I378" s="63">
        <v>1</v>
      </c>
      <c r="J378" s="56">
        <f t="shared" si="138"/>
        <v>14.124919</v>
      </c>
      <c r="K378" s="294">
        <f t="shared" si="139"/>
        <v>14.124919</v>
      </c>
      <c r="L378" s="297">
        <f t="shared" si="143"/>
        <v>11.7985448407</v>
      </c>
      <c r="M378" s="65">
        <f>VLOOKUP(C378,'% MDO'!$B:$E,4,FALSE)*J378</f>
        <v>2.3263741593000002</v>
      </c>
    </row>
    <row r="379" spans="1:13" ht="30" x14ac:dyDescent="0.2">
      <c r="A379" s="50" t="s">
        <v>201</v>
      </c>
      <c r="B379" s="51" t="s">
        <v>3</v>
      </c>
      <c r="C379" s="26">
        <v>93658</v>
      </c>
      <c r="D379" s="273">
        <f t="shared" si="118"/>
        <v>45901</v>
      </c>
      <c r="E379" s="141" t="s">
        <v>221</v>
      </c>
      <c r="F379" s="68" t="s">
        <v>47</v>
      </c>
      <c r="G379" s="68">
        <v>1</v>
      </c>
      <c r="H379" s="55">
        <v>20.9</v>
      </c>
      <c r="I379" s="63">
        <v>1</v>
      </c>
      <c r="J379" s="56">
        <f t="shared" si="138"/>
        <v>26.14799</v>
      </c>
      <c r="K379" s="294">
        <f t="shared" si="139"/>
        <v>26.14799</v>
      </c>
      <c r="L379" s="297">
        <f t="shared" si="143"/>
        <v>17.764944405999998</v>
      </c>
      <c r="M379" s="65">
        <f>VLOOKUP(C379,'% MDO'!$B:$E,4,FALSE)*J379</f>
        <v>8.3830455940000004</v>
      </c>
    </row>
    <row r="380" spans="1:13" ht="45" x14ac:dyDescent="0.2">
      <c r="A380" s="50" t="s">
        <v>202</v>
      </c>
      <c r="B380" s="51" t="s">
        <v>3</v>
      </c>
      <c r="C380" s="26">
        <v>91927</v>
      </c>
      <c r="D380" s="273">
        <f t="shared" si="118"/>
        <v>45901</v>
      </c>
      <c r="E380" s="141" t="s">
        <v>1012</v>
      </c>
      <c r="F380" s="68" t="s">
        <v>13</v>
      </c>
      <c r="G380" s="68">
        <v>279</v>
      </c>
      <c r="H380" s="55">
        <v>5</v>
      </c>
      <c r="I380" s="63">
        <v>1</v>
      </c>
      <c r="J380" s="56">
        <f t="shared" si="138"/>
        <v>6.2555000000000005</v>
      </c>
      <c r="K380" s="294">
        <f t="shared" si="139"/>
        <v>1745.2845000000002</v>
      </c>
      <c r="L380" s="297">
        <f t="shared" si="143"/>
        <v>4.353828</v>
      </c>
      <c r="M380" s="65">
        <f>VLOOKUP(C380,'% MDO'!$B:$E,4,FALSE)*J380</f>
        <v>1.901672</v>
      </c>
    </row>
    <row r="381" spans="1:13" ht="45" x14ac:dyDescent="0.2">
      <c r="A381" s="50" t="s">
        <v>1303</v>
      </c>
      <c r="B381" s="51" t="s">
        <v>3</v>
      </c>
      <c r="C381" s="26">
        <v>91931</v>
      </c>
      <c r="D381" s="273">
        <f t="shared" si="118"/>
        <v>45901</v>
      </c>
      <c r="E381" s="141" t="s">
        <v>1013</v>
      </c>
      <c r="F381" s="68" t="s">
        <v>13</v>
      </c>
      <c r="G381" s="68">
        <v>154</v>
      </c>
      <c r="H381" s="55">
        <v>10.41</v>
      </c>
      <c r="I381" s="63">
        <v>1</v>
      </c>
      <c r="J381" s="56">
        <f t="shared" si="138"/>
        <v>13.023951000000002</v>
      </c>
      <c r="K381" s="294">
        <f t="shared" si="139"/>
        <v>2005.6884540000003</v>
      </c>
      <c r="L381" s="297">
        <f t="shared" si="143"/>
        <v>9.6715860126000024</v>
      </c>
      <c r="M381" s="65">
        <f>VLOOKUP(C381,'% MDO'!$B:$E,4,FALSE)*J381</f>
        <v>3.3523649874000006</v>
      </c>
    </row>
    <row r="382" spans="1:13" ht="30" x14ac:dyDescent="0.2">
      <c r="A382" s="50" t="s">
        <v>1304</v>
      </c>
      <c r="B382" s="51" t="s">
        <v>3</v>
      </c>
      <c r="C382" s="53">
        <v>106027</v>
      </c>
      <c r="D382" s="273">
        <f t="shared" ref="D382:D445" si="144">$D$10</f>
        <v>45901</v>
      </c>
      <c r="E382" s="140" t="s">
        <v>1298</v>
      </c>
      <c r="F382" s="68" t="s">
        <v>47</v>
      </c>
      <c r="G382" s="68">
        <v>4</v>
      </c>
      <c r="H382" s="55">
        <v>70.459999999999994</v>
      </c>
      <c r="I382" s="63">
        <v>1</v>
      </c>
      <c r="J382" s="56">
        <f t="shared" si="138"/>
        <v>88.152506000000002</v>
      </c>
      <c r="K382" s="294">
        <f t="shared" si="139"/>
        <v>352.61002400000001</v>
      </c>
      <c r="L382" s="297">
        <f t="shared" si="143"/>
        <v>79.434223156599998</v>
      </c>
      <c r="M382" s="65">
        <f>VLOOKUP(C382,'% MDO'!$B:$E,4,FALSE)*J382</f>
        <v>8.7182828434000008</v>
      </c>
    </row>
    <row r="383" spans="1:13" ht="30" x14ac:dyDescent="0.2">
      <c r="A383" s="50" t="s">
        <v>1305</v>
      </c>
      <c r="B383" s="51" t="s">
        <v>3</v>
      </c>
      <c r="C383" s="53">
        <v>96985</v>
      </c>
      <c r="D383" s="273">
        <f t="shared" si="144"/>
        <v>45901</v>
      </c>
      <c r="E383" s="141" t="s">
        <v>939</v>
      </c>
      <c r="F383" s="68" t="s">
        <v>47</v>
      </c>
      <c r="G383" s="68">
        <v>1</v>
      </c>
      <c r="H383" s="55">
        <v>100.24</v>
      </c>
      <c r="I383" s="63">
        <v>1</v>
      </c>
      <c r="J383" s="56">
        <f t="shared" si="138"/>
        <v>125.410264</v>
      </c>
      <c r="K383" s="294">
        <f>J383*G383</f>
        <v>125.410264</v>
      </c>
      <c r="L383" s="297">
        <f t="shared" si="143"/>
        <v>109.0191424952</v>
      </c>
      <c r="M383" s="65">
        <f>VLOOKUP(C383,'% MDO'!$B:$E,4,FALSE)*J383</f>
        <v>16.391121504800001</v>
      </c>
    </row>
    <row r="384" spans="1:13" x14ac:dyDescent="0.2">
      <c r="A384" s="59" t="s">
        <v>70</v>
      </c>
      <c r="B384" s="60"/>
      <c r="C384" s="60"/>
      <c r="D384" s="60"/>
      <c r="E384" s="137" t="s">
        <v>129</v>
      </c>
      <c r="F384" s="60"/>
      <c r="G384" s="61"/>
      <c r="H384" s="62"/>
      <c r="I384" s="62"/>
      <c r="J384" s="5"/>
      <c r="K384" s="295">
        <f>SUM(K385:K399)</f>
        <v>13431.5960922784</v>
      </c>
      <c r="L384" s="295"/>
      <c r="M384" s="315"/>
    </row>
    <row r="385" spans="1:13" ht="45" x14ac:dyDescent="0.2">
      <c r="A385" s="50" t="s">
        <v>176</v>
      </c>
      <c r="B385" s="51" t="s">
        <v>7</v>
      </c>
      <c r="C385" s="53" t="s">
        <v>620</v>
      </c>
      <c r="D385" s="273">
        <f t="shared" si="144"/>
        <v>45901</v>
      </c>
      <c r="E385" s="140" t="str">
        <f>COMPOSIÇÕES!C29</f>
        <v>TRILHO ELETRIFICADO BRANCO DE 2,00m COM 05 SPOTS DIRECIONÁVEIS CADA. 100W CADA TRILHO. FORNECIMENTO E INSTALAÇÃO</v>
      </c>
      <c r="F385" s="68" t="s">
        <v>47</v>
      </c>
      <c r="G385" s="68">
        <v>16</v>
      </c>
      <c r="H385" s="55">
        <f>COMPOSIÇÕES!G29</f>
        <v>189.318084</v>
      </c>
      <c r="I385" s="63">
        <v>1</v>
      </c>
      <c r="J385" s="56">
        <f t="shared" ref="J385:J399" si="145">IF(I385=1,(H385*(1+$M$1)),(H385*(1+$M$2)))</f>
        <v>236.8558548924</v>
      </c>
      <c r="K385" s="294">
        <f t="shared" ref="K385:K399" si="146">J385*G385</f>
        <v>3789.6936782784001</v>
      </c>
      <c r="L385" s="297">
        <f t="shared" ref="L385" si="147">J385-M385</f>
        <v>207.751385478</v>
      </c>
      <c r="M385" s="65">
        <f>VLOOKUP(E385,COMPOSIÇÕES!$C:$J,8,FALSE)*J385</f>
        <v>29.1044694144</v>
      </c>
    </row>
    <row r="386" spans="1:13" ht="30" x14ac:dyDescent="0.2">
      <c r="A386" s="50" t="s">
        <v>203</v>
      </c>
      <c r="B386" s="51" t="s">
        <v>3</v>
      </c>
      <c r="C386" s="53">
        <v>101655</v>
      </c>
      <c r="D386" s="273">
        <f t="shared" si="144"/>
        <v>45901</v>
      </c>
      <c r="E386" s="138" t="s">
        <v>141</v>
      </c>
      <c r="F386" s="68" t="s">
        <v>47</v>
      </c>
      <c r="G386" s="68">
        <v>10</v>
      </c>
      <c r="H386" s="55">
        <v>274.72000000000003</v>
      </c>
      <c r="I386" s="63">
        <v>1</v>
      </c>
      <c r="J386" s="56">
        <f t="shared" si="145"/>
        <v>343.70219200000008</v>
      </c>
      <c r="K386" s="294">
        <f t="shared" si="146"/>
        <v>3437.021920000001</v>
      </c>
      <c r="L386" s="297">
        <f t="shared" ref="L386:L399" si="148">J386-M386</f>
        <v>320.57103447840007</v>
      </c>
      <c r="M386" s="65">
        <f>VLOOKUP(C386,'% MDO'!$B:$E,4,FALSE)*J386</f>
        <v>23.131157521600006</v>
      </c>
    </row>
    <row r="387" spans="1:13" ht="30" x14ac:dyDescent="0.25">
      <c r="A387" s="50" t="s">
        <v>204</v>
      </c>
      <c r="B387" s="51" t="s">
        <v>7</v>
      </c>
      <c r="C387" s="26" t="s">
        <v>947</v>
      </c>
      <c r="D387" s="273">
        <f t="shared" si="144"/>
        <v>45901</v>
      </c>
      <c r="E387" s="168" t="str">
        <f>COMPOSIÇÕES!$C$98</f>
        <v>Caixa de comando IP65 para rele fotovoltáico. Caixa De Montagem Pvc 280x180x90cm Ip65 Fornecimento e Instalação</v>
      </c>
      <c r="F387" s="66" t="s">
        <v>47</v>
      </c>
      <c r="G387" s="66">
        <v>1</v>
      </c>
      <c r="H387" s="55">
        <f>COMPOSIÇÕES!$G$98</f>
        <v>159.75</v>
      </c>
      <c r="I387" s="63">
        <v>1</v>
      </c>
      <c r="J387" s="56">
        <f t="shared" si="145"/>
        <v>199.86322500000003</v>
      </c>
      <c r="K387" s="294">
        <f t="shared" si="146"/>
        <v>199.86322500000003</v>
      </c>
      <c r="L387" s="297">
        <f t="shared" si="148"/>
        <v>148.88090000000003</v>
      </c>
      <c r="M387" s="65">
        <f>VLOOKUP(E387,COMPOSIÇÕES!$C:$J,8,FALSE)*J387</f>
        <v>50.98232500000001</v>
      </c>
    </row>
    <row r="388" spans="1:13" ht="45" x14ac:dyDescent="0.2">
      <c r="A388" s="50" t="s">
        <v>205</v>
      </c>
      <c r="B388" s="51" t="s">
        <v>3</v>
      </c>
      <c r="C388" s="53">
        <v>97881</v>
      </c>
      <c r="D388" s="273">
        <f t="shared" si="144"/>
        <v>45901</v>
      </c>
      <c r="E388" s="141" t="s">
        <v>942</v>
      </c>
      <c r="F388" s="69" t="s">
        <v>47</v>
      </c>
      <c r="G388" s="69">
        <v>1</v>
      </c>
      <c r="H388" s="55">
        <v>145.16</v>
      </c>
      <c r="I388" s="63">
        <v>1</v>
      </c>
      <c r="J388" s="56">
        <f t="shared" si="145"/>
        <v>181.60967600000001</v>
      </c>
      <c r="K388" s="294">
        <f t="shared" si="146"/>
        <v>181.60967600000001</v>
      </c>
      <c r="L388" s="297">
        <f t="shared" si="148"/>
        <v>147.28544723600001</v>
      </c>
      <c r="M388" s="65">
        <f>VLOOKUP(C388,'% MDO'!$B:$E,4,FALSE)*J388</f>
        <v>34.324228764000004</v>
      </c>
    </row>
    <row r="389" spans="1:13" ht="45" x14ac:dyDescent="0.2">
      <c r="A389" s="50" t="s">
        <v>206</v>
      </c>
      <c r="B389" s="51" t="s">
        <v>3</v>
      </c>
      <c r="C389" s="53">
        <v>101876</v>
      </c>
      <c r="D389" s="273">
        <f t="shared" si="144"/>
        <v>45901</v>
      </c>
      <c r="E389" s="138" t="s">
        <v>943</v>
      </c>
      <c r="F389" s="66" t="s">
        <v>47</v>
      </c>
      <c r="G389" s="66">
        <v>1</v>
      </c>
      <c r="H389" s="55">
        <v>108.04</v>
      </c>
      <c r="I389" s="63">
        <v>1</v>
      </c>
      <c r="J389" s="56">
        <f t="shared" si="145"/>
        <v>135.16884400000001</v>
      </c>
      <c r="K389" s="294">
        <f t="shared" si="146"/>
        <v>135.16884400000001</v>
      </c>
      <c r="L389" s="297">
        <f t="shared" si="148"/>
        <v>77.370646305600005</v>
      </c>
      <c r="M389" s="65">
        <f>VLOOKUP(C389,'% MDO'!$B:$E,4,FALSE)*J389</f>
        <v>57.798197694400002</v>
      </c>
    </row>
    <row r="390" spans="1:13" ht="45" x14ac:dyDescent="0.2">
      <c r="A390" s="50" t="s">
        <v>207</v>
      </c>
      <c r="B390" s="51" t="s">
        <v>3</v>
      </c>
      <c r="C390" s="26">
        <v>91854</v>
      </c>
      <c r="D390" s="273">
        <f t="shared" si="144"/>
        <v>45901</v>
      </c>
      <c r="E390" s="141" t="s">
        <v>944</v>
      </c>
      <c r="F390" s="68" t="s">
        <v>13</v>
      </c>
      <c r="G390" s="68">
        <f>56+7+3</f>
        <v>66</v>
      </c>
      <c r="H390" s="55">
        <v>10.62</v>
      </c>
      <c r="I390" s="63">
        <v>1</v>
      </c>
      <c r="J390" s="56">
        <f t="shared" si="145"/>
        <v>13.286682000000001</v>
      </c>
      <c r="K390" s="294">
        <f t="shared" si="146"/>
        <v>876.92101200000002</v>
      </c>
      <c r="L390" s="297">
        <f t="shared" si="148"/>
        <v>4.4536958064000007</v>
      </c>
      <c r="M390" s="65">
        <f>VLOOKUP(C390,'% MDO'!$B:$E,4,FALSE)*J390</f>
        <v>8.8329861936</v>
      </c>
    </row>
    <row r="391" spans="1:13" ht="45" x14ac:dyDescent="0.2">
      <c r="A391" s="50" t="s">
        <v>208</v>
      </c>
      <c r="B391" s="51" t="s">
        <v>3</v>
      </c>
      <c r="C391" s="53">
        <v>97668</v>
      </c>
      <c r="D391" s="273">
        <f t="shared" si="144"/>
        <v>45901</v>
      </c>
      <c r="E391" s="138" t="s">
        <v>940</v>
      </c>
      <c r="F391" s="68" t="s">
        <v>13</v>
      </c>
      <c r="G391" s="68">
        <v>68</v>
      </c>
      <c r="H391" s="55">
        <v>15.61</v>
      </c>
      <c r="I391" s="63">
        <v>1</v>
      </c>
      <c r="J391" s="56">
        <f t="shared" si="145"/>
        <v>19.529671</v>
      </c>
      <c r="K391" s="294">
        <f t="shared" si="146"/>
        <v>1328.0176280000001</v>
      </c>
      <c r="L391" s="297">
        <f t="shared" si="148"/>
        <v>13.3114237536</v>
      </c>
      <c r="M391" s="65">
        <f>VLOOKUP(C391,'% MDO'!$B:$E,4,FALSE)*J391</f>
        <v>6.2182472464000007</v>
      </c>
    </row>
    <row r="392" spans="1:13" ht="30" x14ac:dyDescent="0.2">
      <c r="A392" s="50" t="s">
        <v>209</v>
      </c>
      <c r="B392" s="51" t="s">
        <v>3</v>
      </c>
      <c r="C392" s="26">
        <v>93660</v>
      </c>
      <c r="D392" s="273">
        <f t="shared" si="144"/>
        <v>45901</v>
      </c>
      <c r="E392" s="188" t="s">
        <v>1009</v>
      </c>
      <c r="F392" s="68" t="s">
        <v>47</v>
      </c>
      <c r="G392" s="68">
        <v>1</v>
      </c>
      <c r="H392" s="55">
        <v>53.33</v>
      </c>
      <c r="I392" s="63">
        <v>1</v>
      </c>
      <c r="J392" s="56">
        <f t="shared" si="145"/>
        <v>66.721163000000004</v>
      </c>
      <c r="K392" s="294">
        <f t="shared" si="146"/>
        <v>66.721163000000004</v>
      </c>
      <c r="L392" s="297">
        <f t="shared" si="148"/>
        <v>62.057353706300006</v>
      </c>
      <c r="M392" s="65">
        <f>VLOOKUP(C392,'% MDO'!$B:$E,4,FALSE)*J392</f>
        <v>4.6638092937000009</v>
      </c>
    </row>
    <row r="393" spans="1:13" ht="45" x14ac:dyDescent="0.2">
      <c r="A393" s="50" t="s">
        <v>210</v>
      </c>
      <c r="B393" s="51" t="s">
        <v>3</v>
      </c>
      <c r="C393" s="26">
        <v>91927</v>
      </c>
      <c r="D393" s="273">
        <f t="shared" si="144"/>
        <v>45901</v>
      </c>
      <c r="E393" s="141" t="s">
        <v>1012</v>
      </c>
      <c r="F393" s="68" t="s">
        <v>13</v>
      </c>
      <c r="G393" s="68">
        <f>((G390+G391)*3)+10+5</f>
        <v>417</v>
      </c>
      <c r="H393" s="55">
        <v>5</v>
      </c>
      <c r="I393" s="63">
        <v>1</v>
      </c>
      <c r="J393" s="56">
        <f t="shared" si="145"/>
        <v>6.2555000000000005</v>
      </c>
      <c r="K393" s="294">
        <f t="shared" si="146"/>
        <v>2608.5435000000002</v>
      </c>
      <c r="L393" s="297">
        <f t="shared" si="148"/>
        <v>4.353828</v>
      </c>
      <c r="M393" s="65">
        <f>VLOOKUP(C393,'% MDO'!$B:$E,4,FALSE)*J393</f>
        <v>1.901672</v>
      </c>
    </row>
    <row r="394" spans="1:13" ht="30" x14ac:dyDescent="0.2">
      <c r="A394" s="50" t="s">
        <v>211</v>
      </c>
      <c r="B394" s="51" t="s">
        <v>3</v>
      </c>
      <c r="C394" s="53">
        <v>96985</v>
      </c>
      <c r="D394" s="273">
        <f t="shared" si="144"/>
        <v>45901</v>
      </c>
      <c r="E394" s="141" t="s">
        <v>939</v>
      </c>
      <c r="F394" s="68" t="s">
        <v>47</v>
      </c>
      <c r="G394" s="68">
        <v>1</v>
      </c>
      <c r="H394" s="55">
        <v>100.24</v>
      </c>
      <c r="I394" s="63">
        <v>1</v>
      </c>
      <c r="J394" s="56">
        <f t="shared" si="145"/>
        <v>125.410264</v>
      </c>
      <c r="K394" s="294">
        <f t="shared" si="146"/>
        <v>125.410264</v>
      </c>
      <c r="L394" s="297">
        <f t="shared" si="148"/>
        <v>109.0191424952</v>
      </c>
      <c r="M394" s="65">
        <f>VLOOKUP(C394,'% MDO'!$B:$E,4,FALSE)*J394</f>
        <v>16.391121504800001</v>
      </c>
    </row>
    <row r="395" spans="1:13" ht="30" x14ac:dyDescent="0.2">
      <c r="A395" s="50" t="s">
        <v>212</v>
      </c>
      <c r="B395" s="51" t="s">
        <v>3</v>
      </c>
      <c r="C395" s="26">
        <v>101632</v>
      </c>
      <c r="D395" s="273">
        <f t="shared" si="144"/>
        <v>45901</v>
      </c>
      <c r="E395" s="138" t="s">
        <v>941</v>
      </c>
      <c r="F395" s="66" t="s">
        <v>47</v>
      </c>
      <c r="G395" s="66">
        <v>1</v>
      </c>
      <c r="H395" s="55">
        <v>33.31</v>
      </c>
      <c r="I395" s="63">
        <v>1</v>
      </c>
      <c r="J395" s="56">
        <f t="shared" si="145"/>
        <v>41.674141000000006</v>
      </c>
      <c r="K395" s="294">
        <f t="shared" si="146"/>
        <v>41.674141000000006</v>
      </c>
      <c r="L395" s="297">
        <f t="shared" si="148"/>
        <v>40.723970585200007</v>
      </c>
      <c r="M395" s="65">
        <f>VLOOKUP(C395,'% MDO'!$B:$E,4,FALSE)*J395</f>
        <v>0.9501704148000002</v>
      </c>
    </row>
    <row r="396" spans="1:13" ht="30" x14ac:dyDescent="0.2">
      <c r="A396" s="50" t="s">
        <v>213</v>
      </c>
      <c r="B396" s="51" t="s">
        <v>3</v>
      </c>
      <c r="C396" s="26">
        <v>93653</v>
      </c>
      <c r="D396" s="273">
        <f t="shared" si="144"/>
        <v>45901</v>
      </c>
      <c r="E396" s="138" t="s">
        <v>220</v>
      </c>
      <c r="F396" s="66" t="s">
        <v>47</v>
      </c>
      <c r="G396" s="66">
        <v>1</v>
      </c>
      <c r="H396" s="55">
        <v>11.29</v>
      </c>
      <c r="I396" s="63">
        <v>1</v>
      </c>
      <c r="J396" s="56">
        <f t="shared" si="145"/>
        <v>14.124919</v>
      </c>
      <c r="K396" s="294">
        <f t="shared" si="146"/>
        <v>14.124919</v>
      </c>
      <c r="L396" s="297">
        <f t="shared" si="148"/>
        <v>11.7985448407</v>
      </c>
      <c r="M396" s="65">
        <f>VLOOKUP(C396,'% MDO'!$B:$E,4,FALSE)*J396</f>
        <v>2.3263741593000002</v>
      </c>
    </row>
    <row r="397" spans="1:13" ht="30" x14ac:dyDescent="0.2">
      <c r="A397" s="50" t="s">
        <v>214</v>
      </c>
      <c r="B397" s="51" t="s">
        <v>3</v>
      </c>
      <c r="C397" s="26">
        <v>101901</v>
      </c>
      <c r="D397" s="273">
        <f t="shared" si="144"/>
        <v>45901</v>
      </c>
      <c r="E397" s="138" t="s">
        <v>216</v>
      </c>
      <c r="F397" s="66" t="s">
        <v>47</v>
      </c>
      <c r="G397" s="66">
        <v>1</v>
      </c>
      <c r="H397" s="55">
        <v>200.35</v>
      </c>
      <c r="I397" s="63">
        <v>1</v>
      </c>
      <c r="J397" s="56">
        <f t="shared" si="145"/>
        <v>250.65788500000002</v>
      </c>
      <c r="K397" s="294">
        <f t="shared" si="146"/>
        <v>250.65788500000002</v>
      </c>
      <c r="L397" s="297">
        <f t="shared" si="148"/>
        <v>243.63946422000001</v>
      </c>
      <c r="M397" s="65">
        <f>VLOOKUP(C397,'% MDO'!$B:$E,4,FALSE)*J397</f>
        <v>7.0184207800000005</v>
      </c>
    </row>
    <row r="398" spans="1:13" ht="30" x14ac:dyDescent="0.2">
      <c r="A398" s="50" t="s">
        <v>1306</v>
      </c>
      <c r="B398" s="51" t="s">
        <v>3</v>
      </c>
      <c r="C398" s="53">
        <v>106027</v>
      </c>
      <c r="D398" s="273">
        <f t="shared" si="144"/>
        <v>45901</v>
      </c>
      <c r="E398" s="140" t="s">
        <v>1298</v>
      </c>
      <c r="F398" s="68" t="s">
        <v>47</v>
      </c>
      <c r="G398" s="68">
        <v>2</v>
      </c>
      <c r="H398" s="55">
        <v>70.459999999999994</v>
      </c>
      <c r="I398" s="63">
        <v>1</v>
      </c>
      <c r="J398" s="56">
        <f t="shared" si="145"/>
        <v>88.152506000000002</v>
      </c>
      <c r="K398" s="294">
        <f t="shared" si="146"/>
        <v>176.305012</v>
      </c>
      <c r="L398" s="297">
        <f t="shared" si="148"/>
        <v>79.434223156599998</v>
      </c>
      <c r="M398" s="65">
        <f>VLOOKUP(C398,'% MDO'!$B:$E,4,FALSE)*J398</f>
        <v>8.7182828434000008</v>
      </c>
    </row>
    <row r="399" spans="1:13" ht="30" x14ac:dyDescent="0.25">
      <c r="A399" s="50" t="s">
        <v>1307</v>
      </c>
      <c r="B399" s="51" t="s">
        <v>7</v>
      </c>
      <c r="C399" s="26" t="s">
        <v>947</v>
      </c>
      <c r="D399" s="273">
        <f t="shared" si="144"/>
        <v>45901</v>
      </c>
      <c r="E399" s="168" t="str">
        <f>COMPOSIÇÕES!$C$98</f>
        <v>Caixa de comando IP65 para rele fotovoltáico. Caixa De Montagem Pvc 280x180x90cm Ip65 Fornecimento e Instalação</v>
      </c>
      <c r="F399" s="66" t="s">
        <v>47</v>
      </c>
      <c r="G399" s="66">
        <v>1</v>
      </c>
      <c r="H399" s="55">
        <f>COMPOSIÇÕES!$G$98</f>
        <v>159.75</v>
      </c>
      <c r="I399" s="63">
        <v>1</v>
      </c>
      <c r="J399" s="56">
        <f t="shared" si="145"/>
        <v>199.86322500000003</v>
      </c>
      <c r="K399" s="294">
        <f t="shared" si="146"/>
        <v>199.86322500000003</v>
      </c>
      <c r="L399" s="297">
        <f t="shared" si="148"/>
        <v>148.88090000000003</v>
      </c>
      <c r="M399" s="65">
        <f>VLOOKUP(E399,COMPOSIÇÕES!$C:$J,8,FALSE)*J399</f>
        <v>50.98232500000001</v>
      </c>
    </row>
    <row r="400" spans="1:13" x14ac:dyDescent="0.2">
      <c r="A400" s="59" t="s">
        <v>727</v>
      </c>
      <c r="B400" s="60"/>
      <c r="C400" s="60"/>
      <c r="D400" s="60"/>
      <c r="E400" s="137" t="s">
        <v>130</v>
      </c>
      <c r="F400" s="60"/>
      <c r="G400" s="61"/>
      <c r="H400" s="62"/>
      <c r="I400" s="62"/>
      <c r="J400" s="5"/>
      <c r="K400" s="295">
        <f>SUM(K401:K414)</f>
        <v>4325.4330344</v>
      </c>
      <c r="L400" s="295"/>
      <c r="M400" s="315"/>
    </row>
    <row r="401" spans="1:13" ht="30" x14ac:dyDescent="0.2">
      <c r="A401" s="50" t="s">
        <v>728</v>
      </c>
      <c r="B401" s="51" t="s">
        <v>3</v>
      </c>
      <c r="C401" s="26">
        <v>92010</v>
      </c>
      <c r="D401" s="273">
        <f t="shared" si="144"/>
        <v>45901</v>
      </c>
      <c r="E401" s="141" t="s">
        <v>225</v>
      </c>
      <c r="F401" s="68" t="s">
        <v>47</v>
      </c>
      <c r="G401" s="68">
        <v>4</v>
      </c>
      <c r="H401" s="55">
        <v>72</v>
      </c>
      <c r="I401" s="63">
        <v>1</v>
      </c>
      <c r="J401" s="56">
        <f t="shared" ref="J401:J414" si="149">IF(I401=1,(H401*(1+$M$1)),(H401*(1+$M$2)))</f>
        <v>90.079200000000014</v>
      </c>
      <c r="K401" s="294">
        <f t="shared" ref="K401:K414" si="150">J401*G401</f>
        <v>360.31680000000006</v>
      </c>
      <c r="L401" s="297">
        <f t="shared" ref="L401" si="151">J401-M401</f>
        <v>35.581284000000011</v>
      </c>
      <c r="M401" s="65">
        <f>VLOOKUP(C401,'% MDO'!$B:$E,4,FALSE)*J401</f>
        <v>54.497916000000004</v>
      </c>
    </row>
    <row r="402" spans="1:13" ht="30" x14ac:dyDescent="0.2">
      <c r="A402" s="50" t="s">
        <v>729</v>
      </c>
      <c r="B402" s="51" t="s">
        <v>3</v>
      </c>
      <c r="C402" s="26">
        <v>103782</v>
      </c>
      <c r="D402" s="273">
        <f t="shared" si="144"/>
        <v>45901</v>
      </c>
      <c r="E402" s="138" t="s">
        <v>217</v>
      </c>
      <c r="F402" s="68" t="s">
        <v>47</v>
      </c>
      <c r="G402" s="68">
        <v>7</v>
      </c>
      <c r="H402" s="55">
        <v>27.15</v>
      </c>
      <c r="I402" s="63">
        <v>1</v>
      </c>
      <c r="J402" s="56">
        <f t="shared" si="149"/>
        <v>33.967365000000001</v>
      </c>
      <c r="K402" s="294">
        <f t="shared" si="150"/>
        <v>237.77155500000001</v>
      </c>
      <c r="L402" s="297">
        <f t="shared" ref="L402:L414" si="152">J402-M402</f>
        <v>12.072001521000001</v>
      </c>
      <c r="M402" s="65">
        <f>VLOOKUP(C402,'% MDO'!$B:$E,4,FALSE)*J402</f>
        <v>21.895363479</v>
      </c>
    </row>
    <row r="403" spans="1:13" ht="30" x14ac:dyDescent="0.2">
      <c r="A403" s="50" t="s">
        <v>730</v>
      </c>
      <c r="B403" s="51" t="s">
        <v>3</v>
      </c>
      <c r="C403" s="26">
        <v>91959</v>
      </c>
      <c r="D403" s="273">
        <f t="shared" si="144"/>
        <v>45901</v>
      </c>
      <c r="E403" s="141" t="s">
        <v>1332</v>
      </c>
      <c r="F403" s="68" t="s">
        <v>47</v>
      </c>
      <c r="G403" s="69">
        <v>5</v>
      </c>
      <c r="H403" s="55">
        <v>49.96</v>
      </c>
      <c r="I403" s="63">
        <v>1</v>
      </c>
      <c r="J403" s="56">
        <f t="shared" si="149"/>
        <v>62.504956000000007</v>
      </c>
      <c r="K403" s="294">
        <f t="shared" si="150"/>
        <v>312.52478000000002</v>
      </c>
      <c r="L403" s="297">
        <f t="shared" si="152"/>
        <v>27.552184604800004</v>
      </c>
      <c r="M403" s="65">
        <f>VLOOKUP(C403,'% MDO'!$B:$E,4,FALSE)*J403</f>
        <v>34.952771395200003</v>
      </c>
    </row>
    <row r="404" spans="1:13" ht="45" x14ac:dyDescent="0.2">
      <c r="A404" s="50" t="s">
        <v>731</v>
      </c>
      <c r="B404" s="51" t="s">
        <v>3</v>
      </c>
      <c r="C404" s="26">
        <v>101875</v>
      </c>
      <c r="D404" s="273">
        <f t="shared" si="144"/>
        <v>45901</v>
      </c>
      <c r="E404" s="307" t="s">
        <v>228</v>
      </c>
      <c r="F404" s="68" t="s">
        <v>47</v>
      </c>
      <c r="G404" s="68">
        <v>1</v>
      </c>
      <c r="H404" s="55">
        <v>462.44</v>
      </c>
      <c r="I404" s="63">
        <v>1</v>
      </c>
      <c r="J404" s="56">
        <f t="shared" si="149"/>
        <v>578.55868400000008</v>
      </c>
      <c r="K404" s="294">
        <f t="shared" si="150"/>
        <v>578.55868400000008</v>
      </c>
      <c r="L404" s="297">
        <f t="shared" si="152"/>
        <v>479.10444622040006</v>
      </c>
      <c r="M404" s="65">
        <f>VLOOKUP(C404,'% MDO'!$B:$E,4,FALSE)*J404</f>
        <v>99.454237779600007</v>
      </c>
    </row>
    <row r="405" spans="1:13" ht="45" x14ac:dyDescent="0.2">
      <c r="A405" s="50" t="s">
        <v>732</v>
      </c>
      <c r="B405" s="51" t="s">
        <v>3</v>
      </c>
      <c r="C405" s="26">
        <v>91854</v>
      </c>
      <c r="D405" s="273">
        <f t="shared" si="144"/>
        <v>45901</v>
      </c>
      <c r="E405" s="141" t="s">
        <v>944</v>
      </c>
      <c r="F405" s="68" t="s">
        <v>13</v>
      </c>
      <c r="G405" s="68">
        <v>49.2</v>
      </c>
      <c r="H405" s="55">
        <v>10.62</v>
      </c>
      <c r="I405" s="63">
        <v>1</v>
      </c>
      <c r="J405" s="56">
        <f t="shared" si="149"/>
        <v>13.286682000000001</v>
      </c>
      <c r="K405" s="294">
        <f t="shared" si="150"/>
        <v>653.70475440000007</v>
      </c>
      <c r="L405" s="297">
        <f t="shared" si="152"/>
        <v>4.4536958064000007</v>
      </c>
      <c r="M405" s="65">
        <f>VLOOKUP(C405,'% MDO'!$B:$E,4,FALSE)*J405</f>
        <v>8.8329861936</v>
      </c>
    </row>
    <row r="406" spans="1:13" ht="45" x14ac:dyDescent="0.2">
      <c r="A406" s="50" t="s">
        <v>733</v>
      </c>
      <c r="B406" s="51" t="s">
        <v>3</v>
      </c>
      <c r="C406" s="53">
        <v>97668</v>
      </c>
      <c r="D406" s="273">
        <f t="shared" si="144"/>
        <v>45901</v>
      </c>
      <c r="E406" s="138" t="s">
        <v>940</v>
      </c>
      <c r="F406" s="68" t="s">
        <v>13</v>
      </c>
      <c r="G406" s="68">
        <v>3</v>
      </c>
      <c r="H406" s="55">
        <v>15.61</v>
      </c>
      <c r="I406" s="63">
        <v>1</v>
      </c>
      <c r="J406" s="56">
        <f t="shared" si="149"/>
        <v>19.529671</v>
      </c>
      <c r="K406" s="294">
        <f t="shared" si="150"/>
        <v>58.589013000000001</v>
      </c>
      <c r="L406" s="297">
        <f t="shared" si="152"/>
        <v>13.3114237536</v>
      </c>
      <c r="M406" s="65">
        <f>VLOOKUP(C406,'% MDO'!$B:$E,4,FALSE)*J406</f>
        <v>6.2182472464000007</v>
      </c>
    </row>
    <row r="407" spans="1:13" ht="30" x14ac:dyDescent="0.2">
      <c r="A407" s="50" t="s">
        <v>734</v>
      </c>
      <c r="B407" s="51" t="s">
        <v>3</v>
      </c>
      <c r="C407" s="26">
        <v>93675</v>
      </c>
      <c r="D407" s="273">
        <f t="shared" si="144"/>
        <v>45901</v>
      </c>
      <c r="E407" s="138" t="s">
        <v>219</v>
      </c>
      <c r="F407" s="68" t="s">
        <v>47</v>
      </c>
      <c r="G407" s="68">
        <v>1</v>
      </c>
      <c r="H407" s="55">
        <v>146.5</v>
      </c>
      <c r="I407" s="63">
        <v>1</v>
      </c>
      <c r="J407" s="56">
        <f t="shared" si="149"/>
        <v>183.28615000000002</v>
      </c>
      <c r="K407" s="294">
        <f t="shared" si="150"/>
        <v>183.28615000000002</v>
      </c>
      <c r="L407" s="297">
        <f t="shared" si="152"/>
        <v>166.51546727500002</v>
      </c>
      <c r="M407" s="65">
        <f>VLOOKUP(C407,'% MDO'!$B:$E,4,FALSE)*J407</f>
        <v>16.770682725</v>
      </c>
    </row>
    <row r="408" spans="1:13" ht="30" x14ac:dyDescent="0.2">
      <c r="A408" s="50" t="s">
        <v>735</v>
      </c>
      <c r="B408" s="51" t="s">
        <v>3</v>
      </c>
      <c r="C408" s="26">
        <v>93653</v>
      </c>
      <c r="D408" s="273">
        <f t="shared" si="144"/>
        <v>45901</v>
      </c>
      <c r="E408" s="141" t="s">
        <v>220</v>
      </c>
      <c r="F408" s="68" t="s">
        <v>47</v>
      </c>
      <c r="G408" s="68">
        <v>1</v>
      </c>
      <c r="H408" s="55">
        <v>11.29</v>
      </c>
      <c r="I408" s="63">
        <v>1</v>
      </c>
      <c r="J408" s="56">
        <f t="shared" si="149"/>
        <v>14.124919</v>
      </c>
      <c r="K408" s="294">
        <f t="shared" si="150"/>
        <v>14.124919</v>
      </c>
      <c r="L408" s="297">
        <f t="shared" si="152"/>
        <v>11.7985448407</v>
      </c>
      <c r="M408" s="65">
        <f>VLOOKUP(C408,'% MDO'!$B:$E,4,FALSE)*J408</f>
        <v>2.3263741593000002</v>
      </c>
    </row>
    <row r="409" spans="1:13" ht="30" x14ac:dyDescent="0.2">
      <c r="A409" s="50" t="s">
        <v>736</v>
      </c>
      <c r="B409" s="51" t="s">
        <v>3</v>
      </c>
      <c r="C409" s="26">
        <v>93654</v>
      </c>
      <c r="D409" s="273">
        <f t="shared" si="144"/>
        <v>45901</v>
      </c>
      <c r="E409" s="141" t="s">
        <v>223</v>
      </c>
      <c r="F409" s="68" t="s">
        <v>47</v>
      </c>
      <c r="G409" s="68">
        <v>1</v>
      </c>
      <c r="H409" s="55">
        <v>11.29</v>
      </c>
      <c r="I409" s="63">
        <v>1</v>
      </c>
      <c r="J409" s="56">
        <f t="shared" si="149"/>
        <v>14.124919</v>
      </c>
      <c r="K409" s="294">
        <f t="shared" si="150"/>
        <v>14.124919</v>
      </c>
      <c r="L409" s="297">
        <f t="shared" si="152"/>
        <v>11.7985448407</v>
      </c>
      <c r="M409" s="65">
        <f>VLOOKUP(C409,'% MDO'!$B:$E,4,FALSE)*J409</f>
        <v>2.3263741593000002</v>
      </c>
    </row>
    <row r="410" spans="1:13" ht="30" x14ac:dyDescent="0.2">
      <c r="A410" s="50" t="s">
        <v>737</v>
      </c>
      <c r="B410" s="51" t="s">
        <v>3</v>
      </c>
      <c r="C410" s="26">
        <v>93670</v>
      </c>
      <c r="D410" s="273">
        <f t="shared" si="144"/>
        <v>45901</v>
      </c>
      <c r="E410" s="141" t="s">
        <v>224</v>
      </c>
      <c r="F410" s="68" t="s">
        <v>47</v>
      </c>
      <c r="G410" s="68">
        <v>1</v>
      </c>
      <c r="H410" s="55">
        <v>72.62</v>
      </c>
      <c r="I410" s="63">
        <v>1</v>
      </c>
      <c r="J410" s="56">
        <f t="shared" si="149"/>
        <v>90.854882000000018</v>
      </c>
      <c r="K410" s="294">
        <f t="shared" si="150"/>
        <v>90.854882000000018</v>
      </c>
      <c r="L410" s="297">
        <f t="shared" si="152"/>
        <v>78.207882425600019</v>
      </c>
      <c r="M410" s="65">
        <f>VLOOKUP(C410,'% MDO'!$B:$E,4,FALSE)*J410</f>
        <v>12.646999574400002</v>
      </c>
    </row>
    <row r="411" spans="1:13" ht="45" x14ac:dyDescent="0.2">
      <c r="A411" s="50" t="s">
        <v>738</v>
      </c>
      <c r="B411" s="51" t="s">
        <v>3</v>
      </c>
      <c r="C411" s="26">
        <v>91927</v>
      </c>
      <c r="D411" s="273">
        <f t="shared" si="144"/>
        <v>45901</v>
      </c>
      <c r="E411" s="141" t="s">
        <v>1012</v>
      </c>
      <c r="F411" s="68" t="s">
        <v>13</v>
      </c>
      <c r="G411" s="68">
        <f>(G405-12)*3</f>
        <v>111.60000000000001</v>
      </c>
      <c r="H411" s="55">
        <v>5</v>
      </c>
      <c r="I411" s="63">
        <v>1</v>
      </c>
      <c r="J411" s="56">
        <f t="shared" si="149"/>
        <v>6.2555000000000005</v>
      </c>
      <c r="K411" s="294">
        <f t="shared" si="150"/>
        <v>698.11380000000008</v>
      </c>
      <c r="L411" s="297">
        <f t="shared" si="152"/>
        <v>4.353828</v>
      </c>
      <c r="M411" s="65">
        <f>VLOOKUP(C411,'% MDO'!$B:$E,4,FALSE)*J411</f>
        <v>1.901672</v>
      </c>
    </row>
    <row r="412" spans="1:13" ht="45" x14ac:dyDescent="0.2">
      <c r="A412" s="50" t="s">
        <v>739</v>
      </c>
      <c r="B412" s="51" t="s">
        <v>3</v>
      </c>
      <c r="C412" s="53">
        <v>91929</v>
      </c>
      <c r="D412" s="273">
        <f t="shared" si="144"/>
        <v>45901</v>
      </c>
      <c r="E412" s="141" t="s">
        <v>1011</v>
      </c>
      <c r="F412" s="68" t="s">
        <v>13</v>
      </c>
      <c r="G412" s="68">
        <f>(15*3)+(5*5)</f>
        <v>70</v>
      </c>
      <c r="H412" s="55">
        <v>7.37</v>
      </c>
      <c r="I412" s="63">
        <v>1</v>
      </c>
      <c r="J412" s="56">
        <f t="shared" si="149"/>
        <v>9.2206070000000011</v>
      </c>
      <c r="K412" s="294">
        <f t="shared" si="150"/>
        <v>645.44249000000013</v>
      </c>
      <c r="L412" s="297">
        <f t="shared" si="152"/>
        <v>6.6554341326000008</v>
      </c>
      <c r="M412" s="65">
        <f>VLOOKUP(C412,'% MDO'!$B:$E,4,FALSE)*J412</f>
        <v>2.5651728674000003</v>
      </c>
    </row>
    <row r="413" spans="1:13" ht="30" x14ac:dyDescent="0.2">
      <c r="A413" s="50" t="s">
        <v>740</v>
      </c>
      <c r="B413" s="51" t="s">
        <v>3</v>
      </c>
      <c r="C413" s="53">
        <v>106027</v>
      </c>
      <c r="D413" s="273">
        <f t="shared" si="144"/>
        <v>45901</v>
      </c>
      <c r="E413" s="140" t="s">
        <v>1298</v>
      </c>
      <c r="F413" s="68" t="s">
        <v>47</v>
      </c>
      <c r="G413" s="68">
        <v>4</v>
      </c>
      <c r="H413" s="55">
        <v>70.459999999999994</v>
      </c>
      <c r="I413" s="63">
        <v>1</v>
      </c>
      <c r="J413" s="56">
        <f t="shared" si="149"/>
        <v>88.152506000000002</v>
      </c>
      <c r="K413" s="294">
        <f t="shared" si="150"/>
        <v>352.61002400000001</v>
      </c>
      <c r="L413" s="297">
        <f t="shared" si="152"/>
        <v>79.434223156599998</v>
      </c>
      <c r="M413" s="65">
        <f>VLOOKUP(C413,'% MDO'!$B:$E,4,FALSE)*J413</f>
        <v>8.7182828434000008</v>
      </c>
    </row>
    <row r="414" spans="1:13" ht="30" x14ac:dyDescent="0.2">
      <c r="A414" s="50" t="s">
        <v>1308</v>
      </c>
      <c r="B414" s="51" t="s">
        <v>3</v>
      </c>
      <c r="C414" s="53">
        <v>96985</v>
      </c>
      <c r="D414" s="273">
        <f t="shared" si="144"/>
        <v>45901</v>
      </c>
      <c r="E414" s="141" t="s">
        <v>939</v>
      </c>
      <c r="F414" s="68" t="s">
        <v>47</v>
      </c>
      <c r="G414" s="68">
        <v>1</v>
      </c>
      <c r="H414" s="55">
        <v>100.24</v>
      </c>
      <c r="I414" s="63">
        <v>1</v>
      </c>
      <c r="J414" s="56">
        <f t="shared" si="149"/>
        <v>125.410264</v>
      </c>
      <c r="K414" s="294">
        <f t="shared" si="150"/>
        <v>125.410264</v>
      </c>
      <c r="L414" s="297">
        <f t="shared" si="152"/>
        <v>109.0191424952</v>
      </c>
      <c r="M414" s="65">
        <f>VLOOKUP(C414,'% MDO'!$B:$E,4,FALSE)*J414</f>
        <v>16.391121504800001</v>
      </c>
    </row>
    <row r="415" spans="1:13" x14ac:dyDescent="0.2">
      <c r="A415" s="59" t="s">
        <v>741</v>
      </c>
      <c r="B415" s="60"/>
      <c r="C415" s="60"/>
      <c r="D415" s="60"/>
      <c r="E415" s="137" t="s">
        <v>131</v>
      </c>
      <c r="F415" s="60"/>
      <c r="G415" s="61"/>
      <c r="H415" s="62"/>
      <c r="I415" s="62"/>
      <c r="J415" s="5"/>
      <c r="K415" s="295">
        <f>SUM(K416:K429)</f>
        <v>7387.1424697999992</v>
      </c>
      <c r="L415" s="295"/>
      <c r="M415" s="315"/>
    </row>
    <row r="416" spans="1:13" ht="30" x14ac:dyDescent="0.2">
      <c r="A416" s="50" t="s">
        <v>742</v>
      </c>
      <c r="B416" s="51" t="s">
        <v>7</v>
      </c>
      <c r="C416" s="26" t="s">
        <v>254</v>
      </c>
      <c r="D416" s="273">
        <f t="shared" si="144"/>
        <v>45901</v>
      </c>
      <c r="E416" s="141" t="s">
        <v>683</v>
      </c>
      <c r="F416" s="68" t="s">
        <v>47</v>
      </c>
      <c r="G416" s="68">
        <v>2</v>
      </c>
      <c r="H416" s="55">
        <f>COMPOSIÇÕES!G4</f>
        <v>175.58150000000001</v>
      </c>
      <c r="I416" s="63">
        <v>1</v>
      </c>
      <c r="J416" s="56">
        <f t="shared" ref="J416:J429" si="153">IF(I416=1,(H416*(1+$M$1)),(H416*(1+$M$2)))</f>
        <v>219.67001465000001</v>
      </c>
      <c r="K416" s="294">
        <f t="shared" ref="K416:K429" si="154">J416*G416</f>
        <v>439.34002930000003</v>
      </c>
      <c r="L416" s="297">
        <f t="shared" ref="L416:L417" si="155">J416-M416</f>
        <v>156.71264337460002</v>
      </c>
      <c r="M416" s="65">
        <f>VLOOKUP(E416,COMPOSIÇÕES!$C:$J,8,FALSE)*J416</f>
        <v>62.9573712754</v>
      </c>
    </row>
    <row r="417" spans="1:13" ht="30" x14ac:dyDescent="0.2">
      <c r="A417" s="50" t="s">
        <v>743</v>
      </c>
      <c r="B417" s="51" t="s">
        <v>7</v>
      </c>
      <c r="C417" s="26" t="s">
        <v>958</v>
      </c>
      <c r="D417" s="273">
        <f t="shared" si="144"/>
        <v>45901</v>
      </c>
      <c r="E417" s="138" t="str">
        <f>COMPOSIÇÕES!C109</f>
        <v>TOMADA INDUSTRIAL DE EMBUTIR 3P+T 30 A, 440 V, COM TRAVA, COM PLACA. FORNECIMENTO E INSTALAÇÃO</v>
      </c>
      <c r="F417" s="68" t="s">
        <v>47</v>
      </c>
      <c r="G417" s="68">
        <v>1</v>
      </c>
      <c r="H417" s="55">
        <f>COMPOSIÇÕES!G109</f>
        <v>81.224999999999994</v>
      </c>
      <c r="I417" s="63">
        <v>1</v>
      </c>
      <c r="J417" s="56">
        <f t="shared" si="153"/>
        <v>101.6205975</v>
      </c>
      <c r="K417" s="294">
        <f t="shared" si="154"/>
        <v>101.6205975</v>
      </c>
      <c r="L417" s="297">
        <f t="shared" si="155"/>
        <v>68.622835000000009</v>
      </c>
      <c r="M417" s="65">
        <f>VLOOKUP(E417,COMPOSIÇÕES!$C:$J,8,FALSE)*J417</f>
        <v>32.9977625</v>
      </c>
    </row>
    <row r="418" spans="1:13" ht="30" x14ac:dyDescent="0.2">
      <c r="A418" s="50" t="s">
        <v>744</v>
      </c>
      <c r="B418" s="51" t="s">
        <v>3</v>
      </c>
      <c r="C418" s="26">
        <v>101655</v>
      </c>
      <c r="D418" s="273">
        <f t="shared" si="144"/>
        <v>45901</v>
      </c>
      <c r="E418" s="138" t="s">
        <v>979</v>
      </c>
      <c r="F418" s="68" t="s">
        <v>47</v>
      </c>
      <c r="G418" s="68">
        <v>5</v>
      </c>
      <c r="H418" s="55">
        <v>272.97000000000003</v>
      </c>
      <c r="I418" s="63">
        <v>1</v>
      </c>
      <c r="J418" s="56">
        <f t="shared" si="153"/>
        <v>341.51276700000005</v>
      </c>
      <c r="K418" s="294">
        <f t="shared" si="154"/>
        <v>1707.5638350000004</v>
      </c>
      <c r="L418" s="297">
        <f t="shared" ref="L418:L429" si="156">J418-M418</f>
        <v>318.52895778090004</v>
      </c>
      <c r="M418" s="65">
        <f>VLOOKUP(C418,'% MDO'!$B:$E,4,FALSE)*J418</f>
        <v>22.983809219100003</v>
      </c>
    </row>
    <row r="419" spans="1:13" ht="30" x14ac:dyDescent="0.2">
      <c r="A419" s="50" t="s">
        <v>745</v>
      </c>
      <c r="B419" s="51" t="s">
        <v>3</v>
      </c>
      <c r="C419" s="26">
        <v>101658</v>
      </c>
      <c r="D419" s="273">
        <f t="shared" si="144"/>
        <v>45901</v>
      </c>
      <c r="E419" s="138" t="s">
        <v>980</v>
      </c>
      <c r="F419" s="68" t="s">
        <v>47</v>
      </c>
      <c r="G419" s="68">
        <v>4</v>
      </c>
      <c r="H419" s="55">
        <v>433.39</v>
      </c>
      <c r="I419" s="63">
        <v>1</v>
      </c>
      <c r="J419" s="56">
        <f t="shared" si="153"/>
        <v>542.21422900000005</v>
      </c>
      <c r="K419" s="294">
        <f t="shared" si="154"/>
        <v>2168.8569160000002</v>
      </c>
      <c r="L419" s="297">
        <f t="shared" si="156"/>
        <v>519.22434569040001</v>
      </c>
      <c r="M419" s="65">
        <f>VLOOKUP(C419,'% MDO'!$B:$E,4,FALSE)*J419</f>
        <v>22.989883309600003</v>
      </c>
    </row>
    <row r="420" spans="1:13" ht="45" x14ac:dyDescent="0.2">
      <c r="A420" s="50" t="s">
        <v>746</v>
      </c>
      <c r="B420" s="51" t="s">
        <v>3</v>
      </c>
      <c r="C420" s="26">
        <v>101875</v>
      </c>
      <c r="D420" s="273">
        <f t="shared" si="144"/>
        <v>45901</v>
      </c>
      <c r="E420" s="307" t="s">
        <v>228</v>
      </c>
      <c r="F420" s="68" t="s">
        <v>47</v>
      </c>
      <c r="G420" s="68">
        <v>1</v>
      </c>
      <c r="H420" s="55">
        <v>462.44</v>
      </c>
      <c r="I420" s="63">
        <v>1</v>
      </c>
      <c r="J420" s="56">
        <f t="shared" si="153"/>
        <v>578.55868400000008</v>
      </c>
      <c r="K420" s="294">
        <f t="shared" si="154"/>
        <v>578.55868400000008</v>
      </c>
      <c r="L420" s="297">
        <f t="shared" si="156"/>
        <v>479.10444622040006</v>
      </c>
      <c r="M420" s="65">
        <f>VLOOKUP(C420,'% MDO'!$B:$E,4,FALSE)*J420</f>
        <v>99.454237779600007</v>
      </c>
    </row>
    <row r="421" spans="1:13" ht="45" x14ac:dyDescent="0.2">
      <c r="A421" s="50" t="s">
        <v>747</v>
      </c>
      <c r="B421" s="51" t="s">
        <v>3</v>
      </c>
      <c r="C421" s="26">
        <v>91854</v>
      </c>
      <c r="D421" s="273">
        <f t="shared" si="144"/>
        <v>45901</v>
      </c>
      <c r="E421" s="141" t="s">
        <v>944</v>
      </c>
      <c r="F421" s="68" t="s">
        <v>13</v>
      </c>
      <c r="G421" s="68">
        <v>32</v>
      </c>
      <c r="H421" s="55">
        <v>10.62</v>
      </c>
      <c r="I421" s="63">
        <v>1</v>
      </c>
      <c r="J421" s="56">
        <f t="shared" si="153"/>
        <v>13.286682000000001</v>
      </c>
      <c r="K421" s="294">
        <f t="shared" si="154"/>
        <v>425.17382400000002</v>
      </c>
      <c r="L421" s="297">
        <f t="shared" si="156"/>
        <v>4.4536958064000007</v>
      </c>
      <c r="M421" s="65">
        <f>VLOOKUP(C421,'% MDO'!$B:$E,4,FALSE)*J421</f>
        <v>8.8329861936</v>
      </c>
    </row>
    <row r="422" spans="1:13" ht="30" x14ac:dyDescent="0.2">
      <c r="A422" s="50" t="s">
        <v>748</v>
      </c>
      <c r="B422" s="51" t="s">
        <v>3</v>
      </c>
      <c r="C422" s="26">
        <v>93670</v>
      </c>
      <c r="D422" s="273">
        <f t="shared" si="144"/>
        <v>45901</v>
      </c>
      <c r="E422" s="141" t="s">
        <v>224</v>
      </c>
      <c r="F422" s="68" t="s">
        <v>47</v>
      </c>
      <c r="G422" s="68">
        <v>1</v>
      </c>
      <c r="H422" s="55">
        <v>72.62</v>
      </c>
      <c r="I422" s="63">
        <v>1</v>
      </c>
      <c r="J422" s="56">
        <f t="shared" si="153"/>
        <v>90.854882000000018</v>
      </c>
      <c r="K422" s="294">
        <f t="shared" si="154"/>
        <v>90.854882000000018</v>
      </c>
      <c r="L422" s="297">
        <f t="shared" si="156"/>
        <v>78.207882425600019</v>
      </c>
      <c r="M422" s="65">
        <f>VLOOKUP(C422,'% MDO'!$B:$E,4,FALSE)*J422</f>
        <v>12.646999574400002</v>
      </c>
    </row>
    <row r="423" spans="1:13" ht="30" x14ac:dyDescent="0.2">
      <c r="A423" s="50" t="s">
        <v>749</v>
      </c>
      <c r="B423" s="51" t="s">
        <v>3</v>
      </c>
      <c r="C423" s="26">
        <v>93653</v>
      </c>
      <c r="D423" s="273">
        <f t="shared" si="144"/>
        <v>45901</v>
      </c>
      <c r="E423" s="141" t="s">
        <v>220</v>
      </c>
      <c r="F423" s="68" t="s">
        <v>47</v>
      </c>
      <c r="G423" s="68">
        <v>1</v>
      </c>
      <c r="H423" s="55">
        <v>11.29</v>
      </c>
      <c r="I423" s="63">
        <v>1</v>
      </c>
      <c r="J423" s="56">
        <f t="shared" si="153"/>
        <v>14.124919</v>
      </c>
      <c r="K423" s="294">
        <f t="shared" si="154"/>
        <v>14.124919</v>
      </c>
      <c r="L423" s="297">
        <f t="shared" si="156"/>
        <v>11.7985448407</v>
      </c>
      <c r="M423" s="65">
        <f>VLOOKUP(C423,'% MDO'!$B:$E,4,FALSE)*J423</f>
        <v>2.3263741593000002</v>
      </c>
    </row>
    <row r="424" spans="1:13" ht="30" x14ac:dyDescent="0.25">
      <c r="A424" s="50" t="s">
        <v>750</v>
      </c>
      <c r="B424" s="51" t="s">
        <v>3</v>
      </c>
      <c r="C424" s="26">
        <v>93654</v>
      </c>
      <c r="D424" s="273">
        <f t="shared" si="144"/>
        <v>45901</v>
      </c>
      <c r="E424" s="142" t="s">
        <v>223</v>
      </c>
      <c r="F424" s="68" t="s">
        <v>47</v>
      </c>
      <c r="G424" s="68">
        <v>1</v>
      </c>
      <c r="H424" s="55">
        <v>11.29</v>
      </c>
      <c r="I424" s="63">
        <v>1</v>
      </c>
      <c r="J424" s="56">
        <f t="shared" si="153"/>
        <v>14.124919</v>
      </c>
      <c r="K424" s="294">
        <f t="shared" si="154"/>
        <v>14.124919</v>
      </c>
      <c r="L424" s="297">
        <f t="shared" si="156"/>
        <v>11.7985448407</v>
      </c>
      <c r="M424" s="65">
        <f>VLOOKUP(C424,'% MDO'!$B:$E,4,FALSE)*J424</f>
        <v>2.3263741593000002</v>
      </c>
    </row>
    <row r="425" spans="1:13" ht="30" x14ac:dyDescent="0.2">
      <c r="A425" s="50" t="s">
        <v>751</v>
      </c>
      <c r="B425" s="51" t="s">
        <v>3</v>
      </c>
      <c r="C425" s="26">
        <v>93653</v>
      </c>
      <c r="D425" s="273">
        <f t="shared" si="144"/>
        <v>45901</v>
      </c>
      <c r="E425" s="141" t="s">
        <v>220</v>
      </c>
      <c r="F425" s="68" t="s">
        <v>47</v>
      </c>
      <c r="G425" s="68">
        <v>1</v>
      </c>
      <c r="H425" s="55">
        <v>11.29</v>
      </c>
      <c r="I425" s="63">
        <v>1</v>
      </c>
      <c r="J425" s="56">
        <f t="shared" si="153"/>
        <v>14.124919</v>
      </c>
      <c r="K425" s="294">
        <f t="shared" si="154"/>
        <v>14.124919</v>
      </c>
      <c r="L425" s="297">
        <f t="shared" si="156"/>
        <v>11.7985448407</v>
      </c>
      <c r="M425" s="65">
        <f>VLOOKUP(C425,'% MDO'!$B:$E,4,FALSE)*J425</f>
        <v>2.3263741593000002</v>
      </c>
    </row>
    <row r="426" spans="1:13" ht="30" x14ac:dyDescent="0.2">
      <c r="A426" s="50" t="s">
        <v>752</v>
      </c>
      <c r="B426" s="51" t="s">
        <v>3</v>
      </c>
      <c r="C426" s="26">
        <v>93670</v>
      </c>
      <c r="D426" s="273">
        <f t="shared" si="144"/>
        <v>45901</v>
      </c>
      <c r="E426" s="141" t="s">
        <v>224</v>
      </c>
      <c r="F426" s="68" t="s">
        <v>47</v>
      </c>
      <c r="G426" s="68">
        <v>1</v>
      </c>
      <c r="H426" s="55">
        <v>72.62</v>
      </c>
      <c r="I426" s="63">
        <v>1</v>
      </c>
      <c r="J426" s="56">
        <f t="shared" si="153"/>
        <v>90.854882000000018</v>
      </c>
      <c r="K426" s="294">
        <f t="shared" si="154"/>
        <v>90.854882000000018</v>
      </c>
      <c r="L426" s="297">
        <f t="shared" si="156"/>
        <v>78.207882425600019</v>
      </c>
      <c r="M426" s="65">
        <f>VLOOKUP(C426,'% MDO'!$B:$E,4,FALSE)*J426</f>
        <v>12.646999574400002</v>
      </c>
    </row>
    <row r="427" spans="1:13" ht="45" x14ac:dyDescent="0.2">
      <c r="A427" s="50" t="s">
        <v>753</v>
      </c>
      <c r="B427" s="51" t="s">
        <v>3</v>
      </c>
      <c r="C427" s="26">
        <v>91927</v>
      </c>
      <c r="D427" s="273">
        <f t="shared" si="144"/>
        <v>45901</v>
      </c>
      <c r="E427" s="141" t="s">
        <v>1012</v>
      </c>
      <c r="F427" s="68" t="s">
        <v>13</v>
      </c>
      <c r="G427" s="68">
        <v>108.6</v>
      </c>
      <c r="H427" s="55">
        <v>5</v>
      </c>
      <c r="I427" s="63">
        <v>1</v>
      </c>
      <c r="J427" s="56">
        <f t="shared" si="153"/>
        <v>6.2555000000000005</v>
      </c>
      <c r="K427" s="294">
        <f t="shared" si="154"/>
        <v>679.34730000000002</v>
      </c>
      <c r="L427" s="297">
        <f t="shared" si="156"/>
        <v>4.353828</v>
      </c>
      <c r="M427" s="65">
        <f>VLOOKUP(C427,'% MDO'!$B:$E,4,FALSE)*J427</f>
        <v>1.901672</v>
      </c>
    </row>
    <row r="428" spans="1:13" ht="30" x14ac:dyDescent="0.2">
      <c r="A428" s="50" t="s">
        <v>754</v>
      </c>
      <c r="B428" s="51" t="s">
        <v>3</v>
      </c>
      <c r="C428" s="53">
        <v>106027</v>
      </c>
      <c r="D428" s="273">
        <f t="shared" si="144"/>
        <v>45901</v>
      </c>
      <c r="E428" s="140" t="s">
        <v>1298</v>
      </c>
      <c r="F428" s="68" t="s">
        <v>47</v>
      </c>
      <c r="G428" s="68">
        <v>4</v>
      </c>
      <c r="H428" s="55">
        <v>70.459999999999994</v>
      </c>
      <c r="I428" s="63">
        <v>1</v>
      </c>
      <c r="J428" s="56">
        <f t="shared" si="153"/>
        <v>88.152506000000002</v>
      </c>
      <c r="K428" s="294">
        <f t="shared" si="154"/>
        <v>352.61002400000001</v>
      </c>
      <c r="L428" s="297">
        <f t="shared" si="156"/>
        <v>79.434223156599998</v>
      </c>
      <c r="M428" s="65">
        <f>VLOOKUP(C428,'% MDO'!$B:$E,4,FALSE)*J428</f>
        <v>8.7182828434000008</v>
      </c>
    </row>
    <row r="429" spans="1:13" ht="45" x14ac:dyDescent="0.2">
      <c r="A429" s="50" t="s">
        <v>755</v>
      </c>
      <c r="B429" s="51" t="s">
        <v>3</v>
      </c>
      <c r="C429" s="53">
        <v>91929</v>
      </c>
      <c r="D429" s="273">
        <f t="shared" si="144"/>
        <v>45901</v>
      </c>
      <c r="E429" s="141" t="s">
        <v>1011</v>
      </c>
      <c r="F429" s="68" t="s">
        <v>13</v>
      </c>
      <c r="G429" s="68">
        <v>77</v>
      </c>
      <c r="H429" s="55">
        <v>7.37</v>
      </c>
      <c r="I429" s="63">
        <v>1</v>
      </c>
      <c r="J429" s="56">
        <f t="shared" si="153"/>
        <v>9.2206070000000011</v>
      </c>
      <c r="K429" s="294">
        <f t="shared" si="154"/>
        <v>709.98673900000006</v>
      </c>
      <c r="L429" s="297">
        <f t="shared" si="156"/>
        <v>6.6554341326000008</v>
      </c>
      <c r="M429" s="65">
        <f>VLOOKUP(C429,'% MDO'!$B:$E,4,FALSE)*J429</f>
        <v>2.5651728674000003</v>
      </c>
    </row>
    <row r="430" spans="1:13" x14ac:dyDescent="0.2">
      <c r="A430" s="59" t="s">
        <v>756</v>
      </c>
      <c r="B430" s="60"/>
      <c r="C430" s="60"/>
      <c r="D430" s="60"/>
      <c r="E430" s="137" t="s">
        <v>132</v>
      </c>
      <c r="F430" s="60"/>
      <c r="G430" s="61"/>
      <c r="H430" s="62"/>
      <c r="I430" s="62"/>
      <c r="J430" s="5"/>
      <c r="K430" s="295">
        <f>SUM(K431:K446)</f>
        <v>129292.32796524727</v>
      </c>
      <c r="L430" s="295"/>
      <c r="M430" s="315"/>
    </row>
    <row r="431" spans="1:13" ht="45" x14ac:dyDescent="0.2">
      <c r="A431" s="50" t="s">
        <v>757</v>
      </c>
      <c r="B431" s="51" t="s">
        <v>7</v>
      </c>
      <c r="C431" s="26" t="s">
        <v>984</v>
      </c>
      <c r="D431" s="273">
        <f t="shared" si="144"/>
        <v>45901</v>
      </c>
      <c r="E431" s="141" t="str">
        <f>COMPOSIÇÕES!C118</f>
        <v>POSTE METÁLICO PRETO, 3,00M base flangeada, com nicho em concreto. Com cabos internos e soquete para lâmpada bulbo LED. Fornecimento e Instalação</v>
      </c>
      <c r="F431" s="68" t="s">
        <v>47</v>
      </c>
      <c r="G431" s="68">
        <v>31</v>
      </c>
      <c r="H431" s="55">
        <f>COMPOSIÇÕES!G118</f>
        <v>1252.4127292279998</v>
      </c>
      <c r="I431" s="63">
        <v>1</v>
      </c>
      <c r="J431" s="56">
        <f t="shared" ref="J431:J446" si="157">IF(I431=1,(H431*(1+$M$1)),(H431*(1+$M$2)))</f>
        <v>1566.8935655371506</v>
      </c>
      <c r="K431" s="294">
        <f t="shared" ref="K431:K446" si="158">J431*G431</f>
        <v>48573.700531651666</v>
      </c>
      <c r="L431" s="297">
        <f t="shared" ref="L431" si="159">J431-M431</f>
        <v>1402.181442850208</v>
      </c>
      <c r="M431" s="65">
        <f>VLOOKUP(E431,COMPOSIÇÕES!$C:$J,8,FALSE)*J431</f>
        <v>164.71212268694273</v>
      </c>
    </row>
    <row r="432" spans="1:13" ht="30" x14ac:dyDescent="0.2">
      <c r="A432" s="50" t="s">
        <v>758</v>
      </c>
      <c r="B432" s="51" t="s">
        <v>3</v>
      </c>
      <c r="C432" s="26">
        <v>101657</v>
      </c>
      <c r="D432" s="273">
        <f t="shared" si="144"/>
        <v>45901</v>
      </c>
      <c r="E432" s="141" t="s">
        <v>227</v>
      </c>
      <c r="F432" s="68" t="s">
        <v>47</v>
      </c>
      <c r="G432" s="68">
        <f>G431</f>
        <v>31</v>
      </c>
      <c r="H432" s="55">
        <v>339.83</v>
      </c>
      <c r="I432" s="63">
        <v>1</v>
      </c>
      <c r="J432" s="56">
        <f t="shared" si="157"/>
        <v>425.16131300000001</v>
      </c>
      <c r="K432" s="294">
        <f t="shared" si="158"/>
        <v>13180.000703</v>
      </c>
      <c r="L432" s="297">
        <f t="shared" ref="L432:L435" si="160">J432-M432</f>
        <v>402.202602098</v>
      </c>
      <c r="M432" s="65">
        <f>VLOOKUP(C432,'% MDO'!$B:$E,4,FALSE)*J432</f>
        <v>22.958710902</v>
      </c>
    </row>
    <row r="433" spans="1:13" ht="45" x14ac:dyDescent="0.2">
      <c r="A433" s="50" t="s">
        <v>759</v>
      </c>
      <c r="B433" s="51" t="s">
        <v>3</v>
      </c>
      <c r="C433" s="53">
        <v>97881</v>
      </c>
      <c r="D433" s="273">
        <f t="shared" si="144"/>
        <v>45901</v>
      </c>
      <c r="E433" s="141" t="s">
        <v>942</v>
      </c>
      <c r="F433" s="68" t="s">
        <v>47</v>
      </c>
      <c r="G433" s="68">
        <f>G431+G434+G435</f>
        <v>63</v>
      </c>
      <c r="H433" s="55">
        <v>145.16</v>
      </c>
      <c r="I433" s="63">
        <v>1</v>
      </c>
      <c r="J433" s="56">
        <f t="shared" si="157"/>
        <v>181.60967600000001</v>
      </c>
      <c r="K433" s="294">
        <f t="shared" si="158"/>
        <v>11441.409588</v>
      </c>
      <c r="L433" s="297">
        <f t="shared" si="160"/>
        <v>147.28544723600001</v>
      </c>
      <c r="M433" s="65">
        <f>VLOOKUP(C433,'% MDO'!$B:$E,4,FALSE)*J433</f>
        <v>34.324228764000004</v>
      </c>
    </row>
    <row r="434" spans="1:13" ht="30" x14ac:dyDescent="0.2">
      <c r="A434" s="50" t="s">
        <v>760</v>
      </c>
      <c r="B434" s="51" t="s">
        <v>7</v>
      </c>
      <c r="C434" s="26" t="s">
        <v>956</v>
      </c>
      <c r="D434" s="273">
        <f t="shared" si="144"/>
        <v>45901</v>
      </c>
      <c r="E434" s="138" t="str">
        <f>COMPOSIÇÕES!C130</f>
        <v>REFLETORES DE PISO EM ALUMÍNIO PRETO - LED 15W, 4000K. FORNECIMENTO E INSTALAÇÃO</v>
      </c>
      <c r="F434" s="68" t="s">
        <v>47</v>
      </c>
      <c r="G434" s="68">
        <v>22</v>
      </c>
      <c r="H434" s="55">
        <f>COMPOSIÇÕES!G130</f>
        <v>68.060452999999995</v>
      </c>
      <c r="I434" s="63">
        <v>1</v>
      </c>
      <c r="J434" s="56">
        <f t="shared" si="157"/>
        <v>85.150432748300005</v>
      </c>
      <c r="K434" s="294">
        <f t="shared" si="158"/>
        <v>1873.3095204626002</v>
      </c>
      <c r="L434" s="297">
        <f t="shared" si="160"/>
        <v>44.914490000000008</v>
      </c>
      <c r="M434" s="65">
        <f>VLOOKUP(E434,COMPOSIÇÕES!$C:$J,8,FALSE)*J434</f>
        <v>40.235942748299998</v>
      </c>
    </row>
    <row r="435" spans="1:13" ht="30" x14ac:dyDescent="0.2">
      <c r="A435" s="50" t="s">
        <v>761</v>
      </c>
      <c r="B435" s="51" t="s">
        <v>7</v>
      </c>
      <c r="C435" s="53" t="s">
        <v>621</v>
      </c>
      <c r="D435" s="273">
        <f t="shared" si="144"/>
        <v>45901</v>
      </c>
      <c r="E435" s="140" t="str">
        <f>COMPOSIÇÕES!C35</f>
        <v>BALIZADORES DE PISO EM ALUMÍNIO PRETO 25cm - LED 15W  cada 4000K.  FORNECIMENTO E INSTALAÇÃO</v>
      </c>
      <c r="F435" s="68" t="s">
        <v>47</v>
      </c>
      <c r="G435" s="68">
        <v>10</v>
      </c>
      <c r="H435" s="55">
        <f>COMPOSIÇÕES!G35</f>
        <v>237.55045299999998</v>
      </c>
      <c r="I435" s="63">
        <v>1</v>
      </c>
      <c r="J435" s="56">
        <f t="shared" si="157"/>
        <v>297.1993717483</v>
      </c>
      <c r="K435" s="294">
        <f t="shared" si="158"/>
        <v>2971.9937174830002</v>
      </c>
      <c r="L435" s="297">
        <f t="shared" si="160"/>
        <v>256.96342900000002</v>
      </c>
      <c r="M435" s="65">
        <f>VLOOKUP(E435,COMPOSIÇÕES!$C:$J,8,FALSE)*J435</f>
        <v>40.235942748299998</v>
      </c>
    </row>
    <row r="436" spans="1:13" ht="45" x14ac:dyDescent="0.2">
      <c r="A436" s="50" t="s">
        <v>762</v>
      </c>
      <c r="B436" s="51" t="s">
        <v>3</v>
      </c>
      <c r="C436" s="26">
        <v>101875</v>
      </c>
      <c r="D436" s="273">
        <f t="shared" si="144"/>
        <v>45901</v>
      </c>
      <c r="E436" s="138" t="s">
        <v>228</v>
      </c>
      <c r="F436" s="68" t="s">
        <v>47</v>
      </c>
      <c r="G436" s="68">
        <v>1</v>
      </c>
      <c r="H436" s="55">
        <v>393.07</v>
      </c>
      <c r="I436" s="63">
        <v>1</v>
      </c>
      <c r="J436" s="56">
        <f t="shared" si="157"/>
        <v>491.76987700000001</v>
      </c>
      <c r="K436" s="294">
        <f t="shared" si="158"/>
        <v>491.76987700000001</v>
      </c>
      <c r="L436" s="297">
        <f t="shared" ref="L436:L437" si="161">J436-M436</f>
        <v>407.23463514370002</v>
      </c>
      <c r="M436" s="65">
        <f>VLOOKUP(C436,'% MDO'!$B:$E,4,FALSE)*J436</f>
        <v>84.535241856300004</v>
      </c>
    </row>
    <row r="437" spans="1:13" ht="45" x14ac:dyDescent="0.2">
      <c r="A437" s="50" t="s">
        <v>763</v>
      </c>
      <c r="B437" s="51" t="s">
        <v>7</v>
      </c>
      <c r="C437" s="53" t="s">
        <v>622</v>
      </c>
      <c r="D437" s="273">
        <f t="shared" si="144"/>
        <v>45901</v>
      </c>
      <c r="E437" s="140" t="str">
        <f>COMPOSIÇÕES!C40</f>
        <v>NICHO EM ALVENARIA, REBOCADO, PARA EMBUTIR QGBT, E POSICIONAR CAIXA DO RELÉ. LAGURA=80CM, ALTURA 140CM, PROFUNDIDADE=14CM.  FORNECIMENTO E INSTALAÇÃO</v>
      </c>
      <c r="F437" s="68" t="s">
        <v>47</v>
      </c>
      <c r="G437" s="68">
        <v>1</v>
      </c>
      <c r="H437" s="55">
        <f>COMPOSIÇÕES!G40</f>
        <v>1124.4814999999999</v>
      </c>
      <c r="I437" s="63">
        <v>1</v>
      </c>
      <c r="J437" s="56">
        <f t="shared" si="157"/>
        <v>1406.8388046499999</v>
      </c>
      <c r="K437" s="294">
        <f t="shared" si="158"/>
        <v>1406.8388046499999</v>
      </c>
      <c r="L437" s="297">
        <f t="shared" si="161"/>
        <v>785.72289166583607</v>
      </c>
      <c r="M437" s="65">
        <f>VLOOKUP(E437,COMPOSIÇÕES!$C:$J,8,FALSE)*J437</f>
        <v>621.11591298416386</v>
      </c>
    </row>
    <row r="438" spans="1:13" ht="45" x14ac:dyDescent="0.2">
      <c r="A438" s="50" t="s">
        <v>764</v>
      </c>
      <c r="B438" s="51" t="s">
        <v>3</v>
      </c>
      <c r="C438" s="53">
        <v>97668</v>
      </c>
      <c r="D438" s="273">
        <f t="shared" si="144"/>
        <v>45901</v>
      </c>
      <c r="E438" s="138" t="s">
        <v>940</v>
      </c>
      <c r="F438" s="68" t="s">
        <v>13</v>
      </c>
      <c r="G438" s="68">
        <v>367</v>
      </c>
      <c r="H438" s="55">
        <v>15.61</v>
      </c>
      <c r="I438" s="63">
        <v>1</v>
      </c>
      <c r="J438" s="56">
        <f t="shared" si="157"/>
        <v>19.529671</v>
      </c>
      <c r="K438" s="294">
        <f t="shared" si="158"/>
        <v>7167.3892569999998</v>
      </c>
      <c r="L438" s="297">
        <f t="shared" ref="L438:L442" si="162">J438-M438</f>
        <v>13.3114237536</v>
      </c>
      <c r="M438" s="65">
        <f>VLOOKUP(C438,'% MDO'!$B:$E,4,FALSE)*J438</f>
        <v>6.2182472464000007</v>
      </c>
    </row>
    <row r="439" spans="1:13" ht="30" x14ac:dyDescent="0.2">
      <c r="A439" s="50" t="s">
        <v>765</v>
      </c>
      <c r="B439" s="51" t="s">
        <v>3</v>
      </c>
      <c r="C439" s="26">
        <v>101632</v>
      </c>
      <c r="D439" s="273">
        <f t="shared" si="144"/>
        <v>45901</v>
      </c>
      <c r="E439" s="138" t="s">
        <v>941</v>
      </c>
      <c r="F439" s="66" t="s">
        <v>47</v>
      </c>
      <c r="G439" s="66">
        <v>1</v>
      </c>
      <c r="H439" s="55">
        <v>33.31</v>
      </c>
      <c r="I439" s="63">
        <v>1</v>
      </c>
      <c r="J439" s="56">
        <f t="shared" si="157"/>
        <v>41.674141000000006</v>
      </c>
      <c r="K439" s="294">
        <f t="shared" si="158"/>
        <v>41.674141000000006</v>
      </c>
      <c r="L439" s="297">
        <f t="shared" si="162"/>
        <v>40.723970585200007</v>
      </c>
      <c r="M439" s="65">
        <f>VLOOKUP(C439,'% MDO'!$B:$E,4,FALSE)*J439</f>
        <v>0.9501704148000002</v>
      </c>
    </row>
    <row r="440" spans="1:13" ht="30" x14ac:dyDescent="0.2">
      <c r="A440" s="50" t="s">
        <v>766</v>
      </c>
      <c r="B440" s="51" t="s">
        <v>3</v>
      </c>
      <c r="C440" s="26">
        <v>93653</v>
      </c>
      <c r="D440" s="273">
        <f t="shared" si="144"/>
        <v>45901</v>
      </c>
      <c r="E440" s="141" t="s">
        <v>220</v>
      </c>
      <c r="F440" s="66" t="s">
        <v>47</v>
      </c>
      <c r="G440" s="66">
        <v>1</v>
      </c>
      <c r="H440" s="55">
        <v>11.29</v>
      </c>
      <c r="I440" s="63">
        <v>1</v>
      </c>
      <c r="J440" s="56">
        <f t="shared" si="157"/>
        <v>14.124919</v>
      </c>
      <c r="K440" s="294">
        <f t="shared" si="158"/>
        <v>14.124919</v>
      </c>
      <c r="L440" s="297">
        <f t="shared" si="162"/>
        <v>11.7985448407</v>
      </c>
      <c r="M440" s="65">
        <f>VLOOKUP(C440,'% MDO'!$B:$E,4,FALSE)*J440</f>
        <v>2.3263741593000002</v>
      </c>
    </row>
    <row r="441" spans="1:13" ht="30" x14ac:dyDescent="0.2">
      <c r="A441" s="50" t="s">
        <v>767</v>
      </c>
      <c r="B441" s="51" t="s">
        <v>3</v>
      </c>
      <c r="C441" s="26">
        <v>101902</v>
      </c>
      <c r="D441" s="273">
        <f t="shared" si="144"/>
        <v>45901</v>
      </c>
      <c r="E441" s="138" t="s">
        <v>230</v>
      </c>
      <c r="F441" s="66" t="s">
        <v>47</v>
      </c>
      <c r="G441" s="66">
        <v>1</v>
      </c>
      <c r="H441" s="55">
        <v>246.48</v>
      </c>
      <c r="I441" s="63">
        <v>1</v>
      </c>
      <c r="J441" s="56">
        <f t="shared" si="157"/>
        <v>308.371128</v>
      </c>
      <c r="K441" s="294">
        <f t="shared" si="158"/>
        <v>308.371128</v>
      </c>
      <c r="L441" s="297">
        <f t="shared" si="162"/>
        <v>299.08915704719999</v>
      </c>
      <c r="M441" s="65">
        <f>VLOOKUP(C441,'% MDO'!$B:$E,4,FALSE)*J441</f>
        <v>9.2819709528000001</v>
      </c>
    </row>
    <row r="442" spans="1:13" ht="30" x14ac:dyDescent="0.25">
      <c r="A442" s="50" t="s">
        <v>768</v>
      </c>
      <c r="B442" s="51" t="s">
        <v>7</v>
      </c>
      <c r="C442" s="26" t="s">
        <v>947</v>
      </c>
      <c r="D442" s="273">
        <f t="shared" si="144"/>
        <v>45901</v>
      </c>
      <c r="E442" s="168" t="str">
        <f>COMPOSIÇÕES!$C$98</f>
        <v>Caixa de comando IP65 para rele fotovoltáico. Caixa De Montagem Pvc 280x180x90cm Ip65 Fornecimento e Instalação</v>
      </c>
      <c r="F442" s="66" t="s">
        <v>47</v>
      </c>
      <c r="G442" s="66">
        <v>1</v>
      </c>
      <c r="H442" s="55">
        <f>COMPOSIÇÕES!$G$98</f>
        <v>159.75</v>
      </c>
      <c r="I442" s="63">
        <v>1</v>
      </c>
      <c r="J442" s="56">
        <f t="shared" si="157"/>
        <v>199.86322500000003</v>
      </c>
      <c r="K442" s="294">
        <f t="shared" si="158"/>
        <v>199.86322500000003</v>
      </c>
      <c r="L442" s="297">
        <f t="shared" si="162"/>
        <v>148.88090000000003</v>
      </c>
      <c r="M442" s="65">
        <f>VLOOKUP(E442,COMPOSIÇÕES!$C:$J,8,FALSE)*J442</f>
        <v>50.98232500000001</v>
      </c>
    </row>
    <row r="443" spans="1:13" ht="30" x14ac:dyDescent="0.25">
      <c r="A443" s="50" t="s">
        <v>769</v>
      </c>
      <c r="B443" s="51" t="s">
        <v>3</v>
      </c>
      <c r="C443" s="26">
        <v>93655</v>
      </c>
      <c r="D443" s="273">
        <f t="shared" si="144"/>
        <v>45901</v>
      </c>
      <c r="E443" s="142" t="s">
        <v>229</v>
      </c>
      <c r="F443" s="68" t="s">
        <v>47</v>
      </c>
      <c r="G443" s="68">
        <v>1</v>
      </c>
      <c r="H443" s="55">
        <v>12.25</v>
      </c>
      <c r="I443" s="63">
        <v>1</v>
      </c>
      <c r="J443" s="56">
        <f t="shared" si="157"/>
        <v>15.325975000000001</v>
      </c>
      <c r="K443" s="294">
        <f t="shared" si="158"/>
        <v>15.325975000000001</v>
      </c>
      <c r="L443" s="297">
        <f t="shared" ref="L443:L446" si="163">J443-M443</f>
        <v>12.248519220000002</v>
      </c>
      <c r="M443" s="65">
        <f>VLOOKUP(C443,'% MDO'!$B:$E,4,FALSE)*J443</f>
        <v>3.0774557800000002</v>
      </c>
    </row>
    <row r="444" spans="1:13" ht="45" x14ac:dyDescent="0.2">
      <c r="A444" s="50" t="s">
        <v>1309</v>
      </c>
      <c r="B444" s="51" t="s">
        <v>3</v>
      </c>
      <c r="C444" s="26">
        <v>91935</v>
      </c>
      <c r="D444" s="273">
        <f t="shared" si="144"/>
        <v>45901</v>
      </c>
      <c r="E444" s="141" t="s">
        <v>1014</v>
      </c>
      <c r="F444" s="68" t="s">
        <v>13</v>
      </c>
      <c r="G444" s="68">
        <f>(G438*3)+(G431*4)+(G434*1.5)+(G435*0.5)</f>
        <v>1263</v>
      </c>
      <c r="H444" s="55">
        <v>26.14</v>
      </c>
      <c r="I444" s="63">
        <v>1</v>
      </c>
      <c r="J444" s="56">
        <f t="shared" si="157"/>
        <v>32.703754000000004</v>
      </c>
      <c r="K444" s="294">
        <f t="shared" si="158"/>
        <v>41304.841302000008</v>
      </c>
      <c r="L444" s="297">
        <f t="shared" si="163"/>
        <v>25.198242457000003</v>
      </c>
      <c r="M444" s="65">
        <f>VLOOKUP(C444,'% MDO'!$B:$E,4,FALSE)*J444</f>
        <v>7.5055115430000008</v>
      </c>
    </row>
    <row r="445" spans="1:13" ht="30" x14ac:dyDescent="0.2">
      <c r="A445" s="50" t="s">
        <v>1310</v>
      </c>
      <c r="B445" s="51" t="s">
        <v>3</v>
      </c>
      <c r="C445" s="53">
        <v>106027</v>
      </c>
      <c r="D445" s="273">
        <f t="shared" si="144"/>
        <v>45901</v>
      </c>
      <c r="E445" s="140" t="s">
        <v>1298</v>
      </c>
      <c r="F445" s="68" t="s">
        <v>47</v>
      </c>
      <c r="G445" s="68">
        <v>2</v>
      </c>
      <c r="H445" s="55">
        <v>70.459999999999994</v>
      </c>
      <c r="I445" s="63">
        <v>1</v>
      </c>
      <c r="J445" s="56">
        <f t="shared" si="157"/>
        <v>88.152506000000002</v>
      </c>
      <c r="K445" s="294">
        <f t="shared" si="158"/>
        <v>176.305012</v>
      </c>
      <c r="L445" s="297">
        <f t="shared" si="163"/>
        <v>79.434223156599998</v>
      </c>
      <c r="M445" s="65">
        <f>VLOOKUP(C445,'% MDO'!$B:$E,4,FALSE)*J445</f>
        <v>8.7182828434000008</v>
      </c>
    </row>
    <row r="446" spans="1:13" ht="30" x14ac:dyDescent="0.2">
      <c r="A446" s="50" t="s">
        <v>1311</v>
      </c>
      <c r="B446" s="51" t="s">
        <v>3</v>
      </c>
      <c r="C446" s="53">
        <v>96985</v>
      </c>
      <c r="D446" s="273">
        <f t="shared" ref="D446:D509" si="164">$D$10</f>
        <v>45901</v>
      </c>
      <c r="E446" s="141" t="s">
        <v>939</v>
      </c>
      <c r="F446" s="68" t="s">
        <v>47</v>
      </c>
      <c r="G446" s="68">
        <v>1</v>
      </c>
      <c r="H446" s="55">
        <v>100.24</v>
      </c>
      <c r="I446" s="63">
        <v>1</v>
      </c>
      <c r="J446" s="56">
        <f t="shared" si="157"/>
        <v>125.410264</v>
      </c>
      <c r="K446" s="294">
        <f t="shared" si="158"/>
        <v>125.410264</v>
      </c>
      <c r="L446" s="297">
        <f t="shared" si="163"/>
        <v>109.0191424952</v>
      </c>
      <c r="M446" s="65">
        <f>VLOOKUP(C446,'% MDO'!$B:$E,4,FALSE)*J446</f>
        <v>16.391121504800001</v>
      </c>
    </row>
    <row r="447" spans="1:13" x14ac:dyDescent="0.2">
      <c r="A447" s="59" t="s">
        <v>770</v>
      </c>
      <c r="B447" s="60"/>
      <c r="C447" s="60"/>
      <c r="D447" s="60"/>
      <c r="E447" s="137" t="s">
        <v>133</v>
      </c>
      <c r="F447" s="60"/>
      <c r="G447" s="61"/>
      <c r="H447" s="62"/>
      <c r="I447" s="62"/>
      <c r="J447" s="5"/>
      <c r="K447" s="295">
        <f>SUM(K448:K461)</f>
        <v>100323.2303648388</v>
      </c>
      <c r="L447" s="295"/>
      <c r="M447" s="315"/>
    </row>
    <row r="448" spans="1:13" ht="45" x14ac:dyDescent="0.2">
      <c r="A448" s="50" t="s">
        <v>771</v>
      </c>
      <c r="B448" s="51" t="s">
        <v>7</v>
      </c>
      <c r="C448" s="26" t="s">
        <v>984</v>
      </c>
      <c r="D448" s="273">
        <f t="shared" si="164"/>
        <v>45901</v>
      </c>
      <c r="E448" s="141" t="str">
        <f>COMPOSIÇÕES!C118</f>
        <v>POSTE METÁLICO PRETO, 3,00M base flangeada, com nicho em concreto. Com cabos internos e soquete para lâmpada bulbo LED. Fornecimento e Instalação</v>
      </c>
      <c r="F448" s="68" t="s">
        <v>47</v>
      </c>
      <c r="G448" s="68">
        <v>32</v>
      </c>
      <c r="H448" s="55">
        <f>COMPOSIÇÕES!G118</f>
        <v>1252.4127292279998</v>
      </c>
      <c r="I448" s="63">
        <v>1</v>
      </c>
      <c r="J448" s="56">
        <f t="shared" ref="J448:J461" si="165">IF(I448=1,(H448*(1+$M$1)),(H448*(1+$M$2)))</f>
        <v>1566.8935655371506</v>
      </c>
      <c r="K448" s="294">
        <f t="shared" ref="K448:K461" si="166">J448*G448</f>
        <v>50140.594097188819</v>
      </c>
      <c r="L448" s="297">
        <f t="shared" ref="L448" si="167">J448-M448</f>
        <v>1402.181442850208</v>
      </c>
      <c r="M448" s="65">
        <f>VLOOKUP(E448,COMPOSIÇÕES!$C:$J,8,FALSE)*J448</f>
        <v>164.71212268694273</v>
      </c>
    </row>
    <row r="449" spans="1:13" ht="30" x14ac:dyDescent="0.2">
      <c r="A449" s="50" t="s">
        <v>772</v>
      </c>
      <c r="B449" s="51" t="s">
        <v>3</v>
      </c>
      <c r="C449" s="26">
        <v>101657</v>
      </c>
      <c r="D449" s="273">
        <f t="shared" si="164"/>
        <v>45901</v>
      </c>
      <c r="E449" s="141" t="s">
        <v>227</v>
      </c>
      <c r="F449" s="68" t="s">
        <v>47</v>
      </c>
      <c r="G449" s="68">
        <f>G448</f>
        <v>32</v>
      </c>
      <c r="H449" s="55">
        <v>339.83</v>
      </c>
      <c r="I449" s="63">
        <v>1</v>
      </c>
      <c r="J449" s="56">
        <f t="shared" si="165"/>
        <v>425.16131300000001</v>
      </c>
      <c r="K449" s="294">
        <f t="shared" si="166"/>
        <v>13605.162016</v>
      </c>
      <c r="L449" s="297">
        <f t="shared" ref="L449:L452" si="168">J449-M449</f>
        <v>402.202602098</v>
      </c>
      <c r="M449" s="65">
        <f>VLOOKUP(C449,'% MDO'!$B:$E,4,FALSE)*J449</f>
        <v>22.958710902</v>
      </c>
    </row>
    <row r="450" spans="1:13" ht="45" x14ac:dyDescent="0.2">
      <c r="A450" s="50" t="s">
        <v>773</v>
      </c>
      <c r="B450" s="51" t="s">
        <v>3</v>
      </c>
      <c r="C450" s="53">
        <v>97881</v>
      </c>
      <c r="D450" s="273">
        <f t="shared" si="164"/>
        <v>45901</v>
      </c>
      <c r="E450" s="141" t="s">
        <v>942</v>
      </c>
      <c r="F450" s="68" t="s">
        <v>47</v>
      </c>
      <c r="G450" s="68">
        <f>G448</f>
        <v>32</v>
      </c>
      <c r="H450" s="55">
        <v>145.16</v>
      </c>
      <c r="I450" s="63">
        <v>1</v>
      </c>
      <c r="J450" s="56">
        <f t="shared" si="165"/>
        <v>181.60967600000001</v>
      </c>
      <c r="K450" s="294">
        <f t="shared" si="166"/>
        <v>5811.5096320000002</v>
      </c>
      <c r="L450" s="297">
        <f t="shared" si="168"/>
        <v>147.28544723600001</v>
      </c>
      <c r="M450" s="65">
        <f>VLOOKUP(C450,'% MDO'!$B:$E,4,FALSE)*J450</f>
        <v>34.324228764000004</v>
      </c>
    </row>
    <row r="451" spans="1:13" ht="45" x14ac:dyDescent="0.2">
      <c r="A451" s="50" t="s">
        <v>774</v>
      </c>
      <c r="B451" s="51" t="s">
        <v>3</v>
      </c>
      <c r="C451" s="26">
        <v>101875</v>
      </c>
      <c r="D451" s="273">
        <f t="shared" si="164"/>
        <v>45901</v>
      </c>
      <c r="E451" s="138" t="s">
        <v>228</v>
      </c>
      <c r="F451" s="68" t="s">
        <v>47</v>
      </c>
      <c r="G451" s="68">
        <v>1</v>
      </c>
      <c r="H451" s="55">
        <v>393.07</v>
      </c>
      <c r="I451" s="63">
        <v>1</v>
      </c>
      <c r="J451" s="56">
        <f t="shared" si="165"/>
        <v>491.76987700000001</v>
      </c>
      <c r="K451" s="294">
        <f t="shared" si="166"/>
        <v>491.76987700000001</v>
      </c>
      <c r="L451" s="297">
        <f t="shared" si="168"/>
        <v>407.23463514370002</v>
      </c>
      <c r="M451" s="65">
        <f>VLOOKUP(C451,'% MDO'!$B:$E,4,FALSE)*J451</f>
        <v>84.535241856300004</v>
      </c>
    </row>
    <row r="452" spans="1:13" ht="45" x14ac:dyDescent="0.2">
      <c r="A452" s="50" t="s">
        <v>775</v>
      </c>
      <c r="B452" s="51" t="s">
        <v>7</v>
      </c>
      <c r="C452" s="53" t="s">
        <v>622</v>
      </c>
      <c r="D452" s="273">
        <f t="shared" si="164"/>
        <v>45901</v>
      </c>
      <c r="E452" s="138" t="str">
        <f>COMPOSIÇÕES!C40</f>
        <v>NICHO EM ALVENARIA, REBOCADO, PARA EMBUTIR QGBT, E POSICIONAR CAIXA DO RELÉ. LAGURA=80CM, ALTURA 140CM, PROFUNDIDADE=14CM.  FORNECIMENTO E INSTALAÇÃO</v>
      </c>
      <c r="F452" s="68" t="s">
        <v>47</v>
      </c>
      <c r="G452" s="68">
        <v>1</v>
      </c>
      <c r="H452" s="55">
        <f>COMPOSIÇÕES!G40</f>
        <v>1124.4814999999999</v>
      </c>
      <c r="I452" s="63">
        <v>1</v>
      </c>
      <c r="J452" s="56">
        <f t="shared" si="165"/>
        <v>1406.8388046499999</v>
      </c>
      <c r="K452" s="294">
        <f t="shared" si="166"/>
        <v>1406.8388046499999</v>
      </c>
      <c r="L452" s="297">
        <f t="shared" si="168"/>
        <v>785.72289166583607</v>
      </c>
      <c r="M452" s="65">
        <f>VLOOKUP(E452,COMPOSIÇÕES!$C:$J,8,FALSE)*J452</f>
        <v>621.11591298416386</v>
      </c>
    </row>
    <row r="453" spans="1:13" ht="45" x14ac:dyDescent="0.2">
      <c r="A453" s="50" t="s">
        <v>776</v>
      </c>
      <c r="B453" s="51" t="s">
        <v>3</v>
      </c>
      <c r="C453" s="53">
        <v>97668</v>
      </c>
      <c r="D453" s="273">
        <f t="shared" si="164"/>
        <v>45901</v>
      </c>
      <c r="E453" s="138" t="s">
        <v>940</v>
      </c>
      <c r="F453" s="68" t="s">
        <v>13</v>
      </c>
      <c r="G453" s="68">
        <v>202</v>
      </c>
      <c r="H453" s="55">
        <v>15.61</v>
      </c>
      <c r="I453" s="63">
        <v>1</v>
      </c>
      <c r="J453" s="56">
        <f t="shared" si="165"/>
        <v>19.529671</v>
      </c>
      <c r="K453" s="294">
        <f t="shared" si="166"/>
        <v>3944.9935420000002</v>
      </c>
      <c r="L453" s="297">
        <f t="shared" ref="L453:L457" si="169">J453-M453</f>
        <v>13.3114237536</v>
      </c>
      <c r="M453" s="65">
        <f>VLOOKUP(C453,'% MDO'!$B:$E,4,FALSE)*J453</f>
        <v>6.2182472464000007</v>
      </c>
    </row>
    <row r="454" spans="1:13" ht="30" x14ac:dyDescent="0.2">
      <c r="A454" s="50" t="s">
        <v>777</v>
      </c>
      <c r="B454" s="51" t="s">
        <v>3</v>
      </c>
      <c r="C454" s="26">
        <v>101632</v>
      </c>
      <c r="D454" s="273">
        <f t="shared" si="164"/>
        <v>45901</v>
      </c>
      <c r="E454" s="138" t="s">
        <v>941</v>
      </c>
      <c r="F454" s="68" t="s">
        <v>47</v>
      </c>
      <c r="G454" s="68">
        <v>1</v>
      </c>
      <c r="H454" s="55">
        <v>33.31</v>
      </c>
      <c r="I454" s="63">
        <v>1</v>
      </c>
      <c r="J454" s="56">
        <f t="shared" si="165"/>
        <v>41.674141000000006</v>
      </c>
      <c r="K454" s="294">
        <f t="shared" si="166"/>
        <v>41.674141000000006</v>
      </c>
      <c r="L454" s="297">
        <f t="shared" si="169"/>
        <v>40.723970585200007</v>
      </c>
      <c r="M454" s="65">
        <f>VLOOKUP(C454,'% MDO'!$B:$E,4,FALSE)*J454</f>
        <v>0.9501704148000002</v>
      </c>
    </row>
    <row r="455" spans="1:13" ht="30" x14ac:dyDescent="0.2">
      <c r="A455" s="50" t="s">
        <v>778</v>
      </c>
      <c r="B455" s="51" t="s">
        <v>3</v>
      </c>
      <c r="C455" s="26">
        <v>93653</v>
      </c>
      <c r="D455" s="273">
        <f t="shared" si="164"/>
        <v>45901</v>
      </c>
      <c r="E455" s="141" t="s">
        <v>220</v>
      </c>
      <c r="F455" s="68" t="s">
        <v>47</v>
      </c>
      <c r="G455" s="68">
        <v>1</v>
      </c>
      <c r="H455" s="55">
        <v>11.29</v>
      </c>
      <c r="I455" s="63">
        <v>1</v>
      </c>
      <c r="J455" s="56">
        <f t="shared" si="165"/>
        <v>14.124919</v>
      </c>
      <c r="K455" s="294">
        <f t="shared" si="166"/>
        <v>14.124919</v>
      </c>
      <c r="L455" s="297">
        <f t="shared" si="169"/>
        <v>11.7985448407</v>
      </c>
      <c r="M455" s="65">
        <f>VLOOKUP(C455,'% MDO'!$B:$E,4,FALSE)*J455</f>
        <v>2.3263741593000002</v>
      </c>
    </row>
    <row r="456" spans="1:13" ht="30" x14ac:dyDescent="0.2">
      <c r="A456" s="50" t="s">
        <v>779</v>
      </c>
      <c r="B456" s="51" t="s">
        <v>3</v>
      </c>
      <c r="C456" s="26">
        <v>101902</v>
      </c>
      <c r="D456" s="273">
        <f t="shared" si="164"/>
        <v>45901</v>
      </c>
      <c r="E456" s="138" t="s">
        <v>230</v>
      </c>
      <c r="F456" s="68" t="s">
        <v>47</v>
      </c>
      <c r="G456" s="68">
        <v>1</v>
      </c>
      <c r="H456" s="55">
        <v>246.48</v>
      </c>
      <c r="I456" s="63">
        <v>1</v>
      </c>
      <c r="J456" s="56">
        <f t="shared" si="165"/>
        <v>308.371128</v>
      </c>
      <c r="K456" s="294">
        <f t="shared" si="166"/>
        <v>308.371128</v>
      </c>
      <c r="L456" s="297">
        <f t="shared" si="169"/>
        <v>299.08915704719999</v>
      </c>
      <c r="M456" s="65">
        <f>VLOOKUP(C456,'% MDO'!$B:$E,4,FALSE)*J456</f>
        <v>9.2819709528000001</v>
      </c>
    </row>
    <row r="457" spans="1:13" ht="30" x14ac:dyDescent="0.25">
      <c r="A457" s="50" t="s">
        <v>780</v>
      </c>
      <c r="B457" s="51" t="s">
        <v>7</v>
      </c>
      <c r="C457" s="26" t="s">
        <v>947</v>
      </c>
      <c r="D457" s="273">
        <f t="shared" si="164"/>
        <v>45901</v>
      </c>
      <c r="E457" s="168" t="str">
        <f>COMPOSIÇÕES!$C$98</f>
        <v>Caixa de comando IP65 para rele fotovoltáico. Caixa De Montagem Pvc 280x180x90cm Ip65 Fornecimento e Instalação</v>
      </c>
      <c r="F457" s="66" t="s">
        <v>47</v>
      </c>
      <c r="G457" s="66">
        <v>1</v>
      </c>
      <c r="H457" s="55">
        <f>COMPOSIÇÕES!$G$98</f>
        <v>159.75</v>
      </c>
      <c r="I457" s="63">
        <v>1</v>
      </c>
      <c r="J457" s="56">
        <f t="shared" si="165"/>
        <v>199.86322500000003</v>
      </c>
      <c r="K457" s="294">
        <f t="shared" si="166"/>
        <v>199.86322500000003</v>
      </c>
      <c r="L457" s="297">
        <f t="shared" si="169"/>
        <v>148.88090000000003</v>
      </c>
      <c r="M457" s="65">
        <f>VLOOKUP(E457,COMPOSIÇÕES!$C:$J,8,FALSE)*J457</f>
        <v>50.98232500000001</v>
      </c>
    </row>
    <row r="458" spans="1:13" ht="30" x14ac:dyDescent="0.25">
      <c r="A458" s="50" t="s">
        <v>781</v>
      </c>
      <c r="B458" s="51" t="s">
        <v>3</v>
      </c>
      <c r="C458" s="26">
        <v>93655</v>
      </c>
      <c r="D458" s="273">
        <f t="shared" si="164"/>
        <v>45901</v>
      </c>
      <c r="E458" s="142" t="s">
        <v>229</v>
      </c>
      <c r="F458" s="68" t="s">
        <v>47</v>
      </c>
      <c r="G458" s="68">
        <v>1</v>
      </c>
      <c r="H458" s="55">
        <v>12.25</v>
      </c>
      <c r="I458" s="63">
        <v>1</v>
      </c>
      <c r="J458" s="56">
        <f t="shared" si="165"/>
        <v>15.325975000000001</v>
      </c>
      <c r="K458" s="294">
        <f t="shared" si="166"/>
        <v>15.325975000000001</v>
      </c>
      <c r="L458" s="297">
        <f t="shared" ref="L458:L461" si="170">J458-M458</f>
        <v>12.248519220000002</v>
      </c>
      <c r="M458" s="65">
        <f>VLOOKUP(C458,'% MDO'!$B:$E,4,FALSE)*J458</f>
        <v>3.0774557800000002</v>
      </c>
    </row>
    <row r="459" spans="1:13" ht="45" x14ac:dyDescent="0.2">
      <c r="A459" s="50" t="s">
        <v>782</v>
      </c>
      <c r="B459" s="51" t="s">
        <v>3</v>
      </c>
      <c r="C459" s="26">
        <v>101562</v>
      </c>
      <c r="D459" s="273">
        <f t="shared" si="164"/>
        <v>45901</v>
      </c>
      <c r="E459" s="141" t="s">
        <v>231</v>
      </c>
      <c r="F459" s="68" t="s">
        <v>13</v>
      </c>
      <c r="G459" s="68">
        <f>(G453*3)+(G448*4)</f>
        <v>734</v>
      </c>
      <c r="H459" s="55">
        <v>26.18</v>
      </c>
      <c r="I459" s="63">
        <v>1</v>
      </c>
      <c r="J459" s="56">
        <f t="shared" si="165"/>
        <v>32.753798000000003</v>
      </c>
      <c r="K459" s="294">
        <f t="shared" si="166"/>
        <v>24041.287732000001</v>
      </c>
      <c r="L459" s="297">
        <f t="shared" si="170"/>
        <v>32.652261226200004</v>
      </c>
      <c r="M459" s="65">
        <f>VLOOKUP(C459,'% MDO'!$B:$E,4,FALSE)*J459</f>
        <v>0.10153677380000001</v>
      </c>
    </row>
    <row r="460" spans="1:13" ht="30" x14ac:dyDescent="0.2">
      <c r="A460" s="50" t="s">
        <v>783</v>
      </c>
      <c r="B460" s="51" t="s">
        <v>3</v>
      </c>
      <c r="C460" s="53">
        <v>106027</v>
      </c>
      <c r="D460" s="273">
        <f t="shared" si="164"/>
        <v>45901</v>
      </c>
      <c r="E460" s="140" t="s">
        <v>1298</v>
      </c>
      <c r="F460" s="68" t="s">
        <v>47</v>
      </c>
      <c r="G460" s="68">
        <v>2</v>
      </c>
      <c r="H460" s="55">
        <v>70.459999999999994</v>
      </c>
      <c r="I460" s="63">
        <v>1</v>
      </c>
      <c r="J460" s="56">
        <f t="shared" si="165"/>
        <v>88.152506000000002</v>
      </c>
      <c r="K460" s="294">
        <f t="shared" si="166"/>
        <v>176.305012</v>
      </c>
      <c r="L460" s="297">
        <f t="shared" si="170"/>
        <v>79.434223156599998</v>
      </c>
      <c r="M460" s="65">
        <f>VLOOKUP(C460,'% MDO'!$B:$E,4,FALSE)*J460</f>
        <v>8.7182828434000008</v>
      </c>
    </row>
    <row r="461" spans="1:13" ht="30" x14ac:dyDescent="0.2">
      <c r="A461" s="50" t="s">
        <v>784</v>
      </c>
      <c r="B461" s="51" t="s">
        <v>3</v>
      </c>
      <c r="C461" s="53">
        <v>96985</v>
      </c>
      <c r="D461" s="273">
        <f t="shared" si="164"/>
        <v>45901</v>
      </c>
      <c r="E461" s="141" t="s">
        <v>939</v>
      </c>
      <c r="F461" s="68" t="s">
        <v>47</v>
      </c>
      <c r="G461" s="68">
        <v>1</v>
      </c>
      <c r="H461" s="55">
        <v>100.24</v>
      </c>
      <c r="I461" s="63">
        <v>1</v>
      </c>
      <c r="J461" s="56">
        <f t="shared" si="165"/>
        <v>125.410264</v>
      </c>
      <c r="K461" s="294">
        <f t="shared" si="166"/>
        <v>125.410264</v>
      </c>
      <c r="L461" s="297">
        <f t="shared" si="170"/>
        <v>109.0191424952</v>
      </c>
      <c r="M461" s="65">
        <f>VLOOKUP(C461,'% MDO'!$B:$E,4,FALSE)*J461</f>
        <v>16.391121504800001</v>
      </c>
    </row>
    <row r="462" spans="1:13" x14ac:dyDescent="0.2">
      <c r="A462" s="59" t="s">
        <v>785</v>
      </c>
      <c r="B462" s="60"/>
      <c r="C462" s="60"/>
      <c r="D462" s="60"/>
      <c r="E462" s="137" t="s">
        <v>134</v>
      </c>
      <c r="F462" s="60"/>
      <c r="G462" s="61"/>
      <c r="H462" s="62"/>
      <c r="I462" s="62"/>
      <c r="J462" s="5"/>
      <c r="K462" s="295">
        <f>SUM(K463:K478)</f>
        <v>143453.35713983176</v>
      </c>
      <c r="L462" s="295"/>
      <c r="M462" s="315"/>
    </row>
    <row r="463" spans="1:13" ht="45" x14ac:dyDescent="0.2">
      <c r="A463" s="50" t="s">
        <v>786</v>
      </c>
      <c r="B463" s="51" t="s">
        <v>7</v>
      </c>
      <c r="C463" s="26" t="s">
        <v>984</v>
      </c>
      <c r="D463" s="273">
        <f t="shared" si="164"/>
        <v>45901</v>
      </c>
      <c r="E463" s="141" t="str">
        <f>COMPOSIÇÕES!C118</f>
        <v>POSTE METÁLICO PRETO, 3,00M base flangeada, com nicho em concreto. Com cabos internos e soquete para lâmpada bulbo LED. Fornecimento e Instalação</v>
      </c>
      <c r="F463" s="68" t="s">
        <v>47</v>
      </c>
      <c r="G463" s="68">
        <v>33</v>
      </c>
      <c r="H463" s="55">
        <f>COMPOSIÇÕES!G118</f>
        <v>1252.4127292279998</v>
      </c>
      <c r="I463" s="63">
        <v>1</v>
      </c>
      <c r="J463" s="56">
        <f t="shared" ref="J463:J478" si="171">IF(I463=1,(H463*(1+$M$1)),(H463*(1+$M$2)))</f>
        <v>1566.8935655371506</v>
      </c>
      <c r="K463" s="294">
        <f t="shared" ref="K463:K478" si="172">J463*G463</f>
        <v>51707.487662725973</v>
      </c>
      <c r="L463" s="297">
        <f t="shared" ref="L463" si="173">J463-M463</f>
        <v>1402.181442850208</v>
      </c>
      <c r="M463" s="65">
        <f>VLOOKUP(E463,COMPOSIÇÕES!$C:$J,8,FALSE)*J463</f>
        <v>164.71212268694273</v>
      </c>
    </row>
    <row r="464" spans="1:13" ht="30" x14ac:dyDescent="0.2">
      <c r="A464" s="50" t="s">
        <v>787</v>
      </c>
      <c r="B464" s="51" t="s">
        <v>3</v>
      </c>
      <c r="C464" s="26">
        <v>101657</v>
      </c>
      <c r="D464" s="273">
        <f t="shared" si="164"/>
        <v>45901</v>
      </c>
      <c r="E464" s="141" t="s">
        <v>227</v>
      </c>
      <c r="F464" s="68" t="s">
        <v>47</v>
      </c>
      <c r="G464" s="68">
        <f>G463</f>
        <v>33</v>
      </c>
      <c r="H464" s="55">
        <v>339.83</v>
      </c>
      <c r="I464" s="63">
        <v>1</v>
      </c>
      <c r="J464" s="56">
        <f t="shared" si="171"/>
        <v>425.16131300000001</v>
      </c>
      <c r="K464" s="294">
        <f t="shared" si="172"/>
        <v>14030.323329000001</v>
      </c>
      <c r="L464" s="297">
        <f t="shared" ref="L464:L467" si="174">J464-M464</f>
        <v>402.202602098</v>
      </c>
      <c r="M464" s="65">
        <f>VLOOKUP(C464,'% MDO'!$B:$E,4,FALSE)*J464</f>
        <v>22.958710902</v>
      </c>
    </row>
    <row r="465" spans="1:13" ht="45" x14ac:dyDescent="0.2">
      <c r="A465" s="50" t="s">
        <v>788</v>
      </c>
      <c r="B465" s="51" t="s">
        <v>3</v>
      </c>
      <c r="C465" s="53">
        <v>97881</v>
      </c>
      <c r="D465" s="273">
        <f t="shared" si="164"/>
        <v>45901</v>
      </c>
      <c r="E465" s="141" t="s">
        <v>942</v>
      </c>
      <c r="F465" s="68" t="s">
        <v>47</v>
      </c>
      <c r="G465" s="68">
        <f>G463+G466+G467</f>
        <v>59</v>
      </c>
      <c r="H465" s="55">
        <v>145.16</v>
      </c>
      <c r="I465" s="63">
        <v>1</v>
      </c>
      <c r="J465" s="56">
        <f t="shared" si="171"/>
        <v>181.60967600000001</v>
      </c>
      <c r="K465" s="294">
        <f t="shared" si="172"/>
        <v>10714.970884</v>
      </c>
      <c r="L465" s="297">
        <f t="shared" si="174"/>
        <v>147.28544723600001</v>
      </c>
      <c r="M465" s="65">
        <f>VLOOKUP(C465,'% MDO'!$B:$E,4,FALSE)*J465</f>
        <v>34.324228764000004</v>
      </c>
    </row>
    <row r="466" spans="1:13" ht="30" x14ac:dyDescent="0.2">
      <c r="A466" s="50" t="s">
        <v>789</v>
      </c>
      <c r="B466" s="51" t="s">
        <v>7</v>
      </c>
      <c r="C466" s="26" t="s">
        <v>956</v>
      </c>
      <c r="D466" s="273">
        <f t="shared" si="164"/>
        <v>45901</v>
      </c>
      <c r="E466" s="138" t="str">
        <f>COMPOSIÇÕES!C130</f>
        <v>REFLETORES DE PISO EM ALUMÍNIO PRETO - LED 15W, 4000K. FORNECIMENTO E INSTALAÇÃO</v>
      </c>
      <c r="F466" s="68" t="s">
        <v>47</v>
      </c>
      <c r="G466" s="68">
        <v>8</v>
      </c>
      <c r="H466" s="55">
        <f>COMPOSIÇÕES!G130</f>
        <v>68.060452999999995</v>
      </c>
      <c r="I466" s="63">
        <v>1</v>
      </c>
      <c r="J466" s="56">
        <f t="shared" si="171"/>
        <v>85.150432748300005</v>
      </c>
      <c r="K466" s="294">
        <f t="shared" si="172"/>
        <v>681.20346198640004</v>
      </c>
      <c r="L466" s="297">
        <f t="shared" si="174"/>
        <v>44.914490000000008</v>
      </c>
      <c r="M466" s="65">
        <f>VLOOKUP(E466,COMPOSIÇÕES!$C:$J,8,FALSE)*J466</f>
        <v>40.235942748299998</v>
      </c>
    </row>
    <row r="467" spans="1:13" ht="30" x14ac:dyDescent="0.2">
      <c r="A467" s="50" t="s">
        <v>790</v>
      </c>
      <c r="B467" s="51" t="s">
        <v>7</v>
      </c>
      <c r="C467" s="53" t="s">
        <v>621</v>
      </c>
      <c r="D467" s="273">
        <f t="shared" si="164"/>
        <v>45901</v>
      </c>
      <c r="E467" s="138" t="str">
        <f>COMPOSIÇÕES!C35</f>
        <v>BALIZADORES DE PISO EM ALUMÍNIO PRETO 25cm - LED 15W  cada 4000K.  FORNECIMENTO E INSTALAÇÃO</v>
      </c>
      <c r="F467" s="68" t="s">
        <v>47</v>
      </c>
      <c r="G467" s="68">
        <v>18</v>
      </c>
      <c r="H467" s="55">
        <f>COMPOSIÇÕES!G35</f>
        <v>237.55045299999998</v>
      </c>
      <c r="I467" s="63">
        <v>1</v>
      </c>
      <c r="J467" s="56">
        <f t="shared" si="171"/>
        <v>297.1993717483</v>
      </c>
      <c r="K467" s="294">
        <f t="shared" si="172"/>
        <v>5349.5886914694001</v>
      </c>
      <c r="L467" s="297">
        <f t="shared" si="174"/>
        <v>256.96342900000002</v>
      </c>
      <c r="M467" s="65">
        <f>VLOOKUP(E467,COMPOSIÇÕES!$C:$J,8,FALSE)*J467</f>
        <v>40.235942748299998</v>
      </c>
    </row>
    <row r="468" spans="1:13" ht="45" x14ac:dyDescent="0.2">
      <c r="A468" s="50" t="s">
        <v>791</v>
      </c>
      <c r="B468" s="51" t="s">
        <v>3</v>
      </c>
      <c r="C468" s="26">
        <v>101875</v>
      </c>
      <c r="D468" s="273">
        <f t="shared" si="164"/>
        <v>45901</v>
      </c>
      <c r="E468" s="138" t="s">
        <v>228</v>
      </c>
      <c r="F468" s="68" t="s">
        <v>47</v>
      </c>
      <c r="G468" s="68">
        <v>1</v>
      </c>
      <c r="H468" s="55">
        <v>393.07</v>
      </c>
      <c r="I468" s="63">
        <v>1</v>
      </c>
      <c r="J468" s="56">
        <f t="shared" si="171"/>
        <v>491.76987700000001</v>
      </c>
      <c r="K468" s="294">
        <f t="shared" si="172"/>
        <v>491.76987700000001</v>
      </c>
      <c r="L468" s="297">
        <f t="shared" ref="L468:L469" si="175">J468-M468</f>
        <v>407.23463514370002</v>
      </c>
      <c r="M468" s="65">
        <f>VLOOKUP(C468,'% MDO'!$B:$E,4,FALSE)*J468</f>
        <v>84.535241856300004</v>
      </c>
    </row>
    <row r="469" spans="1:13" ht="45" x14ac:dyDescent="0.2">
      <c r="A469" s="50" t="s">
        <v>792</v>
      </c>
      <c r="B469" s="51" t="s">
        <v>7</v>
      </c>
      <c r="C469" s="53" t="s">
        <v>622</v>
      </c>
      <c r="D469" s="273">
        <f t="shared" si="164"/>
        <v>45901</v>
      </c>
      <c r="E469" s="138" t="str">
        <f>COMPOSIÇÕES!C40</f>
        <v>NICHO EM ALVENARIA, REBOCADO, PARA EMBUTIR QGBT, E POSICIONAR CAIXA DO RELÉ. LAGURA=80CM, ALTURA 140CM, PROFUNDIDADE=14CM.  FORNECIMENTO E INSTALAÇÃO</v>
      </c>
      <c r="F469" s="68" t="s">
        <v>47</v>
      </c>
      <c r="G469" s="68">
        <v>1</v>
      </c>
      <c r="H469" s="55">
        <f>COMPOSIÇÕES!G40</f>
        <v>1124.4814999999999</v>
      </c>
      <c r="I469" s="63">
        <v>1</v>
      </c>
      <c r="J469" s="56">
        <f t="shared" si="171"/>
        <v>1406.8388046499999</v>
      </c>
      <c r="K469" s="294">
        <f t="shared" si="172"/>
        <v>1406.8388046499999</v>
      </c>
      <c r="L469" s="297">
        <f t="shared" si="175"/>
        <v>785.72289166583607</v>
      </c>
      <c r="M469" s="65">
        <f>VLOOKUP(E469,COMPOSIÇÕES!$C:$J,8,FALSE)*J469</f>
        <v>621.11591298416386</v>
      </c>
    </row>
    <row r="470" spans="1:13" ht="45" x14ac:dyDescent="0.2">
      <c r="A470" s="50" t="s">
        <v>793</v>
      </c>
      <c r="B470" s="51" t="s">
        <v>3</v>
      </c>
      <c r="C470" s="53">
        <v>97668</v>
      </c>
      <c r="D470" s="273">
        <f t="shared" si="164"/>
        <v>45901</v>
      </c>
      <c r="E470" s="138" t="s">
        <v>940</v>
      </c>
      <c r="F470" s="68" t="s">
        <v>13</v>
      </c>
      <c r="G470" s="68">
        <v>323</v>
      </c>
      <c r="H470" s="55">
        <v>15.61</v>
      </c>
      <c r="I470" s="63">
        <v>1</v>
      </c>
      <c r="J470" s="56">
        <f t="shared" si="171"/>
        <v>19.529671</v>
      </c>
      <c r="K470" s="294">
        <f t="shared" si="172"/>
        <v>6308.0837330000004</v>
      </c>
      <c r="L470" s="297">
        <f t="shared" ref="L470:L474" si="176">J470-M470</f>
        <v>13.3114237536</v>
      </c>
      <c r="M470" s="65">
        <f>VLOOKUP(C470,'% MDO'!$B:$E,4,FALSE)*J470</f>
        <v>6.2182472464000007</v>
      </c>
    </row>
    <row r="471" spans="1:13" ht="30" x14ac:dyDescent="0.2">
      <c r="A471" s="50" t="s">
        <v>794</v>
      </c>
      <c r="B471" s="51" t="s">
        <v>3</v>
      </c>
      <c r="C471" s="26">
        <v>101632</v>
      </c>
      <c r="D471" s="273">
        <f t="shared" si="164"/>
        <v>45901</v>
      </c>
      <c r="E471" s="138" t="s">
        <v>941</v>
      </c>
      <c r="F471" s="66" t="s">
        <v>47</v>
      </c>
      <c r="G471" s="66">
        <v>1</v>
      </c>
      <c r="H471" s="55">
        <v>33.31</v>
      </c>
      <c r="I471" s="63">
        <v>1</v>
      </c>
      <c r="J471" s="56">
        <f t="shared" si="171"/>
        <v>41.674141000000006</v>
      </c>
      <c r="K471" s="294">
        <f t="shared" si="172"/>
        <v>41.674141000000006</v>
      </c>
      <c r="L471" s="297">
        <f t="shared" si="176"/>
        <v>40.723970585200007</v>
      </c>
      <c r="M471" s="65">
        <f>VLOOKUP(C471,'% MDO'!$B:$E,4,FALSE)*J471</f>
        <v>0.9501704148000002</v>
      </c>
    </row>
    <row r="472" spans="1:13" ht="30" x14ac:dyDescent="0.2">
      <c r="A472" s="50" t="s">
        <v>795</v>
      </c>
      <c r="B472" s="51" t="s">
        <v>3</v>
      </c>
      <c r="C472" s="26">
        <v>93653</v>
      </c>
      <c r="D472" s="273">
        <f t="shared" si="164"/>
        <v>45901</v>
      </c>
      <c r="E472" s="141" t="s">
        <v>220</v>
      </c>
      <c r="F472" s="66" t="s">
        <v>47</v>
      </c>
      <c r="G472" s="66">
        <v>1</v>
      </c>
      <c r="H472" s="55">
        <v>11.29</v>
      </c>
      <c r="I472" s="63">
        <v>1</v>
      </c>
      <c r="J472" s="56">
        <f t="shared" si="171"/>
        <v>14.124919</v>
      </c>
      <c r="K472" s="294">
        <f t="shared" si="172"/>
        <v>14.124919</v>
      </c>
      <c r="L472" s="297">
        <f t="shared" si="176"/>
        <v>11.7985448407</v>
      </c>
      <c r="M472" s="65">
        <f>VLOOKUP(C472,'% MDO'!$B:$E,4,FALSE)*J472</f>
        <v>2.3263741593000002</v>
      </c>
    </row>
    <row r="473" spans="1:13" ht="30" x14ac:dyDescent="0.2">
      <c r="A473" s="50" t="s">
        <v>796</v>
      </c>
      <c r="B473" s="51" t="s">
        <v>3</v>
      </c>
      <c r="C473" s="26">
        <v>101902</v>
      </c>
      <c r="D473" s="273">
        <f t="shared" si="164"/>
        <v>45901</v>
      </c>
      <c r="E473" s="138" t="s">
        <v>230</v>
      </c>
      <c r="F473" s="66" t="s">
        <v>47</v>
      </c>
      <c r="G473" s="66">
        <v>1</v>
      </c>
      <c r="H473" s="55">
        <v>246.48</v>
      </c>
      <c r="I473" s="63">
        <v>1</v>
      </c>
      <c r="J473" s="56">
        <f t="shared" si="171"/>
        <v>308.371128</v>
      </c>
      <c r="K473" s="294">
        <f t="shared" si="172"/>
        <v>308.371128</v>
      </c>
      <c r="L473" s="297">
        <f t="shared" si="176"/>
        <v>299.08915704719999</v>
      </c>
      <c r="M473" s="65">
        <f>VLOOKUP(C473,'% MDO'!$B:$E,4,FALSE)*J473</f>
        <v>9.2819709528000001</v>
      </c>
    </row>
    <row r="474" spans="1:13" ht="30" x14ac:dyDescent="0.25">
      <c r="A474" s="50" t="s">
        <v>797</v>
      </c>
      <c r="B474" s="51" t="s">
        <v>7</v>
      </c>
      <c r="C474" s="26" t="s">
        <v>947</v>
      </c>
      <c r="D474" s="273">
        <f t="shared" si="164"/>
        <v>45901</v>
      </c>
      <c r="E474" s="168" t="str">
        <f>COMPOSIÇÕES!$C$98</f>
        <v>Caixa de comando IP65 para rele fotovoltáico. Caixa De Montagem Pvc 280x180x90cm Ip65 Fornecimento e Instalação</v>
      </c>
      <c r="F474" s="66" t="s">
        <v>47</v>
      </c>
      <c r="G474" s="66">
        <v>1</v>
      </c>
      <c r="H474" s="55">
        <f>COMPOSIÇÕES!$G$98</f>
        <v>159.75</v>
      </c>
      <c r="I474" s="63">
        <v>1</v>
      </c>
      <c r="J474" s="56">
        <f t="shared" si="171"/>
        <v>199.86322500000003</v>
      </c>
      <c r="K474" s="294">
        <f t="shared" si="172"/>
        <v>199.86322500000003</v>
      </c>
      <c r="L474" s="297">
        <f t="shared" si="176"/>
        <v>148.88090000000003</v>
      </c>
      <c r="M474" s="65">
        <f>VLOOKUP(E474,COMPOSIÇÕES!$C:$J,8,FALSE)*J474</f>
        <v>50.98232500000001</v>
      </c>
    </row>
    <row r="475" spans="1:13" ht="30" x14ac:dyDescent="0.25">
      <c r="A475" s="50" t="s">
        <v>798</v>
      </c>
      <c r="B475" s="51" t="s">
        <v>3</v>
      </c>
      <c r="C475" s="26">
        <v>93655</v>
      </c>
      <c r="D475" s="273">
        <f t="shared" si="164"/>
        <v>45901</v>
      </c>
      <c r="E475" s="142" t="s">
        <v>229</v>
      </c>
      <c r="F475" s="68" t="s">
        <v>47</v>
      </c>
      <c r="G475" s="68">
        <v>1</v>
      </c>
      <c r="H475" s="55">
        <v>12.25</v>
      </c>
      <c r="I475" s="63">
        <v>1</v>
      </c>
      <c r="J475" s="56">
        <f t="shared" si="171"/>
        <v>15.325975000000001</v>
      </c>
      <c r="K475" s="294">
        <f t="shared" si="172"/>
        <v>15.325975000000001</v>
      </c>
      <c r="L475" s="297">
        <f t="shared" ref="L475" si="177">J475-M475</f>
        <v>12.248519220000002</v>
      </c>
      <c r="M475" s="65">
        <f>VLOOKUP(C475,'% MDO'!$B:$E,4,FALSE)*J475</f>
        <v>3.0774557800000002</v>
      </c>
    </row>
    <row r="476" spans="1:13" ht="45" x14ac:dyDescent="0.2">
      <c r="A476" s="50" t="s">
        <v>799</v>
      </c>
      <c r="B476" s="51" t="s">
        <v>3</v>
      </c>
      <c r="C476" s="26">
        <v>101563</v>
      </c>
      <c r="D476" s="273">
        <f t="shared" si="164"/>
        <v>45901</v>
      </c>
      <c r="E476" s="141" t="s">
        <v>232</v>
      </c>
      <c r="F476" s="68" t="s">
        <v>13</v>
      </c>
      <c r="G476" s="68">
        <f>(G470*3)+(G463*4)+(G466*1.5)+(G467*0.5)</f>
        <v>1122</v>
      </c>
      <c r="H476" s="55">
        <v>36.96</v>
      </c>
      <c r="I476" s="63">
        <v>1</v>
      </c>
      <c r="J476" s="56">
        <f t="shared" si="171"/>
        <v>46.240656000000001</v>
      </c>
      <c r="K476" s="294">
        <f t="shared" si="172"/>
        <v>51882.016032</v>
      </c>
      <c r="L476" s="297">
        <f t="shared" ref="L476:L478" si="178">J476-M476</f>
        <v>46.138926556800001</v>
      </c>
      <c r="M476" s="65">
        <f>VLOOKUP(C476,'% MDO'!$B:$E,4,FALSE)*J476</f>
        <v>0.10172944320000001</v>
      </c>
    </row>
    <row r="477" spans="1:13" ht="30" x14ac:dyDescent="0.2">
      <c r="A477" s="50" t="s">
        <v>800</v>
      </c>
      <c r="B477" s="51" t="s">
        <v>3</v>
      </c>
      <c r="C477" s="53">
        <v>106027</v>
      </c>
      <c r="D477" s="273">
        <f t="shared" si="164"/>
        <v>45901</v>
      </c>
      <c r="E477" s="140" t="s">
        <v>1298</v>
      </c>
      <c r="F477" s="68" t="s">
        <v>47</v>
      </c>
      <c r="G477" s="68">
        <v>2</v>
      </c>
      <c r="H477" s="55">
        <v>70.459999999999994</v>
      </c>
      <c r="I477" s="63">
        <v>1</v>
      </c>
      <c r="J477" s="56">
        <f t="shared" si="171"/>
        <v>88.152506000000002</v>
      </c>
      <c r="K477" s="294">
        <f t="shared" si="172"/>
        <v>176.305012</v>
      </c>
      <c r="L477" s="297">
        <f t="shared" si="178"/>
        <v>79.434223156599998</v>
      </c>
      <c r="M477" s="65">
        <f>VLOOKUP(C477,'% MDO'!$B:$E,4,FALSE)*J477</f>
        <v>8.7182828434000008</v>
      </c>
    </row>
    <row r="478" spans="1:13" ht="30" x14ac:dyDescent="0.2">
      <c r="A478" s="50" t="s">
        <v>801</v>
      </c>
      <c r="B478" s="51" t="s">
        <v>3</v>
      </c>
      <c r="C478" s="53">
        <v>96985</v>
      </c>
      <c r="D478" s="273">
        <f t="shared" si="164"/>
        <v>45901</v>
      </c>
      <c r="E478" s="141" t="s">
        <v>939</v>
      </c>
      <c r="F478" s="68" t="s">
        <v>47</v>
      </c>
      <c r="G478" s="68">
        <v>1</v>
      </c>
      <c r="H478" s="55">
        <v>100.24</v>
      </c>
      <c r="I478" s="63">
        <v>1</v>
      </c>
      <c r="J478" s="56">
        <f t="shared" si="171"/>
        <v>125.410264</v>
      </c>
      <c r="K478" s="294">
        <f t="shared" si="172"/>
        <v>125.410264</v>
      </c>
      <c r="L478" s="297">
        <f t="shared" si="178"/>
        <v>109.0191424952</v>
      </c>
      <c r="M478" s="65">
        <f>VLOOKUP(C478,'% MDO'!$B:$E,4,FALSE)*J478</f>
        <v>16.391121504800001</v>
      </c>
    </row>
    <row r="479" spans="1:13" x14ac:dyDescent="0.2">
      <c r="A479" s="59" t="s">
        <v>1312</v>
      </c>
      <c r="B479" s="60"/>
      <c r="C479" s="60"/>
      <c r="D479" s="60"/>
      <c r="E479" s="137" t="s">
        <v>135</v>
      </c>
      <c r="F479" s="60"/>
      <c r="G479" s="61"/>
      <c r="H479" s="62"/>
      <c r="I479" s="62"/>
      <c r="J479" s="5"/>
      <c r="K479" s="295">
        <f>SUM(K480:K497)</f>
        <v>125591.03906435001</v>
      </c>
      <c r="L479" s="295"/>
      <c r="M479" s="315"/>
    </row>
    <row r="480" spans="1:13" ht="45" x14ac:dyDescent="0.2">
      <c r="A480" s="50" t="s">
        <v>1313</v>
      </c>
      <c r="B480" s="51" t="s">
        <v>3</v>
      </c>
      <c r="C480" s="53">
        <v>97881</v>
      </c>
      <c r="D480" s="273">
        <f t="shared" si="164"/>
        <v>45901</v>
      </c>
      <c r="E480" s="141" t="s">
        <v>942</v>
      </c>
      <c r="F480" s="69" t="s">
        <v>47</v>
      </c>
      <c r="G480" s="69">
        <v>20</v>
      </c>
      <c r="H480" s="55">
        <v>145.16</v>
      </c>
      <c r="I480" s="63">
        <v>1</v>
      </c>
      <c r="J480" s="56">
        <f t="shared" ref="J480:J497" si="179">IF(I480=1,(H480*(1+$M$1)),(H480*(1+$M$2)))</f>
        <v>181.60967600000001</v>
      </c>
      <c r="K480" s="294">
        <f t="shared" ref="K480:K497" si="180">J480*G480</f>
        <v>3632.1935200000003</v>
      </c>
      <c r="L480" s="297">
        <f t="shared" ref="L480" si="181">J480-M480</f>
        <v>147.28544723600001</v>
      </c>
      <c r="M480" s="65">
        <f>VLOOKUP(C480,'% MDO'!$B:$E,4,FALSE)*J480</f>
        <v>34.324228764000004</v>
      </c>
    </row>
    <row r="481" spans="1:13" ht="45" x14ac:dyDescent="0.2">
      <c r="A481" s="50" t="s">
        <v>1314</v>
      </c>
      <c r="B481" s="51" t="s">
        <v>3</v>
      </c>
      <c r="C481" s="53">
        <v>97668</v>
      </c>
      <c r="D481" s="273">
        <f t="shared" si="164"/>
        <v>45901</v>
      </c>
      <c r="E481" s="138" t="s">
        <v>940</v>
      </c>
      <c r="F481" s="68" t="s">
        <v>13</v>
      </c>
      <c r="G481" s="68">
        <v>405</v>
      </c>
      <c r="H481" s="55">
        <v>15.61</v>
      </c>
      <c r="I481" s="63">
        <v>1</v>
      </c>
      <c r="J481" s="56">
        <f t="shared" si="179"/>
        <v>19.529671</v>
      </c>
      <c r="K481" s="294">
        <f t="shared" si="180"/>
        <v>7909.5167550000006</v>
      </c>
      <c r="L481" s="297">
        <f t="shared" ref="L481:L497" si="182">J481-M481</f>
        <v>13.3114237536</v>
      </c>
      <c r="M481" s="65">
        <f>VLOOKUP(C481,'% MDO'!$B:$E,4,FALSE)*J481</f>
        <v>6.2182472464000007</v>
      </c>
    </row>
    <row r="482" spans="1:13" ht="30" x14ac:dyDescent="0.2">
      <c r="A482" s="50" t="s">
        <v>1315</v>
      </c>
      <c r="B482" s="51" t="s">
        <v>3</v>
      </c>
      <c r="C482" s="53">
        <v>101894</v>
      </c>
      <c r="D482" s="273">
        <f t="shared" si="164"/>
        <v>45901</v>
      </c>
      <c r="E482" s="141" t="s">
        <v>235</v>
      </c>
      <c r="F482" s="68" t="s">
        <v>47</v>
      </c>
      <c r="G482" s="68">
        <v>1</v>
      </c>
      <c r="H482" s="55">
        <v>167.03</v>
      </c>
      <c r="I482" s="63">
        <v>1</v>
      </c>
      <c r="J482" s="56">
        <f t="shared" si="179"/>
        <v>208.97123300000001</v>
      </c>
      <c r="K482" s="294">
        <f t="shared" si="180"/>
        <v>208.97123300000001</v>
      </c>
      <c r="L482" s="297">
        <f t="shared" si="182"/>
        <v>155.22383187240001</v>
      </c>
      <c r="M482" s="65">
        <f>VLOOKUP(C482,'% MDO'!$B:$E,4,FALSE)*J482</f>
        <v>53.7474011276</v>
      </c>
    </row>
    <row r="483" spans="1:13" ht="30" x14ac:dyDescent="0.2">
      <c r="A483" s="50" t="s">
        <v>1316</v>
      </c>
      <c r="B483" s="51" t="s">
        <v>3</v>
      </c>
      <c r="C483" s="53">
        <v>93655</v>
      </c>
      <c r="D483" s="273">
        <f t="shared" si="164"/>
        <v>45901</v>
      </c>
      <c r="E483" s="141" t="s">
        <v>229</v>
      </c>
      <c r="F483" s="68" t="s">
        <v>47</v>
      </c>
      <c r="G483" s="68">
        <v>7</v>
      </c>
      <c r="H483" s="55">
        <v>12.25</v>
      </c>
      <c r="I483" s="63">
        <v>1</v>
      </c>
      <c r="J483" s="56">
        <f t="shared" si="179"/>
        <v>15.325975000000001</v>
      </c>
      <c r="K483" s="294">
        <f t="shared" si="180"/>
        <v>107.28182500000001</v>
      </c>
      <c r="L483" s="297">
        <f t="shared" si="182"/>
        <v>12.248519220000002</v>
      </c>
      <c r="M483" s="65">
        <f>VLOOKUP(C483,'% MDO'!$B:$E,4,FALSE)*J483</f>
        <v>3.0774557800000002</v>
      </c>
    </row>
    <row r="484" spans="1:13" ht="30" x14ac:dyDescent="0.2">
      <c r="A484" s="50" t="s">
        <v>1317</v>
      </c>
      <c r="B484" s="51" t="s">
        <v>3</v>
      </c>
      <c r="C484" s="26">
        <v>93653</v>
      </c>
      <c r="D484" s="273">
        <f t="shared" si="164"/>
        <v>45901</v>
      </c>
      <c r="E484" s="141" t="s">
        <v>220</v>
      </c>
      <c r="F484" s="68" t="s">
        <v>47</v>
      </c>
      <c r="G484" s="68">
        <v>1</v>
      </c>
      <c r="H484" s="55">
        <v>11.29</v>
      </c>
      <c r="I484" s="63">
        <v>1</v>
      </c>
      <c r="J484" s="56">
        <f t="shared" si="179"/>
        <v>14.124919</v>
      </c>
      <c r="K484" s="294">
        <f t="shared" si="180"/>
        <v>14.124919</v>
      </c>
      <c r="L484" s="297">
        <f t="shared" si="182"/>
        <v>11.7985448407</v>
      </c>
      <c r="M484" s="65">
        <f>VLOOKUP(C484,'% MDO'!$B:$E,4,FALSE)*J484</f>
        <v>2.3263741593000002</v>
      </c>
    </row>
    <row r="485" spans="1:13" ht="13.5" customHeight="1" x14ac:dyDescent="0.2">
      <c r="A485" s="50" t="s">
        <v>1318</v>
      </c>
      <c r="B485" s="51" t="s">
        <v>3</v>
      </c>
      <c r="C485" s="53">
        <v>93672</v>
      </c>
      <c r="D485" s="273">
        <f t="shared" si="164"/>
        <v>45901</v>
      </c>
      <c r="E485" s="141" t="s">
        <v>234</v>
      </c>
      <c r="F485" s="68" t="s">
        <v>47</v>
      </c>
      <c r="G485" s="68">
        <v>2</v>
      </c>
      <c r="H485" s="55">
        <v>83.94</v>
      </c>
      <c r="I485" s="63">
        <v>2</v>
      </c>
      <c r="J485" s="56">
        <f t="shared" si="179"/>
        <v>103.48123200000001</v>
      </c>
      <c r="K485" s="294">
        <f t="shared" si="180"/>
        <v>206.96246400000001</v>
      </c>
      <c r="L485" s="297">
        <f t="shared" si="182"/>
        <v>78.687128812800012</v>
      </c>
      <c r="M485" s="65">
        <f>VLOOKUP(C485,'% MDO'!$B:$E,4,FALSE)*J485</f>
        <v>24.794103187200001</v>
      </c>
    </row>
    <row r="486" spans="1:13" ht="30" x14ac:dyDescent="0.2">
      <c r="A486" s="50" t="s">
        <v>1319</v>
      </c>
      <c r="B486" s="51" t="s">
        <v>3</v>
      </c>
      <c r="C486" s="26">
        <v>93653</v>
      </c>
      <c r="D486" s="273">
        <f t="shared" si="164"/>
        <v>45901</v>
      </c>
      <c r="E486" s="141" t="s">
        <v>220</v>
      </c>
      <c r="F486" s="68" t="s">
        <v>47</v>
      </c>
      <c r="G486" s="68">
        <v>1</v>
      </c>
      <c r="H486" s="55">
        <v>11.29</v>
      </c>
      <c r="I486" s="63">
        <v>1</v>
      </c>
      <c r="J486" s="56">
        <f t="shared" si="179"/>
        <v>14.124919</v>
      </c>
      <c r="K486" s="294">
        <f t="shared" si="180"/>
        <v>14.124919</v>
      </c>
      <c r="L486" s="297">
        <f t="shared" si="182"/>
        <v>11.7985448407</v>
      </c>
      <c r="M486" s="65">
        <f>VLOOKUP(C486,'% MDO'!$B:$E,4,FALSE)*J486</f>
        <v>2.3263741593000002</v>
      </c>
    </row>
    <row r="487" spans="1:13" ht="45" x14ac:dyDescent="0.2">
      <c r="A487" s="50" t="s">
        <v>1320</v>
      </c>
      <c r="B487" s="51" t="s">
        <v>3</v>
      </c>
      <c r="C487" s="53">
        <v>91929</v>
      </c>
      <c r="D487" s="273">
        <f t="shared" si="164"/>
        <v>45901</v>
      </c>
      <c r="E487" s="141" t="s">
        <v>1011</v>
      </c>
      <c r="F487" s="68" t="s">
        <v>13</v>
      </c>
      <c r="G487" s="68">
        <v>372.6</v>
      </c>
      <c r="H487" s="55">
        <v>7.37</v>
      </c>
      <c r="I487" s="63">
        <v>1</v>
      </c>
      <c r="J487" s="56">
        <f t="shared" si="179"/>
        <v>9.2206070000000011</v>
      </c>
      <c r="K487" s="294">
        <f t="shared" si="180"/>
        <v>3435.5981682000006</v>
      </c>
      <c r="L487" s="297">
        <f t="shared" si="182"/>
        <v>6.6554341326000008</v>
      </c>
      <c r="M487" s="65">
        <f>VLOOKUP(C487,'% MDO'!$B:$E,4,FALSE)*J487</f>
        <v>2.5651728674000003</v>
      </c>
    </row>
    <row r="488" spans="1:13" ht="45" x14ac:dyDescent="0.2">
      <c r="A488" s="50" t="s">
        <v>1321</v>
      </c>
      <c r="B488" s="51" t="s">
        <v>3</v>
      </c>
      <c r="C488" s="53">
        <v>91933</v>
      </c>
      <c r="D488" s="273">
        <f t="shared" si="164"/>
        <v>45901</v>
      </c>
      <c r="E488" s="141" t="s">
        <v>1015</v>
      </c>
      <c r="F488" s="68" t="s">
        <v>13</v>
      </c>
      <c r="G488" s="68">
        <v>3089.2</v>
      </c>
      <c r="H488" s="55">
        <v>16.66</v>
      </c>
      <c r="I488" s="63">
        <v>1</v>
      </c>
      <c r="J488" s="56">
        <f t="shared" si="179"/>
        <v>20.843326000000001</v>
      </c>
      <c r="K488" s="294">
        <f t="shared" si="180"/>
        <v>64389.202679200003</v>
      </c>
      <c r="L488" s="297">
        <f t="shared" si="182"/>
        <v>15.838843427400001</v>
      </c>
      <c r="M488" s="65">
        <f>VLOOKUP(C488,'% MDO'!$B:$E,4,FALSE)*J488</f>
        <v>5.0044825726000006</v>
      </c>
    </row>
    <row r="489" spans="1:13" ht="45" x14ac:dyDescent="0.2">
      <c r="A489" s="50" t="s">
        <v>1322</v>
      </c>
      <c r="B489" s="51" t="s">
        <v>3</v>
      </c>
      <c r="C489" s="26">
        <v>91935</v>
      </c>
      <c r="D489" s="273">
        <f t="shared" si="164"/>
        <v>45901</v>
      </c>
      <c r="E489" s="141" t="s">
        <v>1014</v>
      </c>
      <c r="F489" s="68" t="s">
        <v>13</v>
      </c>
      <c r="G489" s="68">
        <v>23.2</v>
      </c>
      <c r="H489" s="55">
        <v>26.14</v>
      </c>
      <c r="I489" s="63">
        <v>1</v>
      </c>
      <c r="J489" s="56">
        <f t="shared" si="179"/>
        <v>32.703754000000004</v>
      </c>
      <c r="K489" s="294">
        <f t="shared" si="180"/>
        <v>758.72709280000004</v>
      </c>
      <c r="L489" s="297">
        <f t="shared" si="182"/>
        <v>25.198242457000003</v>
      </c>
      <c r="M489" s="65">
        <f>VLOOKUP(C489,'% MDO'!$B:$E,4,FALSE)*J489</f>
        <v>7.5055115430000008</v>
      </c>
    </row>
    <row r="490" spans="1:13" ht="45" x14ac:dyDescent="0.2">
      <c r="A490" s="50" t="s">
        <v>1323</v>
      </c>
      <c r="B490" s="51" t="s">
        <v>3</v>
      </c>
      <c r="C490" s="26">
        <v>101562</v>
      </c>
      <c r="D490" s="273">
        <f t="shared" si="164"/>
        <v>45901</v>
      </c>
      <c r="E490" s="141" t="s">
        <v>231</v>
      </c>
      <c r="F490" s="68" t="s">
        <v>13</v>
      </c>
      <c r="G490" s="68">
        <v>307.39999999999998</v>
      </c>
      <c r="H490" s="55">
        <v>26.18</v>
      </c>
      <c r="I490" s="63">
        <v>1</v>
      </c>
      <c r="J490" s="56">
        <f t="shared" si="179"/>
        <v>32.753798000000003</v>
      </c>
      <c r="K490" s="294">
        <f t="shared" si="180"/>
        <v>10068.5175052</v>
      </c>
      <c r="L490" s="297">
        <f t="shared" si="182"/>
        <v>32.652261226200004</v>
      </c>
      <c r="M490" s="65">
        <f>VLOOKUP(C490,'% MDO'!$B:$E,4,FALSE)*J490</f>
        <v>0.10153677380000001</v>
      </c>
    </row>
    <row r="491" spans="1:13" ht="45" x14ac:dyDescent="0.2">
      <c r="A491" s="50" t="s">
        <v>1324</v>
      </c>
      <c r="B491" s="51" t="s">
        <v>3</v>
      </c>
      <c r="C491" s="26">
        <v>101563</v>
      </c>
      <c r="D491" s="273">
        <f t="shared" si="164"/>
        <v>45901</v>
      </c>
      <c r="E491" s="141" t="s">
        <v>232</v>
      </c>
      <c r="F491" s="68" t="s">
        <v>13</v>
      </c>
      <c r="G491" s="68">
        <v>552.4</v>
      </c>
      <c r="H491" s="55">
        <v>36.96</v>
      </c>
      <c r="I491" s="63">
        <v>1</v>
      </c>
      <c r="J491" s="56">
        <f t="shared" si="179"/>
        <v>46.240656000000001</v>
      </c>
      <c r="K491" s="294">
        <f t="shared" si="180"/>
        <v>25543.338374399998</v>
      </c>
      <c r="L491" s="297">
        <f t="shared" si="182"/>
        <v>46.138926556800001</v>
      </c>
      <c r="M491" s="65">
        <f>VLOOKUP(C491,'% MDO'!$B:$E,4,FALSE)*J491</f>
        <v>0.10172944320000001</v>
      </c>
    </row>
    <row r="492" spans="1:13" ht="30" x14ac:dyDescent="0.2">
      <c r="A492" s="50" t="s">
        <v>1325</v>
      </c>
      <c r="B492" s="51" t="s">
        <v>3</v>
      </c>
      <c r="C492" s="53">
        <v>96985</v>
      </c>
      <c r="D492" s="273">
        <f t="shared" si="164"/>
        <v>45901</v>
      </c>
      <c r="E492" s="141" t="s">
        <v>939</v>
      </c>
      <c r="F492" s="68" t="s">
        <v>47</v>
      </c>
      <c r="G492" s="68">
        <v>1</v>
      </c>
      <c r="H492" s="55">
        <v>100.24</v>
      </c>
      <c r="I492" s="63">
        <v>1</v>
      </c>
      <c r="J492" s="56">
        <f t="shared" si="179"/>
        <v>125.410264</v>
      </c>
      <c r="K492" s="294">
        <f t="shared" si="180"/>
        <v>125.410264</v>
      </c>
      <c r="L492" s="297">
        <f t="shared" si="182"/>
        <v>109.0191424952</v>
      </c>
      <c r="M492" s="65">
        <f>VLOOKUP(C492,'% MDO'!$B:$E,4,FALSE)*J492</f>
        <v>16.391121504800001</v>
      </c>
    </row>
    <row r="493" spans="1:13" ht="50.25" customHeight="1" x14ac:dyDescent="0.2">
      <c r="A493" s="50" t="s">
        <v>1326</v>
      </c>
      <c r="B493" s="51" t="s">
        <v>3</v>
      </c>
      <c r="C493" s="53">
        <v>101508</v>
      </c>
      <c r="D493" s="273">
        <f t="shared" si="164"/>
        <v>45901</v>
      </c>
      <c r="E493" s="141" t="s">
        <v>977</v>
      </c>
      <c r="F493" s="68" t="s">
        <v>47</v>
      </c>
      <c r="G493" s="68">
        <v>1</v>
      </c>
      <c r="H493" s="55">
        <v>2476.7600000000002</v>
      </c>
      <c r="I493" s="63">
        <v>1</v>
      </c>
      <c r="J493" s="56">
        <f t="shared" si="179"/>
        <v>3098.6744360000007</v>
      </c>
      <c r="K493" s="294">
        <f t="shared" si="180"/>
        <v>3098.6744360000007</v>
      </c>
      <c r="L493" s="297">
        <f t="shared" si="182"/>
        <v>2415.4167228620004</v>
      </c>
      <c r="M493" s="65">
        <f>VLOOKUP(C493,'% MDO'!$B:$E,4,FALSE)*J493</f>
        <v>683.25771313800021</v>
      </c>
    </row>
    <row r="494" spans="1:13" ht="50.25" customHeight="1" x14ac:dyDescent="0.2">
      <c r="A494" s="50" t="s">
        <v>1327</v>
      </c>
      <c r="B494" s="51" t="s">
        <v>7</v>
      </c>
      <c r="C494" s="53" t="s">
        <v>981</v>
      </c>
      <c r="D494" s="273">
        <f t="shared" si="164"/>
        <v>45901</v>
      </c>
      <c r="E494" s="141" t="str">
        <f>COMPOSIÇÕES!C114</f>
        <v>POSTE DE CONCRETO ARMADO DE SECAO CIRCULAR, EXTENSAO DE 9,00 M, RESISTENCIA DE 300 A 400 DAN, FORNECIMENTO E INSTALAÇÃO</v>
      </c>
      <c r="F494" s="68" t="s">
        <v>47</v>
      </c>
      <c r="G494" s="68">
        <v>1</v>
      </c>
      <c r="H494" s="55">
        <f>COMPOSIÇÕES!G114</f>
        <v>2250.52</v>
      </c>
      <c r="I494" s="63">
        <v>1</v>
      </c>
      <c r="J494" s="56">
        <f t="shared" si="179"/>
        <v>2815.6255720000004</v>
      </c>
      <c r="K494" s="294">
        <f t="shared" ref="K494" si="183">J494*G494</f>
        <v>2815.6255720000004</v>
      </c>
      <c r="L494" s="297">
        <f t="shared" si="182"/>
        <v>2459.8105926190001</v>
      </c>
      <c r="M494" s="65">
        <f>VLOOKUP(E494,COMPOSIÇÕES!$C:$J,8,FALSE)*J494</f>
        <v>355.81497938100011</v>
      </c>
    </row>
    <row r="495" spans="1:13" ht="53.25" customHeight="1" x14ac:dyDescent="0.2">
      <c r="A495" s="50" t="s">
        <v>1328</v>
      </c>
      <c r="B495" s="51" t="s">
        <v>3</v>
      </c>
      <c r="C495" s="53">
        <v>101879</v>
      </c>
      <c r="D495" s="273">
        <f t="shared" si="164"/>
        <v>45901</v>
      </c>
      <c r="E495" s="141" t="s">
        <v>978</v>
      </c>
      <c r="F495" s="68" t="s">
        <v>47</v>
      </c>
      <c r="G495" s="68">
        <v>1</v>
      </c>
      <c r="H495" s="55">
        <v>653.64</v>
      </c>
      <c r="I495" s="63">
        <v>1</v>
      </c>
      <c r="J495" s="56">
        <f t="shared" si="179"/>
        <v>817.769004</v>
      </c>
      <c r="K495" s="294">
        <f t="shared" si="180"/>
        <v>817.769004</v>
      </c>
      <c r="L495" s="297">
        <f t="shared" si="182"/>
        <v>703.93555864320001</v>
      </c>
      <c r="M495" s="65">
        <f>VLOOKUP(C495,'% MDO'!$B:$E,4,FALSE)*J495</f>
        <v>113.83344535679998</v>
      </c>
    </row>
    <row r="496" spans="1:13" ht="53.25" customHeight="1" x14ac:dyDescent="0.2">
      <c r="A496" s="50" t="s">
        <v>1329</v>
      </c>
      <c r="B496" s="51" t="s">
        <v>3</v>
      </c>
      <c r="C496" s="53">
        <v>106027</v>
      </c>
      <c r="D496" s="273">
        <f t="shared" si="164"/>
        <v>45901</v>
      </c>
      <c r="E496" s="140" t="s">
        <v>1298</v>
      </c>
      <c r="F496" s="68" t="s">
        <v>47</v>
      </c>
      <c r="G496" s="68">
        <v>4</v>
      </c>
      <c r="H496" s="55">
        <v>70.459999999999994</v>
      </c>
      <c r="I496" s="63">
        <v>1</v>
      </c>
      <c r="J496" s="56">
        <f t="shared" si="179"/>
        <v>88.152506000000002</v>
      </c>
      <c r="K496" s="294">
        <f t="shared" ref="K496" si="184">J496*G496</f>
        <v>352.61002400000001</v>
      </c>
      <c r="L496" s="297">
        <f t="shared" si="182"/>
        <v>79.434223156599998</v>
      </c>
      <c r="M496" s="65">
        <f>VLOOKUP(C496,'% MDO'!$B:$E,4,FALSE)*J496</f>
        <v>8.7182828434000008</v>
      </c>
    </row>
    <row r="497" spans="1:13" ht="45" x14ac:dyDescent="0.2">
      <c r="A497" s="50" t="s">
        <v>1330</v>
      </c>
      <c r="B497" s="51" t="s">
        <v>7</v>
      </c>
      <c r="C497" s="53" t="s">
        <v>623</v>
      </c>
      <c r="D497" s="273">
        <f t="shared" si="164"/>
        <v>45901</v>
      </c>
      <c r="E497" s="140" t="str">
        <f>COMPOSIÇÕES!C53</f>
        <v>NICHO EM ALVENARIA, REBOCADO, PARA EMBUTIR QGBT, E POSICIONAR CAIXA DO RELÉ. LAGURA=120CM, ALTURA 160CM, PROFUNDIDADE=19CM.  FORNECIMENTO E INSTALAÇÃO</v>
      </c>
      <c r="F497" s="68" t="s">
        <v>47</v>
      </c>
      <c r="G497" s="68">
        <v>1</v>
      </c>
      <c r="H497" s="55">
        <f>COMPOSIÇÕES!G53</f>
        <v>1672.4404999999999</v>
      </c>
      <c r="I497" s="63">
        <v>1</v>
      </c>
      <c r="J497" s="56">
        <f t="shared" si="179"/>
        <v>2092.39030955</v>
      </c>
      <c r="K497" s="294">
        <f t="shared" si="180"/>
        <v>2092.39030955</v>
      </c>
      <c r="L497" s="297">
        <f t="shared" si="182"/>
        <v>1150.5741367691401</v>
      </c>
      <c r="M497" s="65">
        <f>VLOOKUP(E497,COMPOSIÇÕES!$C:$J,8,FALSE)*J497</f>
        <v>941.81617278085992</v>
      </c>
    </row>
    <row r="498" spans="1:13" x14ac:dyDescent="0.2">
      <c r="A498" s="59">
        <v>7</v>
      </c>
      <c r="B498" s="60"/>
      <c r="C498" s="60"/>
      <c r="D498" s="60"/>
      <c r="E498" s="137" t="s">
        <v>662</v>
      </c>
      <c r="F498" s="60"/>
      <c r="G498" s="61"/>
      <c r="H498" s="62"/>
      <c r="I498" s="62"/>
      <c r="J498" s="5"/>
      <c r="K498" s="295">
        <f>K499+K507+K514+K528+K543+K557+K575</f>
        <v>95397.755459986714</v>
      </c>
      <c r="L498" s="295"/>
      <c r="M498" s="315"/>
    </row>
    <row r="499" spans="1:13" x14ac:dyDescent="0.2">
      <c r="A499" s="59" t="s">
        <v>71</v>
      </c>
      <c r="B499" s="60"/>
      <c r="C499" s="60"/>
      <c r="D499" s="60"/>
      <c r="E499" s="137" t="s">
        <v>84</v>
      </c>
      <c r="F499" s="60"/>
      <c r="G499" s="61"/>
      <c r="H499" s="62"/>
      <c r="I499" s="62"/>
      <c r="J499" s="5"/>
      <c r="K499" s="295">
        <f>SUM(K500:K506)</f>
        <v>7768.3676530000012</v>
      </c>
      <c r="L499" s="295"/>
      <c r="M499" s="315"/>
    </row>
    <row r="500" spans="1:13" ht="45" x14ac:dyDescent="0.2">
      <c r="A500" s="50" t="s">
        <v>269</v>
      </c>
      <c r="B500" s="51" t="s">
        <v>3</v>
      </c>
      <c r="C500" s="70">
        <v>95644</v>
      </c>
      <c r="D500" s="273">
        <f t="shared" si="164"/>
        <v>45901</v>
      </c>
      <c r="E500" s="138" t="s">
        <v>85</v>
      </c>
      <c r="F500" s="66" t="s">
        <v>47</v>
      </c>
      <c r="G500" s="66">
        <v>1</v>
      </c>
      <c r="H500" s="55">
        <v>251.1</v>
      </c>
      <c r="I500" s="63">
        <v>1</v>
      </c>
      <c r="J500" s="56">
        <f t="shared" ref="J500:J506" si="185">IF(I500=1,(H500*(1+$M$1)),(H500*(1+$M$2)))</f>
        <v>314.15120999999999</v>
      </c>
      <c r="K500" s="294">
        <f t="shared" ref="K500:K506" si="186">J500*G500</f>
        <v>314.15120999999999</v>
      </c>
      <c r="L500" s="297">
        <f t="shared" ref="L500" si="187">J500-M500</f>
        <v>209.09904537599999</v>
      </c>
      <c r="M500" s="65">
        <f>VLOOKUP(C500,'% MDO'!$B:$E,4,FALSE)*J500</f>
        <v>105.05216462399999</v>
      </c>
    </row>
    <row r="501" spans="1:13" ht="45.75" customHeight="1" x14ac:dyDescent="0.2">
      <c r="A501" s="50" t="s">
        <v>270</v>
      </c>
      <c r="B501" s="51" t="s">
        <v>3</v>
      </c>
      <c r="C501" s="70">
        <v>95676</v>
      </c>
      <c r="D501" s="273">
        <f t="shared" si="164"/>
        <v>45901</v>
      </c>
      <c r="E501" s="138" t="s">
        <v>937</v>
      </c>
      <c r="F501" s="66" t="s">
        <v>47</v>
      </c>
      <c r="G501" s="66">
        <v>1</v>
      </c>
      <c r="H501" s="55">
        <v>143.93</v>
      </c>
      <c r="I501" s="63">
        <v>1</v>
      </c>
      <c r="J501" s="56">
        <f t="shared" si="185"/>
        <v>180.07082300000002</v>
      </c>
      <c r="K501" s="294">
        <f t="shared" si="186"/>
        <v>180.07082300000002</v>
      </c>
      <c r="L501" s="297">
        <f t="shared" ref="L501:L506" si="188">J501-M501</f>
        <v>163.86444893000001</v>
      </c>
      <c r="M501" s="65">
        <f>VLOOKUP(C501,'% MDO'!$B:$E,4,FALSE)*J501</f>
        <v>16.206374070000003</v>
      </c>
    </row>
    <row r="502" spans="1:13" ht="30" x14ac:dyDescent="0.2">
      <c r="A502" s="50" t="s">
        <v>271</v>
      </c>
      <c r="B502" s="51" t="s">
        <v>3</v>
      </c>
      <c r="C502" s="70">
        <v>104998</v>
      </c>
      <c r="D502" s="273">
        <f t="shared" si="164"/>
        <v>45901</v>
      </c>
      <c r="E502" s="138" t="s">
        <v>86</v>
      </c>
      <c r="F502" s="66" t="s">
        <v>47</v>
      </c>
      <c r="G502" s="66">
        <v>1</v>
      </c>
      <c r="H502" s="55">
        <v>856.14</v>
      </c>
      <c r="I502" s="63">
        <v>1</v>
      </c>
      <c r="J502" s="56">
        <f t="shared" si="185"/>
        <v>1071.1167540000001</v>
      </c>
      <c r="K502" s="294">
        <f t="shared" si="186"/>
        <v>1071.1167540000001</v>
      </c>
      <c r="L502" s="297">
        <f t="shared" si="188"/>
        <v>1031.1640990758001</v>
      </c>
      <c r="M502" s="65">
        <f>VLOOKUP(C502,'% MDO'!$B:$E,4,FALSE)*J502</f>
        <v>39.952654924200004</v>
      </c>
    </row>
    <row r="503" spans="1:13" ht="30" x14ac:dyDescent="0.2">
      <c r="A503" s="50" t="s">
        <v>802</v>
      </c>
      <c r="B503" s="51" t="s">
        <v>3</v>
      </c>
      <c r="C503" s="70">
        <v>89403</v>
      </c>
      <c r="D503" s="273">
        <f t="shared" si="164"/>
        <v>45901</v>
      </c>
      <c r="E503" s="138" t="s">
        <v>87</v>
      </c>
      <c r="F503" s="66" t="s">
        <v>13</v>
      </c>
      <c r="G503" s="66">
        <f>103+7+2+115</f>
        <v>227</v>
      </c>
      <c r="H503" s="55">
        <v>20.68</v>
      </c>
      <c r="I503" s="63">
        <v>1</v>
      </c>
      <c r="J503" s="56">
        <f t="shared" si="185"/>
        <v>25.872748000000001</v>
      </c>
      <c r="K503" s="294">
        <f t="shared" si="186"/>
        <v>5873.1137960000005</v>
      </c>
      <c r="L503" s="297">
        <f t="shared" si="188"/>
        <v>14.224836850400001</v>
      </c>
      <c r="M503" s="65">
        <f>VLOOKUP(C503,'% MDO'!$B:$E,4,FALSE)*J503</f>
        <v>11.647911149600001</v>
      </c>
    </row>
    <row r="504" spans="1:13" ht="45" x14ac:dyDescent="0.2">
      <c r="A504" s="50" t="s">
        <v>803</v>
      </c>
      <c r="B504" s="51" t="s">
        <v>3</v>
      </c>
      <c r="C504" s="70">
        <v>89414</v>
      </c>
      <c r="D504" s="273">
        <f t="shared" si="164"/>
        <v>45901</v>
      </c>
      <c r="E504" s="138" t="s">
        <v>88</v>
      </c>
      <c r="F504" s="66" t="s">
        <v>47</v>
      </c>
      <c r="G504" s="66">
        <v>10</v>
      </c>
      <c r="H504" s="55">
        <v>14.94</v>
      </c>
      <c r="I504" s="63">
        <v>1</v>
      </c>
      <c r="J504" s="56">
        <f t="shared" si="185"/>
        <v>18.691434000000001</v>
      </c>
      <c r="K504" s="294">
        <f t="shared" si="186"/>
        <v>186.91434000000001</v>
      </c>
      <c r="L504" s="297">
        <f t="shared" si="188"/>
        <v>8.7083391005999999</v>
      </c>
      <c r="M504" s="65">
        <f>VLOOKUP(C504,'% MDO'!$B:$E,4,FALSE)*J504</f>
        <v>9.9830948994000011</v>
      </c>
    </row>
    <row r="505" spans="1:13" ht="45" x14ac:dyDescent="0.2">
      <c r="A505" s="50" t="s">
        <v>804</v>
      </c>
      <c r="B505" s="51" t="s">
        <v>3</v>
      </c>
      <c r="C505" s="70">
        <v>89413</v>
      </c>
      <c r="D505" s="273">
        <f t="shared" si="164"/>
        <v>45901</v>
      </c>
      <c r="E505" s="138" t="s">
        <v>89</v>
      </c>
      <c r="F505" s="66" t="s">
        <v>47</v>
      </c>
      <c r="G505" s="66">
        <v>6</v>
      </c>
      <c r="H505" s="55">
        <v>12.88</v>
      </c>
      <c r="I505" s="63">
        <v>1</v>
      </c>
      <c r="J505" s="56">
        <f t="shared" si="185"/>
        <v>16.114168000000003</v>
      </c>
      <c r="K505" s="294">
        <f t="shared" si="186"/>
        <v>96.68500800000001</v>
      </c>
      <c r="L505" s="297">
        <f t="shared" si="188"/>
        <v>6.1298295072000002</v>
      </c>
      <c r="M505" s="65">
        <f>VLOOKUP(C505,'% MDO'!$B:$E,4,FALSE)*J505</f>
        <v>9.9843384928000027</v>
      </c>
    </row>
    <row r="506" spans="1:13" ht="30" x14ac:dyDescent="0.2">
      <c r="A506" s="50" t="s">
        <v>805</v>
      </c>
      <c r="B506" s="51" t="s">
        <v>3</v>
      </c>
      <c r="C506" s="70">
        <v>94690</v>
      </c>
      <c r="D506" s="273">
        <f t="shared" si="164"/>
        <v>45901</v>
      </c>
      <c r="E506" s="165" t="s">
        <v>90</v>
      </c>
      <c r="F506" s="66" t="s">
        <v>47</v>
      </c>
      <c r="G506" s="66">
        <v>3</v>
      </c>
      <c r="H506" s="55">
        <v>12.34</v>
      </c>
      <c r="I506" s="63">
        <v>1</v>
      </c>
      <c r="J506" s="56">
        <f t="shared" si="185"/>
        <v>15.438574000000001</v>
      </c>
      <c r="K506" s="294">
        <f t="shared" si="186"/>
        <v>46.315722000000001</v>
      </c>
      <c r="L506" s="297">
        <f t="shared" si="188"/>
        <v>9.2708636870000003</v>
      </c>
      <c r="M506" s="65">
        <f>VLOOKUP(C506,'% MDO'!$B:$E,4,FALSE)*J506</f>
        <v>6.1677103130000006</v>
      </c>
    </row>
    <row r="507" spans="1:13" x14ac:dyDescent="0.2">
      <c r="A507" s="59" t="s">
        <v>65</v>
      </c>
      <c r="B507" s="60"/>
      <c r="C507" s="60"/>
      <c r="D507" s="60"/>
      <c r="E507" s="137" t="s">
        <v>91</v>
      </c>
      <c r="F507" s="60"/>
      <c r="G507" s="61"/>
      <c r="H507" s="62"/>
      <c r="I507" s="62"/>
      <c r="J507" s="5"/>
      <c r="K507" s="295">
        <f>SUM(K508:K513)</f>
        <v>364.64560599999999</v>
      </c>
      <c r="L507" s="295"/>
      <c r="M507" s="315"/>
    </row>
    <row r="508" spans="1:13" ht="45" x14ac:dyDescent="0.2">
      <c r="A508" s="50" t="s">
        <v>272</v>
      </c>
      <c r="B508" s="51" t="s">
        <v>3</v>
      </c>
      <c r="C508" s="70">
        <v>89436</v>
      </c>
      <c r="D508" s="273">
        <f t="shared" si="164"/>
        <v>45901</v>
      </c>
      <c r="E508" s="138" t="s">
        <v>92</v>
      </c>
      <c r="F508" s="66" t="s">
        <v>47</v>
      </c>
      <c r="G508" s="66">
        <v>2</v>
      </c>
      <c r="H508" s="55">
        <v>8.77</v>
      </c>
      <c r="I508" s="63">
        <v>1</v>
      </c>
      <c r="J508" s="56">
        <f t="shared" ref="J508:J513" si="189">IF(I508=1,(H508*(1+$M$1)),(H508*(1+$M$2)))</f>
        <v>10.972147</v>
      </c>
      <c r="K508" s="294">
        <f t="shared" ref="K508:K513" si="190">J508*G508</f>
        <v>21.944293999999999</v>
      </c>
      <c r="L508" s="297">
        <f t="shared" ref="L508" si="191">J508-M508</f>
        <v>4.8540778327999998</v>
      </c>
      <c r="M508" s="65">
        <f>VLOOKUP(C508,'% MDO'!$B:$E,4,FALSE)*J508</f>
        <v>6.1180691671999998</v>
      </c>
    </row>
    <row r="509" spans="1:13" ht="45" x14ac:dyDescent="0.2">
      <c r="A509" s="50" t="s">
        <v>806</v>
      </c>
      <c r="B509" s="51" t="s">
        <v>3</v>
      </c>
      <c r="C509" s="70">
        <v>94793</v>
      </c>
      <c r="D509" s="273">
        <f t="shared" si="164"/>
        <v>45901</v>
      </c>
      <c r="E509" s="139" t="s">
        <v>93</v>
      </c>
      <c r="F509" s="66" t="s">
        <v>47</v>
      </c>
      <c r="G509" s="66">
        <v>1</v>
      </c>
      <c r="H509" s="55">
        <v>200.14</v>
      </c>
      <c r="I509" s="63">
        <v>1</v>
      </c>
      <c r="J509" s="56">
        <f t="shared" si="189"/>
        <v>250.39515399999999</v>
      </c>
      <c r="K509" s="294">
        <f t="shared" si="190"/>
        <v>250.39515399999999</v>
      </c>
      <c r="L509" s="297">
        <f t="shared" ref="L509:L513" si="192">J509-M509</f>
        <v>231.11472714199999</v>
      </c>
      <c r="M509" s="65">
        <f>VLOOKUP(C509,'% MDO'!$B:$E,4,FALSE)*J509</f>
        <v>19.280426857999998</v>
      </c>
    </row>
    <row r="510" spans="1:13" ht="45" x14ac:dyDescent="0.2">
      <c r="A510" s="50" t="s">
        <v>807</v>
      </c>
      <c r="B510" s="51" t="s">
        <v>3</v>
      </c>
      <c r="C510" s="70">
        <v>103954</v>
      </c>
      <c r="D510" s="273">
        <f t="shared" ref="D510:D573" si="193">$D$10</f>
        <v>45901</v>
      </c>
      <c r="E510" s="138" t="s">
        <v>94</v>
      </c>
      <c r="F510" s="66" t="s">
        <v>47</v>
      </c>
      <c r="G510" s="66">
        <v>1</v>
      </c>
      <c r="H510" s="55">
        <v>9.4700000000000006</v>
      </c>
      <c r="I510" s="63">
        <v>1</v>
      </c>
      <c r="J510" s="56">
        <f t="shared" si="189"/>
        <v>11.847917000000002</v>
      </c>
      <c r="K510" s="294">
        <f t="shared" si="190"/>
        <v>11.847917000000002</v>
      </c>
      <c r="L510" s="297">
        <f t="shared" si="192"/>
        <v>6.1182643388000013</v>
      </c>
      <c r="M510" s="65">
        <f>VLOOKUP(C510,'% MDO'!$B:$E,4,FALSE)*J510</f>
        <v>5.7296526612000012</v>
      </c>
    </row>
    <row r="511" spans="1:13" ht="30" x14ac:dyDescent="0.2">
      <c r="A511" s="50" t="s">
        <v>808</v>
      </c>
      <c r="B511" s="51" t="s">
        <v>3</v>
      </c>
      <c r="C511" s="70">
        <v>89355</v>
      </c>
      <c r="D511" s="273">
        <f t="shared" si="193"/>
        <v>45901</v>
      </c>
      <c r="E511" s="138" t="s">
        <v>95</v>
      </c>
      <c r="F511" s="66" t="s">
        <v>13</v>
      </c>
      <c r="G511" s="66">
        <v>2</v>
      </c>
      <c r="H511" s="55">
        <v>20.94</v>
      </c>
      <c r="I511" s="63">
        <v>1</v>
      </c>
      <c r="J511" s="56">
        <f t="shared" si="189"/>
        <v>26.198034000000003</v>
      </c>
      <c r="K511" s="294">
        <f t="shared" si="190"/>
        <v>52.396068000000007</v>
      </c>
      <c r="L511" s="297">
        <f t="shared" si="192"/>
        <v>5.9914903758000015</v>
      </c>
      <c r="M511" s="65">
        <f>VLOOKUP(C511,'% MDO'!$B:$E,4,FALSE)*J511</f>
        <v>20.206543624200002</v>
      </c>
    </row>
    <row r="512" spans="1:13" ht="45" x14ac:dyDescent="0.2">
      <c r="A512" s="50" t="s">
        <v>809</v>
      </c>
      <c r="B512" s="51" t="s">
        <v>3</v>
      </c>
      <c r="C512" s="70">
        <v>89358</v>
      </c>
      <c r="D512" s="273">
        <f t="shared" si="193"/>
        <v>45901</v>
      </c>
      <c r="E512" s="139" t="s">
        <v>96</v>
      </c>
      <c r="F512" s="66" t="s">
        <v>47</v>
      </c>
      <c r="G512" s="66">
        <v>2</v>
      </c>
      <c r="H512" s="55">
        <v>8.2200000000000006</v>
      </c>
      <c r="I512" s="63">
        <v>1</v>
      </c>
      <c r="J512" s="56">
        <f t="shared" si="189"/>
        <v>10.284042000000001</v>
      </c>
      <c r="K512" s="294">
        <f t="shared" si="190"/>
        <v>20.568084000000002</v>
      </c>
      <c r="L512" s="297">
        <f t="shared" si="192"/>
        <v>2.2141542426000012</v>
      </c>
      <c r="M512" s="65">
        <f>VLOOKUP(C512,'% MDO'!$B:$E,4,FALSE)*J512</f>
        <v>8.0698877574000001</v>
      </c>
    </row>
    <row r="513" spans="1:13" ht="45" x14ac:dyDescent="0.2">
      <c r="A513" s="50" t="s">
        <v>810</v>
      </c>
      <c r="B513" s="51" t="s">
        <v>3</v>
      </c>
      <c r="C513" s="70">
        <v>89376</v>
      </c>
      <c r="D513" s="273">
        <f t="shared" si="193"/>
        <v>45901</v>
      </c>
      <c r="E513" s="139" t="s">
        <v>97</v>
      </c>
      <c r="F513" s="66" t="s">
        <v>47</v>
      </c>
      <c r="G513" s="66">
        <v>1</v>
      </c>
      <c r="H513" s="55">
        <v>5.99</v>
      </c>
      <c r="I513" s="63">
        <v>1</v>
      </c>
      <c r="J513" s="56">
        <f t="shared" si="189"/>
        <v>7.4940890000000007</v>
      </c>
      <c r="K513" s="294">
        <f t="shared" si="190"/>
        <v>7.4940890000000007</v>
      </c>
      <c r="L513" s="297">
        <f t="shared" si="192"/>
        <v>2.5397467621000001</v>
      </c>
      <c r="M513" s="65">
        <f>VLOOKUP(C513,'% MDO'!$B:$E,4,FALSE)*J513</f>
        <v>4.9543422379000006</v>
      </c>
    </row>
    <row r="514" spans="1:13" x14ac:dyDescent="0.2">
      <c r="A514" s="59" t="s">
        <v>72</v>
      </c>
      <c r="B514" s="60"/>
      <c r="C514" s="60"/>
      <c r="D514" s="60"/>
      <c r="E514" s="137" t="s">
        <v>98</v>
      </c>
      <c r="F514" s="60"/>
      <c r="G514" s="61"/>
      <c r="H514" s="62"/>
      <c r="I514" s="62"/>
      <c r="J514" s="5"/>
      <c r="K514" s="295">
        <f>SUM(K515:K527)</f>
        <v>13708.084754626703</v>
      </c>
      <c r="L514" s="295"/>
      <c r="M514" s="315"/>
    </row>
    <row r="515" spans="1:13" ht="45" x14ac:dyDescent="0.2">
      <c r="A515" s="50" t="s">
        <v>273</v>
      </c>
      <c r="B515" s="51" t="s">
        <v>3</v>
      </c>
      <c r="C515" s="70">
        <v>89436</v>
      </c>
      <c r="D515" s="273">
        <f t="shared" si="193"/>
        <v>45901</v>
      </c>
      <c r="E515" s="138" t="s">
        <v>92</v>
      </c>
      <c r="F515" s="66" t="s">
        <v>47</v>
      </c>
      <c r="G515" s="66">
        <v>8</v>
      </c>
      <c r="H515" s="55">
        <v>8.77</v>
      </c>
      <c r="I515" s="63">
        <v>1</v>
      </c>
      <c r="J515" s="56">
        <f t="shared" ref="J515:J527" si="194">IF(I515=1,(H515*(1+$M$1)),(H515*(1+$M$2)))</f>
        <v>10.972147</v>
      </c>
      <c r="K515" s="294">
        <f t="shared" ref="K515:K527" si="195">J515*G515</f>
        <v>87.777175999999997</v>
      </c>
      <c r="L515" s="297">
        <f t="shared" ref="L515" si="196">J515-M515</f>
        <v>4.8540778327999998</v>
      </c>
      <c r="M515" s="65">
        <f>VLOOKUP(C515,'% MDO'!$B:$E,4,FALSE)*J515</f>
        <v>6.1180691671999998</v>
      </c>
    </row>
    <row r="516" spans="1:13" ht="45" x14ac:dyDescent="0.2">
      <c r="A516" s="50" t="s">
        <v>811</v>
      </c>
      <c r="B516" s="51" t="s">
        <v>3</v>
      </c>
      <c r="C516" s="70">
        <v>94793</v>
      </c>
      <c r="D516" s="273">
        <f t="shared" si="193"/>
        <v>45901</v>
      </c>
      <c r="E516" s="139" t="s">
        <v>93</v>
      </c>
      <c r="F516" s="66" t="s">
        <v>47</v>
      </c>
      <c r="G516" s="66">
        <v>4</v>
      </c>
      <c r="H516" s="55">
        <v>200.14</v>
      </c>
      <c r="I516" s="63">
        <v>1</v>
      </c>
      <c r="J516" s="56">
        <f t="shared" si="194"/>
        <v>250.39515399999999</v>
      </c>
      <c r="K516" s="294">
        <f t="shared" si="195"/>
        <v>1001.580616</v>
      </c>
      <c r="L516" s="297">
        <f t="shared" ref="L516:L527" si="197">J516-M516</f>
        <v>231.11472714199999</v>
      </c>
      <c r="M516" s="65">
        <f>VLOOKUP(C516,'% MDO'!$B:$E,4,FALSE)*J516</f>
        <v>19.280426857999998</v>
      </c>
    </row>
    <row r="517" spans="1:13" ht="45" x14ac:dyDescent="0.2">
      <c r="A517" s="50" t="s">
        <v>812</v>
      </c>
      <c r="B517" s="51" t="s">
        <v>3</v>
      </c>
      <c r="C517" s="70">
        <v>103954</v>
      </c>
      <c r="D517" s="273">
        <f t="shared" si="193"/>
        <v>45901</v>
      </c>
      <c r="E517" s="138" t="s">
        <v>94</v>
      </c>
      <c r="F517" s="66" t="s">
        <v>47</v>
      </c>
      <c r="G517" s="66">
        <v>5</v>
      </c>
      <c r="H517" s="55">
        <v>9.4700000000000006</v>
      </c>
      <c r="I517" s="63">
        <v>1</v>
      </c>
      <c r="J517" s="56">
        <f t="shared" si="194"/>
        <v>11.847917000000002</v>
      </c>
      <c r="K517" s="294">
        <f t="shared" si="195"/>
        <v>59.239585000000012</v>
      </c>
      <c r="L517" s="297">
        <f t="shared" si="197"/>
        <v>6.1182643388000013</v>
      </c>
      <c r="M517" s="65">
        <f>VLOOKUP(C517,'% MDO'!$B:$E,4,FALSE)*J517</f>
        <v>5.7296526612000012</v>
      </c>
    </row>
    <row r="518" spans="1:13" ht="30" x14ac:dyDescent="0.2">
      <c r="A518" s="50" t="s">
        <v>813</v>
      </c>
      <c r="B518" s="51" t="s">
        <v>3</v>
      </c>
      <c r="C518" s="70">
        <v>89403</v>
      </c>
      <c r="D518" s="273">
        <f t="shared" si="193"/>
        <v>45901</v>
      </c>
      <c r="E518" s="138" t="s">
        <v>87</v>
      </c>
      <c r="F518" s="66" t="s">
        <v>13</v>
      </c>
      <c r="G518" s="66">
        <v>17.600000000000001</v>
      </c>
      <c r="H518" s="55">
        <v>20.68</v>
      </c>
      <c r="I518" s="63">
        <v>1</v>
      </c>
      <c r="J518" s="56">
        <f t="shared" si="194"/>
        <v>25.872748000000001</v>
      </c>
      <c r="K518" s="294">
        <f t="shared" si="195"/>
        <v>455.36036480000007</v>
      </c>
      <c r="L518" s="297">
        <f t="shared" si="197"/>
        <v>14.224836850400001</v>
      </c>
      <c r="M518" s="65">
        <f>VLOOKUP(C518,'% MDO'!$B:$E,4,FALSE)*J518</f>
        <v>11.647911149600001</v>
      </c>
    </row>
    <row r="519" spans="1:13" ht="30" x14ac:dyDescent="0.2">
      <c r="A519" s="50" t="s">
        <v>814</v>
      </c>
      <c r="B519" s="51" t="s">
        <v>3</v>
      </c>
      <c r="C519" s="70">
        <v>89355</v>
      </c>
      <c r="D519" s="273">
        <f t="shared" si="193"/>
        <v>45901</v>
      </c>
      <c r="E519" s="138" t="s">
        <v>95</v>
      </c>
      <c r="F519" s="66" t="s">
        <v>13</v>
      </c>
      <c r="G519" s="66">
        <f>5*0.1</f>
        <v>0.5</v>
      </c>
      <c r="H519" s="55">
        <v>20.94</v>
      </c>
      <c r="I519" s="63">
        <v>1</v>
      </c>
      <c r="J519" s="56">
        <f t="shared" si="194"/>
        <v>26.198034000000003</v>
      </c>
      <c r="K519" s="294">
        <f t="shared" si="195"/>
        <v>13.099017000000002</v>
      </c>
      <c r="L519" s="297">
        <f t="shared" si="197"/>
        <v>5.9914903758000015</v>
      </c>
      <c r="M519" s="65">
        <f>VLOOKUP(C519,'% MDO'!$B:$E,4,FALSE)*J519</f>
        <v>20.206543624200002</v>
      </c>
    </row>
    <row r="520" spans="1:13" ht="45" x14ac:dyDescent="0.2">
      <c r="A520" s="50" t="s">
        <v>815</v>
      </c>
      <c r="B520" s="51" t="s">
        <v>3</v>
      </c>
      <c r="C520" s="70">
        <v>89413</v>
      </c>
      <c r="D520" s="273">
        <f t="shared" si="193"/>
        <v>45901</v>
      </c>
      <c r="E520" s="138" t="s">
        <v>89</v>
      </c>
      <c r="F520" s="66" t="s">
        <v>47</v>
      </c>
      <c r="G520" s="66">
        <v>4</v>
      </c>
      <c r="H520" s="55">
        <v>12.88</v>
      </c>
      <c r="I520" s="63">
        <v>1</v>
      </c>
      <c r="J520" s="56">
        <f t="shared" si="194"/>
        <v>16.114168000000003</v>
      </c>
      <c r="K520" s="294">
        <f t="shared" si="195"/>
        <v>64.456672000000012</v>
      </c>
      <c r="L520" s="297">
        <f t="shared" si="197"/>
        <v>6.1298295072000002</v>
      </c>
      <c r="M520" s="65">
        <f>VLOOKUP(C520,'% MDO'!$B:$E,4,FALSE)*J520</f>
        <v>9.9843384928000027</v>
      </c>
    </row>
    <row r="521" spans="1:13" ht="30" x14ac:dyDescent="0.2">
      <c r="A521" s="50" t="s">
        <v>816</v>
      </c>
      <c r="B521" s="51" t="s">
        <v>3</v>
      </c>
      <c r="C521" s="70">
        <v>94690</v>
      </c>
      <c r="D521" s="273">
        <f t="shared" si="193"/>
        <v>45901</v>
      </c>
      <c r="E521" s="138" t="s">
        <v>90</v>
      </c>
      <c r="F521" s="66" t="s">
        <v>47</v>
      </c>
      <c r="G521" s="66">
        <v>5</v>
      </c>
      <c r="H521" s="55">
        <v>12.34</v>
      </c>
      <c r="I521" s="63">
        <v>1</v>
      </c>
      <c r="J521" s="56">
        <f t="shared" si="194"/>
        <v>15.438574000000001</v>
      </c>
      <c r="K521" s="294">
        <f t="shared" si="195"/>
        <v>77.192869999999999</v>
      </c>
      <c r="L521" s="297">
        <f t="shared" si="197"/>
        <v>9.2708636870000003</v>
      </c>
      <c r="M521" s="65">
        <f>VLOOKUP(C521,'% MDO'!$B:$E,4,FALSE)*J521</f>
        <v>6.1677103130000006</v>
      </c>
    </row>
    <row r="522" spans="1:13" ht="45" x14ac:dyDescent="0.2">
      <c r="A522" s="50" t="s">
        <v>817</v>
      </c>
      <c r="B522" s="51" t="s">
        <v>3</v>
      </c>
      <c r="C522" s="70">
        <v>89376</v>
      </c>
      <c r="D522" s="273">
        <f t="shared" si="193"/>
        <v>45901</v>
      </c>
      <c r="E522" s="139" t="s">
        <v>97</v>
      </c>
      <c r="F522" s="66" t="s">
        <v>47</v>
      </c>
      <c r="G522" s="66">
        <v>5</v>
      </c>
      <c r="H522" s="55">
        <v>5.99</v>
      </c>
      <c r="I522" s="63">
        <v>1</v>
      </c>
      <c r="J522" s="56">
        <f t="shared" si="194"/>
        <v>7.4940890000000007</v>
      </c>
      <c r="K522" s="294">
        <f t="shared" si="195"/>
        <v>37.470445000000005</v>
      </c>
      <c r="L522" s="297">
        <f t="shared" si="197"/>
        <v>2.5397467621000001</v>
      </c>
      <c r="M522" s="65">
        <f>VLOOKUP(C522,'% MDO'!$B:$E,4,FALSE)*J522</f>
        <v>4.9543422379000006</v>
      </c>
    </row>
    <row r="523" spans="1:13" ht="39.75" customHeight="1" x14ac:dyDescent="0.2">
      <c r="A523" s="50" t="s">
        <v>818</v>
      </c>
      <c r="B523" s="51" t="s">
        <v>3</v>
      </c>
      <c r="C523" s="70">
        <v>103004</v>
      </c>
      <c r="D523" s="273">
        <f t="shared" si="193"/>
        <v>45901</v>
      </c>
      <c r="E523" s="141" t="s">
        <v>938</v>
      </c>
      <c r="F523" s="66" t="s">
        <v>13</v>
      </c>
      <c r="G523" s="66">
        <v>19.2</v>
      </c>
      <c r="H523" s="55">
        <v>41.56</v>
      </c>
      <c r="I523" s="63">
        <v>1</v>
      </c>
      <c r="J523" s="56">
        <f t="shared" si="194"/>
        <v>51.995716000000009</v>
      </c>
      <c r="K523" s="294">
        <f t="shared" si="195"/>
        <v>998.3177472000001</v>
      </c>
      <c r="L523" s="297">
        <f t="shared" si="197"/>
        <v>21.589661197520005</v>
      </c>
      <c r="M523" s="65">
        <f>0.58478*J523</f>
        <v>30.406054802480003</v>
      </c>
    </row>
    <row r="524" spans="1:13" ht="30" x14ac:dyDescent="0.2">
      <c r="A524" s="50" t="s">
        <v>819</v>
      </c>
      <c r="B524" s="51" t="s">
        <v>3</v>
      </c>
      <c r="C524" s="70">
        <v>98689</v>
      </c>
      <c r="D524" s="273">
        <f t="shared" si="193"/>
        <v>45901</v>
      </c>
      <c r="E524" s="139" t="s">
        <v>99</v>
      </c>
      <c r="F524" s="66" t="s">
        <v>13</v>
      </c>
      <c r="G524" s="66">
        <f>8.42+8.42+1.62+1.62</f>
        <v>20.080000000000002</v>
      </c>
      <c r="H524" s="55">
        <v>114.4</v>
      </c>
      <c r="I524" s="63">
        <v>1</v>
      </c>
      <c r="J524" s="56">
        <f t="shared" si="194"/>
        <v>143.12584000000001</v>
      </c>
      <c r="K524" s="294">
        <f t="shared" si="195"/>
        <v>2873.9668672000007</v>
      </c>
      <c r="L524" s="297">
        <f t="shared" si="197"/>
        <v>117.19143779200002</v>
      </c>
      <c r="M524" s="65">
        <f>VLOOKUP(C524,'% MDO'!$B:$E,4,FALSE)*J524</f>
        <v>25.934402208000002</v>
      </c>
    </row>
    <row r="525" spans="1:13" x14ac:dyDescent="0.2">
      <c r="A525" s="50" t="s">
        <v>820</v>
      </c>
      <c r="B525" s="51" t="s">
        <v>7</v>
      </c>
      <c r="C525" s="187" t="s">
        <v>1006</v>
      </c>
      <c r="D525" s="273">
        <f t="shared" si="193"/>
        <v>45901</v>
      </c>
      <c r="E525" s="186" t="str">
        <f>COMPOSIÇÕES!C135</f>
        <v>Bico Geiser 50mm 2" Fornecimento e Instalação</v>
      </c>
      <c r="F525" s="68" t="s">
        <v>47</v>
      </c>
      <c r="G525" s="68">
        <v>5</v>
      </c>
      <c r="H525" s="55">
        <f>COMPOSIÇÕES!G135</f>
        <v>215.38045299999999</v>
      </c>
      <c r="I525" s="63">
        <v>1</v>
      </c>
      <c r="J525" s="65">
        <f t="shared" si="194"/>
        <v>269.46248474830003</v>
      </c>
      <c r="K525" s="294">
        <f t="shared" si="195"/>
        <v>1347.3124237415002</v>
      </c>
      <c r="L525" s="297">
        <f t="shared" si="197"/>
        <v>229.22654200000002</v>
      </c>
      <c r="M525" s="65">
        <f>VLOOKUP(E525,COMPOSIÇÕES!$C:$J,8,FALSE)*J525</f>
        <v>40.235942748300005</v>
      </c>
    </row>
    <row r="526" spans="1:13" ht="30" x14ac:dyDescent="0.2">
      <c r="A526" s="50" t="s">
        <v>821</v>
      </c>
      <c r="B526" s="51" t="s">
        <v>3</v>
      </c>
      <c r="C526" s="187">
        <v>102111</v>
      </c>
      <c r="D526" s="273">
        <f t="shared" si="193"/>
        <v>45901</v>
      </c>
      <c r="E526" s="186" t="s">
        <v>1008</v>
      </c>
      <c r="F526" s="68" t="s">
        <v>47</v>
      </c>
      <c r="G526" s="68">
        <v>1</v>
      </c>
      <c r="H526" s="55">
        <v>1077.58</v>
      </c>
      <c r="I526" s="63">
        <v>1</v>
      </c>
      <c r="J526" s="65">
        <f t="shared" si="194"/>
        <v>1348.1603379999999</v>
      </c>
      <c r="K526" s="294">
        <f t="shared" ref="K526" si="198">J526*G526</f>
        <v>1348.1603379999999</v>
      </c>
      <c r="L526" s="297">
        <f t="shared" si="197"/>
        <v>1180.4491919528</v>
      </c>
      <c r="M526" s="65">
        <f>VLOOKUP(C526,'% MDO'!$B:$E,4,FALSE)*J526</f>
        <v>167.71114604719997</v>
      </c>
    </row>
    <row r="527" spans="1:13" ht="30" x14ac:dyDescent="0.2">
      <c r="A527" s="50" t="s">
        <v>1007</v>
      </c>
      <c r="B527" s="51" t="s">
        <v>3</v>
      </c>
      <c r="C527" s="70">
        <v>101092</v>
      </c>
      <c r="D527" s="273">
        <f t="shared" si="193"/>
        <v>45901</v>
      </c>
      <c r="E527" s="139" t="s">
        <v>100</v>
      </c>
      <c r="F527" s="53" t="s">
        <v>237</v>
      </c>
      <c r="G527" s="66">
        <f>1.18*7.98</f>
        <v>9.4163999999999994</v>
      </c>
      <c r="H527" s="55">
        <v>453.63</v>
      </c>
      <c r="I527" s="63">
        <v>1</v>
      </c>
      <c r="J527" s="56">
        <f t="shared" si="194"/>
        <v>567.53649300000006</v>
      </c>
      <c r="K527" s="294">
        <f t="shared" si="195"/>
        <v>5344.1506326852004</v>
      </c>
      <c r="L527" s="297">
        <f t="shared" si="197"/>
        <v>497.55924341310003</v>
      </c>
      <c r="M527" s="65">
        <f>VLOOKUP(C527,'% MDO'!$B:$E,4,FALSE)*J527</f>
        <v>69.977249586900015</v>
      </c>
    </row>
    <row r="528" spans="1:13" x14ac:dyDescent="0.2">
      <c r="A528" s="59" t="s">
        <v>73</v>
      </c>
      <c r="B528" s="60"/>
      <c r="C528" s="60"/>
      <c r="D528" s="60"/>
      <c r="E528" s="137" t="s">
        <v>101</v>
      </c>
      <c r="F528" s="60"/>
      <c r="G528" s="61"/>
      <c r="H528" s="62"/>
      <c r="I528" s="62"/>
      <c r="J528" s="5"/>
      <c r="K528" s="295">
        <f>SUM(K529:K542)</f>
        <v>8775.7358576000024</v>
      </c>
      <c r="L528" s="295"/>
      <c r="M528" s="315"/>
    </row>
    <row r="529" spans="1:13" ht="30" x14ac:dyDescent="0.2">
      <c r="A529" s="50" t="s">
        <v>274</v>
      </c>
      <c r="B529" s="51" t="s">
        <v>3</v>
      </c>
      <c r="C529" s="70">
        <v>89403</v>
      </c>
      <c r="D529" s="273">
        <f t="shared" si="193"/>
        <v>45901</v>
      </c>
      <c r="E529" s="138" t="s">
        <v>87</v>
      </c>
      <c r="F529" s="66" t="s">
        <v>13</v>
      </c>
      <c r="G529" s="66">
        <f>6.8+12+1+4.5</f>
        <v>24.3</v>
      </c>
      <c r="H529" s="55">
        <v>20.68</v>
      </c>
      <c r="I529" s="63">
        <v>1</v>
      </c>
      <c r="J529" s="56">
        <f t="shared" ref="J529:J542" si="199">IF(I529=1,(H529*(1+$M$1)),(H529*(1+$M$2)))</f>
        <v>25.872748000000001</v>
      </c>
      <c r="K529" s="294">
        <f t="shared" ref="K529:K542" si="200">J529*G529</f>
        <v>628.70777640000006</v>
      </c>
      <c r="L529" s="297">
        <f t="shared" ref="L529" si="201">J529-M529</f>
        <v>14.224836850400001</v>
      </c>
      <c r="M529" s="65">
        <f>VLOOKUP(C529,'% MDO'!$B:$E,4,FALSE)*J529</f>
        <v>11.647911149600001</v>
      </c>
    </row>
    <row r="530" spans="1:13" ht="45" x14ac:dyDescent="0.2">
      <c r="A530" s="50" t="s">
        <v>594</v>
      </c>
      <c r="B530" s="51" t="s">
        <v>3</v>
      </c>
      <c r="C530" s="70">
        <v>89414</v>
      </c>
      <c r="D530" s="273">
        <f t="shared" si="193"/>
        <v>45901</v>
      </c>
      <c r="E530" s="138" t="s">
        <v>88</v>
      </c>
      <c r="F530" s="66" t="s">
        <v>47</v>
      </c>
      <c r="G530" s="66">
        <v>2</v>
      </c>
      <c r="H530" s="55">
        <v>14.94</v>
      </c>
      <c r="I530" s="63">
        <v>1</v>
      </c>
      <c r="J530" s="56">
        <f t="shared" si="199"/>
        <v>18.691434000000001</v>
      </c>
      <c r="K530" s="294">
        <f t="shared" si="200"/>
        <v>37.382868000000002</v>
      </c>
      <c r="L530" s="297">
        <f t="shared" ref="L530:L542" si="202">J530-M530</f>
        <v>8.7083391005999999</v>
      </c>
      <c r="M530" s="65">
        <f>VLOOKUP(C530,'% MDO'!$B:$E,4,FALSE)*J530</f>
        <v>9.9830948994000011</v>
      </c>
    </row>
    <row r="531" spans="1:13" ht="45" x14ac:dyDescent="0.2">
      <c r="A531" s="50" t="s">
        <v>822</v>
      </c>
      <c r="B531" s="51" t="s">
        <v>3</v>
      </c>
      <c r="C531" s="70">
        <v>89413</v>
      </c>
      <c r="D531" s="273">
        <f t="shared" si="193"/>
        <v>45901</v>
      </c>
      <c r="E531" s="138" t="s">
        <v>89</v>
      </c>
      <c r="F531" s="66" t="s">
        <v>47</v>
      </c>
      <c r="G531" s="66">
        <v>7</v>
      </c>
      <c r="H531" s="55">
        <v>12.88</v>
      </c>
      <c r="I531" s="63">
        <v>1</v>
      </c>
      <c r="J531" s="56">
        <f t="shared" si="199"/>
        <v>16.114168000000003</v>
      </c>
      <c r="K531" s="294">
        <f t="shared" si="200"/>
        <v>112.79917600000002</v>
      </c>
      <c r="L531" s="297">
        <f t="shared" si="202"/>
        <v>6.1298295072000002</v>
      </c>
      <c r="M531" s="65">
        <f>VLOOKUP(C531,'% MDO'!$B:$E,4,FALSE)*J531</f>
        <v>9.9843384928000027</v>
      </c>
    </row>
    <row r="532" spans="1:13" ht="30" x14ac:dyDescent="0.2">
      <c r="A532" s="50" t="s">
        <v>823</v>
      </c>
      <c r="B532" s="51" t="s">
        <v>3</v>
      </c>
      <c r="C532" s="70">
        <v>94690</v>
      </c>
      <c r="D532" s="273">
        <f t="shared" si="193"/>
        <v>45901</v>
      </c>
      <c r="E532" s="138" t="s">
        <v>90</v>
      </c>
      <c r="F532" s="66" t="s">
        <v>47</v>
      </c>
      <c r="G532" s="66">
        <v>3</v>
      </c>
      <c r="H532" s="55">
        <v>12.34</v>
      </c>
      <c r="I532" s="63">
        <v>1</v>
      </c>
      <c r="J532" s="56">
        <f t="shared" si="199"/>
        <v>15.438574000000001</v>
      </c>
      <c r="K532" s="294">
        <f t="shared" si="200"/>
        <v>46.315722000000001</v>
      </c>
      <c r="L532" s="297">
        <f t="shared" si="202"/>
        <v>9.2708636870000003</v>
      </c>
      <c r="M532" s="65">
        <f>VLOOKUP(C532,'% MDO'!$B:$E,4,FALSE)*J532</f>
        <v>6.1677103130000006</v>
      </c>
    </row>
    <row r="533" spans="1:13" ht="45" x14ac:dyDescent="0.2">
      <c r="A533" s="50" t="s">
        <v>824</v>
      </c>
      <c r="B533" s="51" t="s">
        <v>3</v>
      </c>
      <c r="C533" s="70">
        <v>89436</v>
      </c>
      <c r="D533" s="273">
        <f t="shared" si="193"/>
        <v>45901</v>
      </c>
      <c r="E533" s="138" t="s">
        <v>92</v>
      </c>
      <c r="F533" s="66" t="s">
        <v>47</v>
      </c>
      <c r="G533" s="66">
        <v>8</v>
      </c>
      <c r="H533" s="55">
        <v>8.77</v>
      </c>
      <c r="I533" s="63">
        <v>1</v>
      </c>
      <c r="J533" s="56">
        <f t="shared" si="199"/>
        <v>10.972147</v>
      </c>
      <c r="K533" s="294">
        <f t="shared" si="200"/>
        <v>87.777175999999997</v>
      </c>
      <c r="L533" s="297">
        <f t="shared" si="202"/>
        <v>4.8540778327999998</v>
      </c>
      <c r="M533" s="65">
        <f>VLOOKUP(C533,'% MDO'!$B:$E,4,FALSE)*J533</f>
        <v>6.1180691671999998</v>
      </c>
    </row>
    <row r="534" spans="1:13" ht="45" x14ac:dyDescent="0.2">
      <c r="A534" s="50" t="s">
        <v>825</v>
      </c>
      <c r="B534" s="51" t="s">
        <v>3</v>
      </c>
      <c r="C534" s="70">
        <v>94793</v>
      </c>
      <c r="D534" s="273">
        <f t="shared" si="193"/>
        <v>45901</v>
      </c>
      <c r="E534" s="139" t="s">
        <v>93</v>
      </c>
      <c r="F534" s="66" t="s">
        <v>47</v>
      </c>
      <c r="G534" s="66">
        <v>4</v>
      </c>
      <c r="H534" s="55">
        <v>200.14</v>
      </c>
      <c r="I534" s="63">
        <v>1</v>
      </c>
      <c r="J534" s="56">
        <f t="shared" si="199"/>
        <v>250.39515399999999</v>
      </c>
      <c r="K534" s="294">
        <f t="shared" si="200"/>
        <v>1001.580616</v>
      </c>
      <c r="L534" s="297">
        <f t="shared" si="202"/>
        <v>231.11472714199999</v>
      </c>
      <c r="M534" s="65">
        <f>VLOOKUP(C534,'% MDO'!$B:$E,4,FALSE)*J534</f>
        <v>19.280426857999998</v>
      </c>
    </row>
    <row r="535" spans="1:13" ht="45" x14ac:dyDescent="0.2">
      <c r="A535" s="50" t="s">
        <v>826</v>
      </c>
      <c r="B535" s="51" t="s">
        <v>3</v>
      </c>
      <c r="C535" s="70">
        <v>103954</v>
      </c>
      <c r="D535" s="273">
        <f t="shared" si="193"/>
        <v>45901</v>
      </c>
      <c r="E535" s="138" t="s">
        <v>94</v>
      </c>
      <c r="F535" s="66" t="s">
        <v>47</v>
      </c>
      <c r="G535" s="66">
        <v>2</v>
      </c>
      <c r="H535" s="55">
        <v>9.4700000000000006</v>
      </c>
      <c r="I535" s="63">
        <v>1</v>
      </c>
      <c r="J535" s="56">
        <f t="shared" si="199"/>
        <v>11.847917000000002</v>
      </c>
      <c r="K535" s="294">
        <f t="shared" si="200"/>
        <v>23.695834000000005</v>
      </c>
      <c r="L535" s="297">
        <f t="shared" si="202"/>
        <v>6.1182643388000013</v>
      </c>
      <c r="M535" s="65">
        <f>VLOOKUP(C535,'% MDO'!$B:$E,4,FALSE)*J535</f>
        <v>5.7296526612000012</v>
      </c>
    </row>
    <row r="536" spans="1:13" ht="30" x14ac:dyDescent="0.2">
      <c r="A536" s="50" t="s">
        <v>827</v>
      </c>
      <c r="B536" s="51" t="s">
        <v>3</v>
      </c>
      <c r="C536" s="70">
        <v>89355</v>
      </c>
      <c r="D536" s="273">
        <f t="shared" si="193"/>
        <v>45901</v>
      </c>
      <c r="E536" s="138" t="s">
        <v>95</v>
      </c>
      <c r="F536" s="66" t="s">
        <v>13</v>
      </c>
      <c r="G536" s="66">
        <f>0.3+0.3+0.3+1+1+1+1.7+1.7</f>
        <v>7.3</v>
      </c>
      <c r="H536" s="55">
        <v>20.94</v>
      </c>
      <c r="I536" s="63">
        <v>1</v>
      </c>
      <c r="J536" s="56">
        <f t="shared" si="199"/>
        <v>26.198034000000003</v>
      </c>
      <c r="K536" s="294">
        <f t="shared" si="200"/>
        <v>191.24564820000003</v>
      </c>
      <c r="L536" s="297">
        <f t="shared" si="202"/>
        <v>5.9914903758000015</v>
      </c>
      <c r="M536" s="65">
        <f>VLOOKUP(C536,'% MDO'!$B:$E,4,FALSE)*J536</f>
        <v>20.206543624200002</v>
      </c>
    </row>
    <row r="537" spans="1:13" ht="45" x14ac:dyDescent="0.2">
      <c r="A537" s="50" t="s">
        <v>828</v>
      </c>
      <c r="B537" s="51" t="s">
        <v>3</v>
      </c>
      <c r="C537" s="70">
        <v>89394</v>
      </c>
      <c r="D537" s="273">
        <f t="shared" si="193"/>
        <v>45901</v>
      </c>
      <c r="E537" s="138" t="s">
        <v>102</v>
      </c>
      <c r="F537" s="66" t="s">
        <v>47</v>
      </c>
      <c r="G537" s="66">
        <v>4</v>
      </c>
      <c r="H537" s="55">
        <v>20.52</v>
      </c>
      <c r="I537" s="63">
        <v>1</v>
      </c>
      <c r="J537" s="56">
        <f t="shared" si="199"/>
        <v>25.672572000000002</v>
      </c>
      <c r="K537" s="294">
        <f t="shared" si="200"/>
        <v>102.69028800000001</v>
      </c>
      <c r="L537" s="297">
        <f t="shared" si="202"/>
        <v>15.762959208000002</v>
      </c>
      <c r="M537" s="65">
        <f>VLOOKUP(C537,'% MDO'!$B:$E,4,FALSE)*J537</f>
        <v>9.9096127920000008</v>
      </c>
    </row>
    <row r="538" spans="1:13" ht="45" x14ac:dyDescent="0.2">
      <c r="A538" s="50" t="s">
        <v>829</v>
      </c>
      <c r="B538" s="51" t="s">
        <v>3</v>
      </c>
      <c r="C538" s="70">
        <v>89358</v>
      </c>
      <c r="D538" s="273">
        <f t="shared" si="193"/>
        <v>45901</v>
      </c>
      <c r="E538" s="139" t="s">
        <v>96</v>
      </c>
      <c r="F538" s="66" t="s">
        <v>47</v>
      </c>
      <c r="G538" s="66">
        <v>3</v>
      </c>
      <c r="H538" s="55">
        <v>8.2200000000000006</v>
      </c>
      <c r="I538" s="63">
        <v>1</v>
      </c>
      <c r="J538" s="56">
        <f t="shared" si="199"/>
        <v>10.284042000000001</v>
      </c>
      <c r="K538" s="294">
        <f t="shared" si="200"/>
        <v>30.852126000000005</v>
      </c>
      <c r="L538" s="297">
        <f t="shared" si="202"/>
        <v>2.2141542426000012</v>
      </c>
      <c r="M538" s="65">
        <f>VLOOKUP(C538,'% MDO'!$B:$E,4,FALSE)*J538</f>
        <v>8.0698877574000001</v>
      </c>
    </row>
    <row r="539" spans="1:13" ht="45" x14ac:dyDescent="0.2">
      <c r="A539" s="50" t="s">
        <v>830</v>
      </c>
      <c r="B539" s="51" t="s">
        <v>3</v>
      </c>
      <c r="C539" s="70">
        <v>89376</v>
      </c>
      <c r="D539" s="273">
        <f t="shared" si="193"/>
        <v>45901</v>
      </c>
      <c r="E539" s="139" t="s">
        <v>97</v>
      </c>
      <c r="F539" s="66" t="s">
        <v>47</v>
      </c>
      <c r="G539" s="66">
        <v>6</v>
      </c>
      <c r="H539" s="55">
        <v>5.99</v>
      </c>
      <c r="I539" s="63">
        <v>1</v>
      </c>
      <c r="J539" s="56">
        <f t="shared" si="199"/>
        <v>7.4940890000000007</v>
      </c>
      <c r="K539" s="294">
        <f t="shared" si="200"/>
        <v>44.964534</v>
      </c>
      <c r="L539" s="297">
        <f t="shared" si="202"/>
        <v>2.5397467621000001</v>
      </c>
      <c r="M539" s="65">
        <f>VLOOKUP(C539,'% MDO'!$B:$E,4,FALSE)*J539</f>
        <v>4.9543422379000006</v>
      </c>
    </row>
    <row r="540" spans="1:13" ht="75" x14ac:dyDescent="0.2">
      <c r="A540" s="50" t="s">
        <v>831</v>
      </c>
      <c r="B540" s="51" t="s">
        <v>3</v>
      </c>
      <c r="C540" s="70">
        <v>86941</v>
      </c>
      <c r="D540" s="273">
        <f t="shared" si="193"/>
        <v>45901</v>
      </c>
      <c r="E540" s="139" t="s">
        <v>103</v>
      </c>
      <c r="F540" s="66" t="s">
        <v>47</v>
      </c>
      <c r="G540" s="66">
        <v>3</v>
      </c>
      <c r="H540" s="55">
        <v>1132.44</v>
      </c>
      <c r="I540" s="63">
        <v>1</v>
      </c>
      <c r="J540" s="56">
        <f t="shared" si="199"/>
        <v>1416.7956840000002</v>
      </c>
      <c r="K540" s="294">
        <f t="shared" si="200"/>
        <v>4250.387052</v>
      </c>
      <c r="L540" s="297">
        <f t="shared" si="202"/>
        <v>1321.3036548984001</v>
      </c>
      <c r="M540" s="65">
        <f>VLOOKUP(C540,'% MDO'!$B:$E,4,FALSE)*J540</f>
        <v>95.492029101600011</v>
      </c>
    </row>
    <row r="541" spans="1:13" ht="45" x14ac:dyDescent="0.2">
      <c r="A541" s="50" t="s">
        <v>832</v>
      </c>
      <c r="B541" s="51" t="s">
        <v>3</v>
      </c>
      <c r="C541" s="70">
        <v>86931</v>
      </c>
      <c r="D541" s="273">
        <f t="shared" si="193"/>
        <v>45901</v>
      </c>
      <c r="E541" s="139" t="s">
        <v>7415</v>
      </c>
      <c r="F541" s="66" t="s">
        <v>47</v>
      </c>
      <c r="G541" s="66">
        <v>3</v>
      </c>
      <c r="H541" s="55">
        <v>547.97</v>
      </c>
      <c r="I541" s="63">
        <v>1</v>
      </c>
      <c r="J541" s="56">
        <f t="shared" si="199"/>
        <v>685.56526700000006</v>
      </c>
      <c r="K541" s="294">
        <f t="shared" si="200"/>
        <v>2056.6958010000003</v>
      </c>
      <c r="L541" s="297">
        <f t="shared" si="202"/>
        <v>641.34630727850003</v>
      </c>
      <c r="M541" s="65">
        <f>VLOOKUP(C541,'% MDO'!$B:$E,4,FALSE)*J541</f>
        <v>44.218959721500006</v>
      </c>
    </row>
    <row r="542" spans="1:13" ht="30" x14ac:dyDescent="0.2">
      <c r="A542" s="50" t="s">
        <v>833</v>
      </c>
      <c r="B542" s="51" t="s">
        <v>3</v>
      </c>
      <c r="C542" s="70">
        <v>100849</v>
      </c>
      <c r="D542" s="273">
        <f t="shared" si="193"/>
        <v>45901</v>
      </c>
      <c r="E542" s="141" t="s">
        <v>936</v>
      </c>
      <c r="F542" s="66" t="s">
        <v>47</v>
      </c>
      <c r="G542" s="66">
        <v>3</v>
      </c>
      <c r="H542" s="55">
        <v>42.8</v>
      </c>
      <c r="I542" s="63">
        <v>1</v>
      </c>
      <c r="J542" s="56">
        <f t="shared" si="199"/>
        <v>53.547080000000001</v>
      </c>
      <c r="K542" s="294">
        <f t="shared" si="200"/>
        <v>160.64124000000001</v>
      </c>
      <c r="L542" s="297">
        <f t="shared" si="202"/>
        <v>47.153558648000001</v>
      </c>
      <c r="M542" s="65">
        <f>VLOOKUP(C542,'% MDO'!$B:$E,4,FALSE)*J542</f>
        <v>6.3935213520000005</v>
      </c>
    </row>
    <row r="543" spans="1:13" x14ac:dyDescent="0.2">
      <c r="A543" s="59" t="s">
        <v>74</v>
      </c>
      <c r="B543" s="60"/>
      <c r="C543" s="60"/>
      <c r="D543" s="60"/>
      <c r="E543" s="137" t="s">
        <v>121</v>
      </c>
      <c r="F543" s="60"/>
      <c r="G543" s="61"/>
      <c r="H543" s="62"/>
      <c r="I543" s="62"/>
      <c r="J543" s="5"/>
      <c r="K543" s="295">
        <f>SUM(K544:K556)</f>
        <v>7566.4576284000004</v>
      </c>
      <c r="L543" s="295"/>
      <c r="M543" s="315"/>
    </row>
    <row r="544" spans="1:13" ht="30" x14ac:dyDescent="0.2">
      <c r="A544" s="50" t="s">
        <v>275</v>
      </c>
      <c r="B544" s="51" t="s">
        <v>3</v>
      </c>
      <c r="C544" s="70">
        <v>89403</v>
      </c>
      <c r="D544" s="273">
        <f t="shared" si="193"/>
        <v>45901</v>
      </c>
      <c r="E544" s="138" t="s">
        <v>87</v>
      </c>
      <c r="F544" s="66" t="s">
        <v>13</v>
      </c>
      <c r="G544" s="66">
        <v>12.4</v>
      </c>
      <c r="H544" s="55">
        <v>20.68</v>
      </c>
      <c r="I544" s="63">
        <v>1</v>
      </c>
      <c r="J544" s="56">
        <f t="shared" ref="J544:J556" si="203">IF(I544=1,(H544*(1+$M$1)),(H544*(1+$M$2)))</f>
        <v>25.872748000000001</v>
      </c>
      <c r="K544" s="294">
        <f t="shared" ref="K544:K556" si="204">J544*G544</f>
        <v>320.82207520000003</v>
      </c>
      <c r="L544" s="297">
        <f t="shared" ref="L544" si="205">J544-M544</f>
        <v>14.224836850400001</v>
      </c>
      <c r="M544" s="65">
        <f>VLOOKUP(C544,'% MDO'!$B:$E,4,FALSE)*J544</f>
        <v>11.647911149600001</v>
      </c>
    </row>
    <row r="545" spans="1:13" ht="45" x14ac:dyDescent="0.2">
      <c r="A545" s="50" t="s">
        <v>276</v>
      </c>
      <c r="B545" s="51" t="s">
        <v>3</v>
      </c>
      <c r="C545" s="70">
        <v>89413</v>
      </c>
      <c r="D545" s="273">
        <f t="shared" si="193"/>
        <v>45901</v>
      </c>
      <c r="E545" s="138" t="s">
        <v>89</v>
      </c>
      <c r="F545" s="66" t="s">
        <v>47</v>
      </c>
      <c r="G545" s="66">
        <v>6</v>
      </c>
      <c r="H545" s="55">
        <v>12.88</v>
      </c>
      <c r="I545" s="63">
        <v>1</v>
      </c>
      <c r="J545" s="56">
        <f t="shared" si="203"/>
        <v>16.114168000000003</v>
      </c>
      <c r="K545" s="294">
        <f t="shared" si="204"/>
        <v>96.68500800000001</v>
      </c>
      <c r="L545" s="297">
        <f t="shared" ref="L545:L556" si="206">J545-M545</f>
        <v>6.1298295072000002</v>
      </c>
      <c r="M545" s="65">
        <f>VLOOKUP(C545,'% MDO'!$B:$E,4,FALSE)*J545</f>
        <v>9.9843384928000027</v>
      </c>
    </row>
    <row r="546" spans="1:13" ht="30" x14ac:dyDescent="0.2">
      <c r="A546" s="50" t="s">
        <v>277</v>
      </c>
      <c r="B546" s="51" t="s">
        <v>3</v>
      </c>
      <c r="C546" s="70">
        <v>94690</v>
      </c>
      <c r="D546" s="273">
        <f t="shared" si="193"/>
        <v>45901</v>
      </c>
      <c r="E546" s="138" t="s">
        <v>90</v>
      </c>
      <c r="F546" s="66" t="s">
        <v>47</v>
      </c>
      <c r="G546" s="66">
        <v>1</v>
      </c>
      <c r="H546" s="55">
        <v>12.34</v>
      </c>
      <c r="I546" s="63">
        <v>1</v>
      </c>
      <c r="J546" s="56">
        <f t="shared" si="203"/>
        <v>15.438574000000001</v>
      </c>
      <c r="K546" s="294">
        <f t="shared" si="204"/>
        <v>15.438574000000001</v>
      </c>
      <c r="L546" s="297">
        <f t="shared" si="206"/>
        <v>9.2708636870000003</v>
      </c>
      <c r="M546" s="65">
        <f>VLOOKUP(C546,'% MDO'!$B:$E,4,FALSE)*J546</f>
        <v>6.1677103130000006</v>
      </c>
    </row>
    <row r="547" spans="1:13" ht="45" x14ac:dyDescent="0.2">
      <c r="A547" s="50" t="s">
        <v>834</v>
      </c>
      <c r="B547" s="51" t="s">
        <v>3</v>
      </c>
      <c r="C547" s="70">
        <v>89436</v>
      </c>
      <c r="D547" s="273">
        <f t="shared" si="193"/>
        <v>45901</v>
      </c>
      <c r="E547" s="138" t="s">
        <v>92</v>
      </c>
      <c r="F547" s="66" t="s">
        <v>47</v>
      </c>
      <c r="G547" s="66">
        <v>2</v>
      </c>
      <c r="H547" s="55">
        <v>8.77</v>
      </c>
      <c r="I547" s="63">
        <v>1</v>
      </c>
      <c r="J547" s="56">
        <f t="shared" si="203"/>
        <v>10.972147</v>
      </c>
      <c r="K547" s="294">
        <f t="shared" si="204"/>
        <v>21.944293999999999</v>
      </c>
      <c r="L547" s="297">
        <f t="shared" si="206"/>
        <v>4.8540778327999998</v>
      </c>
      <c r="M547" s="65">
        <f>VLOOKUP(C547,'% MDO'!$B:$E,4,FALSE)*J547</f>
        <v>6.1180691671999998</v>
      </c>
    </row>
    <row r="548" spans="1:13" ht="45" x14ac:dyDescent="0.2">
      <c r="A548" s="50" t="s">
        <v>835</v>
      </c>
      <c r="B548" s="51" t="s">
        <v>3</v>
      </c>
      <c r="C548" s="70">
        <v>94793</v>
      </c>
      <c r="D548" s="273">
        <f t="shared" si="193"/>
        <v>45901</v>
      </c>
      <c r="E548" s="139" t="s">
        <v>93</v>
      </c>
      <c r="F548" s="66" t="s">
        <v>47</v>
      </c>
      <c r="G548" s="66">
        <v>1</v>
      </c>
      <c r="H548" s="55">
        <v>200.14</v>
      </c>
      <c r="I548" s="63">
        <v>1</v>
      </c>
      <c r="J548" s="56">
        <f t="shared" si="203"/>
        <v>250.39515399999999</v>
      </c>
      <c r="K548" s="294">
        <f t="shared" si="204"/>
        <v>250.39515399999999</v>
      </c>
      <c r="L548" s="297">
        <f t="shared" si="206"/>
        <v>231.11472714199999</v>
      </c>
      <c r="M548" s="65">
        <f>VLOOKUP(C548,'% MDO'!$B:$E,4,FALSE)*J548</f>
        <v>19.280426857999998</v>
      </c>
    </row>
    <row r="549" spans="1:13" ht="45" x14ac:dyDescent="0.2">
      <c r="A549" s="50" t="s">
        <v>836</v>
      </c>
      <c r="B549" s="51" t="s">
        <v>3</v>
      </c>
      <c r="C549" s="70">
        <v>103954</v>
      </c>
      <c r="D549" s="273">
        <f t="shared" si="193"/>
        <v>45901</v>
      </c>
      <c r="E549" s="138" t="s">
        <v>94</v>
      </c>
      <c r="F549" s="66" t="s">
        <v>47</v>
      </c>
      <c r="G549" s="66">
        <v>2</v>
      </c>
      <c r="H549" s="55">
        <v>9.4700000000000006</v>
      </c>
      <c r="I549" s="63">
        <v>1</v>
      </c>
      <c r="J549" s="56">
        <f t="shared" si="203"/>
        <v>11.847917000000002</v>
      </c>
      <c r="K549" s="294">
        <f t="shared" si="204"/>
        <v>23.695834000000005</v>
      </c>
      <c r="L549" s="297">
        <f t="shared" si="206"/>
        <v>6.1182643388000013</v>
      </c>
      <c r="M549" s="65">
        <f>VLOOKUP(C549,'% MDO'!$B:$E,4,FALSE)*J549</f>
        <v>5.7296526612000012</v>
      </c>
    </row>
    <row r="550" spans="1:13" ht="30" x14ac:dyDescent="0.2">
      <c r="A550" s="50" t="s">
        <v>837</v>
      </c>
      <c r="B550" s="51" t="s">
        <v>3</v>
      </c>
      <c r="C550" s="70">
        <v>89355</v>
      </c>
      <c r="D550" s="273">
        <f t="shared" si="193"/>
        <v>45901</v>
      </c>
      <c r="E550" s="138" t="s">
        <v>95</v>
      </c>
      <c r="F550" s="66" t="s">
        <v>13</v>
      </c>
      <c r="G550" s="66">
        <f>0.3+0.3+0.3+1+1+1+1.7+1.7</f>
        <v>7.3</v>
      </c>
      <c r="H550" s="55">
        <v>20.94</v>
      </c>
      <c r="I550" s="63">
        <v>1</v>
      </c>
      <c r="J550" s="56">
        <f t="shared" si="203"/>
        <v>26.198034000000003</v>
      </c>
      <c r="K550" s="294">
        <f t="shared" si="204"/>
        <v>191.24564820000003</v>
      </c>
      <c r="L550" s="297">
        <f t="shared" si="206"/>
        <v>5.9914903758000015</v>
      </c>
      <c r="M550" s="65">
        <f>VLOOKUP(C550,'% MDO'!$B:$E,4,FALSE)*J550</f>
        <v>20.206543624200002</v>
      </c>
    </row>
    <row r="551" spans="1:13" ht="45" x14ac:dyDescent="0.2">
      <c r="A551" s="50" t="s">
        <v>838</v>
      </c>
      <c r="B551" s="51" t="s">
        <v>3</v>
      </c>
      <c r="C551" s="70">
        <v>89394</v>
      </c>
      <c r="D551" s="273">
        <f t="shared" si="193"/>
        <v>45901</v>
      </c>
      <c r="E551" s="138" t="s">
        <v>102</v>
      </c>
      <c r="F551" s="66" t="s">
        <v>47</v>
      </c>
      <c r="G551" s="66">
        <v>4</v>
      </c>
      <c r="H551" s="55">
        <v>20.52</v>
      </c>
      <c r="I551" s="63">
        <v>1</v>
      </c>
      <c r="J551" s="56">
        <f t="shared" si="203"/>
        <v>25.672572000000002</v>
      </c>
      <c r="K551" s="294">
        <f t="shared" si="204"/>
        <v>102.69028800000001</v>
      </c>
      <c r="L551" s="297">
        <f t="shared" si="206"/>
        <v>15.762959208000002</v>
      </c>
      <c r="M551" s="65">
        <f>VLOOKUP(C551,'% MDO'!$B:$E,4,FALSE)*J551</f>
        <v>9.9096127920000008</v>
      </c>
    </row>
    <row r="552" spans="1:13" ht="45" x14ac:dyDescent="0.2">
      <c r="A552" s="50" t="s">
        <v>839</v>
      </c>
      <c r="B552" s="51" t="s">
        <v>3</v>
      </c>
      <c r="C552" s="70">
        <v>89358</v>
      </c>
      <c r="D552" s="273">
        <f t="shared" si="193"/>
        <v>45901</v>
      </c>
      <c r="E552" s="139" t="s">
        <v>96</v>
      </c>
      <c r="F552" s="66" t="s">
        <v>47</v>
      </c>
      <c r="G552" s="66">
        <v>3</v>
      </c>
      <c r="H552" s="55">
        <v>8.2200000000000006</v>
      </c>
      <c r="I552" s="63">
        <v>1</v>
      </c>
      <c r="J552" s="56">
        <f t="shared" si="203"/>
        <v>10.284042000000001</v>
      </c>
      <c r="K552" s="294">
        <f t="shared" si="204"/>
        <v>30.852126000000005</v>
      </c>
      <c r="L552" s="297">
        <f t="shared" si="206"/>
        <v>2.2141542426000012</v>
      </c>
      <c r="M552" s="65">
        <f>VLOOKUP(C552,'% MDO'!$B:$E,4,FALSE)*J552</f>
        <v>8.0698877574000001</v>
      </c>
    </row>
    <row r="553" spans="1:13" ht="45" x14ac:dyDescent="0.2">
      <c r="A553" s="50" t="s">
        <v>840</v>
      </c>
      <c r="B553" s="51" t="s">
        <v>3</v>
      </c>
      <c r="C553" s="70">
        <v>89376</v>
      </c>
      <c r="D553" s="273">
        <f t="shared" si="193"/>
        <v>45901</v>
      </c>
      <c r="E553" s="139" t="s">
        <v>97</v>
      </c>
      <c r="F553" s="66" t="s">
        <v>47</v>
      </c>
      <c r="G553" s="66">
        <v>6</v>
      </c>
      <c r="H553" s="55">
        <v>5.99</v>
      </c>
      <c r="I553" s="63">
        <v>1</v>
      </c>
      <c r="J553" s="56">
        <f t="shared" si="203"/>
        <v>7.4940890000000007</v>
      </c>
      <c r="K553" s="294">
        <f t="shared" si="204"/>
        <v>44.964534</v>
      </c>
      <c r="L553" s="297">
        <f t="shared" si="206"/>
        <v>2.5397467621000001</v>
      </c>
      <c r="M553" s="65">
        <f>VLOOKUP(C553,'% MDO'!$B:$E,4,FALSE)*J553</f>
        <v>4.9543422379000006</v>
      </c>
    </row>
    <row r="554" spans="1:13" ht="75" x14ac:dyDescent="0.2">
      <c r="A554" s="50" t="s">
        <v>841</v>
      </c>
      <c r="B554" s="51" t="s">
        <v>3</v>
      </c>
      <c r="C554" s="70">
        <v>86941</v>
      </c>
      <c r="D554" s="273">
        <f t="shared" si="193"/>
        <v>45901</v>
      </c>
      <c r="E554" s="139" t="s">
        <v>103</v>
      </c>
      <c r="F554" s="66" t="s">
        <v>47</v>
      </c>
      <c r="G554" s="66">
        <v>3</v>
      </c>
      <c r="H554" s="55">
        <v>1132.44</v>
      </c>
      <c r="I554" s="63">
        <v>1</v>
      </c>
      <c r="J554" s="56">
        <f t="shared" si="203"/>
        <v>1416.7956840000002</v>
      </c>
      <c r="K554" s="294">
        <f t="shared" si="204"/>
        <v>4250.387052</v>
      </c>
      <c r="L554" s="297">
        <f t="shared" si="206"/>
        <v>1321.3036548984001</v>
      </c>
      <c r="M554" s="65">
        <f>VLOOKUP(C554,'% MDO'!$B:$E,4,FALSE)*J554</f>
        <v>95.492029101600011</v>
      </c>
    </row>
    <row r="555" spans="1:13" ht="45" x14ac:dyDescent="0.2">
      <c r="A555" s="50" t="s">
        <v>842</v>
      </c>
      <c r="B555" s="51" t="s">
        <v>3</v>
      </c>
      <c r="C555" s="70">
        <v>86931</v>
      </c>
      <c r="D555" s="273">
        <f t="shared" si="193"/>
        <v>45901</v>
      </c>
      <c r="E555" s="139" t="s">
        <v>7415</v>
      </c>
      <c r="F555" s="66" t="s">
        <v>47</v>
      </c>
      <c r="G555" s="66">
        <v>3</v>
      </c>
      <c r="H555" s="55">
        <v>547.97</v>
      </c>
      <c r="I555" s="63">
        <v>1</v>
      </c>
      <c r="J555" s="56">
        <f t="shared" si="203"/>
        <v>685.56526700000006</v>
      </c>
      <c r="K555" s="294">
        <f t="shared" si="204"/>
        <v>2056.6958010000003</v>
      </c>
      <c r="L555" s="297">
        <f t="shared" si="206"/>
        <v>641.34630727850003</v>
      </c>
      <c r="M555" s="65">
        <f>VLOOKUP(C555,'% MDO'!$B:$E,4,FALSE)*J555</f>
        <v>44.218959721500006</v>
      </c>
    </row>
    <row r="556" spans="1:13" ht="30" x14ac:dyDescent="0.2">
      <c r="A556" s="50" t="s">
        <v>843</v>
      </c>
      <c r="B556" s="51" t="s">
        <v>3</v>
      </c>
      <c r="C556" s="70">
        <v>100849</v>
      </c>
      <c r="D556" s="273">
        <f t="shared" si="193"/>
        <v>45901</v>
      </c>
      <c r="E556" s="141" t="s">
        <v>936</v>
      </c>
      <c r="F556" s="66" t="s">
        <v>47</v>
      </c>
      <c r="G556" s="66">
        <v>3</v>
      </c>
      <c r="H556" s="55">
        <v>42.8</v>
      </c>
      <c r="I556" s="63">
        <v>1</v>
      </c>
      <c r="J556" s="56">
        <f t="shared" si="203"/>
        <v>53.547080000000001</v>
      </c>
      <c r="K556" s="294">
        <f t="shared" si="204"/>
        <v>160.64124000000001</v>
      </c>
      <c r="L556" s="297">
        <f t="shared" si="206"/>
        <v>47.153558648000001</v>
      </c>
      <c r="M556" s="65">
        <f>VLOOKUP(C556,'% MDO'!$B:$E,4,FALSE)*J556</f>
        <v>6.3935213520000005</v>
      </c>
    </row>
    <row r="557" spans="1:13" x14ac:dyDescent="0.2">
      <c r="A557" s="59" t="s">
        <v>591</v>
      </c>
      <c r="B557" s="60"/>
      <c r="C557" s="60"/>
      <c r="D557" s="60"/>
      <c r="E557" s="137" t="s">
        <v>104</v>
      </c>
      <c r="F557" s="60"/>
      <c r="G557" s="61"/>
      <c r="H557" s="62"/>
      <c r="I557" s="62"/>
      <c r="J557" s="5"/>
      <c r="K557" s="295">
        <f>SUM(K558:K574)</f>
        <v>31037.703289429999</v>
      </c>
      <c r="L557" s="295"/>
      <c r="M557" s="315"/>
    </row>
    <row r="558" spans="1:13" ht="45" x14ac:dyDescent="0.2">
      <c r="A558" s="50" t="s">
        <v>595</v>
      </c>
      <c r="B558" s="51" t="s">
        <v>3</v>
      </c>
      <c r="C558" s="70">
        <v>97902</v>
      </c>
      <c r="D558" s="273">
        <f t="shared" si="193"/>
        <v>45901</v>
      </c>
      <c r="E558" s="138" t="s">
        <v>105</v>
      </c>
      <c r="F558" s="66" t="s">
        <v>47</v>
      </c>
      <c r="G558" s="66">
        <v>7</v>
      </c>
      <c r="H558" s="55">
        <v>575.61</v>
      </c>
      <c r="I558" s="63">
        <v>1</v>
      </c>
      <c r="J558" s="56">
        <f t="shared" ref="J558:J574" si="207">IF(I558=1,(H558*(1+$M$1)),(H558*(1+$M$2)))</f>
        <v>720.14567100000011</v>
      </c>
      <c r="K558" s="294">
        <f t="shared" ref="K558:K574" si="208">J558*G558</f>
        <v>5041.0196970000006</v>
      </c>
      <c r="L558" s="297">
        <f t="shared" ref="L558" si="209">J558-M558</f>
        <v>314.05552712310009</v>
      </c>
      <c r="M558" s="65">
        <f>VLOOKUP(C558,'% MDO'!$B:$E,4,FALSE)*J558</f>
        <v>406.09014387690002</v>
      </c>
    </row>
    <row r="559" spans="1:13" ht="45" x14ac:dyDescent="0.2">
      <c r="A559" s="50" t="s">
        <v>844</v>
      </c>
      <c r="B559" s="51" t="s">
        <v>3</v>
      </c>
      <c r="C559" s="70">
        <v>89746</v>
      </c>
      <c r="D559" s="273">
        <f t="shared" si="193"/>
        <v>45901</v>
      </c>
      <c r="E559" s="138" t="s">
        <v>106</v>
      </c>
      <c r="F559" s="66" t="s">
        <v>47</v>
      </c>
      <c r="G559" s="66">
        <v>3</v>
      </c>
      <c r="H559" s="55">
        <v>30.47</v>
      </c>
      <c r="I559" s="63">
        <v>1</v>
      </c>
      <c r="J559" s="56">
        <f t="shared" si="207"/>
        <v>38.121017000000002</v>
      </c>
      <c r="K559" s="294">
        <f t="shared" si="208"/>
        <v>114.36305100000001</v>
      </c>
      <c r="L559" s="297">
        <f t="shared" ref="L559:L574" si="210">J559-M559</f>
        <v>26.2615686113</v>
      </c>
      <c r="M559" s="65">
        <f>VLOOKUP(C559,'% MDO'!$B:$E,4,FALSE)*J559</f>
        <v>11.859448388700001</v>
      </c>
    </row>
    <row r="560" spans="1:13" ht="45" x14ac:dyDescent="0.2">
      <c r="A560" s="50" t="s">
        <v>845</v>
      </c>
      <c r="B560" s="51" t="s">
        <v>3</v>
      </c>
      <c r="C560" s="70">
        <v>89744</v>
      </c>
      <c r="D560" s="273">
        <f t="shared" si="193"/>
        <v>45901</v>
      </c>
      <c r="E560" s="138" t="s">
        <v>107</v>
      </c>
      <c r="F560" s="66" t="s">
        <v>47</v>
      </c>
      <c r="G560" s="66">
        <v>8</v>
      </c>
      <c r="H560" s="55">
        <v>29.52</v>
      </c>
      <c r="I560" s="63">
        <v>1</v>
      </c>
      <c r="J560" s="56">
        <f t="shared" si="207"/>
        <v>36.932472000000004</v>
      </c>
      <c r="K560" s="294">
        <f t="shared" si="208"/>
        <v>295.45977600000003</v>
      </c>
      <c r="L560" s="297">
        <f t="shared" si="210"/>
        <v>25.073455240800001</v>
      </c>
      <c r="M560" s="65">
        <f>VLOOKUP(C560,'% MDO'!$B:$E,4,FALSE)*J560</f>
        <v>11.859016759200001</v>
      </c>
    </row>
    <row r="561" spans="1:13" ht="45" x14ac:dyDescent="0.2">
      <c r="A561" s="50" t="s">
        <v>846</v>
      </c>
      <c r="B561" s="51" t="s">
        <v>3</v>
      </c>
      <c r="C561" s="70">
        <v>89797</v>
      </c>
      <c r="D561" s="273">
        <f t="shared" si="193"/>
        <v>45901</v>
      </c>
      <c r="E561" s="138" t="s">
        <v>108</v>
      </c>
      <c r="F561" s="66" t="s">
        <v>47</v>
      </c>
      <c r="G561" s="66">
        <v>4</v>
      </c>
      <c r="H561" s="55">
        <v>55.9</v>
      </c>
      <c r="I561" s="63">
        <v>1</v>
      </c>
      <c r="J561" s="56">
        <f t="shared" si="207"/>
        <v>69.936490000000006</v>
      </c>
      <c r="K561" s="294">
        <f t="shared" si="208"/>
        <v>279.74596000000003</v>
      </c>
      <c r="L561" s="297">
        <f t="shared" si="210"/>
        <v>54.109862313000008</v>
      </c>
      <c r="M561" s="65">
        <f>VLOOKUP(C561,'% MDO'!$B:$E,4,FALSE)*J561</f>
        <v>15.826627687000002</v>
      </c>
    </row>
    <row r="562" spans="1:13" ht="45" x14ac:dyDescent="0.2">
      <c r="A562" s="50" t="s">
        <v>847</v>
      </c>
      <c r="B562" s="51" t="s">
        <v>3</v>
      </c>
      <c r="C562" s="70">
        <v>89714</v>
      </c>
      <c r="D562" s="273">
        <f t="shared" si="193"/>
        <v>45901</v>
      </c>
      <c r="E562" s="138" t="s">
        <v>109</v>
      </c>
      <c r="F562" s="66" t="s">
        <v>13</v>
      </c>
      <c r="G562" s="66">
        <f>29.73+3+(1.5*5)</f>
        <v>40.230000000000004</v>
      </c>
      <c r="H562" s="55">
        <v>39.869999999999997</v>
      </c>
      <c r="I562" s="63">
        <v>1</v>
      </c>
      <c r="J562" s="56">
        <f t="shared" si="207"/>
        <v>49.881357000000001</v>
      </c>
      <c r="K562" s="294">
        <f t="shared" si="208"/>
        <v>2006.7269921100003</v>
      </c>
      <c r="L562" s="297">
        <f t="shared" si="210"/>
        <v>22.496492006999997</v>
      </c>
      <c r="M562" s="65">
        <f>VLOOKUP(C562,'% MDO'!$B:$E,4,FALSE)*J562</f>
        <v>27.384864993000004</v>
      </c>
    </row>
    <row r="563" spans="1:13" ht="45" x14ac:dyDescent="0.2">
      <c r="A563" s="50" t="s">
        <v>848</v>
      </c>
      <c r="B563" s="51" t="s">
        <v>3</v>
      </c>
      <c r="C563" s="70">
        <v>89712</v>
      </c>
      <c r="D563" s="273">
        <f t="shared" si="193"/>
        <v>45901</v>
      </c>
      <c r="E563" s="138" t="s">
        <v>110</v>
      </c>
      <c r="F563" s="66" t="s">
        <v>13</v>
      </c>
      <c r="G563" s="66">
        <f>3.5+2.4+3.1+0.1+9.7</f>
        <v>18.799999999999997</v>
      </c>
      <c r="H563" s="55">
        <v>28.64</v>
      </c>
      <c r="I563" s="63">
        <v>1</v>
      </c>
      <c r="J563" s="56">
        <f t="shared" si="207"/>
        <v>35.831504000000002</v>
      </c>
      <c r="K563" s="294">
        <f t="shared" si="208"/>
        <v>673.63227519999998</v>
      </c>
      <c r="L563" s="297">
        <f t="shared" si="210"/>
        <v>16.228088161599999</v>
      </c>
      <c r="M563" s="65">
        <f>VLOOKUP(C563,'% MDO'!$B:$E,4,FALSE)*J563</f>
        <v>19.603415838400004</v>
      </c>
    </row>
    <row r="564" spans="1:13" ht="45" x14ac:dyDescent="0.2">
      <c r="A564" s="50" t="s">
        <v>849</v>
      </c>
      <c r="B564" s="51" t="s">
        <v>3</v>
      </c>
      <c r="C564" s="70">
        <v>89732</v>
      </c>
      <c r="D564" s="273">
        <f t="shared" si="193"/>
        <v>45901</v>
      </c>
      <c r="E564" s="138" t="s">
        <v>111</v>
      </c>
      <c r="F564" s="66" t="s">
        <v>47</v>
      </c>
      <c r="G564" s="66">
        <v>4</v>
      </c>
      <c r="H564" s="55">
        <v>16.54</v>
      </c>
      <c r="I564" s="63">
        <v>1</v>
      </c>
      <c r="J564" s="56">
        <f t="shared" si="207"/>
        <v>20.693194000000002</v>
      </c>
      <c r="K564" s="294">
        <f t="shared" si="208"/>
        <v>82.772776000000007</v>
      </c>
      <c r="L564" s="297">
        <f t="shared" si="210"/>
        <v>12.198637863000002</v>
      </c>
      <c r="M564" s="65">
        <f>VLOOKUP(C564,'% MDO'!$B:$E,4,FALSE)*J564</f>
        <v>8.494556137</v>
      </c>
    </row>
    <row r="565" spans="1:13" ht="45" x14ac:dyDescent="0.2">
      <c r="A565" s="50" t="s">
        <v>850</v>
      </c>
      <c r="B565" s="51" t="s">
        <v>3</v>
      </c>
      <c r="C565" s="70">
        <v>89731</v>
      </c>
      <c r="D565" s="273">
        <f t="shared" si="193"/>
        <v>45901</v>
      </c>
      <c r="E565" s="138" t="s">
        <v>112</v>
      </c>
      <c r="F565" s="66" t="s">
        <v>47</v>
      </c>
      <c r="G565" s="66">
        <v>6</v>
      </c>
      <c r="H565" s="55">
        <v>15.71</v>
      </c>
      <c r="I565" s="63">
        <v>1</v>
      </c>
      <c r="J565" s="56">
        <f t="shared" si="207"/>
        <v>19.654781000000003</v>
      </c>
      <c r="K565" s="294">
        <f t="shared" si="208"/>
        <v>117.92868600000003</v>
      </c>
      <c r="L565" s="297">
        <f t="shared" si="210"/>
        <v>11.159984651800002</v>
      </c>
      <c r="M565" s="65">
        <f>VLOOKUP(C565,'% MDO'!$B:$E,4,FALSE)*J565</f>
        <v>8.4947963482000013</v>
      </c>
    </row>
    <row r="566" spans="1:13" ht="45" x14ac:dyDescent="0.2">
      <c r="A566" s="50" t="s">
        <v>851</v>
      </c>
      <c r="B566" s="51" t="s">
        <v>3</v>
      </c>
      <c r="C566" s="70">
        <v>104328</v>
      </c>
      <c r="D566" s="273">
        <f t="shared" si="193"/>
        <v>45901</v>
      </c>
      <c r="E566" s="138" t="s">
        <v>113</v>
      </c>
      <c r="F566" s="66" t="s">
        <v>47</v>
      </c>
      <c r="G566" s="66">
        <v>3</v>
      </c>
      <c r="H566" s="55">
        <v>72.13</v>
      </c>
      <c r="I566" s="63">
        <v>1</v>
      </c>
      <c r="J566" s="56">
        <f t="shared" si="207"/>
        <v>90.241843000000003</v>
      </c>
      <c r="K566" s="294">
        <f t="shared" si="208"/>
        <v>270.72552899999999</v>
      </c>
      <c r="L566" s="297">
        <f t="shared" si="210"/>
        <v>64.170974557299999</v>
      </c>
      <c r="M566" s="65">
        <f>VLOOKUP(C566,'% MDO'!$B:$E,4,FALSE)*J566</f>
        <v>26.0708684427</v>
      </c>
    </row>
    <row r="567" spans="1:13" ht="45" x14ac:dyDescent="0.2">
      <c r="A567" s="50" t="s">
        <v>852</v>
      </c>
      <c r="B567" s="51" t="s">
        <v>3</v>
      </c>
      <c r="C567" s="70">
        <v>98073</v>
      </c>
      <c r="D567" s="273">
        <f t="shared" si="193"/>
        <v>45901</v>
      </c>
      <c r="E567" s="139" t="s">
        <v>114</v>
      </c>
      <c r="F567" s="66" t="s">
        <v>47</v>
      </c>
      <c r="G567" s="66">
        <v>1</v>
      </c>
      <c r="H567" s="55">
        <v>6196.82</v>
      </c>
      <c r="I567" s="63">
        <v>1</v>
      </c>
      <c r="J567" s="56">
        <f t="shared" si="207"/>
        <v>7752.8415020000002</v>
      </c>
      <c r="K567" s="294">
        <f t="shared" si="208"/>
        <v>7752.8415020000002</v>
      </c>
      <c r="L567" s="297">
        <f t="shared" si="210"/>
        <v>4081.8710508030003</v>
      </c>
      <c r="M567" s="65">
        <f>VLOOKUP(C567,'% MDO'!$B:$E,4,FALSE)*J567</f>
        <v>3670.9704511969999</v>
      </c>
    </row>
    <row r="568" spans="1:13" ht="45" x14ac:dyDescent="0.2">
      <c r="A568" s="50" t="s">
        <v>853</v>
      </c>
      <c r="B568" s="51" t="s">
        <v>3</v>
      </c>
      <c r="C568" s="70">
        <v>98064</v>
      </c>
      <c r="D568" s="273">
        <f t="shared" si="193"/>
        <v>45901</v>
      </c>
      <c r="E568" s="139" t="s">
        <v>115</v>
      </c>
      <c r="F568" s="66" t="s">
        <v>47</v>
      </c>
      <c r="G568" s="66">
        <v>1</v>
      </c>
      <c r="H568" s="55">
        <v>5831.27</v>
      </c>
      <c r="I568" s="63">
        <v>1</v>
      </c>
      <c r="J568" s="56">
        <f t="shared" si="207"/>
        <v>7295.501897000001</v>
      </c>
      <c r="K568" s="294">
        <f t="shared" si="208"/>
        <v>7295.501897000001</v>
      </c>
      <c r="L568" s="297">
        <f t="shared" si="210"/>
        <v>6649.1204289258012</v>
      </c>
      <c r="M568" s="65">
        <f>VLOOKUP(C568,'% MDO'!$B:$E,4,FALSE)*J568</f>
        <v>646.38146807420003</v>
      </c>
    </row>
    <row r="569" spans="1:13" ht="45" x14ac:dyDescent="0.2">
      <c r="A569" s="50" t="s">
        <v>854</v>
      </c>
      <c r="B569" s="51" t="s">
        <v>3</v>
      </c>
      <c r="C569" s="70">
        <v>98054</v>
      </c>
      <c r="D569" s="273">
        <f t="shared" si="193"/>
        <v>45901</v>
      </c>
      <c r="E569" s="139" t="s">
        <v>4609</v>
      </c>
      <c r="F569" s="66" t="s">
        <v>47</v>
      </c>
      <c r="G569" s="66">
        <v>1</v>
      </c>
      <c r="H569" s="55">
        <v>4984.33</v>
      </c>
      <c r="I569" s="63">
        <v>1</v>
      </c>
      <c r="J569" s="56">
        <f t="shared" si="207"/>
        <v>6235.8952630000003</v>
      </c>
      <c r="K569" s="294">
        <f t="shared" si="208"/>
        <v>6235.8952630000003</v>
      </c>
      <c r="L569" s="297">
        <f t="shared" si="210"/>
        <v>5714.5744190132</v>
      </c>
      <c r="M569" s="65">
        <f>VLOOKUP(C569,'% MDO'!$B:$E,4,FALSE)*J569</f>
        <v>521.32084398680001</v>
      </c>
    </row>
    <row r="570" spans="1:13" x14ac:dyDescent="0.2">
      <c r="A570" s="50" t="s">
        <v>855</v>
      </c>
      <c r="B570" s="51" t="s">
        <v>3</v>
      </c>
      <c r="C570" s="70">
        <v>88316</v>
      </c>
      <c r="D570" s="273">
        <f t="shared" si="193"/>
        <v>45901</v>
      </c>
      <c r="E570" s="139" t="s">
        <v>82</v>
      </c>
      <c r="F570" s="66" t="s">
        <v>4</v>
      </c>
      <c r="G570" s="66">
        <v>1.37</v>
      </c>
      <c r="H570" s="55">
        <v>22.36</v>
      </c>
      <c r="I570" s="63">
        <v>1</v>
      </c>
      <c r="J570" s="56">
        <f t="shared" si="207"/>
        <v>27.974596000000002</v>
      </c>
      <c r="K570" s="294">
        <f t="shared" si="208"/>
        <v>38.325196520000006</v>
      </c>
      <c r="L570" s="297">
        <f t="shared" si="210"/>
        <v>0</v>
      </c>
      <c r="M570" s="65">
        <f>VLOOKUP(C570,'% MDO'!$B:$E,4,FALSE)*J570</f>
        <v>27.974596000000002</v>
      </c>
    </row>
    <row r="571" spans="1:13" x14ac:dyDescent="0.2">
      <c r="A571" s="50" t="s">
        <v>856</v>
      </c>
      <c r="B571" s="51" t="s">
        <v>3</v>
      </c>
      <c r="C571" s="70">
        <v>88309</v>
      </c>
      <c r="D571" s="273">
        <f t="shared" si="193"/>
        <v>45901</v>
      </c>
      <c r="E571" s="139" t="s">
        <v>24</v>
      </c>
      <c r="F571" s="66" t="s">
        <v>4</v>
      </c>
      <c r="G571" s="66">
        <v>1.75</v>
      </c>
      <c r="H571" s="55">
        <v>26.91</v>
      </c>
      <c r="I571" s="63">
        <v>1</v>
      </c>
      <c r="J571" s="56">
        <f t="shared" si="207"/>
        <v>33.667101000000002</v>
      </c>
      <c r="K571" s="294">
        <f t="shared" si="208"/>
        <v>58.917426750000004</v>
      </c>
      <c r="L571" s="297">
        <f t="shared" si="210"/>
        <v>0</v>
      </c>
      <c r="M571" s="65">
        <f>VLOOKUP(C571,'% MDO'!$B:$E,4,FALSE)*J571</f>
        <v>33.667101000000002</v>
      </c>
    </row>
    <row r="572" spans="1:13" ht="60" x14ac:dyDescent="0.2">
      <c r="A572" s="50" t="s">
        <v>857</v>
      </c>
      <c r="B572" s="51" t="s">
        <v>3</v>
      </c>
      <c r="C572" s="70">
        <v>5679</v>
      </c>
      <c r="D572" s="273">
        <f t="shared" si="193"/>
        <v>45901</v>
      </c>
      <c r="E572" s="139" t="s">
        <v>116</v>
      </c>
      <c r="F572" s="66" t="s">
        <v>15</v>
      </c>
      <c r="G572" s="66">
        <v>1.48</v>
      </c>
      <c r="H572" s="55">
        <v>68.069999999999993</v>
      </c>
      <c r="I572" s="63">
        <v>1</v>
      </c>
      <c r="J572" s="56">
        <f t="shared" si="207"/>
        <v>85.162376999999992</v>
      </c>
      <c r="K572" s="294">
        <f t="shared" si="208"/>
        <v>126.04031795999998</v>
      </c>
      <c r="L572" s="297">
        <f t="shared" si="210"/>
        <v>39.472761739500001</v>
      </c>
      <c r="M572" s="65">
        <f>VLOOKUP(C572,'% MDO'!$B:$E,4,FALSE)*J572</f>
        <v>45.689615260499991</v>
      </c>
    </row>
    <row r="573" spans="1:13" ht="60" x14ac:dyDescent="0.2">
      <c r="A573" s="50" t="s">
        <v>858</v>
      </c>
      <c r="B573" s="51" t="s">
        <v>3</v>
      </c>
      <c r="C573" s="70">
        <v>5678</v>
      </c>
      <c r="D573" s="273">
        <f t="shared" si="193"/>
        <v>45901</v>
      </c>
      <c r="E573" s="139" t="s">
        <v>117</v>
      </c>
      <c r="F573" s="66" t="s">
        <v>119</v>
      </c>
      <c r="G573" s="66">
        <v>0.73</v>
      </c>
      <c r="H573" s="55">
        <v>151.13</v>
      </c>
      <c r="I573" s="63">
        <v>1</v>
      </c>
      <c r="J573" s="56">
        <f t="shared" si="207"/>
        <v>189.078743</v>
      </c>
      <c r="K573" s="294">
        <f t="shared" si="208"/>
        <v>138.02748238999999</v>
      </c>
      <c r="L573" s="297">
        <f t="shared" si="210"/>
        <v>143.39731869119998</v>
      </c>
      <c r="M573" s="65">
        <f>VLOOKUP(C573,'% MDO'!$B:$E,4,FALSE)*J573</f>
        <v>45.681424308800004</v>
      </c>
    </row>
    <row r="574" spans="1:13" ht="45" x14ac:dyDescent="0.2">
      <c r="A574" s="50" t="s">
        <v>859</v>
      </c>
      <c r="B574" s="51" t="s">
        <v>3</v>
      </c>
      <c r="C574" s="70">
        <v>100475</v>
      </c>
      <c r="D574" s="273">
        <f t="shared" ref="D574:D637" si="211">$D$10</f>
        <v>45901</v>
      </c>
      <c r="E574" s="139" t="s">
        <v>118</v>
      </c>
      <c r="F574" s="66" t="s">
        <v>38</v>
      </c>
      <c r="G574" s="66">
        <v>0.5</v>
      </c>
      <c r="H574" s="55">
        <v>814.93</v>
      </c>
      <c r="I574" s="63">
        <v>1</v>
      </c>
      <c r="J574" s="56">
        <f t="shared" si="207"/>
        <v>1019.558923</v>
      </c>
      <c r="K574" s="294">
        <f t="shared" si="208"/>
        <v>509.77946150000002</v>
      </c>
      <c r="L574" s="297">
        <f t="shared" si="210"/>
        <v>861.22142225810012</v>
      </c>
      <c r="M574" s="65">
        <f>VLOOKUP(C574,'% MDO'!$B:$E,4,FALSE)*J574</f>
        <v>158.33750074189999</v>
      </c>
    </row>
    <row r="575" spans="1:13" x14ac:dyDescent="0.2">
      <c r="A575" s="59" t="s">
        <v>596</v>
      </c>
      <c r="B575" s="60"/>
      <c r="C575" s="60"/>
      <c r="D575" s="60"/>
      <c r="E575" s="137" t="s">
        <v>120</v>
      </c>
      <c r="F575" s="60"/>
      <c r="G575" s="61"/>
      <c r="H575" s="62"/>
      <c r="I575" s="62"/>
      <c r="J575" s="5"/>
      <c r="K575" s="295">
        <f>SUM(K576:K592)</f>
        <v>26176.760670930002</v>
      </c>
      <c r="L575" s="295"/>
      <c r="M575" s="315"/>
    </row>
    <row r="576" spans="1:13" ht="45" x14ac:dyDescent="0.2">
      <c r="A576" s="50" t="s">
        <v>597</v>
      </c>
      <c r="B576" s="51" t="s">
        <v>3</v>
      </c>
      <c r="C576" s="71">
        <v>97902</v>
      </c>
      <c r="D576" s="273">
        <f t="shared" si="211"/>
        <v>45901</v>
      </c>
      <c r="E576" s="138" t="s">
        <v>105</v>
      </c>
      <c r="F576" s="68" t="s">
        <v>47</v>
      </c>
      <c r="G576" s="68">
        <v>2</v>
      </c>
      <c r="H576" s="55">
        <v>575.61</v>
      </c>
      <c r="I576" s="63">
        <v>1</v>
      </c>
      <c r="J576" s="56">
        <f t="shared" ref="J576:J592" si="212">IF(I576=1,(H576*(1+$M$1)),(H576*(1+$M$2)))</f>
        <v>720.14567100000011</v>
      </c>
      <c r="K576" s="294">
        <f t="shared" ref="K576:K592" si="213">J576*G576</f>
        <v>1440.2913420000002</v>
      </c>
      <c r="L576" s="297">
        <f t="shared" ref="L576" si="214">J576-M576</f>
        <v>314.05552712310009</v>
      </c>
      <c r="M576" s="65">
        <f>VLOOKUP(C576,'% MDO'!$B:$E,4,FALSE)*J576</f>
        <v>406.09014387690002</v>
      </c>
    </row>
    <row r="577" spans="1:13" ht="45" x14ac:dyDescent="0.2">
      <c r="A577" s="50" t="s">
        <v>598</v>
      </c>
      <c r="B577" s="51" t="s">
        <v>3</v>
      </c>
      <c r="C577" s="71">
        <v>89746</v>
      </c>
      <c r="D577" s="273">
        <f t="shared" si="211"/>
        <v>45901</v>
      </c>
      <c r="E577" s="138" t="s">
        <v>106</v>
      </c>
      <c r="F577" s="68" t="s">
        <v>47</v>
      </c>
      <c r="G577" s="68">
        <v>2</v>
      </c>
      <c r="H577" s="55">
        <v>30.47</v>
      </c>
      <c r="I577" s="63">
        <v>1</v>
      </c>
      <c r="J577" s="56">
        <f t="shared" si="212"/>
        <v>38.121017000000002</v>
      </c>
      <c r="K577" s="294">
        <f t="shared" si="213"/>
        <v>76.242034000000004</v>
      </c>
      <c r="L577" s="297">
        <f t="shared" ref="L577:L592" si="215">J577-M577</f>
        <v>26.2615686113</v>
      </c>
      <c r="M577" s="65">
        <f>VLOOKUP(C577,'% MDO'!$B:$E,4,FALSE)*J577</f>
        <v>11.859448388700001</v>
      </c>
    </row>
    <row r="578" spans="1:13" ht="45" x14ac:dyDescent="0.2">
      <c r="A578" s="50" t="s">
        <v>599</v>
      </c>
      <c r="B578" s="51" t="s">
        <v>3</v>
      </c>
      <c r="C578" s="71">
        <v>89744</v>
      </c>
      <c r="D578" s="273">
        <f t="shared" si="211"/>
        <v>45901</v>
      </c>
      <c r="E578" s="138" t="s">
        <v>107</v>
      </c>
      <c r="F578" s="68" t="s">
        <v>47</v>
      </c>
      <c r="G578" s="68">
        <v>8</v>
      </c>
      <c r="H578" s="55">
        <v>29.52</v>
      </c>
      <c r="I578" s="63">
        <v>1</v>
      </c>
      <c r="J578" s="56">
        <f t="shared" si="212"/>
        <v>36.932472000000004</v>
      </c>
      <c r="K578" s="294">
        <f t="shared" si="213"/>
        <v>295.45977600000003</v>
      </c>
      <c r="L578" s="297">
        <f t="shared" si="215"/>
        <v>25.073455240800001</v>
      </c>
      <c r="M578" s="65">
        <f>VLOOKUP(C578,'% MDO'!$B:$E,4,FALSE)*J578</f>
        <v>11.859016759200001</v>
      </c>
    </row>
    <row r="579" spans="1:13" ht="45" x14ac:dyDescent="0.2">
      <c r="A579" s="50" t="s">
        <v>600</v>
      </c>
      <c r="B579" s="51" t="s">
        <v>3</v>
      </c>
      <c r="C579" s="71">
        <v>89797</v>
      </c>
      <c r="D579" s="273">
        <f t="shared" si="211"/>
        <v>45901</v>
      </c>
      <c r="E579" s="138" t="s">
        <v>108</v>
      </c>
      <c r="F579" s="68" t="s">
        <v>47</v>
      </c>
      <c r="G579" s="68">
        <v>4</v>
      </c>
      <c r="H579" s="55">
        <v>55.9</v>
      </c>
      <c r="I579" s="63">
        <v>1</v>
      </c>
      <c r="J579" s="56">
        <f t="shared" si="212"/>
        <v>69.936490000000006</v>
      </c>
      <c r="K579" s="294">
        <f t="shared" si="213"/>
        <v>279.74596000000003</v>
      </c>
      <c r="L579" s="297">
        <f t="shared" si="215"/>
        <v>54.109862313000008</v>
      </c>
      <c r="M579" s="65">
        <f>VLOOKUP(C579,'% MDO'!$B:$E,4,FALSE)*J579</f>
        <v>15.826627687000002</v>
      </c>
    </row>
    <row r="580" spans="1:13" ht="45" x14ac:dyDescent="0.2">
      <c r="A580" s="50" t="s">
        <v>601</v>
      </c>
      <c r="B580" s="51" t="s">
        <v>3</v>
      </c>
      <c r="C580" s="71">
        <v>89714</v>
      </c>
      <c r="D580" s="273">
        <f t="shared" si="211"/>
        <v>45901</v>
      </c>
      <c r="E580" s="138" t="s">
        <v>109</v>
      </c>
      <c r="F580" s="68" t="s">
        <v>13</v>
      </c>
      <c r="G580" s="68">
        <f>29.73+3+(1.5*5)-24.5</f>
        <v>15.730000000000004</v>
      </c>
      <c r="H580" s="55">
        <v>39.869999999999997</v>
      </c>
      <c r="I580" s="63">
        <v>1</v>
      </c>
      <c r="J580" s="56">
        <f t="shared" si="212"/>
        <v>49.881357000000001</v>
      </c>
      <c r="K580" s="294">
        <f t="shared" si="213"/>
        <v>784.63374561000023</v>
      </c>
      <c r="L580" s="297">
        <f t="shared" si="215"/>
        <v>22.496492006999997</v>
      </c>
      <c r="M580" s="65">
        <f>VLOOKUP(C580,'% MDO'!$B:$E,4,FALSE)*J580</f>
        <v>27.384864993000004</v>
      </c>
    </row>
    <row r="581" spans="1:13" ht="45" x14ac:dyDescent="0.2">
      <c r="A581" s="50" t="s">
        <v>604</v>
      </c>
      <c r="B581" s="51" t="s">
        <v>3</v>
      </c>
      <c r="C581" s="71">
        <v>89712</v>
      </c>
      <c r="D581" s="273">
        <f t="shared" si="211"/>
        <v>45901</v>
      </c>
      <c r="E581" s="138" t="s">
        <v>110</v>
      </c>
      <c r="F581" s="68" t="s">
        <v>13</v>
      </c>
      <c r="G581" s="68">
        <f>3.5+2.4+3.1+0.1+9.7</f>
        <v>18.799999999999997</v>
      </c>
      <c r="H581" s="55">
        <v>28.64</v>
      </c>
      <c r="I581" s="63">
        <v>1</v>
      </c>
      <c r="J581" s="56">
        <f t="shared" si="212"/>
        <v>35.831504000000002</v>
      </c>
      <c r="K581" s="294">
        <f t="shared" si="213"/>
        <v>673.63227519999998</v>
      </c>
      <c r="L581" s="297">
        <f t="shared" si="215"/>
        <v>16.228088161599999</v>
      </c>
      <c r="M581" s="65">
        <f>VLOOKUP(C581,'% MDO'!$B:$E,4,FALSE)*J581</f>
        <v>19.603415838400004</v>
      </c>
    </row>
    <row r="582" spans="1:13" ht="45" x14ac:dyDescent="0.2">
      <c r="A582" s="50" t="s">
        <v>605</v>
      </c>
      <c r="B582" s="51" t="s">
        <v>3</v>
      </c>
      <c r="C582" s="71">
        <v>89732</v>
      </c>
      <c r="D582" s="273">
        <f t="shared" si="211"/>
        <v>45901</v>
      </c>
      <c r="E582" s="138" t="s">
        <v>111</v>
      </c>
      <c r="F582" s="68" t="s">
        <v>47</v>
      </c>
      <c r="G582" s="68">
        <v>4</v>
      </c>
      <c r="H582" s="55">
        <v>16.54</v>
      </c>
      <c r="I582" s="63">
        <v>1</v>
      </c>
      <c r="J582" s="56">
        <f t="shared" si="212"/>
        <v>20.693194000000002</v>
      </c>
      <c r="K582" s="294">
        <f t="shared" si="213"/>
        <v>82.772776000000007</v>
      </c>
      <c r="L582" s="297">
        <f t="shared" si="215"/>
        <v>12.198637863000002</v>
      </c>
      <c r="M582" s="65">
        <f>VLOOKUP(C582,'% MDO'!$B:$E,4,FALSE)*J582</f>
        <v>8.494556137</v>
      </c>
    </row>
    <row r="583" spans="1:13" ht="45" x14ac:dyDescent="0.2">
      <c r="A583" s="50" t="s">
        <v>608</v>
      </c>
      <c r="B583" s="51" t="s">
        <v>3</v>
      </c>
      <c r="C583" s="71">
        <v>89731</v>
      </c>
      <c r="D583" s="273">
        <f t="shared" si="211"/>
        <v>45901</v>
      </c>
      <c r="E583" s="138" t="s">
        <v>112</v>
      </c>
      <c r="F583" s="68" t="s">
        <v>47</v>
      </c>
      <c r="G583" s="68">
        <v>6</v>
      </c>
      <c r="H583" s="55">
        <v>15.71</v>
      </c>
      <c r="I583" s="63">
        <v>1</v>
      </c>
      <c r="J583" s="56">
        <f t="shared" si="212"/>
        <v>19.654781000000003</v>
      </c>
      <c r="K583" s="294">
        <f t="shared" si="213"/>
        <v>117.92868600000003</v>
      </c>
      <c r="L583" s="297">
        <f t="shared" si="215"/>
        <v>11.159984651800002</v>
      </c>
      <c r="M583" s="65">
        <f>VLOOKUP(C583,'% MDO'!$B:$E,4,FALSE)*J583</f>
        <v>8.4947963482000013</v>
      </c>
    </row>
    <row r="584" spans="1:13" ht="45" x14ac:dyDescent="0.2">
      <c r="A584" s="50" t="s">
        <v>609</v>
      </c>
      <c r="B584" s="51" t="s">
        <v>3</v>
      </c>
      <c r="C584" s="71">
        <v>104328</v>
      </c>
      <c r="D584" s="273">
        <f t="shared" si="211"/>
        <v>45901</v>
      </c>
      <c r="E584" s="138" t="s">
        <v>113</v>
      </c>
      <c r="F584" s="68" t="s">
        <v>47</v>
      </c>
      <c r="G584" s="68">
        <v>3</v>
      </c>
      <c r="H584" s="55">
        <v>72.13</v>
      </c>
      <c r="I584" s="63">
        <v>1</v>
      </c>
      <c r="J584" s="56">
        <f t="shared" si="212"/>
        <v>90.241843000000003</v>
      </c>
      <c r="K584" s="294">
        <f t="shared" si="213"/>
        <v>270.72552899999999</v>
      </c>
      <c r="L584" s="297">
        <f t="shared" si="215"/>
        <v>64.170974557299999</v>
      </c>
      <c r="M584" s="65">
        <f>VLOOKUP(C584,'% MDO'!$B:$E,4,FALSE)*J584</f>
        <v>26.0708684427</v>
      </c>
    </row>
    <row r="585" spans="1:13" ht="45" x14ac:dyDescent="0.2">
      <c r="A585" s="50" t="s">
        <v>860</v>
      </c>
      <c r="B585" s="51" t="s">
        <v>3</v>
      </c>
      <c r="C585" s="71">
        <v>98073</v>
      </c>
      <c r="D585" s="273">
        <f t="shared" si="211"/>
        <v>45901</v>
      </c>
      <c r="E585" s="141" t="s">
        <v>114</v>
      </c>
      <c r="F585" s="68" t="s">
        <v>47</v>
      </c>
      <c r="G585" s="68">
        <v>1</v>
      </c>
      <c r="H585" s="55">
        <v>6196.82</v>
      </c>
      <c r="I585" s="63">
        <v>1</v>
      </c>
      <c r="J585" s="56">
        <f t="shared" si="212"/>
        <v>7752.8415020000002</v>
      </c>
      <c r="K585" s="294">
        <f t="shared" si="213"/>
        <v>7752.8415020000002</v>
      </c>
      <c r="L585" s="297">
        <f t="shared" si="215"/>
        <v>4081.8710508030003</v>
      </c>
      <c r="M585" s="65">
        <f>VLOOKUP(C585,'% MDO'!$B:$E,4,FALSE)*J585</f>
        <v>3670.9704511969999</v>
      </c>
    </row>
    <row r="586" spans="1:13" ht="45" x14ac:dyDescent="0.2">
      <c r="A586" s="50" t="s">
        <v>861</v>
      </c>
      <c r="B586" s="51" t="s">
        <v>3</v>
      </c>
      <c r="C586" s="71">
        <v>98064</v>
      </c>
      <c r="D586" s="273">
        <f t="shared" si="211"/>
        <v>45901</v>
      </c>
      <c r="E586" s="141" t="s">
        <v>115</v>
      </c>
      <c r="F586" s="68" t="s">
        <v>47</v>
      </c>
      <c r="G586" s="68">
        <v>1</v>
      </c>
      <c r="H586" s="55">
        <v>5831.27</v>
      </c>
      <c r="I586" s="63">
        <v>1</v>
      </c>
      <c r="J586" s="56">
        <f t="shared" si="212"/>
        <v>7295.501897000001</v>
      </c>
      <c r="K586" s="294">
        <f t="shared" si="213"/>
        <v>7295.501897000001</v>
      </c>
      <c r="L586" s="297">
        <f t="shared" si="215"/>
        <v>6649.1204289258012</v>
      </c>
      <c r="M586" s="65">
        <f>VLOOKUP(C586,'% MDO'!$B:$E,4,FALSE)*J586</f>
        <v>646.38146807420003</v>
      </c>
    </row>
    <row r="587" spans="1:13" ht="45" x14ac:dyDescent="0.2">
      <c r="A587" s="50" t="s">
        <v>862</v>
      </c>
      <c r="B587" s="51" t="s">
        <v>3</v>
      </c>
      <c r="C587" s="71">
        <v>98054</v>
      </c>
      <c r="D587" s="273">
        <f t="shared" si="211"/>
        <v>45901</v>
      </c>
      <c r="E587" s="139" t="s">
        <v>4609</v>
      </c>
      <c r="F587" s="68" t="s">
        <v>47</v>
      </c>
      <c r="G587" s="68">
        <v>1</v>
      </c>
      <c r="H587" s="55">
        <v>4984.33</v>
      </c>
      <c r="I587" s="63">
        <v>1</v>
      </c>
      <c r="J587" s="56">
        <f t="shared" si="212"/>
        <v>6235.8952630000003</v>
      </c>
      <c r="K587" s="294">
        <f t="shared" si="213"/>
        <v>6235.8952630000003</v>
      </c>
      <c r="L587" s="297">
        <f t="shared" si="215"/>
        <v>5714.5744190132</v>
      </c>
      <c r="M587" s="65">
        <f>VLOOKUP(C587,'% MDO'!$B:$E,4,FALSE)*J587</f>
        <v>521.32084398680001</v>
      </c>
    </row>
    <row r="588" spans="1:13" x14ac:dyDescent="0.2">
      <c r="A588" s="50" t="s">
        <v>863</v>
      </c>
      <c r="B588" s="51" t="s">
        <v>3</v>
      </c>
      <c r="C588" s="71">
        <v>88316</v>
      </c>
      <c r="D588" s="273">
        <f t="shared" si="211"/>
        <v>45901</v>
      </c>
      <c r="E588" s="141" t="s">
        <v>82</v>
      </c>
      <c r="F588" s="68" t="s">
        <v>4</v>
      </c>
      <c r="G588" s="68">
        <v>1.37</v>
      </c>
      <c r="H588" s="55">
        <v>22.36</v>
      </c>
      <c r="I588" s="63">
        <v>1</v>
      </c>
      <c r="J588" s="56">
        <f t="shared" si="212"/>
        <v>27.974596000000002</v>
      </c>
      <c r="K588" s="294">
        <f t="shared" si="213"/>
        <v>38.325196520000006</v>
      </c>
      <c r="L588" s="297">
        <f t="shared" si="215"/>
        <v>0</v>
      </c>
      <c r="M588" s="65">
        <f>VLOOKUP(C588,'% MDO'!$B:$E,4,FALSE)*J588</f>
        <v>27.974596000000002</v>
      </c>
    </row>
    <row r="589" spans="1:13" x14ac:dyDescent="0.2">
      <c r="A589" s="50" t="s">
        <v>864</v>
      </c>
      <c r="B589" s="51" t="s">
        <v>3</v>
      </c>
      <c r="C589" s="71">
        <v>88309</v>
      </c>
      <c r="D589" s="273">
        <f t="shared" si="211"/>
        <v>45901</v>
      </c>
      <c r="E589" s="141" t="s">
        <v>24</v>
      </c>
      <c r="F589" s="68" t="s">
        <v>4</v>
      </c>
      <c r="G589" s="68">
        <v>1.75</v>
      </c>
      <c r="H589" s="55">
        <v>26.91</v>
      </c>
      <c r="I589" s="63">
        <v>1</v>
      </c>
      <c r="J589" s="56">
        <f t="shared" si="212"/>
        <v>33.667101000000002</v>
      </c>
      <c r="K589" s="294">
        <f t="shared" si="213"/>
        <v>58.917426750000004</v>
      </c>
      <c r="L589" s="297">
        <f t="shared" si="215"/>
        <v>0</v>
      </c>
      <c r="M589" s="65">
        <f>VLOOKUP(C589,'% MDO'!$B:$E,4,FALSE)*J589</f>
        <v>33.667101000000002</v>
      </c>
    </row>
    <row r="590" spans="1:13" ht="60" x14ac:dyDescent="0.2">
      <c r="A590" s="50" t="s">
        <v>865</v>
      </c>
      <c r="B590" s="51" t="s">
        <v>3</v>
      </c>
      <c r="C590" s="71">
        <v>5679</v>
      </c>
      <c r="D590" s="273">
        <f t="shared" si="211"/>
        <v>45901</v>
      </c>
      <c r="E590" s="141" t="s">
        <v>116</v>
      </c>
      <c r="F590" s="68" t="s">
        <v>15</v>
      </c>
      <c r="G590" s="68">
        <v>1.48</v>
      </c>
      <c r="H590" s="55">
        <v>68.069999999999993</v>
      </c>
      <c r="I590" s="63">
        <v>1</v>
      </c>
      <c r="J590" s="56">
        <f t="shared" si="212"/>
        <v>85.162376999999992</v>
      </c>
      <c r="K590" s="294">
        <f t="shared" si="213"/>
        <v>126.04031795999998</v>
      </c>
      <c r="L590" s="297">
        <f t="shared" si="215"/>
        <v>39.472761739500001</v>
      </c>
      <c r="M590" s="65">
        <f>VLOOKUP(C590,'% MDO'!$B:$E,4,FALSE)*J590</f>
        <v>45.689615260499991</v>
      </c>
    </row>
    <row r="591" spans="1:13" ht="60" x14ac:dyDescent="0.2">
      <c r="A591" s="50" t="s">
        <v>866</v>
      </c>
      <c r="B591" s="51" t="s">
        <v>3</v>
      </c>
      <c r="C591" s="71">
        <v>5678</v>
      </c>
      <c r="D591" s="273">
        <f t="shared" si="211"/>
        <v>45901</v>
      </c>
      <c r="E591" s="141" t="s">
        <v>117</v>
      </c>
      <c r="F591" s="68" t="s">
        <v>119</v>
      </c>
      <c r="G591" s="68">
        <v>0.73</v>
      </c>
      <c r="H591" s="55">
        <v>151.13</v>
      </c>
      <c r="I591" s="63">
        <v>1</v>
      </c>
      <c r="J591" s="56">
        <f t="shared" si="212"/>
        <v>189.078743</v>
      </c>
      <c r="K591" s="294">
        <f t="shared" si="213"/>
        <v>138.02748238999999</v>
      </c>
      <c r="L591" s="297">
        <f t="shared" si="215"/>
        <v>143.39731869119998</v>
      </c>
      <c r="M591" s="65">
        <f>VLOOKUP(C591,'% MDO'!$B:$E,4,FALSE)*J591</f>
        <v>45.681424308800004</v>
      </c>
    </row>
    <row r="592" spans="1:13" ht="45" x14ac:dyDescent="0.2">
      <c r="A592" s="50" t="s">
        <v>867</v>
      </c>
      <c r="B592" s="51" t="s">
        <v>3</v>
      </c>
      <c r="C592" s="71">
        <v>100475</v>
      </c>
      <c r="D592" s="273">
        <f t="shared" si="211"/>
        <v>45901</v>
      </c>
      <c r="E592" s="141" t="s">
        <v>118</v>
      </c>
      <c r="F592" s="66" t="s">
        <v>38</v>
      </c>
      <c r="G592" s="68">
        <v>0.5</v>
      </c>
      <c r="H592" s="55">
        <v>814.93</v>
      </c>
      <c r="I592" s="63">
        <v>1</v>
      </c>
      <c r="J592" s="56">
        <f t="shared" si="212"/>
        <v>1019.558923</v>
      </c>
      <c r="K592" s="294">
        <f t="shared" si="213"/>
        <v>509.77946150000002</v>
      </c>
      <c r="L592" s="297">
        <f t="shared" si="215"/>
        <v>861.22142225810012</v>
      </c>
      <c r="M592" s="65">
        <f>VLOOKUP(C592,'% MDO'!$B:$E,4,FALSE)*J592</f>
        <v>158.33750074189999</v>
      </c>
    </row>
    <row r="593" spans="1:13" x14ac:dyDescent="0.2">
      <c r="A593" s="59">
        <v>8</v>
      </c>
      <c r="B593" s="60"/>
      <c r="C593" s="60"/>
      <c r="D593" s="60"/>
      <c r="E593" s="137" t="s">
        <v>261</v>
      </c>
      <c r="F593" s="60"/>
      <c r="G593" s="61"/>
      <c r="H593" s="62"/>
      <c r="I593" s="62"/>
      <c r="J593" s="5"/>
      <c r="K593" s="295">
        <f>K594+K598+K600+K602+K605+K610+K612</f>
        <v>1025493.380925315</v>
      </c>
      <c r="L593" s="295"/>
      <c r="M593" s="315"/>
    </row>
    <row r="594" spans="1:13" x14ac:dyDescent="0.2">
      <c r="A594" s="59" t="s">
        <v>75</v>
      </c>
      <c r="B594" s="60"/>
      <c r="C594" s="60"/>
      <c r="D594" s="60"/>
      <c r="E594" s="137" t="s">
        <v>278</v>
      </c>
      <c r="F594" s="60"/>
      <c r="G594" s="61"/>
      <c r="H594" s="62"/>
      <c r="I594" s="62"/>
      <c r="J594" s="5"/>
      <c r="K594" s="295">
        <f>SUM(K595:K597)</f>
        <v>423254.51649439998</v>
      </c>
      <c r="L594" s="295"/>
      <c r="M594" s="315"/>
    </row>
    <row r="595" spans="1:13" ht="45" x14ac:dyDescent="0.2">
      <c r="A595" s="50" t="s">
        <v>283</v>
      </c>
      <c r="B595" s="51" t="s">
        <v>3</v>
      </c>
      <c r="C595" s="53">
        <v>97635</v>
      </c>
      <c r="D595" s="273">
        <f t="shared" si="211"/>
        <v>45901</v>
      </c>
      <c r="E595" s="135" t="s">
        <v>250</v>
      </c>
      <c r="F595" s="53" t="s">
        <v>237</v>
      </c>
      <c r="G595" s="57">
        <f>1642.35-G599+(3*10)-G636</f>
        <v>1170.8</v>
      </c>
      <c r="H595" s="55">
        <v>16.13</v>
      </c>
      <c r="I595" s="63">
        <v>1</v>
      </c>
      <c r="J595" s="65">
        <f>IF(I595=1,(H595*(1+$M$1)),(H595*(1+$M$2)))</f>
        <v>20.180243000000001</v>
      </c>
      <c r="K595" s="297">
        <f>J595*G595</f>
        <v>23627.028504400001</v>
      </c>
      <c r="L595" s="297">
        <f t="shared" ref="L595" si="216">J595-M595</f>
        <v>0</v>
      </c>
      <c r="M595" s="65">
        <f>VLOOKUP(C595,'% MDO'!$B:$E,4,FALSE)*J595</f>
        <v>20.180243000000001</v>
      </c>
    </row>
    <row r="596" spans="1:13" ht="30" x14ac:dyDescent="0.2">
      <c r="A596" s="50" t="s">
        <v>868</v>
      </c>
      <c r="B596" s="51" t="s">
        <v>3</v>
      </c>
      <c r="C596" s="53">
        <v>92394</v>
      </c>
      <c r="D596" s="273">
        <f t="shared" si="211"/>
        <v>45901</v>
      </c>
      <c r="E596" s="135" t="s">
        <v>236</v>
      </c>
      <c r="F596" s="53" t="s">
        <v>237</v>
      </c>
      <c r="G596" s="54">
        <v>3400</v>
      </c>
      <c r="H596" s="55">
        <v>90.36</v>
      </c>
      <c r="I596" s="63">
        <v>1</v>
      </c>
      <c r="J596" s="56">
        <f>IF(I596=1,(H596*(1+$M$1)),(H596*(1+$M$2)))</f>
        <v>113.049396</v>
      </c>
      <c r="K596" s="294">
        <f>J596*G596</f>
        <v>384367.94640000002</v>
      </c>
      <c r="L596" s="297">
        <f t="shared" ref="L596:L597" si="217">J596-M596</f>
        <v>103.3610627628</v>
      </c>
      <c r="M596" s="65">
        <f>VLOOKUP(C596,'% MDO'!$B:$E,4,FALSE)*J596</f>
        <v>9.6883332372000002</v>
      </c>
    </row>
    <row r="597" spans="1:13" ht="45" x14ac:dyDescent="0.2">
      <c r="A597" s="50" t="s">
        <v>869</v>
      </c>
      <c r="B597" s="51" t="s">
        <v>3</v>
      </c>
      <c r="C597" s="53">
        <v>105003</v>
      </c>
      <c r="D597" s="273">
        <f t="shared" si="211"/>
        <v>45901</v>
      </c>
      <c r="E597" s="135" t="s">
        <v>249</v>
      </c>
      <c r="F597" s="66" t="s">
        <v>47</v>
      </c>
      <c r="G597" s="54">
        <v>10</v>
      </c>
      <c r="H597" s="55">
        <v>1219.69</v>
      </c>
      <c r="I597" s="63">
        <v>1</v>
      </c>
      <c r="J597" s="56">
        <f>IF(I597=1,(H597*(1+$M$1)),(H597*(1+$M$2)))</f>
        <v>1525.9541590000001</v>
      </c>
      <c r="K597" s="294">
        <f>J597*G597</f>
        <v>15259.541590000001</v>
      </c>
      <c r="L597" s="297">
        <f t="shared" si="217"/>
        <v>606.2615873707</v>
      </c>
      <c r="M597" s="65">
        <f>VLOOKUP(C597,'% MDO'!$B:$E,4,FALSE)*J597</f>
        <v>919.69257162930012</v>
      </c>
    </row>
    <row r="598" spans="1:13" x14ac:dyDescent="0.2">
      <c r="A598" s="59" t="s">
        <v>76</v>
      </c>
      <c r="B598" s="60"/>
      <c r="C598" s="60"/>
      <c r="D598" s="60"/>
      <c r="E598" s="137" t="s">
        <v>590</v>
      </c>
      <c r="F598" s="60"/>
      <c r="G598" s="61"/>
      <c r="H598" s="62"/>
      <c r="I598" s="62"/>
      <c r="J598" s="5"/>
      <c r="K598" s="295">
        <f>SUM(K599:K599)</f>
        <v>17140.220132000002</v>
      </c>
      <c r="L598" s="295"/>
      <c r="M598" s="315"/>
    </row>
    <row r="599" spans="1:13" ht="60" x14ac:dyDescent="0.2">
      <c r="A599" s="50" t="s">
        <v>287</v>
      </c>
      <c r="B599" s="51" t="s">
        <v>3</v>
      </c>
      <c r="C599" s="53">
        <v>101862</v>
      </c>
      <c r="D599" s="273">
        <f t="shared" si="211"/>
        <v>45901</v>
      </c>
      <c r="E599" s="135" t="s">
        <v>592</v>
      </c>
      <c r="F599" s="53" t="s">
        <v>237</v>
      </c>
      <c r="G599" s="54">
        <f>395.5*1</f>
        <v>395.5</v>
      </c>
      <c r="H599" s="55">
        <v>34.64</v>
      </c>
      <c r="I599" s="63">
        <v>1</v>
      </c>
      <c r="J599" s="56">
        <f>IF(I599=1,(H599*(1+$M$1)),(H599*(1+$M$2)))</f>
        <v>43.338104000000001</v>
      </c>
      <c r="K599" s="294">
        <f>J599*G599</f>
        <v>17140.220132000002</v>
      </c>
      <c r="L599" s="297">
        <f t="shared" ref="L599" si="218">J599-M599</f>
        <v>7.6188386831999964</v>
      </c>
      <c r="M599" s="65">
        <f>VLOOKUP(C599,'% MDO'!$B:$E,4,FALSE)*J599</f>
        <v>35.719265316800005</v>
      </c>
    </row>
    <row r="600" spans="1:13" x14ac:dyDescent="0.2">
      <c r="A600" s="59" t="s">
        <v>77</v>
      </c>
      <c r="B600" s="60"/>
      <c r="C600" s="60"/>
      <c r="D600" s="60"/>
      <c r="E600" s="137" t="s">
        <v>593</v>
      </c>
      <c r="F600" s="60"/>
      <c r="G600" s="61"/>
      <c r="H600" s="62"/>
      <c r="I600" s="62"/>
      <c r="J600" s="5"/>
      <c r="K600" s="295">
        <f>SUM(K601:K601)</f>
        <v>3554.4736241250002</v>
      </c>
      <c r="L600" s="295"/>
      <c r="M600" s="315"/>
    </row>
    <row r="601" spans="1:13" ht="45" x14ac:dyDescent="0.2">
      <c r="A601" s="50" t="s">
        <v>288</v>
      </c>
      <c r="B601" s="51" t="s">
        <v>3</v>
      </c>
      <c r="C601" s="53">
        <v>94994</v>
      </c>
      <c r="D601" s="273">
        <f t="shared" si="211"/>
        <v>45901</v>
      </c>
      <c r="E601" s="135" t="s">
        <v>602</v>
      </c>
      <c r="F601" s="53" t="s">
        <v>237</v>
      </c>
      <c r="G601" s="54">
        <f>94.75*0.3</f>
        <v>28.425000000000001</v>
      </c>
      <c r="H601" s="55">
        <v>99.95</v>
      </c>
      <c r="I601" s="63">
        <v>1</v>
      </c>
      <c r="J601" s="56">
        <f>IF(I601=1,(H601*(1+$M$1)),(H601*(1+$M$2)))</f>
        <v>125.04744500000001</v>
      </c>
      <c r="K601" s="294">
        <f>J601*G601</f>
        <v>3554.4736241250002</v>
      </c>
      <c r="L601" s="297">
        <f t="shared" ref="L601" si="219">J601-M601</f>
        <v>91.872357841500019</v>
      </c>
      <c r="M601" s="65">
        <f>VLOOKUP(C601,'% MDO'!$B:$E,4,FALSE)*J601</f>
        <v>33.175087158499998</v>
      </c>
    </row>
    <row r="602" spans="1:13" x14ac:dyDescent="0.2">
      <c r="A602" s="59" t="s">
        <v>624</v>
      </c>
      <c r="B602" s="60"/>
      <c r="C602" s="60"/>
      <c r="D602" s="60"/>
      <c r="E602" s="137" t="s">
        <v>279</v>
      </c>
      <c r="F602" s="60"/>
      <c r="G602" s="61"/>
      <c r="H602" s="62"/>
      <c r="I602" s="62"/>
      <c r="J602" s="5"/>
      <c r="K602" s="295">
        <f>SUM(K603:K604)</f>
        <v>53085.048770000009</v>
      </c>
      <c r="L602" s="295"/>
      <c r="M602" s="315"/>
    </row>
    <row r="603" spans="1:13" ht="30" x14ac:dyDescent="0.2">
      <c r="A603" s="50" t="s">
        <v>631</v>
      </c>
      <c r="B603" s="51" t="s">
        <v>3</v>
      </c>
      <c r="C603" s="53">
        <v>103946</v>
      </c>
      <c r="D603" s="273">
        <f t="shared" si="211"/>
        <v>45901</v>
      </c>
      <c r="E603" s="135" t="s">
        <v>244</v>
      </c>
      <c r="F603" s="53" t="s">
        <v>237</v>
      </c>
      <c r="G603" s="54">
        <v>1270</v>
      </c>
      <c r="H603" s="55">
        <v>29.68</v>
      </c>
      <c r="I603" s="63">
        <v>1</v>
      </c>
      <c r="J603" s="56">
        <f>IF(I603=1,(H603*(1+$M$1)),(H603*(1+$M$2)))</f>
        <v>37.132648000000003</v>
      </c>
      <c r="K603" s="294">
        <f>J603*G603</f>
        <v>47158.462960000004</v>
      </c>
      <c r="L603" s="297">
        <f t="shared" ref="L603:L604" si="220">J603-M603</f>
        <v>32.465074146399999</v>
      </c>
      <c r="M603" s="65">
        <f>VLOOKUP(C603,'% MDO'!$B:$E,4,FALSE)*J603</f>
        <v>4.6675738536000004</v>
      </c>
    </row>
    <row r="604" spans="1:13" x14ac:dyDescent="0.2">
      <c r="A604" s="50" t="s">
        <v>870</v>
      </c>
      <c r="B604" s="51" t="s">
        <v>3</v>
      </c>
      <c r="C604" s="26">
        <v>105522</v>
      </c>
      <c r="D604" s="273">
        <f t="shared" si="211"/>
        <v>45901</v>
      </c>
      <c r="E604" s="135" t="s">
        <v>245</v>
      </c>
      <c r="F604" s="53" t="s">
        <v>237</v>
      </c>
      <c r="G604" s="57">
        <v>1270</v>
      </c>
      <c r="H604" s="58">
        <v>3.73</v>
      </c>
      <c r="I604" s="63">
        <v>1</v>
      </c>
      <c r="J604" s="56">
        <f>IF(I604=1,(H604*(1+$M$1)),(H604*(1+$M$2)))</f>
        <v>4.6666030000000003</v>
      </c>
      <c r="K604" s="294">
        <f>J604*G604</f>
        <v>5926.5858100000005</v>
      </c>
      <c r="L604" s="297">
        <f t="shared" si="220"/>
        <v>2.8274947577000002</v>
      </c>
      <c r="M604" s="65">
        <f>0.3941*J604</f>
        <v>1.8391082423</v>
      </c>
    </row>
    <row r="605" spans="1:13" x14ac:dyDescent="0.2">
      <c r="A605" s="59" t="s">
        <v>625</v>
      </c>
      <c r="B605" s="60"/>
      <c r="C605" s="60"/>
      <c r="D605" s="60"/>
      <c r="E605" s="137" t="s">
        <v>280</v>
      </c>
      <c r="F605" s="60"/>
      <c r="G605" s="61"/>
      <c r="H605" s="62"/>
      <c r="I605" s="62"/>
      <c r="J605" s="5"/>
      <c r="K605" s="295">
        <f>SUM(K606:K609)</f>
        <v>102106.01141367001</v>
      </c>
      <c r="L605" s="295"/>
      <c r="M605" s="315"/>
    </row>
    <row r="606" spans="1:13" ht="60" x14ac:dyDescent="0.2">
      <c r="A606" s="50" t="s">
        <v>632</v>
      </c>
      <c r="B606" s="51" t="s">
        <v>3</v>
      </c>
      <c r="C606" s="26">
        <v>94273</v>
      </c>
      <c r="D606" s="273">
        <f t="shared" si="211"/>
        <v>45901</v>
      </c>
      <c r="E606" s="135" t="s">
        <v>238</v>
      </c>
      <c r="F606" s="68" t="s">
        <v>13</v>
      </c>
      <c r="G606" s="57">
        <v>1370</v>
      </c>
      <c r="H606" s="58">
        <v>49.82</v>
      </c>
      <c r="I606" s="63">
        <v>1</v>
      </c>
      <c r="J606" s="56">
        <f>IF(I606=1,(H606*(1+$M$1)),(H606*(1+$M$2)))</f>
        <v>62.329802000000008</v>
      </c>
      <c r="K606" s="294">
        <f t="shared" ref="K606:K609" si="221">J606*G606</f>
        <v>85391.828740000012</v>
      </c>
      <c r="L606" s="297">
        <f t="shared" ref="L606:L609" si="222">J606-M606</f>
        <v>47.769560252800005</v>
      </c>
      <c r="M606" s="65">
        <f>VLOOKUP(C606,'% MDO'!$B:$E,4,FALSE)*J606</f>
        <v>14.560241747200003</v>
      </c>
    </row>
    <row r="607" spans="1:13" ht="30" x14ac:dyDescent="0.2">
      <c r="A607" s="50" t="s">
        <v>647</v>
      </c>
      <c r="B607" s="51" t="s">
        <v>3</v>
      </c>
      <c r="C607" s="53">
        <v>102498</v>
      </c>
      <c r="D607" s="273">
        <f t="shared" si="211"/>
        <v>45901</v>
      </c>
      <c r="E607" s="135" t="s">
        <v>239</v>
      </c>
      <c r="F607" s="68" t="s">
        <v>13</v>
      </c>
      <c r="G607" s="54">
        <v>1370</v>
      </c>
      <c r="H607" s="55">
        <v>1.58</v>
      </c>
      <c r="I607" s="63">
        <v>1</v>
      </c>
      <c r="J607" s="56">
        <f>IF(I607=1,(H607*(1+$M$1)),(H607*(1+$M$2)))</f>
        <v>1.9767380000000003</v>
      </c>
      <c r="K607" s="294">
        <f t="shared" si="221"/>
        <v>2708.1310600000006</v>
      </c>
      <c r="L607" s="297">
        <f t="shared" si="222"/>
        <v>0.22515045820000013</v>
      </c>
      <c r="M607" s="65">
        <f>VLOOKUP(C607,'% MDO'!$B:$E,4,FALSE)*J607</f>
        <v>1.7515875418000002</v>
      </c>
    </row>
    <row r="608" spans="1:13" ht="30" x14ac:dyDescent="0.2">
      <c r="A608" s="50" t="s">
        <v>648</v>
      </c>
      <c r="B608" s="51" t="s">
        <v>3</v>
      </c>
      <c r="C608" s="53">
        <v>94266</v>
      </c>
      <c r="D608" s="273">
        <f t="shared" si="211"/>
        <v>45901</v>
      </c>
      <c r="E608" s="135" t="s">
        <v>606</v>
      </c>
      <c r="F608" s="84" t="s">
        <v>13</v>
      </c>
      <c r="G608" s="54">
        <v>18.829999999999998</v>
      </c>
      <c r="H608" s="55">
        <v>54.54</v>
      </c>
      <c r="I608" s="63">
        <v>1</v>
      </c>
      <c r="J608" s="56">
        <f>IF(I608=1,(H608*(1+$M$1)),(H608*(1+$M$2)))</f>
        <v>68.234994</v>
      </c>
      <c r="K608" s="294">
        <f t="shared" ref="K608" si="223">J608*G608</f>
        <v>1284.8649370199998</v>
      </c>
      <c r="L608" s="297">
        <f t="shared" si="222"/>
        <v>39.344297540399999</v>
      </c>
      <c r="M608" s="65">
        <f>VLOOKUP(C608,'% MDO'!$B:$E,4,FALSE)*J608</f>
        <v>28.890696459600001</v>
      </c>
    </row>
    <row r="609" spans="1:14" ht="30" x14ac:dyDescent="0.2">
      <c r="A609" s="50" t="s">
        <v>871</v>
      </c>
      <c r="B609" s="51" t="s">
        <v>3</v>
      </c>
      <c r="C609" s="53">
        <v>104797</v>
      </c>
      <c r="D609" s="273">
        <f t="shared" si="211"/>
        <v>45901</v>
      </c>
      <c r="E609" s="135" t="s">
        <v>240</v>
      </c>
      <c r="F609" s="53" t="s">
        <v>13</v>
      </c>
      <c r="G609" s="57">
        <v>536.57000000000005</v>
      </c>
      <c r="H609" s="55">
        <v>18.95</v>
      </c>
      <c r="I609" s="63">
        <v>1</v>
      </c>
      <c r="J609" s="65">
        <f>IF(I609=1,(H609*(1+$M$1)),(H609*(1+$M$2)))</f>
        <v>23.708345000000001</v>
      </c>
      <c r="K609" s="297">
        <f t="shared" si="221"/>
        <v>12721.186676650002</v>
      </c>
      <c r="L609" s="297">
        <f t="shared" si="222"/>
        <v>5.6805194619999995</v>
      </c>
      <c r="M609" s="65">
        <f>VLOOKUP(C609,'% MDO'!$B:$E,4,FALSE)*J609</f>
        <v>18.027825538000002</v>
      </c>
    </row>
    <row r="610" spans="1:14" x14ac:dyDescent="0.2">
      <c r="A610" s="59" t="s">
        <v>627</v>
      </c>
      <c r="B610" s="60"/>
      <c r="C610" s="60"/>
      <c r="D610" s="60"/>
      <c r="E610" s="137" t="s">
        <v>281</v>
      </c>
      <c r="F610" s="60"/>
      <c r="G610" s="61"/>
      <c r="H610" s="62"/>
      <c r="I610" s="62"/>
      <c r="J610" s="5"/>
      <c r="K610" s="295">
        <f>SUM(K611)</f>
        <v>39393.563856640001</v>
      </c>
      <c r="L610" s="295"/>
      <c r="M610" s="315"/>
    </row>
    <row r="611" spans="1:14" ht="30" x14ac:dyDescent="0.2">
      <c r="A611" s="50" t="s">
        <v>633</v>
      </c>
      <c r="B611" s="51" t="s">
        <v>3</v>
      </c>
      <c r="C611" s="53">
        <v>104658</v>
      </c>
      <c r="D611" s="273">
        <f t="shared" si="211"/>
        <v>45901</v>
      </c>
      <c r="E611" s="135" t="s">
        <v>292</v>
      </c>
      <c r="F611" s="53" t="s">
        <v>237</v>
      </c>
      <c r="G611" s="54">
        <f>(1242+74)*0.4*0.4</f>
        <v>210.56</v>
      </c>
      <c r="H611" s="55">
        <v>149.54</v>
      </c>
      <c r="I611" s="63">
        <v>1</v>
      </c>
      <c r="J611" s="56">
        <f>IF(I611=1,(H611*(1+$M$1)),(H611*(1+$M$2)))</f>
        <v>187.089494</v>
      </c>
      <c r="K611" s="294">
        <f>J611*G611</f>
        <v>39393.563856640001</v>
      </c>
      <c r="L611" s="297">
        <f t="shared" ref="L611" si="224">J611-M611</f>
        <v>129.82139988660001</v>
      </c>
      <c r="M611" s="65">
        <f>VLOOKUP(C611,'% MDO'!$B:$E,4,FALSE)*J611</f>
        <v>57.268094113399997</v>
      </c>
    </row>
    <row r="612" spans="1:14" ht="30" x14ac:dyDescent="0.2">
      <c r="A612" s="59" t="s">
        <v>628</v>
      </c>
      <c r="B612" s="60"/>
      <c r="C612" s="60"/>
      <c r="D612" s="60"/>
      <c r="E612" s="137" t="s">
        <v>611</v>
      </c>
      <c r="F612" s="60"/>
      <c r="G612" s="61"/>
      <c r="H612" s="62"/>
      <c r="I612" s="62"/>
      <c r="J612" s="5"/>
      <c r="K612" s="295">
        <f>SUM(K613:K621)</f>
        <v>386959.54663448007</v>
      </c>
      <c r="L612" s="295"/>
      <c r="M612" s="315"/>
    </row>
    <row r="613" spans="1:14" ht="30" x14ac:dyDescent="0.2">
      <c r="A613" s="50" t="s">
        <v>634</v>
      </c>
      <c r="B613" s="51" t="s">
        <v>3</v>
      </c>
      <c r="C613" s="53">
        <v>102494</v>
      </c>
      <c r="D613" s="273">
        <f t="shared" si="211"/>
        <v>45901</v>
      </c>
      <c r="E613" s="135" t="s">
        <v>603</v>
      </c>
      <c r="F613" s="53" t="s">
        <v>237</v>
      </c>
      <c r="G613" s="54">
        <v>1824</v>
      </c>
      <c r="H613" s="55">
        <v>67.47</v>
      </c>
      <c r="I613" s="63">
        <v>1</v>
      </c>
      <c r="J613" s="56">
        <f>IF(I614=1,(H613*(1+$M$1)),(H613*(1+$M$2)))</f>
        <v>84.41171700000001</v>
      </c>
      <c r="K613" s="294">
        <f>J613*G613</f>
        <v>153966.97180800003</v>
      </c>
      <c r="L613" s="297">
        <f t="shared" ref="L613" si="225">J613-M613</f>
        <v>71.361665551800016</v>
      </c>
      <c r="M613" s="65">
        <f>VLOOKUP(C613,'% MDO'!$B:$E,4,FALSE)*J613</f>
        <v>13.0500514482</v>
      </c>
    </row>
    <row r="614" spans="1:14" ht="30" x14ac:dyDescent="0.2">
      <c r="A614" s="50" t="s">
        <v>635</v>
      </c>
      <c r="B614" s="51" t="s">
        <v>243</v>
      </c>
      <c r="C614" s="53">
        <v>5219607</v>
      </c>
      <c r="D614" s="273">
        <f t="shared" si="211"/>
        <v>45901</v>
      </c>
      <c r="E614" s="135" t="s">
        <v>242</v>
      </c>
      <c r="F614" s="66" t="s">
        <v>47</v>
      </c>
      <c r="G614" s="54">
        <v>407</v>
      </c>
      <c r="H614" s="55">
        <v>33.770000000000003</v>
      </c>
      <c r="I614" s="63">
        <v>1</v>
      </c>
      <c r="J614" s="56">
        <f>IF(I615=1,(H614*(1+$M$1)),(H614*(1+$M$2)))</f>
        <v>42.24964700000001</v>
      </c>
      <c r="K614" s="294">
        <f t="shared" ref="K614:K621" si="226">J614*G614</f>
        <v>17195.606329000006</v>
      </c>
      <c r="L614" s="297">
        <f t="shared" ref="L614:L621" si="227">J614-M614</f>
        <v>32.054807178900006</v>
      </c>
      <c r="M614" s="65">
        <f>0.2413*J614</f>
        <v>10.194839821100002</v>
      </c>
      <c r="N614" s="309"/>
    </row>
    <row r="615" spans="1:14" ht="30" x14ac:dyDescent="0.2">
      <c r="A615" s="50" t="s">
        <v>872</v>
      </c>
      <c r="B615" s="51" t="s">
        <v>3</v>
      </c>
      <c r="C615" s="53">
        <v>102508</v>
      </c>
      <c r="D615" s="273">
        <f t="shared" si="211"/>
        <v>45901</v>
      </c>
      <c r="E615" s="135" t="s">
        <v>251</v>
      </c>
      <c r="F615" s="53" t="s">
        <v>237</v>
      </c>
      <c r="G615" s="57">
        <v>1610.05</v>
      </c>
      <c r="H615" s="55">
        <v>47.71</v>
      </c>
      <c r="I615" s="63">
        <v>1</v>
      </c>
      <c r="J615" s="65">
        <f>IF(I623=1,(H615*(1+$M$1)),(H615*(1+$M$2)))</f>
        <v>58.816888000000006</v>
      </c>
      <c r="K615" s="297">
        <f t="shared" si="226"/>
        <v>94698.13052440001</v>
      </c>
      <c r="L615" s="297">
        <f t="shared" si="227"/>
        <v>38.636813727200007</v>
      </c>
      <c r="M615" s="65">
        <f>VLOOKUP(C615,'% MDO'!$B:$E,4,FALSE)*J615</f>
        <v>20.180074272800002</v>
      </c>
    </row>
    <row r="616" spans="1:14" ht="60" x14ac:dyDescent="0.2">
      <c r="A616" s="50" t="s">
        <v>873</v>
      </c>
      <c r="B616" s="51" t="s">
        <v>3</v>
      </c>
      <c r="C616" s="53">
        <v>102512</v>
      </c>
      <c r="D616" s="273">
        <f t="shared" si="211"/>
        <v>45901</v>
      </c>
      <c r="E616" s="135" t="s">
        <v>294</v>
      </c>
      <c r="F616" s="53" t="s">
        <v>8</v>
      </c>
      <c r="G616" s="57">
        <f>435.2+(100*2)+43.4+112.86</f>
        <v>791.46</v>
      </c>
      <c r="H616" s="55">
        <v>6.79</v>
      </c>
      <c r="I616" s="63">
        <v>1</v>
      </c>
      <c r="J616" s="65">
        <f>IF(I624=1,(H616*(1+$M$1)),(H616*(1+$M$2)))</f>
        <v>8.4949690000000011</v>
      </c>
      <c r="K616" s="297">
        <f t="shared" si="226"/>
        <v>6723.4281647400012</v>
      </c>
      <c r="L616" s="297">
        <f t="shared" si="227"/>
        <v>5.2295029164000004</v>
      </c>
      <c r="M616" s="65">
        <f>VLOOKUP(C616,'% MDO'!$B:$E,4,FALSE)*J616</f>
        <v>3.2654660836000007</v>
      </c>
    </row>
    <row r="617" spans="1:14" ht="30" x14ac:dyDescent="0.2">
      <c r="A617" s="50" t="s">
        <v>874</v>
      </c>
      <c r="B617" s="51" t="s">
        <v>3</v>
      </c>
      <c r="C617" s="53">
        <v>97636</v>
      </c>
      <c r="D617" s="273">
        <f t="shared" si="211"/>
        <v>45901</v>
      </c>
      <c r="E617" s="135" t="s">
        <v>607</v>
      </c>
      <c r="F617" s="53" t="s">
        <v>237</v>
      </c>
      <c r="G617" s="54">
        <v>28.22</v>
      </c>
      <c r="H617" s="81">
        <v>23.55</v>
      </c>
      <c r="I617" s="63">
        <v>1</v>
      </c>
      <c r="J617" s="65">
        <f>IF(I625=1,(H617*(1+$M$1)),(H617*(1+$M$2)))</f>
        <v>29.032440000000005</v>
      </c>
      <c r="K617" s="297">
        <f t="shared" ref="K617" si="228">J617*G617</f>
        <v>819.29545680000012</v>
      </c>
      <c r="L617" s="297">
        <f t="shared" si="227"/>
        <v>15.471387276000002</v>
      </c>
      <c r="M617" s="65">
        <f>VLOOKUP(C617,'% MDO'!$B:$E,4,FALSE)*J617</f>
        <v>13.561052724000003</v>
      </c>
    </row>
    <row r="618" spans="1:14" ht="30" x14ac:dyDescent="0.2">
      <c r="A618" s="50" t="s">
        <v>875</v>
      </c>
      <c r="B618" s="51" t="s">
        <v>3</v>
      </c>
      <c r="C618" s="53">
        <v>103946</v>
      </c>
      <c r="D618" s="273">
        <f t="shared" si="211"/>
        <v>45901</v>
      </c>
      <c r="E618" s="135" t="s">
        <v>244</v>
      </c>
      <c r="F618" s="53" t="s">
        <v>237</v>
      </c>
      <c r="G618" s="54">
        <v>28.22</v>
      </c>
      <c r="H618" s="55">
        <v>29.68</v>
      </c>
      <c r="I618" s="63">
        <v>1</v>
      </c>
      <c r="J618" s="56">
        <f>IF(I618=1,(H618*(1+$M$1)),(H618*(1+$M$2)))</f>
        <v>37.132648000000003</v>
      </c>
      <c r="K618" s="294">
        <f>J618*G618</f>
        <v>1047.8833265600001</v>
      </c>
      <c r="L618" s="297">
        <f t="shared" si="227"/>
        <v>32.465074146399999</v>
      </c>
      <c r="M618" s="65">
        <f>VLOOKUP(C618,'% MDO'!$B:$E,4,FALSE)*J618</f>
        <v>4.6675738536000004</v>
      </c>
    </row>
    <row r="619" spans="1:14" x14ac:dyDescent="0.2">
      <c r="A619" s="50" t="s">
        <v>876</v>
      </c>
      <c r="B619" s="51" t="s">
        <v>3</v>
      </c>
      <c r="C619" s="26">
        <v>105522</v>
      </c>
      <c r="D619" s="273">
        <f t="shared" si="211"/>
        <v>45901</v>
      </c>
      <c r="E619" s="135" t="s">
        <v>245</v>
      </c>
      <c r="F619" s="53" t="s">
        <v>237</v>
      </c>
      <c r="G619" s="57">
        <v>28.22</v>
      </c>
      <c r="H619" s="58">
        <v>3.73</v>
      </c>
      <c r="I619" s="63">
        <v>1</v>
      </c>
      <c r="J619" s="56">
        <f>IF(I619=1,(H619*(1+$M$1)),(H619*(1+$M$2)))</f>
        <v>4.6666030000000003</v>
      </c>
      <c r="K619" s="294">
        <f>J619*G619</f>
        <v>131.69153666</v>
      </c>
      <c r="L619" s="297">
        <f t="shared" si="227"/>
        <v>2.8274947577000002</v>
      </c>
      <c r="M619" s="65">
        <f>0.3941*J619</f>
        <v>1.8391082423</v>
      </c>
    </row>
    <row r="620" spans="1:14" ht="30" x14ac:dyDescent="0.2">
      <c r="A620" s="50" t="s">
        <v>877</v>
      </c>
      <c r="B620" s="51" t="s">
        <v>243</v>
      </c>
      <c r="C620" s="26">
        <v>5213440</v>
      </c>
      <c r="D620" s="273">
        <f t="shared" si="211"/>
        <v>45901</v>
      </c>
      <c r="E620" s="135" t="s">
        <v>612</v>
      </c>
      <c r="F620" s="68" t="s">
        <v>47</v>
      </c>
      <c r="G620" s="57">
        <v>14</v>
      </c>
      <c r="H620" s="81">
        <v>281</v>
      </c>
      <c r="I620" s="63">
        <v>1</v>
      </c>
      <c r="J620" s="56">
        <f>IF(I620=1,(H620*(1+$M$1)),(H620*(1+$M$2)))</f>
        <v>351.5591</v>
      </c>
      <c r="K620" s="294">
        <f>J620*G620</f>
        <v>4921.8274000000001</v>
      </c>
      <c r="L620" s="297">
        <f t="shared" si="227"/>
        <v>267.53647510000002</v>
      </c>
      <c r="M620" s="65">
        <f>0.239*J620</f>
        <v>84.022624899999997</v>
      </c>
      <c r="N620" s="6"/>
    </row>
    <row r="621" spans="1:14" ht="30" x14ac:dyDescent="0.2">
      <c r="A621" s="50" t="s">
        <v>878</v>
      </c>
      <c r="B621" s="80" t="s">
        <v>3</v>
      </c>
      <c r="C621" s="53">
        <v>103917</v>
      </c>
      <c r="D621" s="273">
        <f t="shared" si="211"/>
        <v>45901</v>
      </c>
      <c r="E621" s="135" t="s">
        <v>610</v>
      </c>
      <c r="F621" s="79" t="s">
        <v>237</v>
      </c>
      <c r="G621" s="57">
        <v>408.22</v>
      </c>
      <c r="H621" s="81">
        <v>213.52</v>
      </c>
      <c r="I621" s="82">
        <v>1</v>
      </c>
      <c r="J621" s="83">
        <f>IF(I623=1,(H621*(1+$M$1)),(H621*(1+$M$2)))</f>
        <v>263.22745600000002</v>
      </c>
      <c r="K621" s="298">
        <f t="shared" si="226"/>
        <v>107454.71208832001</v>
      </c>
      <c r="L621" s="297">
        <f t="shared" si="227"/>
        <v>241.30060891520003</v>
      </c>
      <c r="M621" s="65">
        <f>VLOOKUP(C621,'% MDO'!$B:$E,4,FALSE)*J621</f>
        <v>21.926847084800002</v>
      </c>
    </row>
    <row r="622" spans="1:14" x14ac:dyDescent="0.2">
      <c r="A622" s="59">
        <v>9</v>
      </c>
      <c r="B622" s="60"/>
      <c r="C622" s="60"/>
      <c r="D622" s="60"/>
      <c r="E622" s="137" t="s">
        <v>282</v>
      </c>
      <c r="F622" s="60"/>
      <c r="G622" s="61"/>
      <c r="H622" s="62"/>
      <c r="I622" s="62"/>
      <c r="J622" s="5"/>
      <c r="K622" s="295">
        <f>K623+K625+K627+K629+K631+K635+K642+K645</f>
        <v>269229.40239652788</v>
      </c>
      <c r="L622" s="295"/>
      <c r="M622" s="315"/>
    </row>
    <row r="623" spans="1:14" x14ac:dyDescent="0.2">
      <c r="A623" s="59" t="s">
        <v>49</v>
      </c>
      <c r="B623" s="60"/>
      <c r="C623" s="60"/>
      <c r="D623" s="60"/>
      <c r="E623" s="137" t="s">
        <v>284</v>
      </c>
      <c r="F623" s="60"/>
      <c r="G623" s="61"/>
      <c r="H623" s="62"/>
      <c r="I623" s="62"/>
      <c r="J623" s="5"/>
      <c r="K623" s="295">
        <f>K624</f>
        <v>127353.63516300003</v>
      </c>
      <c r="L623" s="295"/>
      <c r="M623" s="315"/>
    </row>
    <row r="624" spans="1:14" ht="60" x14ac:dyDescent="0.2">
      <c r="A624" s="50" t="s">
        <v>879</v>
      </c>
      <c r="B624" s="51" t="s">
        <v>3</v>
      </c>
      <c r="C624" s="53">
        <v>99837</v>
      </c>
      <c r="D624" s="273">
        <f t="shared" si="211"/>
        <v>45901</v>
      </c>
      <c r="E624" s="135" t="s">
        <v>241</v>
      </c>
      <c r="F624" s="68" t="s">
        <v>13</v>
      </c>
      <c r="G624" s="54">
        <f>220-(14.7*3)</f>
        <v>175.9</v>
      </c>
      <c r="H624" s="55">
        <v>578.70000000000005</v>
      </c>
      <c r="I624" s="63">
        <v>1</v>
      </c>
      <c r="J624" s="56">
        <f>IF(I624=1,(H624*(1+$M$1)),(H624*(1+$M$2)))</f>
        <v>724.01157000000012</v>
      </c>
      <c r="K624" s="294">
        <f>J624*G624</f>
        <v>127353.63516300003</v>
      </c>
      <c r="L624" s="297">
        <f t="shared" ref="L624" si="229">J624-M624</f>
        <v>406.67729886900003</v>
      </c>
      <c r="M624" s="65">
        <f>VLOOKUP(C624,'% MDO'!$B:$E,4,FALSE)*J624</f>
        <v>317.33427113100009</v>
      </c>
    </row>
    <row r="625" spans="1:13" x14ac:dyDescent="0.2">
      <c r="A625" s="59" t="s">
        <v>50</v>
      </c>
      <c r="B625" s="60"/>
      <c r="C625" s="60"/>
      <c r="D625" s="60"/>
      <c r="E625" s="137" t="s">
        <v>285</v>
      </c>
      <c r="F625" s="60"/>
      <c r="G625" s="61"/>
      <c r="H625" s="62"/>
      <c r="I625" s="62"/>
      <c r="J625" s="5"/>
      <c r="K625" s="295">
        <f>K626</f>
        <v>23113.423429320002</v>
      </c>
      <c r="L625" s="295"/>
      <c r="M625" s="315"/>
    </row>
    <row r="626" spans="1:13" ht="30" x14ac:dyDescent="0.2">
      <c r="A626" s="50" t="s">
        <v>880</v>
      </c>
      <c r="B626" s="51" t="s">
        <v>7</v>
      </c>
      <c r="C626" s="53" t="s">
        <v>957</v>
      </c>
      <c r="D626" s="273">
        <f t="shared" si="211"/>
        <v>45901</v>
      </c>
      <c r="E626" s="135" t="str">
        <f>COMPOSIÇÕES!C103</f>
        <v>LIXEIRA DUPLA, COM CAPACIDADE VOLUMETRICA DE 60L FORNECIMENTO E INSTALAÇÃO</v>
      </c>
      <c r="F626" s="53" t="s">
        <v>47</v>
      </c>
      <c r="G626" s="54">
        <v>14</v>
      </c>
      <c r="H626" s="55">
        <f>COMPOSIÇÕES!G103</f>
        <v>1319.6058</v>
      </c>
      <c r="I626" s="63">
        <v>1</v>
      </c>
      <c r="J626" s="56">
        <f>IF(I626=1,(H626*(1+$M$1)),(H626*(1+$M$2)))</f>
        <v>1650.9588163800001</v>
      </c>
      <c r="K626" s="294">
        <f>J626*G626</f>
        <v>23113.423429320002</v>
      </c>
      <c r="L626" s="297">
        <f t="shared" ref="L626" si="230">J626-M626</f>
        <v>1585.5527910335882</v>
      </c>
      <c r="M626" s="65">
        <f>VLOOKUP(E626,COMPOSIÇÕES!$C:$J,8,FALSE)*J626</f>
        <v>65.406025346411994</v>
      </c>
    </row>
    <row r="627" spans="1:13" x14ac:dyDescent="0.2">
      <c r="A627" s="59" t="s">
        <v>51</v>
      </c>
      <c r="B627" s="60"/>
      <c r="C627" s="60"/>
      <c r="D627" s="60"/>
      <c r="E627" s="137" t="s">
        <v>286</v>
      </c>
      <c r="F627" s="60"/>
      <c r="G627" s="61"/>
      <c r="H627" s="62"/>
      <c r="I627" s="62"/>
      <c r="J627" s="5"/>
      <c r="K627" s="295">
        <f>K628</f>
        <v>15141.187530000001</v>
      </c>
      <c r="L627" s="295"/>
      <c r="M627" s="315"/>
    </row>
    <row r="628" spans="1:13" ht="30" x14ac:dyDescent="0.2">
      <c r="A628" s="50" t="s">
        <v>881</v>
      </c>
      <c r="B628" s="51" t="s">
        <v>3</v>
      </c>
      <c r="C628" s="53">
        <v>98511</v>
      </c>
      <c r="D628" s="273">
        <f t="shared" si="211"/>
        <v>45901</v>
      </c>
      <c r="E628" s="135" t="s">
        <v>248</v>
      </c>
      <c r="F628" s="53" t="s">
        <v>47</v>
      </c>
      <c r="G628" s="54">
        <v>90</v>
      </c>
      <c r="H628" s="55">
        <v>134.47</v>
      </c>
      <c r="I628" s="63">
        <v>1</v>
      </c>
      <c r="J628" s="56">
        <f>IF(I628=1,(H628*(1+$M$1)),(H628*(1+$M$2)))</f>
        <v>168.23541700000001</v>
      </c>
      <c r="K628" s="294">
        <f>J628*G628</f>
        <v>15141.187530000001</v>
      </c>
      <c r="L628" s="297">
        <f t="shared" ref="L628" si="231">J628-M628</f>
        <v>127.32056358560001</v>
      </c>
      <c r="M628" s="65">
        <f>VLOOKUP(C628,'% MDO'!$B:$E,4,FALSE)*J628</f>
        <v>40.9148534144</v>
      </c>
    </row>
    <row r="629" spans="1:13" x14ac:dyDescent="0.2">
      <c r="A629" s="59" t="s">
        <v>52</v>
      </c>
      <c r="B629" s="60"/>
      <c r="C629" s="60"/>
      <c r="D629" s="60"/>
      <c r="E629" s="137" t="s">
        <v>654</v>
      </c>
      <c r="F629" s="60"/>
      <c r="G629" s="61"/>
      <c r="H629" s="62"/>
      <c r="I629" s="62"/>
      <c r="J629" s="5"/>
      <c r="K629" s="295">
        <f>K630</f>
        <v>22831.850112660006</v>
      </c>
      <c r="L629" s="295"/>
      <c r="M629" s="315"/>
    </row>
    <row r="630" spans="1:13" ht="30" x14ac:dyDescent="0.2">
      <c r="A630" s="50" t="s">
        <v>882</v>
      </c>
      <c r="B630" s="51" t="s">
        <v>7</v>
      </c>
      <c r="C630" s="53" t="s">
        <v>655</v>
      </c>
      <c r="D630" s="273">
        <f t="shared" si="211"/>
        <v>45901</v>
      </c>
      <c r="E630" s="135" t="str">
        <f>COMPOSIÇÕES!C72</f>
        <v>CONJUNTO DE BANCOS COM ENCOSTO E SEM ENCOSTO PARA AS ÁREAS DE RECUOS</v>
      </c>
      <c r="F630" s="53" t="s">
        <v>47</v>
      </c>
      <c r="G630" s="54">
        <v>9</v>
      </c>
      <c r="H630" s="55">
        <f>COMPOSIÇÕES!G72</f>
        <v>2027.7134000000003</v>
      </c>
      <c r="I630" s="63">
        <v>1</v>
      </c>
      <c r="J630" s="56">
        <f>IF(I630=1,(H630*(1+$M$1)),(H630*(1+$M$2)))</f>
        <v>2536.8722347400007</v>
      </c>
      <c r="K630" s="294">
        <f>J630*G630</f>
        <v>22831.850112660006</v>
      </c>
      <c r="L630" s="297">
        <f t="shared" ref="L630" si="232">J630-M630</f>
        <v>2093.4093383068648</v>
      </c>
      <c r="M630" s="65">
        <f>VLOOKUP(E630,COMPOSIÇÕES!$C:$J,8,FALSE)*J630</f>
        <v>443.46289643313611</v>
      </c>
    </row>
    <row r="631" spans="1:13" x14ac:dyDescent="0.2">
      <c r="A631" s="59" t="s">
        <v>53</v>
      </c>
      <c r="B631" s="60"/>
      <c r="C631" s="60"/>
      <c r="D631" s="60"/>
      <c r="E631" s="137" t="s">
        <v>626</v>
      </c>
      <c r="F631" s="60"/>
      <c r="G631" s="61"/>
      <c r="H631" s="62"/>
      <c r="I631" s="62"/>
      <c r="J631" s="5"/>
      <c r="K631" s="295">
        <f>SUM(K632:K634)</f>
        <v>25142.155744087999</v>
      </c>
      <c r="L631" s="295"/>
      <c r="M631" s="315"/>
    </row>
    <row r="632" spans="1:13" ht="30" x14ac:dyDescent="0.2">
      <c r="A632" s="50" t="s">
        <v>883</v>
      </c>
      <c r="B632" s="51" t="s">
        <v>3</v>
      </c>
      <c r="C632" s="53">
        <v>97643</v>
      </c>
      <c r="D632" s="273">
        <f t="shared" si="211"/>
        <v>45901</v>
      </c>
      <c r="E632" s="135" t="s">
        <v>651</v>
      </c>
      <c r="F632" s="54" t="s">
        <v>237</v>
      </c>
      <c r="G632" s="54">
        <f>6.1*7.72</f>
        <v>47.091999999999999</v>
      </c>
      <c r="H632" s="55">
        <v>25.92</v>
      </c>
      <c r="I632" s="63">
        <v>1</v>
      </c>
      <c r="J632" s="56">
        <f>IF(I632=1,(H632*(1+$M$1)),(H632*(1+$M$2)))</f>
        <v>32.428512000000005</v>
      </c>
      <c r="K632" s="294">
        <f>J632*G632</f>
        <v>1527.1234871040001</v>
      </c>
      <c r="L632" s="297">
        <f t="shared" ref="L632:L634" si="233">J632-M632</f>
        <v>0</v>
      </c>
      <c r="M632" s="65">
        <f>VLOOKUP(C632,'% MDO'!$B:$E,4,FALSE)*J632</f>
        <v>32.428512000000005</v>
      </c>
    </row>
    <row r="633" spans="1:13" x14ac:dyDescent="0.2">
      <c r="A633" s="50" t="s">
        <v>884</v>
      </c>
      <c r="B633" s="51" t="s">
        <v>3</v>
      </c>
      <c r="C633" s="53">
        <v>101746</v>
      </c>
      <c r="D633" s="273">
        <f t="shared" si="211"/>
        <v>45901</v>
      </c>
      <c r="E633" s="135" t="s">
        <v>649</v>
      </c>
      <c r="F633" s="54" t="s">
        <v>237</v>
      </c>
      <c r="G633" s="54">
        <f>G632</f>
        <v>47.091999999999999</v>
      </c>
      <c r="H633" s="55">
        <v>369.08</v>
      </c>
      <c r="I633" s="63">
        <v>1</v>
      </c>
      <c r="J633" s="56">
        <f>IF(I633=1,(H633*(1+$M$1)),(H633*(1+$M$2)))</f>
        <v>461.755988</v>
      </c>
      <c r="K633" s="294">
        <f>J633*G633</f>
        <v>21745.012986895999</v>
      </c>
      <c r="L633" s="297">
        <f t="shared" si="233"/>
        <v>441.06931973759998</v>
      </c>
      <c r="M633" s="65">
        <f>VLOOKUP(C633,'% MDO'!$B:$E,4,FALSE)*J633</f>
        <v>20.686668262400001</v>
      </c>
    </row>
    <row r="634" spans="1:13" ht="30" x14ac:dyDescent="0.2">
      <c r="A634" s="50" t="s">
        <v>885</v>
      </c>
      <c r="B634" s="51" t="s">
        <v>3</v>
      </c>
      <c r="C634" s="53">
        <v>102223</v>
      </c>
      <c r="D634" s="273">
        <f t="shared" si="211"/>
        <v>45901</v>
      </c>
      <c r="E634" s="135" t="s">
        <v>650</v>
      </c>
      <c r="F634" s="54" t="s">
        <v>237</v>
      </c>
      <c r="G634" s="54">
        <f>G633</f>
        <v>47.091999999999999</v>
      </c>
      <c r="H634" s="55">
        <v>31.74</v>
      </c>
      <c r="I634" s="63">
        <v>1</v>
      </c>
      <c r="J634" s="56">
        <f>IF(I634=1,(H634*(1+$M$1)),(H634*(1+$M$2)))</f>
        <v>39.709913999999998</v>
      </c>
      <c r="K634" s="294">
        <f>J634*G634</f>
        <v>1870.0192700879998</v>
      </c>
      <c r="L634" s="297">
        <f t="shared" si="233"/>
        <v>14.398814816400002</v>
      </c>
      <c r="M634" s="65">
        <f>VLOOKUP(C634,'% MDO'!$B:$E,4,FALSE)*J634</f>
        <v>25.311099183599996</v>
      </c>
    </row>
    <row r="635" spans="1:13" x14ac:dyDescent="0.2">
      <c r="A635" s="59" t="s">
        <v>289</v>
      </c>
      <c r="B635" s="60"/>
      <c r="C635" s="60"/>
      <c r="D635" s="60"/>
      <c r="E635" s="137" t="s">
        <v>645</v>
      </c>
      <c r="F635" s="60"/>
      <c r="G635" s="61"/>
      <c r="H635" s="62"/>
      <c r="I635" s="62"/>
      <c r="J635" s="5"/>
      <c r="K635" s="295">
        <f>SUM(K636:K641)</f>
        <v>37179.847123710017</v>
      </c>
      <c r="L635" s="295"/>
      <c r="M635" s="315"/>
    </row>
    <row r="636" spans="1:13" ht="60" x14ac:dyDescent="0.2">
      <c r="A636" s="50" t="s">
        <v>886</v>
      </c>
      <c r="B636" s="51" t="s">
        <v>3</v>
      </c>
      <c r="C636" s="53">
        <v>101862</v>
      </c>
      <c r="D636" s="273">
        <f t="shared" si="211"/>
        <v>45901</v>
      </c>
      <c r="E636" s="135" t="s">
        <v>592</v>
      </c>
      <c r="F636" s="79" t="s">
        <v>237</v>
      </c>
      <c r="G636" s="54">
        <f>15*7.07</f>
        <v>106.05000000000001</v>
      </c>
      <c r="H636" s="55">
        <v>34.64</v>
      </c>
      <c r="I636" s="63">
        <v>1</v>
      </c>
      <c r="J636" s="56">
        <f t="shared" ref="J636:J641" si="234">IF(I636=1,(H636*(1+$M$1)),(H636*(1+$M$2)))</f>
        <v>43.338104000000001</v>
      </c>
      <c r="K636" s="294">
        <f>J636*G636</f>
        <v>4596.0059292000005</v>
      </c>
      <c r="L636" s="297">
        <f t="shared" ref="L636" si="235">J636-M636</f>
        <v>7.6188386831999964</v>
      </c>
      <c r="M636" s="65">
        <f>VLOOKUP(C636,'% MDO'!$B:$E,4,FALSE)*J636</f>
        <v>35.719265316800005</v>
      </c>
    </row>
    <row r="637" spans="1:13" ht="45" x14ac:dyDescent="0.2">
      <c r="A637" s="50" t="s">
        <v>887</v>
      </c>
      <c r="B637" s="51" t="s">
        <v>3</v>
      </c>
      <c r="C637" s="53">
        <v>101159</v>
      </c>
      <c r="D637" s="273">
        <f t="shared" si="211"/>
        <v>45901</v>
      </c>
      <c r="E637" s="135" t="s">
        <v>424</v>
      </c>
      <c r="F637" s="54" t="s">
        <v>237</v>
      </c>
      <c r="G637" s="57">
        <f>((3.14+2.51)*0.34*15)+(((8.42+8.8+8.17)*0.4*0.75)*15)</f>
        <v>143.07000000000002</v>
      </c>
      <c r="H637" s="55">
        <v>135.63</v>
      </c>
      <c r="I637" s="63">
        <v>1</v>
      </c>
      <c r="J637" s="56">
        <f t="shared" si="234"/>
        <v>169.68669300000002</v>
      </c>
      <c r="K637" s="294">
        <f t="shared" ref="K637" si="236">J637*G637</f>
        <v>24277.075167510007</v>
      </c>
      <c r="L637" s="297">
        <f t="shared" ref="L637:L641" si="237">J637-M637</f>
        <v>71.981095170600014</v>
      </c>
      <c r="M637" s="65">
        <f>VLOOKUP(C637,'% MDO'!$B:$E,4,FALSE)*J637</f>
        <v>97.705597829400006</v>
      </c>
    </row>
    <row r="638" spans="1:13" ht="45" x14ac:dyDescent="0.2">
      <c r="A638" s="50" t="s">
        <v>888</v>
      </c>
      <c r="B638" s="51" t="s">
        <v>3</v>
      </c>
      <c r="C638" s="53">
        <v>87893</v>
      </c>
      <c r="D638" s="273">
        <f t="shared" ref="D638:D649" si="238">$D$10</f>
        <v>45901</v>
      </c>
      <c r="E638" s="135" t="s">
        <v>425</v>
      </c>
      <c r="F638" s="54" t="s">
        <v>237</v>
      </c>
      <c r="G638" s="57">
        <f>1.95*15</f>
        <v>29.25</v>
      </c>
      <c r="H638" s="55">
        <v>7.46</v>
      </c>
      <c r="I638" s="63">
        <v>1</v>
      </c>
      <c r="J638" s="56">
        <f t="shared" si="234"/>
        <v>9.3332060000000006</v>
      </c>
      <c r="K638" s="294">
        <f>J638*G638</f>
        <v>272.99627550000002</v>
      </c>
      <c r="L638" s="297">
        <f t="shared" si="237"/>
        <v>2.2147697837999996</v>
      </c>
      <c r="M638" s="65">
        <f>VLOOKUP(C638,'% MDO'!$B:$E,4,FALSE)*J638</f>
        <v>7.118436216200001</v>
      </c>
    </row>
    <row r="639" spans="1:13" ht="45" x14ac:dyDescent="0.2">
      <c r="A639" s="50" t="s">
        <v>889</v>
      </c>
      <c r="B639" s="51" t="s">
        <v>3</v>
      </c>
      <c r="C639" s="53">
        <v>87794</v>
      </c>
      <c r="D639" s="273">
        <f t="shared" si="238"/>
        <v>45901</v>
      </c>
      <c r="E639" s="135" t="s">
        <v>426</v>
      </c>
      <c r="F639" s="54" t="s">
        <v>237</v>
      </c>
      <c r="G639" s="57">
        <f>G638</f>
        <v>29.25</v>
      </c>
      <c r="H639" s="55">
        <v>43.94</v>
      </c>
      <c r="I639" s="63">
        <v>1</v>
      </c>
      <c r="J639" s="56">
        <f t="shared" si="234"/>
        <v>54.973334000000001</v>
      </c>
      <c r="K639" s="294">
        <f>J639*G639</f>
        <v>1607.9700195</v>
      </c>
      <c r="L639" s="297">
        <f t="shared" si="237"/>
        <v>20.680968250799999</v>
      </c>
      <c r="M639" s="65">
        <f>VLOOKUP(C639,'% MDO'!$B:$E,4,FALSE)*J639</f>
        <v>34.292365749200002</v>
      </c>
    </row>
    <row r="640" spans="1:13" ht="30" x14ac:dyDescent="0.2">
      <c r="A640" s="50" t="s">
        <v>890</v>
      </c>
      <c r="B640" s="51" t="s">
        <v>3</v>
      </c>
      <c r="C640" s="53">
        <v>88423</v>
      </c>
      <c r="D640" s="273">
        <f t="shared" si="238"/>
        <v>45901</v>
      </c>
      <c r="E640" s="135" t="s">
        <v>428</v>
      </c>
      <c r="F640" s="54" t="s">
        <v>237</v>
      </c>
      <c r="G640" s="57">
        <f>G639+(6.09*15)</f>
        <v>120.6</v>
      </c>
      <c r="H640" s="55">
        <v>24.2</v>
      </c>
      <c r="I640" s="63">
        <v>1</v>
      </c>
      <c r="J640" s="56">
        <f t="shared" si="234"/>
        <v>30.276620000000001</v>
      </c>
      <c r="K640" s="294">
        <f>J640*G640</f>
        <v>3651.3603720000001</v>
      </c>
      <c r="L640" s="297">
        <f t="shared" si="237"/>
        <v>24.14560445</v>
      </c>
      <c r="M640" s="65">
        <f>VLOOKUP(C640,'% MDO'!$B:$E,4,FALSE)*J640</f>
        <v>6.1310155500000008</v>
      </c>
    </row>
    <row r="641" spans="1:13" x14ac:dyDescent="0.2">
      <c r="A641" s="50" t="s">
        <v>891</v>
      </c>
      <c r="B641" s="51" t="s">
        <v>3</v>
      </c>
      <c r="C641" s="53">
        <v>10617</v>
      </c>
      <c r="D641" s="273">
        <f t="shared" si="238"/>
        <v>45901</v>
      </c>
      <c r="E641" s="135" t="s">
        <v>646</v>
      </c>
      <c r="F641" s="53" t="s">
        <v>47</v>
      </c>
      <c r="G641" s="54">
        <f>15*24</f>
        <v>360</v>
      </c>
      <c r="H641" s="55">
        <v>6.16</v>
      </c>
      <c r="I641" s="63">
        <v>1</v>
      </c>
      <c r="J641" s="56">
        <f t="shared" si="234"/>
        <v>7.7067760000000005</v>
      </c>
      <c r="K641" s="294">
        <f>J641*G641</f>
        <v>2774.4393600000003</v>
      </c>
      <c r="L641" s="297">
        <f t="shared" si="237"/>
        <v>7.7067760000000005</v>
      </c>
      <c r="M641" s="65">
        <v>0</v>
      </c>
    </row>
    <row r="642" spans="1:13" x14ac:dyDescent="0.2">
      <c r="A642" s="59" t="s">
        <v>290</v>
      </c>
      <c r="B642" s="60"/>
      <c r="C642" s="60"/>
      <c r="D642" s="60"/>
      <c r="E642" s="137" t="s">
        <v>629</v>
      </c>
      <c r="F642" s="60"/>
      <c r="G642" s="61"/>
      <c r="H642" s="62"/>
      <c r="I642" s="62"/>
      <c r="J642" s="5"/>
      <c r="K642" s="295">
        <f>SUM(K643:K644)</f>
        <v>14282.54894774986</v>
      </c>
      <c r="L642" s="295"/>
      <c r="M642" s="315"/>
    </row>
    <row r="643" spans="1:13" x14ac:dyDescent="0.2">
      <c r="A643" s="50" t="s">
        <v>892</v>
      </c>
      <c r="B643" s="51" t="s">
        <v>7</v>
      </c>
      <c r="C643" s="53" t="s">
        <v>656</v>
      </c>
      <c r="D643" s="273">
        <f t="shared" si="238"/>
        <v>45901</v>
      </c>
      <c r="E643" s="135" t="str">
        <f>COMPOSIÇÕES!C82</f>
        <v>BANCO COLMÉIA EM METÁLICA E MADEIRA</v>
      </c>
      <c r="F643" s="53" t="s">
        <v>47</v>
      </c>
      <c r="G643" s="54">
        <v>1</v>
      </c>
      <c r="H643" s="55">
        <f>COMPOSIÇÕES!G82</f>
        <v>1089.7559100000001</v>
      </c>
      <c r="I643" s="63">
        <v>1</v>
      </c>
      <c r="J643" s="56">
        <f>IF(I643=1,(H643*(1+$M$1)),(H643*(1+$M$2)))</f>
        <v>1363.3936190010002</v>
      </c>
      <c r="K643" s="294">
        <f>J643*G643</f>
        <v>1363.3936190010002</v>
      </c>
      <c r="L643" s="297">
        <f t="shared" ref="L643:L644" si="239">J643-M643</f>
        <v>858.99628427330538</v>
      </c>
      <c r="M643" s="65">
        <f>VLOOKUP(E643,COMPOSIÇÕES!$C:$J,8,FALSE)*J643</f>
        <v>504.39733472769478</v>
      </c>
    </row>
    <row r="644" spans="1:13" x14ac:dyDescent="0.2">
      <c r="A644" s="50" t="s">
        <v>893</v>
      </c>
      <c r="B644" s="51" t="s">
        <v>7</v>
      </c>
      <c r="C644" s="53" t="s">
        <v>657</v>
      </c>
      <c r="D644" s="273">
        <f t="shared" si="238"/>
        <v>45901</v>
      </c>
      <c r="E644" s="135" t="str">
        <f>COMPOSIÇÕES!C89</f>
        <v>BANCO COM MESINHA COLMÉIA EM METÁLICA E MADEIRA</v>
      </c>
      <c r="F644" s="53" t="s">
        <v>47</v>
      </c>
      <c r="G644" s="54">
        <v>2</v>
      </c>
      <c r="H644" s="55">
        <f>COMPOSIÇÕES!G89</f>
        <v>5163.118587142857</v>
      </c>
      <c r="I644" s="63">
        <v>1</v>
      </c>
      <c r="J644" s="56">
        <f>IF(I644=1,(H644*(1+$M$1)),(H644*(1+$M$2)))</f>
        <v>6459.5776643744293</v>
      </c>
      <c r="K644" s="294">
        <f>J644*G644</f>
        <v>12919.155328748859</v>
      </c>
      <c r="L644" s="297">
        <f t="shared" si="239"/>
        <v>5755.2106455110643</v>
      </c>
      <c r="M644" s="65">
        <f>VLOOKUP(E644,COMPOSIÇÕES!$C:$J,8,FALSE)*J644</f>
        <v>704.36701886336482</v>
      </c>
    </row>
    <row r="645" spans="1:13" x14ac:dyDescent="0.2">
      <c r="A645" s="59" t="s">
        <v>291</v>
      </c>
      <c r="B645" s="60"/>
      <c r="C645" s="60"/>
      <c r="D645" s="60"/>
      <c r="E645" s="137" t="s">
        <v>630</v>
      </c>
      <c r="F645" s="60"/>
      <c r="G645" s="61"/>
      <c r="H645" s="62"/>
      <c r="I645" s="62"/>
      <c r="J645" s="5"/>
      <c r="K645" s="295">
        <f>SUM(K646:K649)</f>
        <v>4184.7543460000006</v>
      </c>
      <c r="L645" s="295"/>
      <c r="M645" s="315"/>
    </row>
    <row r="646" spans="1:13" ht="45" x14ac:dyDescent="0.2">
      <c r="A646" s="50" t="s">
        <v>894</v>
      </c>
      <c r="B646" s="51" t="s">
        <v>3</v>
      </c>
      <c r="C646" s="53">
        <v>94994</v>
      </c>
      <c r="D646" s="273">
        <f t="shared" si="238"/>
        <v>45901</v>
      </c>
      <c r="E646" s="135" t="s">
        <v>602</v>
      </c>
      <c r="F646" s="53" t="s">
        <v>237</v>
      </c>
      <c r="G646" s="54">
        <f>8*2.5</f>
        <v>20</v>
      </c>
      <c r="H646" s="55">
        <v>99.95</v>
      </c>
      <c r="I646" s="63">
        <v>1</v>
      </c>
      <c r="J646" s="56">
        <f>IF(I646=1,(H646*(1+$M$1)),(H646*(1+$M$2)))</f>
        <v>125.04744500000001</v>
      </c>
      <c r="K646" s="294">
        <f>J646*G646</f>
        <v>2500.9489000000003</v>
      </c>
      <c r="L646" s="297">
        <f t="shared" ref="L646:L649" si="240">J646-M646</f>
        <v>91.872357841500019</v>
      </c>
      <c r="M646" s="65">
        <f>VLOOKUP(C646,'% MDO'!$B:$E,4,FALSE)*J646</f>
        <v>33.175087158499998</v>
      </c>
    </row>
    <row r="647" spans="1:13" ht="30" x14ac:dyDescent="0.2">
      <c r="A647" s="50" t="s">
        <v>895</v>
      </c>
      <c r="B647" s="51" t="s">
        <v>3</v>
      </c>
      <c r="C647" s="53">
        <v>101010</v>
      </c>
      <c r="D647" s="273">
        <f t="shared" si="238"/>
        <v>45901</v>
      </c>
      <c r="E647" s="135" t="s">
        <v>652</v>
      </c>
      <c r="F647" s="53" t="s">
        <v>653</v>
      </c>
      <c r="G647" s="54">
        <v>7</v>
      </c>
      <c r="H647" s="55">
        <v>28.54</v>
      </c>
      <c r="I647" s="63">
        <v>1</v>
      </c>
      <c r="J647" s="56">
        <f>IF(I647=1,(H647*(1+$M$1)),(H647*(1+$M$2)))</f>
        <v>35.706394000000003</v>
      </c>
      <c r="K647" s="294">
        <f>J647*G647</f>
        <v>249.94475800000004</v>
      </c>
      <c r="L647" s="297">
        <f t="shared" si="240"/>
        <v>31.028856386000001</v>
      </c>
      <c r="M647" s="65">
        <f>VLOOKUP(C647,'% MDO'!$B:$E,4,FALSE)*J647</f>
        <v>4.6775376140000002</v>
      </c>
    </row>
    <row r="648" spans="1:13" x14ac:dyDescent="0.2">
      <c r="A648" s="50" t="s">
        <v>896</v>
      </c>
      <c r="B648" s="51" t="s">
        <v>3</v>
      </c>
      <c r="C648" s="53">
        <v>88309</v>
      </c>
      <c r="D648" s="273">
        <f t="shared" si="238"/>
        <v>45901</v>
      </c>
      <c r="E648" s="135" t="s">
        <v>24</v>
      </c>
      <c r="F648" s="53" t="s">
        <v>4</v>
      </c>
      <c r="G648" s="54">
        <v>16</v>
      </c>
      <c r="H648" s="55">
        <v>26.91</v>
      </c>
      <c r="I648" s="63">
        <v>1</v>
      </c>
      <c r="J648" s="56">
        <f>IF(I648=1,(H648*(1+$M$1)),(H648*(1+$M$2)))</f>
        <v>33.667101000000002</v>
      </c>
      <c r="K648" s="294">
        <f>J648*G648</f>
        <v>538.67361600000004</v>
      </c>
      <c r="L648" s="297">
        <f t="shared" si="240"/>
        <v>0</v>
      </c>
      <c r="M648" s="65">
        <f>VLOOKUP(C648,'% MDO'!$B:$E,4,FALSE)*J648</f>
        <v>33.667101000000002</v>
      </c>
    </row>
    <row r="649" spans="1:13" x14ac:dyDescent="0.2">
      <c r="A649" s="50" t="s">
        <v>897</v>
      </c>
      <c r="B649" s="51" t="s">
        <v>3</v>
      </c>
      <c r="C649" s="53">
        <v>88316</v>
      </c>
      <c r="D649" s="273">
        <f t="shared" si="238"/>
        <v>45901</v>
      </c>
      <c r="E649" s="135" t="s">
        <v>82</v>
      </c>
      <c r="F649" s="53" t="s">
        <v>4</v>
      </c>
      <c r="G649" s="54">
        <f>G648*2</f>
        <v>32</v>
      </c>
      <c r="H649" s="55">
        <v>22.36</v>
      </c>
      <c r="I649" s="63">
        <v>1</v>
      </c>
      <c r="J649" s="56">
        <f>IF(I649=1,(H649*(1+$M$1)),(H649*(1+$M$2)))</f>
        <v>27.974596000000002</v>
      </c>
      <c r="K649" s="294">
        <f>J649*G649</f>
        <v>895.18707200000006</v>
      </c>
      <c r="L649" s="297">
        <f t="shared" si="240"/>
        <v>0</v>
      </c>
      <c r="M649" s="65">
        <f>VLOOKUP(C649,'% MDO'!$B:$E,4,FALSE)*J649</f>
        <v>27.974596000000002</v>
      </c>
    </row>
    <row r="650" spans="1:13" x14ac:dyDescent="0.2">
      <c r="A650" s="33"/>
      <c r="B650" s="34"/>
      <c r="C650" s="34"/>
      <c r="D650" s="34"/>
      <c r="E650" s="143"/>
      <c r="F650" s="34"/>
      <c r="G650" s="35"/>
      <c r="H650" s="38"/>
      <c r="I650" s="38"/>
      <c r="J650" s="36" t="s">
        <v>44</v>
      </c>
      <c r="K650" s="299">
        <f>K9+K14+K21+K149+K307+K498+K593+K622+K269</f>
        <v>4787086.9834158327</v>
      </c>
      <c r="L650" s="299"/>
      <c r="M650" s="316"/>
    </row>
    <row r="651" spans="1:13" x14ac:dyDescent="0.2">
      <c r="A651" s="29"/>
      <c r="B651" s="30"/>
      <c r="C651" s="30"/>
      <c r="D651" s="30"/>
      <c r="E651" s="144"/>
      <c r="F651" s="30"/>
      <c r="G651" s="74"/>
      <c r="H651" s="32"/>
      <c r="I651" s="32"/>
      <c r="J651" s="32"/>
      <c r="K651" s="32"/>
      <c r="L651" s="32"/>
      <c r="M651" s="32"/>
    </row>
    <row r="652" spans="1:13" x14ac:dyDescent="0.2">
      <c r="A652" s="29"/>
      <c r="B652" s="30" t="s">
        <v>1351</v>
      </c>
      <c r="C652" s="30"/>
      <c r="D652" s="30"/>
      <c r="E652" s="144"/>
      <c r="F652" s="30"/>
      <c r="G652" s="74"/>
      <c r="H652" s="32"/>
      <c r="I652" s="32"/>
      <c r="J652" s="32"/>
      <c r="K652" s="32"/>
      <c r="L652" s="32"/>
      <c r="M652" s="32"/>
    </row>
    <row r="653" spans="1:13" x14ac:dyDescent="0.2">
      <c r="A653" s="29"/>
      <c r="B653" s="30"/>
      <c r="C653" s="30"/>
      <c r="D653" s="30"/>
      <c r="E653" s="144"/>
      <c r="F653" s="30"/>
      <c r="G653" s="75"/>
      <c r="H653" s="31"/>
      <c r="I653" s="31"/>
      <c r="J653" s="31"/>
      <c r="K653" s="31"/>
      <c r="L653" s="31"/>
      <c r="M653" s="31"/>
    </row>
    <row r="654" spans="1:13" x14ac:dyDescent="0.2">
      <c r="A654" s="29"/>
      <c r="B654" s="30"/>
      <c r="C654" s="30"/>
      <c r="D654" s="30"/>
      <c r="E654" s="144"/>
      <c r="F654" s="30"/>
      <c r="G654" s="75"/>
      <c r="H654" s="31"/>
      <c r="I654" s="31"/>
      <c r="J654" s="31"/>
      <c r="K654" s="31"/>
      <c r="L654" s="31"/>
      <c r="M654" s="31"/>
    </row>
    <row r="655" spans="1:13" x14ac:dyDescent="0.2">
      <c r="A655" s="29"/>
      <c r="B655" s="30"/>
      <c r="C655" s="30"/>
      <c r="D655" s="30"/>
      <c r="E655" s="144"/>
      <c r="F655" s="30"/>
      <c r="G655" s="75"/>
      <c r="H655" s="31"/>
      <c r="I655" s="31"/>
      <c r="J655" s="31"/>
      <c r="K655" s="31"/>
      <c r="L655" s="31"/>
      <c r="M655" s="31"/>
    </row>
    <row r="656" spans="1:13" x14ac:dyDescent="0.2">
      <c r="A656" s="29"/>
      <c r="B656" s="30"/>
      <c r="C656" s="30"/>
      <c r="D656" s="30"/>
      <c r="E656" s="144"/>
      <c r="F656" s="30"/>
      <c r="G656" s="75"/>
      <c r="H656" s="31"/>
      <c r="I656" s="31"/>
      <c r="J656" s="31"/>
      <c r="K656" s="31"/>
      <c r="L656" s="31"/>
      <c r="M656" s="31"/>
    </row>
    <row r="657" spans="1:13" x14ac:dyDescent="0.2">
      <c r="A657" s="29"/>
      <c r="B657" s="30"/>
      <c r="C657" s="30"/>
      <c r="D657" s="30"/>
      <c r="E657" s="144"/>
      <c r="F657" s="30"/>
      <c r="G657" s="75"/>
      <c r="H657" s="31"/>
      <c r="I657" s="31"/>
      <c r="J657" s="31"/>
      <c r="K657" s="31"/>
      <c r="L657" s="31"/>
      <c r="M657" s="31"/>
    </row>
    <row r="658" spans="1:13" x14ac:dyDescent="0.2">
      <c r="A658" s="29"/>
      <c r="B658" s="30"/>
      <c r="C658" s="30"/>
      <c r="D658" s="30"/>
      <c r="E658" s="144"/>
      <c r="F658" s="30"/>
      <c r="G658" s="75"/>
      <c r="H658" s="31"/>
      <c r="I658" s="31"/>
      <c r="J658" s="31"/>
      <c r="K658" s="31"/>
      <c r="L658" s="31"/>
      <c r="M658" s="31"/>
    </row>
    <row r="659" spans="1:13" x14ac:dyDescent="0.2">
      <c r="A659" s="29"/>
      <c r="B659" s="30"/>
      <c r="C659" s="30"/>
      <c r="D659" s="30"/>
      <c r="E659" s="144"/>
      <c r="F659" s="30"/>
      <c r="G659" s="75"/>
      <c r="H659" s="31"/>
      <c r="I659" s="31"/>
      <c r="J659" s="31"/>
      <c r="K659" s="31"/>
      <c r="L659" s="31"/>
      <c r="M659" s="31"/>
    </row>
    <row r="660" spans="1:13" x14ac:dyDescent="0.2">
      <c r="A660" s="29"/>
      <c r="B660" s="30"/>
      <c r="C660" s="30"/>
      <c r="D660" s="30"/>
      <c r="E660" s="144"/>
      <c r="F660" s="30"/>
      <c r="G660" s="75"/>
      <c r="H660" s="31"/>
      <c r="I660" s="31"/>
      <c r="J660" s="31"/>
      <c r="K660" s="31"/>
      <c r="L660" s="31"/>
      <c r="M660" s="31"/>
    </row>
    <row r="661" spans="1:13" x14ac:dyDescent="0.2">
      <c r="A661" s="29"/>
      <c r="B661" s="30"/>
      <c r="C661" s="30"/>
      <c r="D661" s="30"/>
      <c r="E661" s="144"/>
      <c r="F661" s="30"/>
      <c r="G661" s="75"/>
      <c r="H661" s="31"/>
      <c r="I661" s="31"/>
      <c r="J661" s="31"/>
      <c r="K661" s="31"/>
      <c r="L661" s="31"/>
      <c r="M661" s="31"/>
    </row>
    <row r="662" spans="1:13" x14ac:dyDescent="0.2">
      <c r="A662" s="29"/>
      <c r="B662" s="30"/>
      <c r="C662" s="30"/>
      <c r="D662" s="30"/>
      <c r="E662" s="144"/>
      <c r="F662" s="30"/>
      <c r="G662" s="75"/>
      <c r="H662" s="31"/>
      <c r="I662" s="31"/>
      <c r="J662" s="31"/>
      <c r="K662" s="31"/>
      <c r="L662" s="31"/>
      <c r="M662" s="31"/>
    </row>
    <row r="663" spans="1:13" x14ac:dyDescent="0.2">
      <c r="A663" s="29"/>
      <c r="B663" s="30"/>
      <c r="C663" s="30"/>
      <c r="D663" s="30"/>
      <c r="E663" s="144"/>
      <c r="F663" s="30"/>
      <c r="G663" s="75"/>
      <c r="H663" s="31"/>
      <c r="I663" s="31"/>
      <c r="J663" s="31"/>
      <c r="K663" s="31"/>
      <c r="L663" s="31"/>
      <c r="M663" s="31"/>
    </row>
    <row r="664" spans="1:13" x14ac:dyDescent="0.2">
      <c r="A664" s="29"/>
      <c r="B664" s="30"/>
      <c r="C664" s="30"/>
      <c r="D664" s="30"/>
      <c r="E664" s="144"/>
      <c r="F664" s="30"/>
      <c r="G664" s="75"/>
      <c r="H664" s="31"/>
      <c r="I664" s="31"/>
      <c r="J664" s="31"/>
      <c r="K664" s="31"/>
      <c r="L664" s="31"/>
      <c r="M664" s="31"/>
    </row>
    <row r="665" spans="1:13" x14ac:dyDescent="0.2">
      <c r="A665" s="29"/>
      <c r="B665" s="30"/>
      <c r="C665" s="30"/>
      <c r="D665" s="30"/>
      <c r="E665" s="144"/>
      <c r="F665" s="30"/>
      <c r="G665" s="75"/>
      <c r="H665" s="31"/>
      <c r="I665" s="31"/>
      <c r="J665" s="31"/>
      <c r="K665" s="31"/>
      <c r="L665" s="31"/>
      <c r="M665" s="31"/>
    </row>
    <row r="666" spans="1:13" x14ac:dyDescent="0.2">
      <c r="A666" s="29"/>
      <c r="B666" s="30"/>
      <c r="C666" s="30"/>
      <c r="D666" s="30"/>
      <c r="E666" s="144"/>
      <c r="F666" s="30"/>
      <c r="G666" s="75"/>
      <c r="H666" s="31"/>
      <c r="I666" s="31"/>
      <c r="J666" s="31"/>
      <c r="K666" s="31"/>
      <c r="L666" s="31"/>
      <c r="M666" s="31"/>
    </row>
    <row r="667" spans="1:13" x14ac:dyDescent="0.2">
      <c r="A667" s="29"/>
      <c r="B667" s="30"/>
      <c r="C667" s="30"/>
      <c r="D667" s="30"/>
      <c r="E667" s="144"/>
      <c r="F667" s="30"/>
      <c r="G667" s="75"/>
      <c r="H667" s="31"/>
      <c r="I667" s="31"/>
      <c r="J667" s="31"/>
      <c r="K667" s="31"/>
      <c r="L667" s="31"/>
      <c r="M667" s="31"/>
    </row>
    <row r="668" spans="1:13" ht="15.75" thickBot="1" x14ac:dyDescent="0.3">
      <c r="A668" s="29"/>
      <c r="B668" s="30"/>
      <c r="C668" s="30"/>
      <c r="D668" s="30"/>
      <c r="E668" s="145"/>
      <c r="F668" s="78"/>
      <c r="G668" s="318"/>
      <c r="H668" s="318"/>
      <c r="I668" s="318"/>
      <c r="J668" s="318"/>
      <c r="K668" s="31"/>
      <c r="L668" s="31"/>
      <c r="M668" s="31"/>
    </row>
    <row r="669" spans="1:13" x14ac:dyDescent="0.2">
      <c r="A669" s="29"/>
      <c r="B669" s="30"/>
      <c r="C669" s="30"/>
      <c r="D669" s="30"/>
      <c r="E669" s="146" t="s">
        <v>25</v>
      </c>
      <c r="F669" s="49"/>
      <c r="G669" s="319" t="s">
        <v>416</v>
      </c>
      <c r="H669" s="319"/>
      <c r="I669" s="319"/>
      <c r="J669" s="319"/>
      <c r="K669" s="31"/>
      <c r="L669" s="31"/>
      <c r="M669" s="31"/>
    </row>
    <row r="670" spans="1:13" x14ac:dyDescent="0.2">
      <c r="A670" s="29"/>
      <c r="B670" s="30"/>
      <c r="C670" s="30"/>
      <c r="D670" s="30"/>
      <c r="E670" s="146" t="s">
        <v>26</v>
      </c>
      <c r="F670" s="77"/>
      <c r="G670" s="77"/>
      <c r="H670" s="77"/>
      <c r="I670" s="49"/>
      <c r="J670" s="31"/>
      <c r="K670" s="31"/>
      <c r="L670" s="31"/>
      <c r="M670" s="31"/>
    </row>
    <row r="671" spans="1:13" x14ac:dyDescent="0.2">
      <c r="A671" s="29"/>
      <c r="B671" s="30"/>
      <c r="C671" s="30"/>
      <c r="D671" s="30"/>
      <c r="E671" s="144"/>
      <c r="F671" s="30"/>
      <c r="G671" s="75"/>
      <c r="H671" s="31"/>
      <c r="I671" s="31"/>
      <c r="J671" s="31"/>
      <c r="K671" s="31"/>
      <c r="L671" s="31"/>
      <c r="M671" s="31"/>
    </row>
    <row r="672" spans="1:13" x14ac:dyDescent="0.2">
      <c r="A672" s="29"/>
      <c r="B672" s="30"/>
      <c r="C672" s="30"/>
      <c r="D672" s="30"/>
      <c r="E672" s="144"/>
      <c r="F672" s="30"/>
      <c r="G672" s="75"/>
      <c r="H672" s="31"/>
      <c r="I672" s="31"/>
      <c r="J672" s="31"/>
      <c r="K672" s="31"/>
      <c r="L672" s="31"/>
      <c r="M672" s="31"/>
    </row>
    <row r="673" spans="1:13" x14ac:dyDescent="0.2">
      <c r="A673" s="29"/>
      <c r="B673" s="30"/>
      <c r="C673" s="30"/>
      <c r="D673" s="30"/>
      <c r="E673" s="144"/>
      <c r="F673" s="30"/>
      <c r="G673" s="75"/>
      <c r="H673" s="31"/>
      <c r="I673" s="31"/>
      <c r="J673" s="31"/>
      <c r="K673" s="31"/>
      <c r="L673" s="31"/>
      <c r="M673" s="31"/>
    </row>
  </sheetData>
  <autoFilter ref="A8:M650" xr:uid="{1AE64557-29F0-491F-83C6-95199F7414F8}"/>
  <mergeCells count="2">
    <mergeCell ref="G668:J668"/>
    <mergeCell ref="G669:J669"/>
  </mergeCells>
  <phoneticPr fontId="18" type="noConversion"/>
  <printOptions horizontalCentered="1"/>
  <pageMargins left="0.23622047244094491" right="0.23622047244094491" top="0.74803149606299213" bottom="0.74803149606299213" header="0.31496062992125984" footer="0.31496062992125984"/>
  <pageSetup paperSize="9" scale="52" fitToHeight="30" orientation="landscape" r:id="rId1"/>
  <rowBreaks count="13" manualBreakCount="13">
    <brk id="46" max="12" man="1"/>
    <brk id="78" max="12" man="1"/>
    <brk id="138" max="12" man="1"/>
    <brk id="167" max="12" man="1"/>
    <brk id="228" max="12" man="1"/>
    <brk id="299" max="12" man="1"/>
    <brk id="337" max="12" man="1"/>
    <brk id="351" max="12" man="1"/>
    <brk id="429" max="12" man="1"/>
    <brk id="461" max="12" man="1"/>
    <brk id="497" max="12" man="1"/>
    <brk id="599" max="12" man="1"/>
    <brk id="634" max="12"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0FDFE-7547-4908-9C1B-184DCE06C786}">
  <dimension ref="A1:J234"/>
  <sheetViews>
    <sheetView view="pageBreakPreview" zoomScale="85" zoomScaleNormal="100" zoomScaleSheetLayoutView="85" workbookViewId="0">
      <pane ySplit="2" topLeftCell="A17" activePane="bottomLeft" state="frozen"/>
      <selection pane="bottomLeft" activeCell="J232" sqref="J232"/>
    </sheetView>
  </sheetViews>
  <sheetFormatPr defaultColWidth="9.33203125" defaultRowHeight="15" x14ac:dyDescent="0.2"/>
  <cols>
    <col min="1" max="1" width="15.83203125" style="1" customWidth="1"/>
    <col min="2" max="2" width="9.33203125" style="1"/>
    <col min="3" max="3" width="81.33203125" style="1" customWidth="1"/>
    <col min="4" max="4" width="10.83203125" style="1" bestFit="1" customWidth="1"/>
    <col min="5" max="5" width="13.33203125" style="202" customWidth="1"/>
    <col min="6" max="6" width="18.1640625" style="134" customWidth="1"/>
    <col min="7" max="7" width="17.83203125" style="134" customWidth="1"/>
    <col min="8" max="8" width="15" style="1" customWidth="1"/>
    <col min="9" max="9" width="17" style="1" customWidth="1"/>
    <col min="10" max="10" width="46.1640625" style="1" customWidth="1"/>
    <col min="11" max="16384" width="9.33203125" style="1"/>
  </cols>
  <sheetData>
    <row r="1" spans="1:10" ht="15" customHeight="1" x14ac:dyDescent="0.2">
      <c r="A1" s="320" t="s">
        <v>9</v>
      </c>
      <c r="B1" s="320"/>
      <c r="C1" s="320"/>
      <c r="D1" s="320"/>
      <c r="E1" s="320"/>
      <c r="F1" s="320"/>
      <c r="G1" s="320"/>
      <c r="H1" s="320"/>
      <c r="I1" s="320"/>
    </row>
    <row r="2" spans="1:10" ht="16.5" customHeight="1" x14ac:dyDescent="0.2">
      <c r="A2" s="8" t="s">
        <v>39</v>
      </c>
      <c r="B2" s="14" t="s">
        <v>723</v>
      </c>
      <c r="C2" s="9" t="s">
        <v>40</v>
      </c>
      <c r="D2" s="9" t="s">
        <v>11</v>
      </c>
      <c r="E2" s="192" t="s">
        <v>22</v>
      </c>
      <c r="F2" s="173" t="s">
        <v>21</v>
      </c>
      <c r="G2" s="174" t="s">
        <v>0</v>
      </c>
      <c r="H2" s="174" t="s">
        <v>9220</v>
      </c>
      <c r="I2" s="174" t="s">
        <v>9219</v>
      </c>
    </row>
    <row r="3" spans="1:10" ht="16.5" customHeight="1" x14ac:dyDescent="0.2">
      <c r="A3" s="20"/>
      <c r="B3" s="20"/>
      <c r="C3" s="20"/>
      <c r="D3" s="20"/>
      <c r="E3" s="193"/>
      <c r="F3" s="131"/>
      <c r="G3" s="131"/>
      <c r="H3" s="131"/>
      <c r="I3" s="131"/>
    </row>
    <row r="4" spans="1:10" ht="14.25" customHeight="1" x14ac:dyDescent="0.2">
      <c r="A4" s="23" t="s">
        <v>10</v>
      </c>
      <c r="B4" s="24">
        <v>1</v>
      </c>
      <c r="C4" s="87" t="s">
        <v>683</v>
      </c>
      <c r="D4" s="25" t="s">
        <v>11</v>
      </c>
      <c r="E4" s="194" t="s">
        <v>22</v>
      </c>
      <c r="F4" s="175" t="s">
        <v>21</v>
      </c>
      <c r="G4" s="176">
        <f>SUM(G5:G8)</f>
        <v>175.58150000000001</v>
      </c>
      <c r="H4" s="174">
        <f>SUM(H5:H8)</f>
        <v>125.25988600000001</v>
      </c>
      <c r="I4" s="174">
        <f>SUM(I5:I8)</f>
        <v>50.321613999999997</v>
      </c>
      <c r="J4" s="310">
        <f>I4/G4</f>
        <v>0.28659974997365895</v>
      </c>
    </row>
    <row r="5" spans="1:10" ht="30" x14ac:dyDescent="0.2">
      <c r="A5" s="22" t="s">
        <v>3</v>
      </c>
      <c r="B5" s="18">
        <v>91946</v>
      </c>
      <c r="C5" s="19" t="s">
        <v>253</v>
      </c>
      <c r="D5" s="11" t="s">
        <v>36</v>
      </c>
      <c r="E5" s="195">
        <v>1</v>
      </c>
      <c r="F5" s="177">
        <v>12.11</v>
      </c>
      <c r="G5" s="132">
        <f>E5*F5</f>
        <v>12.11</v>
      </c>
      <c r="H5" s="56">
        <f>G5-I5</f>
        <v>5.3598859999999995</v>
      </c>
      <c r="I5" s="56">
        <f>VLOOKUP(B5,'% MDO'!$B:$E,4,FALSE)*G5</f>
        <v>6.7501139999999999</v>
      </c>
    </row>
    <row r="6" spans="1:10" x14ac:dyDescent="0.2">
      <c r="A6" s="22" t="s">
        <v>3</v>
      </c>
      <c r="B6" s="18">
        <v>88264</v>
      </c>
      <c r="C6" s="19" t="s">
        <v>79</v>
      </c>
      <c r="D6" s="11" t="s">
        <v>4</v>
      </c>
      <c r="E6" s="195">
        <v>0.82599999999999996</v>
      </c>
      <c r="F6" s="177">
        <v>28.75</v>
      </c>
      <c r="G6" s="132">
        <f t="shared" ref="G6:G8" si="0">E6*F6</f>
        <v>23.747499999999999</v>
      </c>
      <c r="H6" s="56">
        <f t="shared" ref="H6:H8" si="1">G6-I6</f>
        <v>0</v>
      </c>
      <c r="I6" s="56">
        <f>VLOOKUP(B6,'% MDO'!$B:$E,4,FALSE)*G6</f>
        <v>23.747499999999999</v>
      </c>
    </row>
    <row r="7" spans="1:10" x14ac:dyDescent="0.2">
      <c r="A7" s="22" t="s">
        <v>3</v>
      </c>
      <c r="B7" s="18">
        <v>88247</v>
      </c>
      <c r="C7" s="13" t="s">
        <v>80</v>
      </c>
      <c r="D7" s="11" t="s">
        <v>4</v>
      </c>
      <c r="E7" s="195">
        <v>0.82599999999999996</v>
      </c>
      <c r="F7" s="177">
        <v>24</v>
      </c>
      <c r="G7" s="132">
        <f t="shared" si="0"/>
        <v>19.823999999999998</v>
      </c>
      <c r="H7" s="56">
        <f t="shared" si="1"/>
        <v>0</v>
      </c>
      <c r="I7" s="56">
        <f>VLOOKUP(B7,'% MDO'!$B:$E,4,FALSE)*G7</f>
        <v>19.823999999999998</v>
      </c>
    </row>
    <row r="8" spans="1:10" x14ac:dyDescent="0.2">
      <c r="A8" s="22" t="s">
        <v>14</v>
      </c>
      <c r="B8" s="18" t="s">
        <v>700</v>
      </c>
      <c r="C8" s="13" t="s">
        <v>689</v>
      </c>
      <c r="D8" s="11" t="s">
        <v>36</v>
      </c>
      <c r="E8" s="195">
        <v>1</v>
      </c>
      <c r="F8" s="177">
        <f>COTAÇÕES!B95</f>
        <v>119.9</v>
      </c>
      <c r="G8" s="132">
        <f t="shared" si="0"/>
        <v>119.9</v>
      </c>
      <c r="H8" s="56">
        <f t="shared" si="1"/>
        <v>119.9</v>
      </c>
      <c r="I8" s="56">
        <v>0</v>
      </c>
    </row>
    <row r="9" spans="1:10" x14ac:dyDescent="0.2">
      <c r="A9" s="2"/>
      <c r="B9" s="2"/>
      <c r="C9" s="2"/>
      <c r="D9" s="2"/>
      <c r="E9" s="196"/>
      <c r="F9" s="133"/>
      <c r="G9" s="133"/>
      <c r="H9" s="133"/>
      <c r="I9" s="133"/>
    </row>
    <row r="10" spans="1:10" ht="30" x14ac:dyDescent="0.2">
      <c r="A10" s="23" t="s">
        <v>10</v>
      </c>
      <c r="B10" s="24">
        <v>2</v>
      </c>
      <c r="C10" s="87" t="s">
        <v>256</v>
      </c>
      <c r="D10" s="25" t="s">
        <v>11</v>
      </c>
      <c r="E10" s="194" t="s">
        <v>22</v>
      </c>
      <c r="F10" s="175" t="s">
        <v>21</v>
      </c>
      <c r="G10" s="176">
        <f>SUM(G11:G14)</f>
        <v>108.78149999999999</v>
      </c>
      <c r="H10" s="174">
        <f>SUM(H11:H14)</f>
        <v>58.459885999999997</v>
      </c>
      <c r="I10" s="174">
        <f>SUM(I11:I14)</f>
        <v>50.321613999999997</v>
      </c>
      <c r="J10" s="310">
        <f>I10/G10</f>
        <v>0.46259349245965536</v>
      </c>
    </row>
    <row r="11" spans="1:10" ht="30" x14ac:dyDescent="0.2">
      <c r="A11" s="22" t="s">
        <v>3</v>
      </c>
      <c r="B11" s="18">
        <v>91946</v>
      </c>
      <c r="C11" s="19" t="s">
        <v>253</v>
      </c>
      <c r="D11" s="11" t="s">
        <v>36</v>
      </c>
      <c r="E11" s="195">
        <v>1</v>
      </c>
      <c r="F11" s="177">
        <v>12.11</v>
      </c>
      <c r="G11" s="132">
        <f t="shared" ref="G11:G14" si="2">E11*F11</f>
        <v>12.11</v>
      </c>
      <c r="H11" s="56">
        <f>G11-I11</f>
        <v>5.3598859999999995</v>
      </c>
      <c r="I11" s="56">
        <f>VLOOKUP(B11,'% MDO'!$B:$E,4,FALSE)*G11</f>
        <v>6.7501139999999999</v>
      </c>
    </row>
    <row r="12" spans="1:10" x14ac:dyDescent="0.2">
      <c r="A12" s="22" t="s">
        <v>3</v>
      </c>
      <c r="B12" s="18">
        <v>88264</v>
      </c>
      <c r="C12" s="19" t="s">
        <v>79</v>
      </c>
      <c r="D12" s="11" t="s">
        <v>4</v>
      </c>
      <c r="E12" s="195">
        <v>0.82599999999999996</v>
      </c>
      <c r="F12" s="177">
        <v>28.75</v>
      </c>
      <c r="G12" s="132">
        <f t="shared" si="2"/>
        <v>23.747499999999999</v>
      </c>
      <c r="H12" s="56">
        <f t="shared" ref="H12:H14" si="3">G12-I12</f>
        <v>0</v>
      </c>
      <c r="I12" s="56">
        <f>VLOOKUP(B12,'% MDO'!$B:$E,4,FALSE)*G12</f>
        <v>23.747499999999999</v>
      </c>
    </row>
    <row r="13" spans="1:10" x14ac:dyDescent="0.2">
      <c r="A13" s="22" t="s">
        <v>3</v>
      </c>
      <c r="B13" s="18">
        <v>88247</v>
      </c>
      <c r="C13" s="13" t="s">
        <v>80</v>
      </c>
      <c r="D13" s="11" t="s">
        <v>4</v>
      </c>
      <c r="E13" s="195">
        <v>0.82599999999999996</v>
      </c>
      <c r="F13" s="177">
        <v>24</v>
      </c>
      <c r="G13" s="132">
        <f t="shared" si="2"/>
        <v>19.823999999999998</v>
      </c>
      <c r="H13" s="56">
        <f t="shared" si="3"/>
        <v>0</v>
      </c>
      <c r="I13" s="56">
        <f>VLOOKUP(B13,'% MDO'!$B:$E,4,FALSE)*G13</f>
        <v>19.823999999999998</v>
      </c>
    </row>
    <row r="14" spans="1:10" ht="30" x14ac:dyDescent="0.2">
      <c r="A14" s="22" t="s">
        <v>14</v>
      </c>
      <c r="B14" s="18" t="s">
        <v>701</v>
      </c>
      <c r="C14" s="13" t="s">
        <v>688</v>
      </c>
      <c r="D14" s="11" t="s">
        <v>36</v>
      </c>
      <c r="E14" s="195">
        <v>1</v>
      </c>
      <c r="F14" s="177">
        <f>COTAÇÕES!B106</f>
        <v>53.1</v>
      </c>
      <c r="G14" s="132">
        <f t="shared" si="2"/>
        <v>53.1</v>
      </c>
      <c r="H14" s="56">
        <f t="shared" si="3"/>
        <v>53.1</v>
      </c>
      <c r="I14" s="56">
        <v>0</v>
      </c>
    </row>
    <row r="15" spans="1:10" x14ac:dyDescent="0.2">
      <c r="A15" s="2"/>
      <c r="B15" s="2"/>
      <c r="C15" s="2"/>
      <c r="D15" s="2"/>
      <c r="E15" s="196"/>
      <c r="F15" s="133"/>
      <c r="G15" s="133"/>
      <c r="H15" s="133"/>
      <c r="I15" s="133"/>
    </row>
    <row r="16" spans="1:10" ht="45" x14ac:dyDescent="0.2">
      <c r="A16" s="23" t="s">
        <v>10</v>
      </c>
      <c r="B16" s="24">
        <v>3</v>
      </c>
      <c r="C16" s="87" t="s">
        <v>684</v>
      </c>
      <c r="D16" s="25" t="s">
        <v>11</v>
      </c>
      <c r="E16" s="194" t="s">
        <v>22</v>
      </c>
      <c r="F16" s="175" t="s">
        <v>21</v>
      </c>
      <c r="G16" s="176">
        <f>SUM(G17:G20)</f>
        <v>173.53445500000001</v>
      </c>
      <c r="H16" s="174">
        <f>SUM(H17:H20)</f>
        <v>135.08498</v>
      </c>
      <c r="I16" s="174">
        <f>SUM(I17:I20)</f>
        <v>38.449475</v>
      </c>
      <c r="J16" s="310">
        <f>I16/G16</f>
        <v>0.22156680643045784</v>
      </c>
    </row>
    <row r="17" spans="1:10" x14ac:dyDescent="0.2">
      <c r="A17" s="22" t="s">
        <v>3</v>
      </c>
      <c r="B17" s="18">
        <v>88264</v>
      </c>
      <c r="C17" s="19" t="s">
        <v>79</v>
      </c>
      <c r="D17" s="11" t="s">
        <v>4</v>
      </c>
      <c r="E17" s="195">
        <v>0.72889999999999999</v>
      </c>
      <c r="F17" s="177">
        <v>28.75</v>
      </c>
      <c r="G17" s="132">
        <f>E17*F17</f>
        <v>20.955874999999999</v>
      </c>
      <c r="H17" s="56">
        <f>G17-I17</f>
        <v>0</v>
      </c>
      <c r="I17" s="56">
        <f>VLOOKUP(B17,'% MDO'!$B:$E,4,FALSE)*G17</f>
        <v>20.955874999999999</v>
      </c>
    </row>
    <row r="18" spans="1:10" x14ac:dyDescent="0.2">
      <c r="A18" s="22" t="s">
        <v>3</v>
      </c>
      <c r="B18" s="18">
        <v>88247</v>
      </c>
      <c r="C18" s="19" t="s">
        <v>80</v>
      </c>
      <c r="D18" s="11" t="s">
        <v>4</v>
      </c>
      <c r="E18" s="195">
        <v>0.72889999999999999</v>
      </c>
      <c r="F18" s="177">
        <v>24</v>
      </c>
      <c r="G18" s="132">
        <f>E18*F18</f>
        <v>17.493600000000001</v>
      </c>
      <c r="H18" s="56">
        <f t="shared" ref="H18:H20" si="4">G18-I18</f>
        <v>0</v>
      </c>
      <c r="I18" s="56">
        <f>VLOOKUP(B18,'% MDO'!$B:$E,4,FALSE)*G18</f>
        <v>17.493600000000001</v>
      </c>
    </row>
    <row r="19" spans="1:10" ht="30" x14ac:dyDescent="0.2">
      <c r="A19" s="22" t="s">
        <v>14</v>
      </c>
      <c r="B19" s="18" t="s">
        <v>702</v>
      </c>
      <c r="C19" s="19" t="s">
        <v>687</v>
      </c>
      <c r="D19" s="11" t="s">
        <v>36</v>
      </c>
      <c r="E19" s="195">
        <v>1</v>
      </c>
      <c r="F19" s="177">
        <f>COTAÇÕES!B117</f>
        <v>134.93</v>
      </c>
      <c r="G19" s="132">
        <f>E19*F19</f>
        <v>134.93</v>
      </c>
      <c r="H19" s="56">
        <f t="shared" si="4"/>
        <v>134.93</v>
      </c>
      <c r="I19" s="56">
        <v>0</v>
      </c>
    </row>
    <row r="20" spans="1:10" ht="30" x14ac:dyDescent="0.2">
      <c r="A20" s="21" t="s">
        <v>12</v>
      </c>
      <c r="B20" s="18">
        <v>21127</v>
      </c>
      <c r="C20" s="13" t="s">
        <v>685</v>
      </c>
      <c r="D20" s="11" t="s">
        <v>36</v>
      </c>
      <c r="E20" s="195">
        <v>4.2000000000000003E-2</v>
      </c>
      <c r="F20" s="177">
        <v>3.69</v>
      </c>
      <c r="G20" s="132">
        <f>E20*F20</f>
        <v>0.15498000000000001</v>
      </c>
      <c r="H20" s="56">
        <f t="shared" si="4"/>
        <v>0.15498000000000001</v>
      </c>
      <c r="I20" s="56">
        <v>0</v>
      </c>
    </row>
    <row r="21" spans="1:10" x14ac:dyDescent="0.2">
      <c r="A21" s="2"/>
      <c r="B21" s="2"/>
      <c r="C21" s="2"/>
      <c r="D21" s="2"/>
      <c r="E21" s="196"/>
      <c r="F21" s="133"/>
      <c r="G21" s="133"/>
      <c r="H21" s="133"/>
      <c r="I21" s="133"/>
    </row>
    <row r="22" spans="1:10" ht="45" x14ac:dyDescent="0.2">
      <c r="A22" s="10" t="s">
        <v>10</v>
      </c>
      <c r="B22" s="17">
        <v>4</v>
      </c>
      <c r="C22" s="126" t="s">
        <v>690</v>
      </c>
      <c r="D22" s="10" t="s">
        <v>11</v>
      </c>
      <c r="E22" s="197" t="s">
        <v>22</v>
      </c>
      <c r="F22" s="178" t="s">
        <v>21</v>
      </c>
      <c r="G22" s="179">
        <f>SUM(G23:G27)</f>
        <v>102.21808399999999</v>
      </c>
      <c r="H22" s="174">
        <f>SUM(H23:H27)</f>
        <v>78.954980000000006</v>
      </c>
      <c r="I22" s="174">
        <f>SUM(I23:I27)</f>
        <v>23.263103999999998</v>
      </c>
      <c r="J22" s="310">
        <f>I22/G22</f>
        <v>0.22758305663408834</v>
      </c>
    </row>
    <row r="23" spans="1:10" x14ac:dyDescent="0.2">
      <c r="A23" s="22" t="s">
        <v>3</v>
      </c>
      <c r="B23" s="124">
        <v>88264</v>
      </c>
      <c r="C23" s="16" t="s">
        <v>79</v>
      </c>
      <c r="D23" s="125" t="s">
        <v>4</v>
      </c>
      <c r="E23" s="198">
        <v>0.6417408</v>
      </c>
      <c r="F23" s="180">
        <v>28.75</v>
      </c>
      <c r="G23" s="132">
        <f>E23*F23</f>
        <v>18.450047999999999</v>
      </c>
      <c r="H23" s="56">
        <f>G23-I23</f>
        <v>0</v>
      </c>
      <c r="I23" s="56">
        <f>VLOOKUP(B23,'% MDO'!$B:$E,4,FALSE)*G23</f>
        <v>18.450047999999999</v>
      </c>
    </row>
    <row r="24" spans="1:10" x14ac:dyDescent="0.2">
      <c r="A24" s="22" t="s">
        <v>3</v>
      </c>
      <c r="B24" s="15">
        <v>88247</v>
      </c>
      <c r="C24" s="12" t="s">
        <v>80</v>
      </c>
      <c r="D24" s="7" t="s">
        <v>4</v>
      </c>
      <c r="E24" s="199">
        <v>0.200544</v>
      </c>
      <c r="F24" s="181">
        <v>24</v>
      </c>
      <c r="G24" s="132">
        <f>E24*F24</f>
        <v>4.8130559999999996</v>
      </c>
      <c r="H24" s="56">
        <f t="shared" ref="H24:H27" si="5">G24-I24</f>
        <v>0</v>
      </c>
      <c r="I24" s="56">
        <f>VLOOKUP(B24,'% MDO'!$B:$E,4,FALSE)*G24</f>
        <v>4.8130559999999996</v>
      </c>
    </row>
    <row r="25" spans="1:10" ht="30" x14ac:dyDescent="0.2">
      <c r="A25" s="21" t="s">
        <v>12</v>
      </c>
      <c r="B25" s="18">
        <v>21127</v>
      </c>
      <c r="C25" s="13" t="s">
        <v>685</v>
      </c>
      <c r="D25" s="11" t="s">
        <v>36</v>
      </c>
      <c r="E25" s="195">
        <v>4.2000000000000003E-2</v>
      </c>
      <c r="F25" s="177">
        <v>3.69</v>
      </c>
      <c r="G25" s="132">
        <f>E25*F25</f>
        <v>0.15498000000000001</v>
      </c>
      <c r="H25" s="56">
        <f t="shared" si="5"/>
        <v>0.15498000000000001</v>
      </c>
      <c r="I25" s="56">
        <v>0</v>
      </c>
    </row>
    <row r="26" spans="1:10" x14ac:dyDescent="0.2">
      <c r="A26" s="21" t="s">
        <v>12</v>
      </c>
      <c r="B26" s="15">
        <v>45217</v>
      </c>
      <c r="C26" s="129" t="s">
        <v>692</v>
      </c>
      <c r="D26" s="7" t="s">
        <v>36</v>
      </c>
      <c r="E26" s="199">
        <v>1</v>
      </c>
      <c r="F26" s="181">
        <v>57</v>
      </c>
      <c r="G26" s="132">
        <f>E26*F26</f>
        <v>57</v>
      </c>
      <c r="H26" s="56">
        <f t="shared" si="5"/>
        <v>57</v>
      </c>
      <c r="I26" s="56">
        <v>0</v>
      </c>
    </row>
    <row r="27" spans="1:10" x14ac:dyDescent="0.2">
      <c r="A27" s="21" t="s">
        <v>14</v>
      </c>
      <c r="B27" s="127" t="s">
        <v>703</v>
      </c>
      <c r="C27" s="164" t="s">
        <v>691</v>
      </c>
      <c r="D27" s="128" t="s">
        <v>36</v>
      </c>
      <c r="E27" s="199">
        <v>2</v>
      </c>
      <c r="F27" s="181">
        <f>COTAÇÕES!B128</f>
        <v>10.9</v>
      </c>
      <c r="G27" s="132">
        <f>E27*F27</f>
        <v>21.8</v>
      </c>
      <c r="H27" s="56">
        <f t="shared" si="5"/>
        <v>21.8</v>
      </c>
      <c r="I27" s="56">
        <v>0</v>
      </c>
    </row>
    <row r="28" spans="1:10" x14ac:dyDescent="0.2">
      <c r="A28" s="2"/>
      <c r="B28" s="2"/>
      <c r="C28" s="2"/>
      <c r="D28" s="2"/>
      <c r="E28" s="196"/>
      <c r="F28" s="133"/>
      <c r="G28" s="133"/>
      <c r="H28" s="133"/>
      <c r="I28" s="133"/>
    </row>
    <row r="29" spans="1:10" ht="30" x14ac:dyDescent="0.2">
      <c r="A29" s="10" t="s">
        <v>10</v>
      </c>
      <c r="B29" s="17">
        <v>5</v>
      </c>
      <c r="C29" s="126" t="s">
        <v>693</v>
      </c>
      <c r="D29" s="10" t="s">
        <v>11</v>
      </c>
      <c r="E29" s="197" t="s">
        <v>22</v>
      </c>
      <c r="F29" s="178" t="s">
        <v>21</v>
      </c>
      <c r="G29" s="179">
        <f>SUM(G30:G33)</f>
        <v>189.318084</v>
      </c>
      <c r="H29" s="174">
        <f>SUM(H30:H33)</f>
        <v>166.05498</v>
      </c>
      <c r="I29" s="174">
        <f>SUM(I30:I33)</f>
        <v>23.263103999999998</v>
      </c>
      <c r="J29" s="310">
        <f>I29/G29</f>
        <v>0.12287840394581639</v>
      </c>
    </row>
    <row r="30" spans="1:10" x14ac:dyDescent="0.2">
      <c r="A30" s="22" t="s">
        <v>3</v>
      </c>
      <c r="B30" s="124">
        <v>88264</v>
      </c>
      <c r="C30" s="16" t="s">
        <v>79</v>
      </c>
      <c r="D30" s="125" t="s">
        <v>4</v>
      </c>
      <c r="E30" s="198">
        <v>0.6417408</v>
      </c>
      <c r="F30" s="180">
        <v>28.75</v>
      </c>
      <c r="G30" s="132">
        <f>E30*F30</f>
        <v>18.450047999999999</v>
      </c>
      <c r="H30" s="56">
        <f>G30-I30</f>
        <v>0</v>
      </c>
      <c r="I30" s="56">
        <f>VLOOKUP(B30,'% MDO'!$B:$E,4,FALSE)*G30</f>
        <v>18.450047999999999</v>
      </c>
    </row>
    <row r="31" spans="1:10" ht="15" customHeight="1" x14ac:dyDescent="0.2">
      <c r="A31" s="22" t="s">
        <v>3</v>
      </c>
      <c r="B31" s="15">
        <v>88247</v>
      </c>
      <c r="C31" s="12" t="s">
        <v>80</v>
      </c>
      <c r="D31" s="7" t="s">
        <v>4</v>
      </c>
      <c r="E31" s="199">
        <v>0.200544</v>
      </c>
      <c r="F31" s="181">
        <v>24</v>
      </c>
      <c r="G31" s="132">
        <f>E31*F31</f>
        <v>4.8130559999999996</v>
      </c>
      <c r="H31" s="56">
        <f t="shared" ref="H31:H33" si="6">G31-I31</f>
        <v>0</v>
      </c>
      <c r="I31" s="56">
        <f>VLOOKUP(B31,'% MDO'!$B:$E,4,FALSE)*G31</f>
        <v>4.8130559999999996</v>
      </c>
    </row>
    <row r="32" spans="1:10" ht="15" customHeight="1" x14ac:dyDescent="0.2">
      <c r="A32" s="21" t="s">
        <v>12</v>
      </c>
      <c r="B32" s="18">
        <v>21127</v>
      </c>
      <c r="C32" s="13" t="s">
        <v>685</v>
      </c>
      <c r="D32" s="11" t="s">
        <v>36</v>
      </c>
      <c r="E32" s="195">
        <v>4.2000000000000003E-2</v>
      </c>
      <c r="F32" s="177">
        <v>3.69</v>
      </c>
      <c r="G32" s="132">
        <f>E32*F32</f>
        <v>0.15498000000000001</v>
      </c>
      <c r="H32" s="56">
        <f t="shared" si="6"/>
        <v>0.15498000000000001</v>
      </c>
      <c r="I32" s="56">
        <v>0</v>
      </c>
    </row>
    <row r="33" spans="1:10" x14ac:dyDescent="0.2">
      <c r="A33" s="21" t="s">
        <v>14</v>
      </c>
      <c r="B33" s="127" t="s">
        <v>704</v>
      </c>
      <c r="C33" s="13" t="s">
        <v>694</v>
      </c>
      <c r="D33" s="7" t="s">
        <v>36</v>
      </c>
      <c r="E33" s="199">
        <v>1</v>
      </c>
      <c r="F33" s="181">
        <f>COTAÇÕES!B139</f>
        <v>165.9</v>
      </c>
      <c r="G33" s="132">
        <f>E33*F33</f>
        <v>165.9</v>
      </c>
      <c r="H33" s="56">
        <f t="shared" si="6"/>
        <v>165.9</v>
      </c>
      <c r="I33" s="56">
        <v>0</v>
      </c>
    </row>
    <row r="34" spans="1:10" x14ac:dyDescent="0.2">
      <c r="H34" s="134"/>
      <c r="I34" s="134"/>
    </row>
    <row r="35" spans="1:10" ht="30" x14ac:dyDescent="0.2">
      <c r="A35" s="10" t="s">
        <v>10</v>
      </c>
      <c r="B35" s="17">
        <v>6</v>
      </c>
      <c r="C35" s="87" t="s">
        <v>695</v>
      </c>
      <c r="D35" s="10" t="s">
        <v>11</v>
      </c>
      <c r="E35" s="197" t="s">
        <v>22</v>
      </c>
      <c r="F35" s="178" t="s">
        <v>21</v>
      </c>
      <c r="G35" s="179">
        <f>SUM(G36:G38)</f>
        <v>237.55045299999998</v>
      </c>
      <c r="H35" s="174">
        <f>SUM(H36:H38)</f>
        <v>205.39</v>
      </c>
      <c r="I35" s="174">
        <f>SUM(I36:I38)</f>
        <v>32.160452999999997</v>
      </c>
      <c r="J35" s="310">
        <f>I35/G35</f>
        <v>0.135383673631639</v>
      </c>
    </row>
    <row r="36" spans="1:10" x14ac:dyDescent="0.2">
      <c r="A36" s="22" t="s">
        <v>3</v>
      </c>
      <c r="B36" s="18">
        <v>88316</v>
      </c>
      <c r="C36" s="19" t="s">
        <v>82</v>
      </c>
      <c r="D36" s="11" t="s">
        <v>4</v>
      </c>
      <c r="E36" s="195">
        <v>0.51270000000000004</v>
      </c>
      <c r="F36" s="177">
        <v>22.36</v>
      </c>
      <c r="G36" s="132">
        <f>E36*F36</f>
        <v>11.463972</v>
      </c>
      <c r="H36" s="56">
        <f>G36-I36</f>
        <v>0</v>
      </c>
      <c r="I36" s="56">
        <f>VLOOKUP(B36,'% MDO'!$B:$E,4,FALSE)*G36</f>
        <v>11.463972</v>
      </c>
    </row>
    <row r="37" spans="1:10" x14ac:dyDescent="0.2">
      <c r="A37" s="22" t="s">
        <v>3</v>
      </c>
      <c r="B37" s="18">
        <v>88309</v>
      </c>
      <c r="C37" s="19" t="s">
        <v>24</v>
      </c>
      <c r="D37" s="11" t="s">
        <v>4</v>
      </c>
      <c r="E37" s="195">
        <v>0.76910000000000001</v>
      </c>
      <c r="F37" s="177">
        <v>26.91</v>
      </c>
      <c r="G37" s="132">
        <f>E37*F37</f>
        <v>20.696480999999999</v>
      </c>
      <c r="H37" s="56">
        <f t="shared" ref="H37:H38" si="7">G37-I37</f>
        <v>0</v>
      </c>
      <c r="I37" s="56">
        <f>VLOOKUP(B37,'% MDO'!$B:$E,4,FALSE)*G37</f>
        <v>20.696480999999999</v>
      </c>
    </row>
    <row r="38" spans="1:10" x14ac:dyDescent="0.2">
      <c r="A38" s="21" t="s">
        <v>14</v>
      </c>
      <c r="B38" s="127" t="s">
        <v>705</v>
      </c>
      <c r="C38" s="164" t="s">
        <v>696</v>
      </c>
      <c r="D38" s="11" t="s">
        <v>36</v>
      </c>
      <c r="E38" s="195">
        <v>1</v>
      </c>
      <c r="F38" s="177">
        <f>COTAÇÕES!B150</f>
        <v>205.39</v>
      </c>
      <c r="G38" s="132">
        <f>E38*F38</f>
        <v>205.39</v>
      </c>
      <c r="H38" s="56">
        <f t="shared" si="7"/>
        <v>205.39</v>
      </c>
      <c r="I38" s="56">
        <v>0</v>
      </c>
    </row>
    <row r="39" spans="1:10" x14ac:dyDescent="0.2">
      <c r="H39" s="134"/>
      <c r="I39" s="134"/>
    </row>
    <row r="40" spans="1:10" ht="45" x14ac:dyDescent="0.2">
      <c r="A40" s="10" t="s">
        <v>10</v>
      </c>
      <c r="B40" s="17">
        <v>7</v>
      </c>
      <c r="C40" s="87" t="s">
        <v>697</v>
      </c>
      <c r="D40" s="10" t="s">
        <v>11</v>
      </c>
      <c r="E40" s="197" t="s">
        <v>22</v>
      </c>
      <c r="F40" s="178" t="s">
        <v>21</v>
      </c>
      <c r="G40" s="179">
        <f>SUM(G41:G51)</f>
        <v>1124.4814999999999</v>
      </c>
      <c r="H40" s="174">
        <f>SUM(H41:H51)</f>
        <v>628.02565075999996</v>
      </c>
      <c r="I40" s="174">
        <f>SUM(I41:I51)</f>
        <v>496.45584923999991</v>
      </c>
      <c r="J40" s="310">
        <f>I40/G40</f>
        <v>0.44149756953760461</v>
      </c>
    </row>
    <row r="41" spans="1:10" ht="30" x14ac:dyDescent="0.2">
      <c r="A41" s="22" t="s">
        <v>3</v>
      </c>
      <c r="B41" s="18">
        <v>96527</v>
      </c>
      <c r="C41" s="19" t="s">
        <v>295</v>
      </c>
      <c r="D41" s="54" t="s">
        <v>38</v>
      </c>
      <c r="E41" s="195">
        <f>1*0.7*0.5</f>
        <v>0.35</v>
      </c>
      <c r="F41" s="177">
        <v>105.6</v>
      </c>
      <c r="G41" s="132">
        <f t="shared" ref="G41:G45" si="8">E41*F41</f>
        <v>36.959999999999994</v>
      </c>
      <c r="H41" s="56">
        <f>G41-I41</f>
        <v>0</v>
      </c>
      <c r="I41" s="56">
        <f>VLOOKUP(B41,'% MDO'!$B:$E,4,FALSE)*G41</f>
        <v>36.959999999999994</v>
      </c>
    </row>
    <row r="42" spans="1:10" ht="30" x14ac:dyDescent="0.2">
      <c r="A42" s="22" t="s">
        <v>3</v>
      </c>
      <c r="B42" s="18">
        <v>104926</v>
      </c>
      <c r="C42" s="19" t="s">
        <v>296</v>
      </c>
      <c r="D42" s="54" t="s">
        <v>237</v>
      </c>
      <c r="E42" s="195">
        <f>1*0.5*2</f>
        <v>1</v>
      </c>
      <c r="F42" s="177">
        <v>95.57</v>
      </c>
      <c r="G42" s="132">
        <f t="shared" si="8"/>
        <v>95.57</v>
      </c>
      <c r="H42" s="56">
        <f t="shared" ref="H42:H51" si="9">G42-I42</f>
        <v>44.717202999999998</v>
      </c>
      <c r="I42" s="56">
        <f>VLOOKUP(B42,'% MDO'!$B:$E,4,FALSE)*G42</f>
        <v>50.852796999999995</v>
      </c>
    </row>
    <row r="43" spans="1:10" ht="30" x14ac:dyDescent="0.2">
      <c r="A43" s="22" t="s">
        <v>3</v>
      </c>
      <c r="B43" s="18">
        <v>104920</v>
      </c>
      <c r="C43" s="19" t="s">
        <v>297</v>
      </c>
      <c r="D43" s="54" t="s">
        <v>1</v>
      </c>
      <c r="E43" s="195">
        <f>80*E45</f>
        <v>20</v>
      </c>
      <c r="F43" s="177">
        <v>10.99</v>
      </c>
      <c r="G43" s="132">
        <f t="shared" si="8"/>
        <v>219.8</v>
      </c>
      <c r="H43" s="56">
        <f t="shared" si="9"/>
        <v>171.59786000000003</v>
      </c>
      <c r="I43" s="56">
        <f>VLOOKUP(B43,'% MDO'!$B:$E,4,FALSE)*G43</f>
        <v>48.20214</v>
      </c>
    </row>
    <row r="44" spans="1:10" ht="30" x14ac:dyDescent="0.2">
      <c r="A44" s="22" t="s">
        <v>3</v>
      </c>
      <c r="B44" s="18">
        <v>104916</v>
      </c>
      <c r="C44" s="19" t="s">
        <v>298</v>
      </c>
      <c r="D44" s="54" t="s">
        <v>1</v>
      </c>
      <c r="E44" s="195">
        <f>E45*20</f>
        <v>5</v>
      </c>
      <c r="F44" s="177">
        <v>16.79</v>
      </c>
      <c r="G44" s="132">
        <f t="shared" si="8"/>
        <v>83.949999999999989</v>
      </c>
      <c r="H44" s="56">
        <f t="shared" si="9"/>
        <v>45.450529999999993</v>
      </c>
      <c r="I44" s="56">
        <f>VLOOKUP(B44,'% MDO'!$B:$E,4,FALSE)*G44</f>
        <v>38.499469999999995</v>
      </c>
    </row>
    <row r="45" spans="1:10" ht="30" x14ac:dyDescent="0.2">
      <c r="A45" s="22" t="s">
        <v>3</v>
      </c>
      <c r="B45" s="18">
        <v>104923</v>
      </c>
      <c r="C45" s="19" t="s">
        <v>299</v>
      </c>
      <c r="D45" s="54" t="s">
        <v>38</v>
      </c>
      <c r="E45" s="195">
        <f>1*0.5*0.5</f>
        <v>0.25</v>
      </c>
      <c r="F45" s="177">
        <v>853.15</v>
      </c>
      <c r="G45" s="132">
        <f t="shared" si="8"/>
        <v>213.28749999999999</v>
      </c>
      <c r="H45" s="56">
        <f t="shared" si="9"/>
        <v>145.50473249999999</v>
      </c>
      <c r="I45" s="56">
        <f>VLOOKUP(B45,'% MDO'!$B:$E,4,FALSE)*G45</f>
        <v>67.782767500000006</v>
      </c>
    </row>
    <row r="46" spans="1:10" ht="45" x14ac:dyDescent="0.2">
      <c r="A46" s="22" t="s">
        <v>3</v>
      </c>
      <c r="B46" s="18">
        <v>103360</v>
      </c>
      <c r="C46" s="19" t="s">
        <v>477</v>
      </c>
      <c r="D46" s="54" t="s">
        <v>237</v>
      </c>
      <c r="E46" s="195">
        <f>1.4*0.8</f>
        <v>1.1199999999999999</v>
      </c>
      <c r="F46" s="177">
        <v>81.3</v>
      </c>
      <c r="G46" s="132">
        <f>E46*F46</f>
        <v>91.055999999999983</v>
      </c>
      <c r="H46" s="56">
        <f t="shared" si="9"/>
        <v>41.084467199999999</v>
      </c>
      <c r="I46" s="56">
        <f>VLOOKUP(B46,'% MDO'!$B:$E,4,FALSE)*G46</f>
        <v>49.971532799999984</v>
      </c>
    </row>
    <row r="47" spans="1:10" ht="45" x14ac:dyDescent="0.2">
      <c r="A47" s="22" t="s">
        <v>3</v>
      </c>
      <c r="B47" s="18">
        <v>87905</v>
      </c>
      <c r="C47" s="135" t="s">
        <v>454</v>
      </c>
      <c r="D47" s="54" t="s">
        <v>237</v>
      </c>
      <c r="E47" s="195">
        <f>(E46*2)+(0.15*(0.8+1.4+1.4))</f>
        <v>2.78</v>
      </c>
      <c r="F47" s="177">
        <v>8.25</v>
      </c>
      <c r="G47" s="132">
        <f t="shared" ref="G47:G51" si="10">E47*F47</f>
        <v>22.934999999999999</v>
      </c>
      <c r="H47" s="56">
        <f t="shared" si="9"/>
        <v>5.0319390000000013</v>
      </c>
      <c r="I47" s="56">
        <f>VLOOKUP(B47,'% MDO'!$B:$E,4,FALSE)*G47</f>
        <v>17.903060999999997</v>
      </c>
    </row>
    <row r="48" spans="1:10" ht="60" x14ac:dyDescent="0.2">
      <c r="A48" s="22" t="s">
        <v>3</v>
      </c>
      <c r="B48" s="18">
        <v>104217</v>
      </c>
      <c r="C48" s="135" t="s">
        <v>456</v>
      </c>
      <c r="D48" s="54" t="s">
        <v>237</v>
      </c>
      <c r="E48" s="195">
        <f>E47</f>
        <v>2.78</v>
      </c>
      <c r="F48" s="177">
        <v>51.91</v>
      </c>
      <c r="G48" s="132">
        <f t="shared" si="10"/>
        <v>144.30979999999997</v>
      </c>
      <c r="H48" s="56">
        <f t="shared" si="9"/>
        <v>48.79114337999998</v>
      </c>
      <c r="I48" s="56">
        <f>VLOOKUP(B48,'% MDO'!$B:$E,4,FALSE)*G48</f>
        <v>95.518656619999987</v>
      </c>
    </row>
    <row r="49" spans="1:10" ht="30" x14ac:dyDescent="0.2">
      <c r="A49" s="22" t="s">
        <v>3</v>
      </c>
      <c r="B49" s="18">
        <v>96135</v>
      </c>
      <c r="C49" s="135" t="s">
        <v>427</v>
      </c>
      <c r="D49" s="54" t="s">
        <v>237</v>
      </c>
      <c r="E49" s="199">
        <f>E48</f>
        <v>2.78</v>
      </c>
      <c r="F49" s="181">
        <v>31.53</v>
      </c>
      <c r="G49" s="132">
        <f t="shared" si="10"/>
        <v>87.653399999999991</v>
      </c>
      <c r="H49" s="56">
        <f t="shared" si="9"/>
        <v>30.827700780000001</v>
      </c>
      <c r="I49" s="56">
        <f>VLOOKUP(B49,'% MDO'!$B:$E,4,FALSE)*G49</f>
        <v>56.82569921999999</v>
      </c>
    </row>
    <row r="50" spans="1:10" ht="30" x14ac:dyDescent="0.2">
      <c r="A50" s="22" t="s">
        <v>3</v>
      </c>
      <c r="B50" s="18">
        <v>104642</v>
      </c>
      <c r="C50" s="135" t="s">
        <v>460</v>
      </c>
      <c r="D50" s="54" t="s">
        <v>237</v>
      </c>
      <c r="E50" s="199">
        <f>E49</f>
        <v>2.78</v>
      </c>
      <c r="F50" s="181">
        <v>11.41</v>
      </c>
      <c r="G50" s="132">
        <f t="shared" si="10"/>
        <v>31.719799999999999</v>
      </c>
      <c r="H50" s="56">
        <f t="shared" si="9"/>
        <v>15.399962900000002</v>
      </c>
      <c r="I50" s="56">
        <f>VLOOKUP(B50,'% MDO'!$B:$E,4,FALSE)*G50</f>
        <v>16.319837099999997</v>
      </c>
    </row>
    <row r="51" spans="1:10" x14ac:dyDescent="0.2">
      <c r="A51" s="22" t="s">
        <v>3</v>
      </c>
      <c r="B51" s="18">
        <v>98689</v>
      </c>
      <c r="C51" s="135" t="s">
        <v>99</v>
      </c>
      <c r="D51" s="54" t="s">
        <v>8</v>
      </c>
      <c r="E51" s="199">
        <v>0.85</v>
      </c>
      <c r="F51" s="181">
        <v>114.4</v>
      </c>
      <c r="G51" s="132">
        <f t="shared" si="10"/>
        <v>97.240000000000009</v>
      </c>
      <c r="H51" s="56">
        <f t="shared" si="9"/>
        <v>79.620112000000006</v>
      </c>
      <c r="I51" s="56">
        <f>VLOOKUP(B51,'% MDO'!$B:$E,4,FALSE)*G51</f>
        <v>17.619888000000003</v>
      </c>
    </row>
    <row r="52" spans="1:10" x14ac:dyDescent="0.2">
      <c r="H52" s="134"/>
      <c r="I52" s="134"/>
    </row>
    <row r="53" spans="1:10" ht="45" x14ac:dyDescent="0.2">
      <c r="A53" s="10" t="s">
        <v>10</v>
      </c>
      <c r="B53" s="17">
        <v>8</v>
      </c>
      <c r="C53" s="87" t="s">
        <v>698</v>
      </c>
      <c r="D53" s="10" t="s">
        <v>11</v>
      </c>
      <c r="E53" s="197" t="s">
        <v>22</v>
      </c>
      <c r="F53" s="178" t="s">
        <v>21</v>
      </c>
      <c r="G53" s="179">
        <f>SUM(G54:G65)</f>
        <v>1672.4404999999999</v>
      </c>
      <c r="H53" s="174">
        <f>SUM(H54:H64)</f>
        <v>919.65001739999991</v>
      </c>
      <c r="I53" s="174">
        <f>SUM(I54:I64)</f>
        <v>752.7904825999999</v>
      </c>
      <c r="J53" s="310">
        <f>I53/G53</f>
        <v>0.45011495631683157</v>
      </c>
    </row>
    <row r="54" spans="1:10" ht="30" x14ac:dyDescent="0.2">
      <c r="A54" s="22" t="s">
        <v>3</v>
      </c>
      <c r="B54" s="18">
        <v>96527</v>
      </c>
      <c r="C54" s="19" t="s">
        <v>295</v>
      </c>
      <c r="D54" s="54" t="s">
        <v>38</v>
      </c>
      <c r="E54" s="195">
        <f>1.4*0.7*0.5</f>
        <v>0.48999999999999994</v>
      </c>
      <c r="F54" s="177">
        <v>105.6</v>
      </c>
      <c r="G54" s="132">
        <f t="shared" ref="G54:G58" si="11">E54*F54</f>
        <v>51.743999999999993</v>
      </c>
      <c r="H54" s="56">
        <f>G54-I54</f>
        <v>0</v>
      </c>
      <c r="I54" s="56">
        <f>VLOOKUP(B54,'% MDO'!$B:$E,4,FALSE)*G54</f>
        <v>51.743999999999993</v>
      </c>
    </row>
    <row r="55" spans="1:10" ht="30" x14ac:dyDescent="0.2">
      <c r="A55" s="22" t="s">
        <v>3</v>
      </c>
      <c r="B55" s="18">
        <v>104926</v>
      </c>
      <c r="C55" s="19" t="s">
        <v>296</v>
      </c>
      <c r="D55" s="54" t="s">
        <v>237</v>
      </c>
      <c r="E55" s="195">
        <f>1.4*0.5*2</f>
        <v>1.4</v>
      </c>
      <c r="F55" s="177">
        <v>95.57</v>
      </c>
      <c r="G55" s="132">
        <f t="shared" si="11"/>
        <v>133.79799999999997</v>
      </c>
      <c r="H55" s="56">
        <f t="shared" ref="H55:H64" si="12">G55-I55</f>
        <v>62.604084199999988</v>
      </c>
      <c r="I55" s="56">
        <f>VLOOKUP(B55,'% MDO'!$B:$E,4,FALSE)*G55</f>
        <v>71.193915799999985</v>
      </c>
    </row>
    <row r="56" spans="1:10" ht="30" x14ac:dyDescent="0.2">
      <c r="A56" s="22" t="s">
        <v>3</v>
      </c>
      <c r="B56" s="18">
        <v>104920</v>
      </c>
      <c r="C56" s="19" t="s">
        <v>297</v>
      </c>
      <c r="D56" s="54" t="s">
        <v>1</v>
      </c>
      <c r="E56" s="195">
        <f>80*E58</f>
        <v>28</v>
      </c>
      <c r="F56" s="177">
        <v>10.99</v>
      </c>
      <c r="G56" s="132">
        <f t="shared" si="11"/>
        <v>307.72000000000003</v>
      </c>
      <c r="H56" s="56">
        <f t="shared" si="12"/>
        <v>240.23700400000001</v>
      </c>
      <c r="I56" s="56">
        <f>VLOOKUP(B56,'% MDO'!$B:$E,4,FALSE)*G56</f>
        <v>67.482996</v>
      </c>
    </row>
    <row r="57" spans="1:10" ht="30" x14ac:dyDescent="0.2">
      <c r="A57" s="22" t="s">
        <v>3</v>
      </c>
      <c r="B57" s="18">
        <v>104916</v>
      </c>
      <c r="C57" s="19" t="s">
        <v>298</v>
      </c>
      <c r="D57" s="54" t="s">
        <v>1</v>
      </c>
      <c r="E57" s="195">
        <f>E58*20</f>
        <v>7</v>
      </c>
      <c r="F57" s="177">
        <v>16.79</v>
      </c>
      <c r="G57" s="132">
        <f t="shared" si="11"/>
        <v>117.53</v>
      </c>
      <c r="H57" s="56">
        <f t="shared" si="12"/>
        <v>63.630741999999998</v>
      </c>
      <c r="I57" s="56">
        <f>VLOOKUP(B57,'% MDO'!$B:$E,4,FALSE)*G57</f>
        <v>53.899258000000003</v>
      </c>
    </row>
    <row r="58" spans="1:10" ht="30" x14ac:dyDescent="0.2">
      <c r="A58" s="22" t="s">
        <v>3</v>
      </c>
      <c r="B58" s="18">
        <v>104923</v>
      </c>
      <c r="C58" s="19" t="s">
        <v>299</v>
      </c>
      <c r="D58" s="54" t="s">
        <v>38</v>
      </c>
      <c r="E58" s="195">
        <f>1.4*0.5*0.5</f>
        <v>0.35</v>
      </c>
      <c r="F58" s="177">
        <v>853.15</v>
      </c>
      <c r="G58" s="132">
        <f t="shared" si="11"/>
        <v>298.60249999999996</v>
      </c>
      <c r="H58" s="56">
        <f t="shared" si="12"/>
        <v>203.70662549999997</v>
      </c>
      <c r="I58" s="56">
        <f>VLOOKUP(B58,'% MDO'!$B:$E,4,FALSE)*G58</f>
        <v>94.895874499999991</v>
      </c>
    </row>
    <row r="59" spans="1:10" ht="45" x14ac:dyDescent="0.2">
      <c r="A59" s="22" t="s">
        <v>3</v>
      </c>
      <c r="B59" s="18">
        <v>103360</v>
      </c>
      <c r="C59" s="19" t="s">
        <v>477</v>
      </c>
      <c r="D59" s="54" t="s">
        <v>237</v>
      </c>
      <c r="E59" s="195">
        <f>1.6*1.2</f>
        <v>1.92</v>
      </c>
      <c r="F59" s="177">
        <v>81.3</v>
      </c>
      <c r="G59" s="132">
        <f>E59*F59</f>
        <v>156.09599999999998</v>
      </c>
      <c r="H59" s="56">
        <f t="shared" si="12"/>
        <v>70.430515200000002</v>
      </c>
      <c r="I59" s="56">
        <f>VLOOKUP(B59,'% MDO'!$B:$E,4,FALSE)*G59</f>
        <v>85.665484799999973</v>
      </c>
    </row>
    <row r="60" spans="1:10" ht="45" x14ac:dyDescent="0.2">
      <c r="A60" s="22" t="s">
        <v>3</v>
      </c>
      <c r="B60" s="18">
        <v>87905</v>
      </c>
      <c r="C60" s="135" t="s">
        <v>454</v>
      </c>
      <c r="D60" s="54" t="s">
        <v>237</v>
      </c>
      <c r="E60" s="195">
        <f>(E59*2)+(0.15*(1.2+1.6+1.6))</f>
        <v>4.5</v>
      </c>
      <c r="F60" s="177">
        <v>8.25</v>
      </c>
      <c r="G60" s="132">
        <f t="shared" ref="G60:G64" si="13">E60*F60</f>
        <v>37.125</v>
      </c>
      <c r="H60" s="56">
        <f t="shared" si="12"/>
        <v>8.1452249999999999</v>
      </c>
      <c r="I60" s="56">
        <f>VLOOKUP(B60,'% MDO'!$B:$E,4,FALSE)*G60</f>
        <v>28.979775</v>
      </c>
    </row>
    <row r="61" spans="1:10" ht="60" x14ac:dyDescent="0.2">
      <c r="A61" s="22" t="s">
        <v>3</v>
      </c>
      <c r="B61" s="18">
        <v>104217</v>
      </c>
      <c r="C61" s="135" t="s">
        <v>456</v>
      </c>
      <c r="D61" s="54" t="s">
        <v>237</v>
      </c>
      <c r="E61" s="195">
        <f>E60</f>
        <v>4.5</v>
      </c>
      <c r="F61" s="177">
        <v>51.91</v>
      </c>
      <c r="G61" s="132">
        <f t="shared" si="13"/>
        <v>233.59499999999997</v>
      </c>
      <c r="H61" s="56">
        <f t="shared" si="12"/>
        <v>78.978469499999989</v>
      </c>
      <c r="I61" s="56">
        <f>VLOOKUP(B61,'% MDO'!$B:$E,4,FALSE)*G61</f>
        <v>154.61653049999998</v>
      </c>
    </row>
    <row r="62" spans="1:10" ht="30" x14ac:dyDescent="0.2">
      <c r="A62" s="22" t="s">
        <v>3</v>
      </c>
      <c r="B62" s="18">
        <v>96135</v>
      </c>
      <c r="C62" s="135" t="s">
        <v>427</v>
      </c>
      <c r="D62" s="54" t="s">
        <v>237</v>
      </c>
      <c r="E62" s="199">
        <f>E61</f>
        <v>4.5</v>
      </c>
      <c r="F62" s="181">
        <v>31.53</v>
      </c>
      <c r="G62" s="132">
        <f t="shared" si="13"/>
        <v>141.88499999999999</v>
      </c>
      <c r="H62" s="56">
        <f t="shared" si="12"/>
        <v>49.900954499999997</v>
      </c>
      <c r="I62" s="56">
        <f>VLOOKUP(B62,'% MDO'!$B:$E,4,FALSE)*G62</f>
        <v>91.984045499999993</v>
      </c>
    </row>
    <row r="63" spans="1:10" ht="30" x14ac:dyDescent="0.2">
      <c r="A63" s="22" t="s">
        <v>3</v>
      </c>
      <c r="B63" s="18">
        <v>104642</v>
      </c>
      <c r="C63" s="135" t="s">
        <v>460</v>
      </c>
      <c r="D63" s="54" t="s">
        <v>237</v>
      </c>
      <c r="E63" s="199">
        <f>E62</f>
        <v>4.5</v>
      </c>
      <c r="F63" s="181">
        <v>11.41</v>
      </c>
      <c r="G63" s="132">
        <f t="shared" si="13"/>
        <v>51.344999999999999</v>
      </c>
      <c r="H63" s="56">
        <f t="shared" si="12"/>
        <v>24.9279975</v>
      </c>
      <c r="I63" s="56">
        <f>VLOOKUP(B63,'% MDO'!$B:$E,4,FALSE)*G63</f>
        <v>26.417002499999999</v>
      </c>
    </row>
    <row r="64" spans="1:10" x14ac:dyDescent="0.2">
      <c r="A64" s="22" t="s">
        <v>3</v>
      </c>
      <c r="B64" s="18">
        <v>98689</v>
      </c>
      <c r="C64" s="135" t="s">
        <v>99</v>
      </c>
      <c r="D64" s="54" t="s">
        <v>8</v>
      </c>
      <c r="E64" s="199">
        <v>1.25</v>
      </c>
      <c r="F64" s="181">
        <v>114.4</v>
      </c>
      <c r="G64" s="132">
        <f t="shared" si="13"/>
        <v>143</v>
      </c>
      <c r="H64" s="56">
        <f t="shared" si="12"/>
        <v>117.08840000000001</v>
      </c>
      <c r="I64" s="56">
        <f>VLOOKUP(B64,'% MDO'!$B:$E,4,FALSE)*G64</f>
        <v>25.9116</v>
      </c>
    </row>
    <row r="65" spans="1:10" x14ac:dyDescent="0.2">
      <c r="H65" s="134"/>
      <c r="I65" s="134"/>
    </row>
    <row r="66" spans="1:10" ht="30" x14ac:dyDescent="0.2">
      <c r="A66" s="10" t="s">
        <v>10</v>
      </c>
      <c r="B66" s="17">
        <v>9</v>
      </c>
      <c r="C66" s="87" t="s">
        <v>642</v>
      </c>
      <c r="D66" s="10" t="s">
        <v>11</v>
      </c>
      <c r="E66" s="197" t="s">
        <v>22</v>
      </c>
      <c r="F66" s="178" t="s">
        <v>21</v>
      </c>
      <c r="G66" s="179">
        <f>SUM(G67:G70)</f>
        <v>195.72</v>
      </c>
      <c r="H66" s="174">
        <f>SUM(H67:H70)</f>
        <v>0.51303699999999886</v>
      </c>
      <c r="I66" s="174">
        <f>SUM(I67:I70)</f>
        <v>195.206963</v>
      </c>
      <c r="J66" s="310">
        <f>I66/G66</f>
        <v>0.99737871959942781</v>
      </c>
    </row>
    <row r="67" spans="1:10" x14ac:dyDescent="0.2">
      <c r="A67" s="22" t="s">
        <v>3</v>
      </c>
      <c r="B67" s="18">
        <v>88316</v>
      </c>
      <c r="C67" s="64" t="s">
        <v>82</v>
      </c>
      <c r="D67" s="11" t="s">
        <v>4</v>
      </c>
      <c r="E67" s="195">
        <v>2.7612000000000001</v>
      </c>
      <c r="F67" s="177">
        <v>22.36</v>
      </c>
      <c r="G67" s="182">
        <v>61.74</v>
      </c>
      <c r="H67" s="56">
        <f t="shared" ref="H67:H70" si="14">G67-I67</f>
        <v>0</v>
      </c>
      <c r="I67" s="56">
        <f>VLOOKUP(B67,'% MDO'!$B:$E,4,FALSE)*G67</f>
        <v>61.74</v>
      </c>
    </row>
    <row r="68" spans="1:10" x14ac:dyDescent="0.2">
      <c r="A68" s="22" t="s">
        <v>3</v>
      </c>
      <c r="B68" s="18">
        <v>88309</v>
      </c>
      <c r="C68" s="64" t="s">
        <v>24</v>
      </c>
      <c r="D68" s="11" t="s">
        <v>4</v>
      </c>
      <c r="E68" s="195">
        <v>4.1417999999999999</v>
      </c>
      <c r="F68" s="177">
        <v>26.91</v>
      </c>
      <c r="G68" s="182">
        <v>111.45</v>
      </c>
      <c r="H68" s="56">
        <f t="shared" si="14"/>
        <v>0</v>
      </c>
      <c r="I68" s="56">
        <f>VLOOKUP(B68,'% MDO'!$B:$E,4,FALSE)*G68</f>
        <v>111.45</v>
      </c>
    </row>
    <row r="69" spans="1:10" ht="30" x14ac:dyDescent="0.2">
      <c r="A69" s="22" t="s">
        <v>3</v>
      </c>
      <c r="B69" s="18">
        <v>5952</v>
      </c>
      <c r="C69" s="64" t="s">
        <v>643</v>
      </c>
      <c r="D69" s="11" t="s">
        <v>15</v>
      </c>
      <c r="E69" s="195">
        <v>0.51700000000000002</v>
      </c>
      <c r="F69" s="177">
        <v>33.47</v>
      </c>
      <c r="G69" s="182">
        <v>17.3</v>
      </c>
      <c r="H69" s="56">
        <f t="shared" si="14"/>
        <v>0.32004999999999839</v>
      </c>
      <c r="I69" s="56">
        <f>VLOOKUP(B69,'% MDO'!$B:$E,4,FALSE)*G69</f>
        <v>16.979950000000002</v>
      </c>
    </row>
    <row r="70" spans="1:10" ht="30" x14ac:dyDescent="0.2">
      <c r="A70" s="22" t="s">
        <v>3</v>
      </c>
      <c r="B70" s="18">
        <v>5795</v>
      </c>
      <c r="C70" s="64" t="s">
        <v>644</v>
      </c>
      <c r="D70" s="11" t="s">
        <v>119</v>
      </c>
      <c r="E70" s="195">
        <v>0.15359999999999999</v>
      </c>
      <c r="F70" s="177">
        <v>34.11</v>
      </c>
      <c r="G70" s="182">
        <v>5.23</v>
      </c>
      <c r="H70" s="56">
        <f t="shared" si="14"/>
        <v>0.19298700000000046</v>
      </c>
      <c r="I70" s="56">
        <f>VLOOKUP(B70,'% MDO'!$B:$E,4,FALSE)*G70</f>
        <v>5.037013</v>
      </c>
    </row>
    <row r="71" spans="1:10" x14ac:dyDescent="0.2">
      <c r="H71" s="134"/>
      <c r="I71" s="134"/>
    </row>
    <row r="72" spans="1:10" ht="30" x14ac:dyDescent="0.2">
      <c r="A72" s="10" t="s">
        <v>10</v>
      </c>
      <c r="B72" s="17">
        <v>10</v>
      </c>
      <c r="C72" s="126" t="s">
        <v>699</v>
      </c>
      <c r="D72" s="10" t="s">
        <v>11</v>
      </c>
      <c r="E72" s="197" t="s">
        <v>22</v>
      </c>
      <c r="F72" s="178" t="s">
        <v>21</v>
      </c>
      <c r="G72" s="179">
        <f>SUM(G73:G80)</f>
        <v>2027.7134000000003</v>
      </c>
      <c r="H72" s="174">
        <f>SUM(H73:H80)</f>
        <v>1673.2550062400001</v>
      </c>
      <c r="I72" s="174">
        <f>SUM(I73:I80)</f>
        <v>354.45839376000004</v>
      </c>
      <c r="J72" s="310">
        <f>I72/G72</f>
        <v>0.17480694942391758</v>
      </c>
    </row>
    <row r="73" spans="1:10" ht="30" x14ac:dyDescent="0.2">
      <c r="A73" s="21" t="s">
        <v>3</v>
      </c>
      <c r="B73" s="15">
        <v>103685</v>
      </c>
      <c r="C73" s="12" t="s">
        <v>17</v>
      </c>
      <c r="D73" s="7" t="s">
        <v>2</v>
      </c>
      <c r="E73" s="199">
        <v>1.1000000000000001</v>
      </c>
      <c r="F73" s="181">
        <v>707.17</v>
      </c>
      <c r="G73" s="183">
        <f t="shared" ref="G73:G75" si="15">E73*F73</f>
        <v>777.88700000000006</v>
      </c>
      <c r="H73" s="56">
        <f t="shared" ref="H73:H80" si="16">G73-I73</f>
        <v>726.54645800000003</v>
      </c>
      <c r="I73" s="56">
        <f>VLOOKUP(B73,'% MDO'!$B:$E,4,FALSE)*G73</f>
        <v>51.340542000000006</v>
      </c>
    </row>
    <row r="74" spans="1:10" ht="30" x14ac:dyDescent="0.2">
      <c r="A74" s="21" t="s">
        <v>3</v>
      </c>
      <c r="B74" s="15">
        <v>95947</v>
      </c>
      <c r="C74" s="12" t="s">
        <v>16</v>
      </c>
      <c r="D74" s="7" t="s">
        <v>19</v>
      </c>
      <c r="E74" s="199">
        <f>50*E73</f>
        <v>55.000000000000007</v>
      </c>
      <c r="F74" s="181">
        <v>9.98</v>
      </c>
      <c r="G74" s="183">
        <f t="shared" si="15"/>
        <v>548.90000000000009</v>
      </c>
      <c r="H74" s="56">
        <f t="shared" si="16"/>
        <v>471.34043000000008</v>
      </c>
      <c r="I74" s="56">
        <f>VLOOKUP(B74,'% MDO'!$B:$E,4,FALSE)*G74</f>
        <v>77.559570000000022</v>
      </c>
    </row>
    <row r="75" spans="1:10" ht="45" x14ac:dyDescent="0.2">
      <c r="A75" s="21" t="s">
        <v>3</v>
      </c>
      <c r="B75" s="15">
        <v>96534</v>
      </c>
      <c r="C75" s="12" t="s">
        <v>18</v>
      </c>
      <c r="D75" s="11" t="s">
        <v>237</v>
      </c>
      <c r="E75" s="199">
        <f>E77</f>
        <v>3.12</v>
      </c>
      <c r="F75" s="181">
        <v>72.72</v>
      </c>
      <c r="G75" s="183">
        <f t="shared" si="15"/>
        <v>226.88640000000001</v>
      </c>
      <c r="H75" s="56">
        <f t="shared" si="16"/>
        <v>67.181063039999998</v>
      </c>
      <c r="I75" s="56">
        <f>VLOOKUP(B75,'% MDO'!$B:$E,4,FALSE)*G75</f>
        <v>159.70533696000001</v>
      </c>
    </row>
    <row r="76" spans="1:10" ht="30" x14ac:dyDescent="0.2">
      <c r="A76" s="21" t="s">
        <v>12</v>
      </c>
      <c r="B76" s="15">
        <v>4299</v>
      </c>
      <c r="C76" s="148" t="s">
        <v>20</v>
      </c>
      <c r="D76" s="7" t="s">
        <v>19</v>
      </c>
      <c r="E76" s="199">
        <v>1</v>
      </c>
      <c r="F76" s="181">
        <v>1.29</v>
      </c>
      <c r="G76" s="183">
        <f>E76*F76</f>
        <v>1.29</v>
      </c>
      <c r="H76" s="56">
        <f t="shared" si="16"/>
        <v>1.29</v>
      </c>
      <c r="I76" s="56">
        <v>0</v>
      </c>
    </row>
    <row r="77" spans="1:10" ht="30" x14ac:dyDescent="0.2">
      <c r="A77" s="22" t="s">
        <v>3</v>
      </c>
      <c r="B77" s="18">
        <v>3993</v>
      </c>
      <c r="C77" s="130" t="s">
        <v>710</v>
      </c>
      <c r="D77" s="11" t="s">
        <v>237</v>
      </c>
      <c r="E77" s="195">
        <f>E78</f>
        <v>3.12</v>
      </c>
      <c r="F77" s="184">
        <v>114.45</v>
      </c>
      <c r="G77" s="182">
        <f>E77*F77</f>
        <v>357.084</v>
      </c>
      <c r="H77" s="56">
        <f t="shared" si="16"/>
        <v>357.084</v>
      </c>
      <c r="I77" s="56">
        <v>0</v>
      </c>
    </row>
    <row r="78" spans="1:10" ht="30" x14ac:dyDescent="0.2">
      <c r="A78" s="123" t="s">
        <v>3</v>
      </c>
      <c r="B78" s="124">
        <v>102224</v>
      </c>
      <c r="C78" s="154" t="s">
        <v>23</v>
      </c>
      <c r="D78" s="125" t="s">
        <v>237</v>
      </c>
      <c r="E78" s="198">
        <f>(0.36+0.42)*4</f>
        <v>3.12</v>
      </c>
      <c r="F78" s="184">
        <v>32.799999999999997</v>
      </c>
      <c r="G78" s="182">
        <f>E78*F78</f>
        <v>102.336</v>
      </c>
      <c r="H78" s="56">
        <f t="shared" si="16"/>
        <v>39.215155199999998</v>
      </c>
      <c r="I78" s="56">
        <f>VLOOKUP(B78,'% MDO'!$B:$E,4,FALSE)*G78</f>
        <v>63.1208448</v>
      </c>
    </row>
    <row r="79" spans="1:10" ht="30" x14ac:dyDescent="0.2">
      <c r="A79" s="123" t="s">
        <v>3</v>
      </c>
      <c r="B79" s="18">
        <v>102486</v>
      </c>
      <c r="C79" s="64" t="s">
        <v>708</v>
      </c>
      <c r="D79" s="11" t="s">
        <v>38</v>
      </c>
      <c r="E79" s="195">
        <f>0.02*3</f>
        <v>0.06</v>
      </c>
      <c r="F79" s="177">
        <v>664.13</v>
      </c>
      <c r="G79" s="182">
        <v>13.01</v>
      </c>
      <c r="H79" s="56">
        <f t="shared" si="16"/>
        <v>10.277899999999999</v>
      </c>
      <c r="I79" s="56">
        <f>VLOOKUP(B79,'% MDO'!$B:$E,4,FALSE)*G79</f>
        <v>2.7321</v>
      </c>
    </row>
    <row r="80" spans="1:10" ht="30" x14ac:dyDescent="0.2">
      <c r="A80" s="21" t="s">
        <v>12</v>
      </c>
      <c r="B80" s="18">
        <v>4721</v>
      </c>
      <c r="C80" s="64" t="s">
        <v>709</v>
      </c>
      <c r="D80" s="11" t="s">
        <v>38</v>
      </c>
      <c r="E80" s="195">
        <f>0.0034*3</f>
        <v>1.0199999999999999E-2</v>
      </c>
      <c r="F80" s="177">
        <v>94.5</v>
      </c>
      <c r="G80" s="182">
        <v>0.32</v>
      </c>
      <c r="H80" s="56">
        <f t="shared" si="16"/>
        <v>0.32</v>
      </c>
      <c r="I80" s="56">
        <v>0</v>
      </c>
    </row>
    <row r="81" spans="1:10" x14ac:dyDescent="0.2">
      <c r="H81" s="134"/>
      <c r="I81" s="134"/>
    </row>
    <row r="82" spans="1:10" x14ac:dyDescent="0.2">
      <c r="A82" s="10" t="s">
        <v>10</v>
      </c>
      <c r="B82" s="17">
        <v>11</v>
      </c>
      <c r="C82" s="87" t="s">
        <v>706</v>
      </c>
      <c r="D82" s="10" t="s">
        <v>11</v>
      </c>
      <c r="E82" s="197" t="s">
        <v>22</v>
      </c>
      <c r="F82" s="178" t="s">
        <v>21</v>
      </c>
      <c r="G82" s="179">
        <f>SUM(G83:G88)</f>
        <v>1089.7559100000001</v>
      </c>
      <c r="H82" s="174">
        <f>SUM(H83:H87)</f>
        <v>686.59282573200005</v>
      </c>
      <c r="I82" s="174">
        <f>SUM(I83:I87)</f>
        <v>403.16308426799998</v>
      </c>
      <c r="J82" s="310">
        <f>I82/G82</f>
        <v>0.36995723589881696</v>
      </c>
    </row>
    <row r="83" spans="1:10" ht="30" x14ac:dyDescent="0.2">
      <c r="A83" s="22" t="s">
        <v>3</v>
      </c>
      <c r="B83" s="18">
        <v>88278</v>
      </c>
      <c r="C83" s="130" t="s">
        <v>715</v>
      </c>
      <c r="D83" s="11" t="s">
        <v>4</v>
      </c>
      <c r="E83" s="195">
        <f>8*1.5</f>
        <v>12</v>
      </c>
      <c r="F83" s="177">
        <v>31.47</v>
      </c>
      <c r="G83" s="182">
        <f>E83*F83</f>
        <v>377.64</v>
      </c>
      <c r="H83" s="56">
        <f t="shared" ref="H83:H87" si="17">G83-I83</f>
        <v>0</v>
      </c>
      <c r="I83" s="56">
        <f>VLOOKUP(B83,'% MDO'!$B:$E,4,FALSE)*G83</f>
        <v>377.64</v>
      </c>
    </row>
    <row r="84" spans="1:10" x14ac:dyDescent="0.2">
      <c r="A84" s="22" t="s">
        <v>3</v>
      </c>
      <c r="B84" s="18" t="s">
        <v>719</v>
      </c>
      <c r="C84" s="164" t="s">
        <v>720</v>
      </c>
      <c r="D84" s="11" t="s">
        <v>716</v>
      </c>
      <c r="E84" s="195">
        <f>(((0.87+0.87+0.87+0.83+0.83+0.42+0.42+0.4+0.4)*2)+(0.5*12))/6</f>
        <v>2.97</v>
      </c>
      <c r="F84" s="177">
        <f>COTAÇÕES!B194</f>
        <v>174.15</v>
      </c>
      <c r="G84" s="182">
        <f>E84*F84</f>
        <v>517.22550000000001</v>
      </c>
      <c r="H84" s="56">
        <f t="shared" si="17"/>
        <v>517.22550000000001</v>
      </c>
      <c r="I84" s="56">
        <v>0</v>
      </c>
    </row>
    <row r="85" spans="1:10" ht="30" x14ac:dyDescent="0.2">
      <c r="A85" s="22" t="s">
        <v>3</v>
      </c>
      <c r="B85" s="18">
        <v>100751</v>
      </c>
      <c r="C85" s="130" t="s">
        <v>718</v>
      </c>
      <c r="D85" s="125" t="s">
        <v>237</v>
      </c>
      <c r="E85" s="195">
        <f>E84*(0.05*4)</f>
        <v>0.59400000000000008</v>
      </c>
      <c r="F85" s="184">
        <v>43.84</v>
      </c>
      <c r="G85" s="182">
        <f>E85*F85</f>
        <v>26.040960000000005</v>
      </c>
      <c r="H85" s="56">
        <f t="shared" si="17"/>
        <v>23.884768512000004</v>
      </c>
      <c r="I85" s="56">
        <f>VLOOKUP(B85,'% MDO'!$B:$E,4,FALSE)*G85</f>
        <v>2.1561914880000006</v>
      </c>
    </row>
    <row r="86" spans="1:10" ht="30" x14ac:dyDescent="0.2">
      <c r="A86" s="22" t="s">
        <v>3</v>
      </c>
      <c r="B86" s="18">
        <v>3993</v>
      </c>
      <c r="C86" s="130" t="s">
        <v>710</v>
      </c>
      <c r="D86" s="11" t="s">
        <v>237</v>
      </c>
      <c r="E86" s="195">
        <f>(0.5*0.87)+((0.32+0.32+0.4+0.4)*0.5)</f>
        <v>1.155</v>
      </c>
      <c r="F86" s="184">
        <v>114.45</v>
      </c>
      <c r="G86" s="182">
        <f>E86*F86</f>
        <v>132.18975</v>
      </c>
      <c r="H86" s="56">
        <f t="shared" si="17"/>
        <v>132.18975</v>
      </c>
      <c r="I86" s="56">
        <v>0</v>
      </c>
    </row>
    <row r="87" spans="1:10" ht="30" x14ac:dyDescent="0.2">
      <c r="A87" s="123" t="s">
        <v>3</v>
      </c>
      <c r="B87" s="124">
        <v>102223</v>
      </c>
      <c r="C87" s="154" t="s">
        <v>650</v>
      </c>
      <c r="D87" s="125" t="s">
        <v>237</v>
      </c>
      <c r="E87" s="198">
        <f>E86</f>
        <v>1.155</v>
      </c>
      <c r="F87" s="184">
        <v>31.74</v>
      </c>
      <c r="G87" s="182">
        <f>E87*F87</f>
        <v>36.659700000000001</v>
      </c>
      <c r="H87" s="56">
        <f t="shared" si="17"/>
        <v>13.29280722</v>
      </c>
      <c r="I87" s="56">
        <f>VLOOKUP(B87,'% MDO'!$B:$E,4,FALSE)*G87</f>
        <v>23.366892780000001</v>
      </c>
    </row>
    <row r="88" spans="1:10" x14ac:dyDescent="0.2">
      <c r="H88" s="134"/>
      <c r="I88" s="134"/>
    </row>
    <row r="89" spans="1:10" x14ac:dyDescent="0.2">
      <c r="A89" s="10" t="s">
        <v>10</v>
      </c>
      <c r="B89" s="17">
        <v>12</v>
      </c>
      <c r="C89" s="87" t="s">
        <v>707</v>
      </c>
      <c r="D89" s="10" t="s">
        <v>11</v>
      </c>
      <c r="E89" s="197" t="s">
        <v>22</v>
      </c>
      <c r="F89" s="178" t="s">
        <v>21</v>
      </c>
      <c r="G89" s="179">
        <f>SUM(G90:G97)</f>
        <v>5163.118587142857</v>
      </c>
      <c r="H89" s="174">
        <f>SUM(H90:H96)</f>
        <v>4600.1204104476583</v>
      </c>
      <c r="I89" s="174">
        <f>SUM(I90:I96)</f>
        <v>562.99817669519996</v>
      </c>
      <c r="J89" s="310">
        <f>I89/G89</f>
        <v>0.10904227109893855</v>
      </c>
    </row>
    <row r="90" spans="1:10" x14ac:dyDescent="0.2">
      <c r="A90" s="22" t="s">
        <v>14</v>
      </c>
      <c r="B90" s="18" t="s">
        <v>712</v>
      </c>
      <c r="C90" s="164" t="s">
        <v>722</v>
      </c>
      <c r="D90" s="11" t="s">
        <v>237</v>
      </c>
      <c r="E90" s="195">
        <f>(1.29+1.29)*1.5</f>
        <v>3.87</v>
      </c>
      <c r="F90" s="177">
        <f>COTAÇÕES!B161</f>
        <v>632.5</v>
      </c>
      <c r="G90" s="182">
        <f t="shared" ref="G90:G96" si="18">E90*F90</f>
        <v>2447.7750000000001</v>
      </c>
      <c r="H90" s="56">
        <f t="shared" ref="H90:H96" si="19">G90-I90</f>
        <v>2447.7750000000001</v>
      </c>
      <c r="I90" s="56">
        <v>0</v>
      </c>
    </row>
    <row r="91" spans="1:10" x14ac:dyDescent="0.2">
      <c r="A91" s="22" t="s">
        <v>14</v>
      </c>
      <c r="B91" s="18" t="s">
        <v>713</v>
      </c>
      <c r="C91" s="164" t="s">
        <v>714</v>
      </c>
      <c r="D91" s="11" t="s">
        <v>237</v>
      </c>
      <c r="E91" s="195">
        <f>1.25*1.5*3</f>
        <v>5.625</v>
      </c>
      <c r="F91" s="177">
        <f>COTAÇÕES!B172</f>
        <v>61.080952380952375</v>
      </c>
      <c r="G91" s="182">
        <f t="shared" si="18"/>
        <v>343.58035714285711</v>
      </c>
      <c r="H91" s="56">
        <f t="shared" si="19"/>
        <v>343.58035714285711</v>
      </c>
      <c r="I91" s="56">
        <v>0</v>
      </c>
    </row>
    <row r="92" spans="1:10" ht="30" x14ac:dyDescent="0.2">
      <c r="A92" s="22" t="s">
        <v>3</v>
      </c>
      <c r="B92" s="18">
        <v>88278</v>
      </c>
      <c r="C92" s="130" t="s">
        <v>715</v>
      </c>
      <c r="D92" s="11" t="s">
        <v>4</v>
      </c>
      <c r="E92" s="195">
        <f>8*2</f>
        <v>16</v>
      </c>
      <c r="F92" s="177">
        <v>31.47</v>
      </c>
      <c r="G92" s="182">
        <f t="shared" si="18"/>
        <v>503.52</v>
      </c>
      <c r="H92" s="56">
        <f t="shared" si="19"/>
        <v>0</v>
      </c>
      <c r="I92" s="56">
        <f>VLOOKUP(B92,'% MDO'!$B:$E,4,FALSE)*G92</f>
        <v>503.52</v>
      </c>
    </row>
    <row r="93" spans="1:10" x14ac:dyDescent="0.2">
      <c r="A93" s="22" t="s">
        <v>3</v>
      </c>
      <c r="B93" s="18" t="s">
        <v>717</v>
      </c>
      <c r="C93" s="164" t="s">
        <v>711</v>
      </c>
      <c r="D93" s="11" t="s">
        <v>716</v>
      </c>
      <c r="E93" s="195">
        <f>(((1.29+1.29+1.25+1.29+1.29+1.25+0.44+0.44+0.4+0.4)*2)+(1.5*8)+(1.25+0.85+0.63+0.63+1.5+1.5))/6</f>
        <v>6.1733333333333329</v>
      </c>
      <c r="F93" s="177">
        <f>COTAÇÕES!B183</f>
        <v>228.08</v>
      </c>
      <c r="G93" s="182">
        <f t="shared" si="18"/>
        <v>1408.0138666666667</v>
      </c>
      <c r="H93" s="56">
        <f t="shared" si="19"/>
        <v>1408.0138666666667</v>
      </c>
      <c r="I93" s="56">
        <v>0</v>
      </c>
    </row>
    <row r="94" spans="1:10" ht="30" x14ac:dyDescent="0.2">
      <c r="A94" s="22" t="s">
        <v>3</v>
      </c>
      <c r="B94" s="18">
        <v>100751</v>
      </c>
      <c r="C94" s="130" t="s">
        <v>718</v>
      </c>
      <c r="D94" s="125" t="s">
        <v>237</v>
      </c>
      <c r="E94" s="195">
        <f>E93*(0.07*4)</f>
        <v>1.7285333333333335</v>
      </c>
      <c r="F94" s="184">
        <v>43.84</v>
      </c>
      <c r="G94" s="182">
        <f t="shared" si="18"/>
        <v>75.778901333333351</v>
      </c>
      <c r="H94" s="56">
        <f t="shared" si="19"/>
        <v>69.504408302933356</v>
      </c>
      <c r="I94" s="56">
        <f>VLOOKUP(B94,'% MDO'!$B:$E,4,FALSE)*G94</f>
        <v>6.2744930304000013</v>
      </c>
    </row>
    <row r="95" spans="1:10" ht="30" x14ac:dyDescent="0.2">
      <c r="A95" s="22" t="s">
        <v>3</v>
      </c>
      <c r="B95" s="18">
        <v>3993</v>
      </c>
      <c r="C95" s="130" t="s">
        <v>710</v>
      </c>
      <c r="D95" s="11" t="s">
        <v>237</v>
      </c>
      <c r="E95" s="195">
        <f>(0.32+0.4+0.4032+0.63)*1.5</f>
        <v>2.6298000000000004</v>
      </c>
      <c r="F95" s="184">
        <v>114.45</v>
      </c>
      <c r="G95" s="182">
        <f t="shared" si="18"/>
        <v>300.98061000000007</v>
      </c>
      <c r="H95" s="56">
        <f t="shared" si="19"/>
        <v>300.98061000000007</v>
      </c>
      <c r="I95" s="56">
        <v>0</v>
      </c>
    </row>
    <row r="96" spans="1:10" ht="30" x14ac:dyDescent="0.2">
      <c r="A96" s="123" t="s">
        <v>3</v>
      </c>
      <c r="B96" s="124">
        <v>102223</v>
      </c>
      <c r="C96" s="154" t="s">
        <v>650</v>
      </c>
      <c r="D96" s="125" t="s">
        <v>237</v>
      </c>
      <c r="E96" s="198">
        <f>E95</f>
        <v>2.6298000000000004</v>
      </c>
      <c r="F96" s="184">
        <v>31.74</v>
      </c>
      <c r="G96" s="182">
        <f t="shared" si="18"/>
        <v>83.469852000000003</v>
      </c>
      <c r="H96" s="56">
        <f t="shared" si="19"/>
        <v>30.266168335200007</v>
      </c>
      <c r="I96" s="56">
        <f>VLOOKUP(B96,'% MDO'!$B:$E,4,FALSE)*G96</f>
        <v>53.203683664799996</v>
      </c>
    </row>
    <row r="97" spans="1:10" x14ac:dyDescent="0.2">
      <c r="H97" s="134"/>
      <c r="I97" s="134"/>
    </row>
    <row r="98" spans="1:10" ht="30" x14ac:dyDescent="0.2">
      <c r="A98" s="10" t="s">
        <v>10</v>
      </c>
      <c r="B98" s="17">
        <v>13</v>
      </c>
      <c r="C98" s="10" t="s">
        <v>945</v>
      </c>
      <c r="D98" s="10" t="s">
        <v>11</v>
      </c>
      <c r="E98" s="197" t="s">
        <v>22</v>
      </c>
      <c r="F98" s="178" t="s">
        <v>21</v>
      </c>
      <c r="G98" s="179">
        <f>SUM(G99:G101)</f>
        <v>159.75</v>
      </c>
      <c r="H98" s="174">
        <f>SUM(H99:H101)</f>
        <v>119</v>
      </c>
      <c r="I98" s="174">
        <f>SUM(I99:I101)</f>
        <v>40.75</v>
      </c>
      <c r="J98" s="310">
        <f>I98/G98</f>
        <v>0.25508607198748046</v>
      </c>
    </row>
    <row r="99" spans="1:10" ht="30" x14ac:dyDescent="0.2">
      <c r="A99" s="22" t="s">
        <v>14</v>
      </c>
      <c r="B99" s="18" t="s">
        <v>959</v>
      </c>
      <c r="C99" s="167" t="s">
        <v>946</v>
      </c>
      <c r="D99" s="11" t="s">
        <v>36</v>
      </c>
      <c r="E99" s="195">
        <v>1</v>
      </c>
      <c r="F99" s="177">
        <v>119</v>
      </c>
      <c r="G99" s="132">
        <f>E99*F99</f>
        <v>119</v>
      </c>
      <c r="H99" s="56">
        <f t="shared" ref="H99:H101" si="20">G99-I99</f>
        <v>119</v>
      </c>
      <c r="I99" s="56">
        <v>0</v>
      </c>
    </row>
    <row r="100" spans="1:10" x14ac:dyDescent="0.2">
      <c r="A100" s="22" t="s">
        <v>3</v>
      </c>
      <c r="B100" s="18">
        <v>88264</v>
      </c>
      <c r="C100" s="167" t="s">
        <v>79</v>
      </c>
      <c r="D100" s="11" t="s">
        <v>4</v>
      </c>
      <c r="E100" s="195">
        <v>1</v>
      </c>
      <c r="F100" s="177">
        <v>28.75</v>
      </c>
      <c r="G100" s="132">
        <f t="shared" ref="G100:G101" si="21">E100*F100</f>
        <v>28.75</v>
      </c>
      <c r="H100" s="56">
        <f t="shared" si="20"/>
        <v>0</v>
      </c>
      <c r="I100" s="56">
        <f>VLOOKUP(B100,'% MDO'!$B:$E,4,FALSE)*G100</f>
        <v>28.75</v>
      </c>
    </row>
    <row r="101" spans="1:10" x14ac:dyDescent="0.2">
      <c r="A101" s="22" t="s">
        <v>3</v>
      </c>
      <c r="B101" s="18">
        <v>88247</v>
      </c>
      <c r="C101" s="167" t="s">
        <v>80</v>
      </c>
      <c r="D101" s="11" t="s">
        <v>4</v>
      </c>
      <c r="E101" s="195">
        <v>0.5</v>
      </c>
      <c r="F101" s="177">
        <v>24</v>
      </c>
      <c r="G101" s="132">
        <f t="shared" si="21"/>
        <v>12</v>
      </c>
      <c r="H101" s="56">
        <f t="shared" si="20"/>
        <v>0</v>
      </c>
      <c r="I101" s="56">
        <f>VLOOKUP(B101,'% MDO'!$B:$E,4,FALSE)*G101</f>
        <v>12</v>
      </c>
    </row>
    <row r="102" spans="1:10" x14ac:dyDescent="0.2">
      <c r="H102" s="134"/>
      <c r="I102" s="134"/>
    </row>
    <row r="103" spans="1:10" ht="30" x14ac:dyDescent="0.2">
      <c r="A103" s="10" t="s">
        <v>10</v>
      </c>
      <c r="B103" s="17">
        <v>14</v>
      </c>
      <c r="C103" s="10" t="s">
        <v>948</v>
      </c>
      <c r="D103" s="10" t="s">
        <v>11</v>
      </c>
      <c r="E103" s="197" t="s">
        <v>22</v>
      </c>
      <c r="F103" s="178" t="s">
        <v>21</v>
      </c>
      <c r="G103" s="179">
        <f>G104+G105+G106+G107</f>
        <v>1319.6058</v>
      </c>
      <c r="H103" s="174">
        <f>SUM(H104:H107)</f>
        <v>1267.32698508</v>
      </c>
      <c r="I103" s="174">
        <f>SUM(I104:I107)</f>
        <v>52.278814919999995</v>
      </c>
      <c r="J103" s="310">
        <f>I103/G103</f>
        <v>3.9616993893176272E-2</v>
      </c>
    </row>
    <row r="104" spans="1:10" ht="60" x14ac:dyDescent="0.2">
      <c r="A104" s="22" t="s">
        <v>12</v>
      </c>
      <c r="B104" s="18">
        <v>42440</v>
      </c>
      <c r="C104" s="135" t="s">
        <v>257</v>
      </c>
      <c r="D104" s="11" t="s">
        <v>36</v>
      </c>
      <c r="E104" s="195">
        <v>1</v>
      </c>
      <c r="F104" s="55">
        <v>1235.9100000000001</v>
      </c>
      <c r="G104" s="132">
        <f t="shared" ref="G104:G107" si="22">E104*F104</f>
        <v>1235.9100000000001</v>
      </c>
      <c r="H104" s="56">
        <f t="shared" ref="H104:H107" si="23">G104-I104</f>
        <v>1235.9100000000001</v>
      </c>
      <c r="I104" s="56">
        <v>0</v>
      </c>
    </row>
    <row r="105" spans="1:10" x14ac:dyDescent="0.2">
      <c r="A105" s="22" t="s">
        <v>3</v>
      </c>
      <c r="B105" s="18">
        <v>88316</v>
      </c>
      <c r="C105" s="167" t="s">
        <v>82</v>
      </c>
      <c r="D105" s="11" t="s">
        <v>4</v>
      </c>
      <c r="E105" s="195">
        <v>1</v>
      </c>
      <c r="F105" s="177">
        <v>22.36</v>
      </c>
      <c r="G105" s="132">
        <f t="shared" si="22"/>
        <v>22.36</v>
      </c>
      <c r="H105" s="56">
        <f t="shared" si="23"/>
        <v>0</v>
      </c>
      <c r="I105" s="56">
        <f>VLOOKUP(B105,'% MDO'!$B:$E,4,FALSE)*G105</f>
        <v>22.36</v>
      </c>
    </row>
    <row r="106" spans="1:10" x14ac:dyDescent="0.2">
      <c r="A106" s="22" t="s">
        <v>3</v>
      </c>
      <c r="B106" s="18">
        <v>88309</v>
      </c>
      <c r="C106" s="167" t="s">
        <v>24</v>
      </c>
      <c r="D106" s="11" t="s">
        <v>4</v>
      </c>
      <c r="E106" s="195">
        <v>1</v>
      </c>
      <c r="F106" s="177">
        <v>26.91</v>
      </c>
      <c r="G106" s="132">
        <f t="shared" si="22"/>
        <v>26.91</v>
      </c>
      <c r="H106" s="56">
        <f t="shared" si="23"/>
        <v>0</v>
      </c>
      <c r="I106" s="56">
        <f>VLOOKUP(B106,'% MDO'!$B:$E,4,FALSE)*G106</f>
        <v>26.91</v>
      </c>
    </row>
    <row r="107" spans="1:10" ht="45" x14ac:dyDescent="0.2">
      <c r="A107" s="22" t="s">
        <v>3</v>
      </c>
      <c r="B107" s="18">
        <v>87382</v>
      </c>
      <c r="C107" s="167" t="s">
        <v>949</v>
      </c>
      <c r="D107" s="11" t="s">
        <v>38</v>
      </c>
      <c r="E107" s="195">
        <v>2.0000000000000004E-2</v>
      </c>
      <c r="F107" s="177">
        <v>1721.29</v>
      </c>
      <c r="G107" s="132">
        <f t="shared" si="22"/>
        <v>34.42580000000001</v>
      </c>
      <c r="H107" s="56">
        <f t="shared" si="23"/>
        <v>31.416985080000007</v>
      </c>
      <c r="I107" s="56">
        <f>VLOOKUP(B107,'% MDO'!$B:$E,4,FALSE)*G107</f>
        <v>3.0088149200000012</v>
      </c>
    </row>
    <row r="108" spans="1:10" x14ac:dyDescent="0.2">
      <c r="A108" s="169"/>
      <c r="B108" s="169"/>
      <c r="C108" s="169"/>
      <c r="D108" s="169"/>
      <c r="E108" s="200"/>
      <c r="F108" s="185"/>
      <c r="G108" s="185"/>
      <c r="H108" s="185"/>
      <c r="I108" s="185"/>
    </row>
    <row r="109" spans="1:10" ht="30" x14ac:dyDescent="0.2">
      <c r="A109" s="10" t="s">
        <v>10</v>
      </c>
      <c r="B109" s="17">
        <v>15</v>
      </c>
      <c r="C109" s="10" t="s">
        <v>954</v>
      </c>
      <c r="D109" s="10" t="s">
        <v>11</v>
      </c>
      <c r="E109" s="197" t="s">
        <v>22</v>
      </c>
      <c r="F109" s="178" t="s">
        <v>21</v>
      </c>
      <c r="G109" s="179">
        <f>G110+G111+G112</f>
        <v>81.224999999999994</v>
      </c>
      <c r="H109" s="174">
        <f>SUM(H110:H112)</f>
        <v>54.85</v>
      </c>
      <c r="I109" s="174">
        <f>SUM(I110:I112)</f>
        <v>26.375</v>
      </c>
      <c r="J109" s="310">
        <f>I109/G109</f>
        <v>0.324715297014466</v>
      </c>
    </row>
    <row r="110" spans="1:10" ht="30" x14ac:dyDescent="0.2">
      <c r="A110" s="22" t="s">
        <v>12</v>
      </c>
      <c r="B110" s="18">
        <v>7525</v>
      </c>
      <c r="C110" s="135" t="s">
        <v>955</v>
      </c>
      <c r="D110" s="53" t="s">
        <v>952</v>
      </c>
      <c r="E110" s="195">
        <v>1</v>
      </c>
      <c r="F110" s="55">
        <v>54.85</v>
      </c>
      <c r="G110" s="132">
        <f t="shared" ref="G110:G112" si="24">E110*F110</f>
        <v>54.85</v>
      </c>
      <c r="H110" s="56">
        <f t="shared" ref="H110:H112" si="25">G110-I110</f>
        <v>54.85</v>
      </c>
      <c r="I110" s="56">
        <v>0</v>
      </c>
    </row>
    <row r="111" spans="1:10" x14ac:dyDescent="0.2">
      <c r="A111" s="22" t="s">
        <v>3</v>
      </c>
      <c r="B111" s="18">
        <v>88264</v>
      </c>
      <c r="C111" s="167" t="s">
        <v>79</v>
      </c>
      <c r="D111" s="11" t="s">
        <v>4</v>
      </c>
      <c r="E111" s="195">
        <v>0.5</v>
      </c>
      <c r="F111" s="177">
        <v>28.75</v>
      </c>
      <c r="G111" s="132">
        <f t="shared" si="24"/>
        <v>14.375</v>
      </c>
      <c r="H111" s="56">
        <f t="shared" si="25"/>
        <v>0</v>
      </c>
      <c r="I111" s="56">
        <f>VLOOKUP(B111,'% MDO'!$B:$E,4,FALSE)*G111</f>
        <v>14.375</v>
      </c>
    </row>
    <row r="112" spans="1:10" x14ac:dyDescent="0.2">
      <c r="A112" s="22" t="s">
        <v>3</v>
      </c>
      <c r="B112" s="18">
        <v>88247</v>
      </c>
      <c r="C112" s="167" t="s">
        <v>80</v>
      </c>
      <c r="D112" s="11" t="s">
        <v>4</v>
      </c>
      <c r="E112" s="195">
        <v>0.5</v>
      </c>
      <c r="F112" s="177">
        <v>24</v>
      </c>
      <c r="G112" s="132">
        <f t="shared" si="24"/>
        <v>12</v>
      </c>
      <c r="H112" s="56">
        <f t="shared" si="25"/>
        <v>0</v>
      </c>
      <c r="I112" s="56">
        <f>VLOOKUP(B112,'% MDO'!$B:$E,4,FALSE)*G112</f>
        <v>12</v>
      </c>
    </row>
    <row r="113" spans="1:10" x14ac:dyDescent="0.2">
      <c r="A113" s="169"/>
      <c r="B113" s="169"/>
      <c r="C113" s="169"/>
      <c r="D113" s="169"/>
      <c r="E113" s="200"/>
      <c r="F113" s="185"/>
      <c r="G113" s="185"/>
      <c r="H113" s="185"/>
      <c r="I113" s="185"/>
    </row>
    <row r="114" spans="1:10" ht="30" x14ac:dyDescent="0.2">
      <c r="A114" s="10" t="s">
        <v>10</v>
      </c>
      <c r="B114" s="17">
        <v>16</v>
      </c>
      <c r="C114" s="10" t="s">
        <v>950</v>
      </c>
      <c r="D114" s="10" t="s">
        <v>11</v>
      </c>
      <c r="E114" s="197" t="s">
        <v>22</v>
      </c>
      <c r="F114" s="178" t="s">
        <v>21</v>
      </c>
      <c r="G114" s="179">
        <f>G115+G116</f>
        <v>2250.52</v>
      </c>
      <c r="H114" s="174">
        <f>SUM(H115:H116)</f>
        <v>1966.1182899999999</v>
      </c>
      <c r="I114" s="174">
        <f>SUM(I115:I116)</f>
        <v>284.40171000000004</v>
      </c>
      <c r="J114" s="310">
        <f>I114/G114</f>
        <v>0.12637155412971227</v>
      </c>
    </row>
    <row r="115" spans="1:10" ht="30" x14ac:dyDescent="0.2">
      <c r="A115" s="22" t="s">
        <v>12</v>
      </c>
      <c r="B115" s="18">
        <v>5059</v>
      </c>
      <c r="C115" s="135" t="s">
        <v>951</v>
      </c>
      <c r="D115" s="53" t="s">
        <v>952</v>
      </c>
      <c r="E115" s="195">
        <v>1</v>
      </c>
      <c r="F115" s="55">
        <v>1380.79</v>
      </c>
      <c r="G115" s="132">
        <f t="shared" ref="G115:G116" si="26">E115*F115</f>
        <v>1380.79</v>
      </c>
      <c r="H115" s="56">
        <f t="shared" ref="H115:H116" si="27">G115-I115</f>
        <v>1380.79</v>
      </c>
      <c r="I115" s="56">
        <v>0</v>
      </c>
    </row>
    <row r="116" spans="1:10" ht="60" x14ac:dyDescent="0.2">
      <c r="A116" s="22" t="s">
        <v>3</v>
      </c>
      <c r="B116" s="18">
        <v>100601</v>
      </c>
      <c r="C116" s="167" t="s">
        <v>953</v>
      </c>
      <c r="D116" s="53" t="s">
        <v>952</v>
      </c>
      <c r="E116" s="195">
        <v>1</v>
      </c>
      <c r="F116" s="55">
        <v>869.73</v>
      </c>
      <c r="G116" s="132">
        <f t="shared" si="26"/>
        <v>869.73</v>
      </c>
      <c r="H116" s="56">
        <f t="shared" si="27"/>
        <v>585.32828999999992</v>
      </c>
      <c r="I116" s="56">
        <f>VLOOKUP(B116,'% MDO'!$B:$E,4,FALSE)*G116</f>
        <v>284.40171000000004</v>
      </c>
    </row>
    <row r="117" spans="1:10" x14ac:dyDescent="0.2">
      <c r="A117" s="169"/>
      <c r="B117" s="169"/>
      <c r="C117" s="169"/>
      <c r="D117" s="169"/>
      <c r="E117" s="200"/>
      <c r="F117" s="185"/>
      <c r="G117" s="185"/>
      <c r="H117" s="185"/>
      <c r="I117" s="185"/>
    </row>
    <row r="118" spans="1:10" ht="45" x14ac:dyDescent="0.2">
      <c r="A118" s="10" t="s">
        <v>10</v>
      </c>
      <c r="B118" s="17">
        <v>17</v>
      </c>
      <c r="C118" s="10" t="s">
        <v>988</v>
      </c>
      <c r="D118" s="10" t="s">
        <v>11</v>
      </c>
      <c r="E118" s="197" t="s">
        <v>22</v>
      </c>
      <c r="F118" s="178" t="s">
        <v>21</v>
      </c>
      <c r="G118" s="179">
        <f>SUM(G119:G128)</f>
        <v>1252.4127292279998</v>
      </c>
      <c r="H118" s="174">
        <f>SUM(H119:H128)</f>
        <v>1120.7588864600816</v>
      </c>
      <c r="I118" s="174">
        <f>SUM(I119:I128)</f>
        <v>131.65384276791841</v>
      </c>
      <c r="J118" s="310">
        <f>I118/G118</f>
        <v>0.10512017300324886</v>
      </c>
    </row>
    <row r="119" spans="1:10" ht="30" x14ac:dyDescent="0.2">
      <c r="A119" s="22" t="s">
        <v>12</v>
      </c>
      <c r="B119" s="18">
        <v>5050</v>
      </c>
      <c r="C119" s="135" t="s">
        <v>226</v>
      </c>
      <c r="D119" s="53" t="s">
        <v>952</v>
      </c>
      <c r="E119" s="195">
        <v>1</v>
      </c>
      <c r="F119" s="55">
        <v>564.91</v>
      </c>
      <c r="G119" s="132">
        <f t="shared" ref="G119:G127" si="28">E119*F119</f>
        <v>564.91</v>
      </c>
      <c r="H119" s="56">
        <f t="shared" ref="H119:H128" si="29">G119-I119</f>
        <v>564.91</v>
      </c>
      <c r="I119" s="56">
        <v>0</v>
      </c>
    </row>
    <row r="120" spans="1:10" x14ac:dyDescent="0.2">
      <c r="A120" s="22" t="s">
        <v>3</v>
      </c>
      <c r="B120" s="18">
        <v>88264</v>
      </c>
      <c r="C120" s="135" t="s">
        <v>79</v>
      </c>
      <c r="D120" s="53" t="s">
        <v>4</v>
      </c>
      <c r="E120" s="195">
        <v>0.9909</v>
      </c>
      <c r="F120" s="55">
        <v>28.75</v>
      </c>
      <c r="G120" s="132">
        <f t="shared" si="28"/>
        <v>28.488375000000001</v>
      </c>
      <c r="H120" s="56">
        <f t="shared" si="29"/>
        <v>0</v>
      </c>
      <c r="I120" s="56">
        <f>VLOOKUP(B120,'% MDO'!$B:$E,4,FALSE)*G120</f>
        <v>28.488375000000001</v>
      </c>
    </row>
    <row r="121" spans="1:10" x14ac:dyDescent="0.2">
      <c r="A121" s="22" t="s">
        <v>3</v>
      </c>
      <c r="B121" s="18">
        <v>88247</v>
      </c>
      <c r="C121" s="135" t="s">
        <v>80</v>
      </c>
      <c r="D121" s="53" t="s">
        <v>4</v>
      </c>
      <c r="E121" s="195">
        <v>0.22020000000000001</v>
      </c>
      <c r="F121" s="55">
        <v>24</v>
      </c>
      <c r="G121" s="132">
        <f t="shared" si="28"/>
        <v>5.2848000000000006</v>
      </c>
      <c r="H121" s="56">
        <f t="shared" si="29"/>
        <v>0</v>
      </c>
      <c r="I121" s="56">
        <f>VLOOKUP(B121,'% MDO'!$B:$E,4,FALSE)*G121</f>
        <v>5.2848000000000006</v>
      </c>
    </row>
    <row r="122" spans="1:10" ht="30" x14ac:dyDescent="0.2">
      <c r="A122" s="22" t="s">
        <v>12</v>
      </c>
      <c r="B122" s="18">
        <v>39746</v>
      </c>
      <c r="C122" s="135" t="s">
        <v>985</v>
      </c>
      <c r="D122" s="53" t="s">
        <v>36</v>
      </c>
      <c r="E122" s="195">
        <v>4</v>
      </c>
      <c r="F122" s="55">
        <v>75.55</v>
      </c>
      <c r="G122" s="132">
        <f t="shared" si="28"/>
        <v>302.2</v>
      </c>
      <c r="H122" s="56">
        <f t="shared" si="29"/>
        <v>302.2</v>
      </c>
      <c r="I122" s="56">
        <v>0</v>
      </c>
    </row>
    <row r="123" spans="1:10" ht="60" x14ac:dyDescent="0.2">
      <c r="A123" s="22" t="s">
        <v>3</v>
      </c>
      <c r="B123" s="18">
        <v>5930</v>
      </c>
      <c r="C123" s="135" t="s">
        <v>986</v>
      </c>
      <c r="D123" s="53" t="s">
        <v>15</v>
      </c>
      <c r="E123" s="195">
        <v>0.98652010000000001</v>
      </c>
      <c r="F123" s="55">
        <v>76.28</v>
      </c>
      <c r="G123" s="132">
        <f t="shared" si="28"/>
        <v>75.251753227999998</v>
      </c>
      <c r="H123" s="56">
        <f t="shared" si="29"/>
        <v>46.069123326181597</v>
      </c>
      <c r="I123" s="56">
        <f>VLOOKUP(B123,'% MDO'!$B:$E,4,FALSE)*G123</f>
        <v>29.182629901818398</v>
      </c>
    </row>
    <row r="124" spans="1:10" ht="60" x14ac:dyDescent="0.2">
      <c r="A124" s="22" t="s">
        <v>3</v>
      </c>
      <c r="B124" s="18">
        <v>5928</v>
      </c>
      <c r="C124" s="135" t="s">
        <v>987</v>
      </c>
      <c r="D124" s="53" t="s">
        <v>119</v>
      </c>
      <c r="E124" s="195">
        <v>0.18010000000000001</v>
      </c>
      <c r="F124" s="55">
        <v>289.61</v>
      </c>
      <c r="G124" s="132">
        <f t="shared" si="28"/>
        <v>52.158761000000005</v>
      </c>
      <c r="H124" s="56">
        <f t="shared" si="29"/>
        <v>46.833351501900005</v>
      </c>
      <c r="I124" s="56">
        <f>VLOOKUP(B124,'% MDO'!$B:$E,4,FALSE)*G124</f>
        <v>5.3254094981</v>
      </c>
    </row>
    <row r="125" spans="1:10" ht="30" x14ac:dyDescent="0.2">
      <c r="A125" s="51" t="s">
        <v>3</v>
      </c>
      <c r="B125" s="18">
        <v>91932</v>
      </c>
      <c r="C125" s="141" t="s">
        <v>233</v>
      </c>
      <c r="D125" s="68" t="s">
        <v>13</v>
      </c>
      <c r="E125" s="195">
        <f>3*3</f>
        <v>9</v>
      </c>
      <c r="F125" s="55">
        <v>17.28</v>
      </c>
      <c r="G125" s="132">
        <f t="shared" si="28"/>
        <v>155.52000000000001</v>
      </c>
      <c r="H125" s="56">
        <f t="shared" si="29"/>
        <v>119.51712000000001</v>
      </c>
      <c r="I125" s="56">
        <f>VLOOKUP(B125,'% MDO'!$B:$E,4,FALSE)*G125</f>
        <v>36.002880000000005</v>
      </c>
    </row>
    <row r="126" spans="1:10" x14ac:dyDescent="0.2">
      <c r="A126" s="22" t="s">
        <v>12</v>
      </c>
      <c r="B126" s="18">
        <v>12294</v>
      </c>
      <c r="C126" s="135" t="s">
        <v>989</v>
      </c>
      <c r="D126" s="53" t="s">
        <v>36</v>
      </c>
      <c r="E126" s="195">
        <v>1</v>
      </c>
      <c r="F126" s="55">
        <v>14.06</v>
      </c>
      <c r="G126" s="132">
        <f t="shared" si="28"/>
        <v>14.06</v>
      </c>
      <c r="H126" s="56">
        <f t="shared" si="29"/>
        <v>14.06</v>
      </c>
      <c r="I126" s="56">
        <v>0</v>
      </c>
    </row>
    <row r="127" spans="1:10" ht="45" x14ac:dyDescent="0.2">
      <c r="A127" s="22" t="s">
        <v>3</v>
      </c>
      <c r="B127" s="18">
        <v>94962</v>
      </c>
      <c r="C127" s="135" t="s">
        <v>991</v>
      </c>
      <c r="D127" s="53" t="s">
        <v>38</v>
      </c>
      <c r="E127" s="195">
        <f>0.4*0.4*0.4</f>
        <v>6.4000000000000015E-2</v>
      </c>
      <c r="F127" s="55">
        <v>432.36</v>
      </c>
      <c r="G127" s="132">
        <f t="shared" si="28"/>
        <v>27.671040000000009</v>
      </c>
      <c r="H127" s="56">
        <f t="shared" si="29"/>
        <v>21.121304832000007</v>
      </c>
      <c r="I127" s="56">
        <f>VLOOKUP(B127,'% MDO'!$B:$E,4,FALSE)*G127</f>
        <v>6.5497351680000016</v>
      </c>
    </row>
    <row r="128" spans="1:10" ht="45" x14ac:dyDescent="0.2">
      <c r="A128" s="51" t="s">
        <v>3</v>
      </c>
      <c r="B128" s="18">
        <v>100753</v>
      </c>
      <c r="C128" s="135" t="s">
        <v>990</v>
      </c>
      <c r="D128" s="53" t="s">
        <v>237</v>
      </c>
      <c r="E128" s="195">
        <f>4*0.1*3</f>
        <v>1.2000000000000002</v>
      </c>
      <c r="F128" s="55">
        <v>22.39</v>
      </c>
      <c r="G128" s="132">
        <f t="shared" ref="G128" si="30">E128*F128</f>
        <v>26.868000000000006</v>
      </c>
      <c r="H128" s="56">
        <f t="shared" si="29"/>
        <v>6.0479868000000003</v>
      </c>
      <c r="I128" s="56">
        <f>VLOOKUP(B128,'% MDO'!$B:$E,4,FALSE)*G128</f>
        <v>20.820013200000005</v>
      </c>
    </row>
    <row r="129" spans="1:10" x14ac:dyDescent="0.2">
      <c r="H129" s="134"/>
      <c r="I129" s="134"/>
    </row>
    <row r="130" spans="1:10" ht="30" x14ac:dyDescent="0.2">
      <c r="A130" s="10" t="s">
        <v>10</v>
      </c>
      <c r="B130" s="17">
        <v>18</v>
      </c>
      <c r="C130" s="10" t="s">
        <v>982</v>
      </c>
      <c r="D130" s="10" t="s">
        <v>11</v>
      </c>
      <c r="E130" s="197" t="s">
        <v>22</v>
      </c>
      <c r="F130" s="178" t="s">
        <v>21</v>
      </c>
      <c r="G130" s="179">
        <f>G131+G132+G133</f>
        <v>68.060452999999995</v>
      </c>
      <c r="H130" s="174">
        <f>SUM(H131:H133)</f>
        <v>35.9</v>
      </c>
      <c r="I130" s="174">
        <f>SUM(I131:I133)</f>
        <v>32.160452999999997</v>
      </c>
      <c r="J130" s="310">
        <f>I130/G130</f>
        <v>0.47252775411295012</v>
      </c>
    </row>
    <row r="131" spans="1:10" x14ac:dyDescent="0.2">
      <c r="A131" s="22" t="s">
        <v>3</v>
      </c>
      <c r="B131" s="18">
        <v>88316</v>
      </c>
      <c r="C131" s="19" t="s">
        <v>82</v>
      </c>
      <c r="D131" s="11" t="s">
        <v>4</v>
      </c>
      <c r="E131" s="195">
        <v>0.51270000000000004</v>
      </c>
      <c r="F131" s="177">
        <v>22.36</v>
      </c>
      <c r="G131" s="132">
        <f>E131*F131</f>
        <v>11.463972</v>
      </c>
      <c r="H131" s="56">
        <f t="shared" ref="H131:H133" si="31">G131-I131</f>
        <v>0</v>
      </c>
      <c r="I131" s="56">
        <f>VLOOKUP(B131,'% MDO'!$B:$E,4,FALSE)*G131</f>
        <v>11.463972</v>
      </c>
    </row>
    <row r="132" spans="1:10" x14ac:dyDescent="0.2">
      <c r="A132" s="22" t="s">
        <v>3</v>
      </c>
      <c r="B132" s="18">
        <v>88309</v>
      </c>
      <c r="C132" s="19" t="s">
        <v>24</v>
      </c>
      <c r="D132" s="11" t="s">
        <v>4</v>
      </c>
      <c r="E132" s="195">
        <v>0.76910000000000001</v>
      </c>
      <c r="F132" s="177">
        <v>26.91</v>
      </c>
      <c r="G132" s="132">
        <f>E132*F132</f>
        <v>20.696480999999999</v>
      </c>
      <c r="H132" s="56">
        <f t="shared" si="31"/>
        <v>0</v>
      </c>
      <c r="I132" s="56">
        <f>VLOOKUP(B132,'% MDO'!$B:$E,4,FALSE)*G132</f>
        <v>20.696480999999999</v>
      </c>
    </row>
    <row r="133" spans="1:10" ht="30" x14ac:dyDescent="0.2">
      <c r="A133" s="21" t="s">
        <v>14</v>
      </c>
      <c r="B133" s="127" t="s">
        <v>983</v>
      </c>
      <c r="C133" s="164" t="str">
        <f>COTAÇÕES!B214</f>
        <v>Refletor Espeto Led 15w Luminaria Jardim Prova D'água Cor Da Luz Branco-quente Cor Da Carcaça Preto</v>
      </c>
      <c r="D133" s="11" t="s">
        <v>36</v>
      </c>
      <c r="E133" s="195">
        <v>1</v>
      </c>
      <c r="F133" s="177">
        <f>COTAÇÕES!B216</f>
        <v>35.9</v>
      </c>
      <c r="G133" s="132">
        <f>E133*F133</f>
        <v>35.9</v>
      </c>
      <c r="H133" s="56">
        <f t="shared" si="31"/>
        <v>35.9</v>
      </c>
      <c r="I133" s="56">
        <v>0</v>
      </c>
    </row>
    <row r="134" spans="1:10" x14ac:dyDescent="0.2">
      <c r="H134" s="134"/>
      <c r="I134" s="134"/>
    </row>
    <row r="135" spans="1:10" x14ac:dyDescent="0.2">
      <c r="A135" s="10" t="s">
        <v>10</v>
      </c>
      <c r="B135" s="17">
        <v>19</v>
      </c>
      <c r="C135" s="10" t="s">
        <v>1005</v>
      </c>
      <c r="D135" s="10" t="s">
        <v>11</v>
      </c>
      <c r="E135" s="197" t="s">
        <v>22</v>
      </c>
      <c r="F135" s="178" t="s">
        <v>21</v>
      </c>
      <c r="G135" s="179">
        <f>G136+G137+G138</f>
        <v>215.38045299999999</v>
      </c>
      <c r="H135" s="174">
        <f>SUM(H136:H138)</f>
        <v>183.22</v>
      </c>
      <c r="I135" s="174">
        <f>SUM(I136:I138)</f>
        <v>32.160452999999997</v>
      </c>
      <c r="J135" s="310">
        <f>I135/G135</f>
        <v>0.14931927457688093</v>
      </c>
    </row>
    <row r="136" spans="1:10" x14ac:dyDescent="0.2">
      <c r="A136" s="22" t="s">
        <v>3</v>
      </c>
      <c r="B136" s="18">
        <v>88316</v>
      </c>
      <c r="C136" s="19" t="s">
        <v>82</v>
      </c>
      <c r="D136" s="11" t="s">
        <v>4</v>
      </c>
      <c r="E136" s="195">
        <v>0.51270000000000004</v>
      </c>
      <c r="F136" s="177">
        <v>22.36</v>
      </c>
      <c r="G136" s="132">
        <f>E136*F136</f>
        <v>11.463972</v>
      </c>
      <c r="H136" s="56">
        <f t="shared" ref="H136:H138" si="32">G136-I136</f>
        <v>0</v>
      </c>
      <c r="I136" s="56">
        <f>VLOOKUP(B136,'% MDO'!$B:$E,4,FALSE)*G136</f>
        <v>11.463972</v>
      </c>
    </row>
    <row r="137" spans="1:10" x14ac:dyDescent="0.2">
      <c r="A137" s="22" t="s">
        <v>3</v>
      </c>
      <c r="B137" s="18">
        <v>88309</v>
      </c>
      <c r="C137" s="19" t="s">
        <v>24</v>
      </c>
      <c r="D137" s="11" t="s">
        <v>4</v>
      </c>
      <c r="E137" s="195">
        <v>0.76910000000000001</v>
      </c>
      <c r="F137" s="177">
        <v>26.91</v>
      </c>
      <c r="G137" s="132">
        <f>E137*F137</f>
        <v>20.696480999999999</v>
      </c>
      <c r="H137" s="56">
        <f t="shared" si="32"/>
        <v>0</v>
      </c>
      <c r="I137" s="56">
        <f>VLOOKUP(B137,'% MDO'!$B:$E,4,FALSE)*G137</f>
        <v>20.696480999999999</v>
      </c>
    </row>
    <row r="138" spans="1:10" x14ac:dyDescent="0.2">
      <c r="A138" s="21" t="s">
        <v>14</v>
      </c>
      <c r="B138" s="127" t="s">
        <v>617</v>
      </c>
      <c r="C138" s="164" t="str">
        <f>COTAÇÕES!B82</f>
        <v>Bico Geiser 50mm 2"</v>
      </c>
      <c r="D138" s="11" t="s">
        <v>36</v>
      </c>
      <c r="E138" s="195">
        <v>1</v>
      </c>
      <c r="F138" s="177">
        <f>COTAÇÕES!B84</f>
        <v>183.22</v>
      </c>
      <c r="G138" s="132">
        <f>E138*F138</f>
        <v>183.22</v>
      </c>
      <c r="H138" s="56">
        <f t="shared" si="32"/>
        <v>183.22</v>
      </c>
      <c r="I138" s="56">
        <v>0</v>
      </c>
    </row>
    <row r="139" spans="1:10" x14ac:dyDescent="0.2">
      <c r="H139" s="134"/>
      <c r="I139" s="134"/>
    </row>
    <row r="140" spans="1:10" x14ac:dyDescent="0.2">
      <c r="A140" s="10" t="s">
        <v>10</v>
      </c>
      <c r="B140" s="17">
        <v>20</v>
      </c>
      <c r="C140" s="10" t="s">
        <v>1037</v>
      </c>
      <c r="D140" s="10" t="s">
        <v>11</v>
      </c>
      <c r="E140" s="197" t="s">
        <v>22</v>
      </c>
      <c r="F140" s="178" t="s">
        <v>21</v>
      </c>
      <c r="G140" s="179">
        <f>SUM(G141:G145)</f>
        <v>3246.7938379999996</v>
      </c>
      <c r="H140" s="174">
        <f>SUM(H141:H145)</f>
        <v>3134.0920740399997</v>
      </c>
      <c r="I140" s="174">
        <f>SUM(I141:I145)</f>
        <v>112.70176395999999</v>
      </c>
      <c r="J140" s="310">
        <f>I140/G140</f>
        <v>3.4711709330279936E-2</v>
      </c>
    </row>
    <row r="141" spans="1:10" ht="30" x14ac:dyDescent="0.2">
      <c r="A141" s="22" t="s">
        <v>3</v>
      </c>
      <c r="B141" s="18">
        <v>102486</v>
      </c>
      <c r="C141" s="19" t="s">
        <v>708</v>
      </c>
      <c r="D141" s="11" t="s">
        <v>38</v>
      </c>
      <c r="E141" s="195">
        <v>0.1452</v>
      </c>
      <c r="F141" s="177">
        <v>664.13</v>
      </c>
      <c r="G141" s="132">
        <f>E141*F141</f>
        <v>96.431675999999996</v>
      </c>
      <c r="H141" s="56">
        <f t="shared" ref="H141:H145" si="33">G141-I141</f>
        <v>76.181024039999997</v>
      </c>
      <c r="I141" s="56">
        <f>VLOOKUP(B141,'% MDO'!$B:$E,4,FALSE)*G141</f>
        <v>20.250651959999999</v>
      </c>
    </row>
    <row r="142" spans="1:10" x14ac:dyDescent="0.2">
      <c r="A142" s="22" t="s">
        <v>3</v>
      </c>
      <c r="B142" s="18">
        <v>88316</v>
      </c>
      <c r="C142" s="19" t="s">
        <v>82</v>
      </c>
      <c r="D142" s="11" t="s">
        <v>4</v>
      </c>
      <c r="E142" s="195">
        <v>0.89680000000000004</v>
      </c>
      <c r="F142" s="177">
        <v>22.36</v>
      </c>
      <c r="G142" s="132">
        <f>E142*F142</f>
        <v>20.052448000000002</v>
      </c>
      <c r="H142" s="56">
        <f t="shared" si="33"/>
        <v>0</v>
      </c>
      <c r="I142" s="56">
        <f>VLOOKUP(B142,'% MDO'!$B:$E,4,FALSE)*G142</f>
        <v>20.052448000000002</v>
      </c>
    </row>
    <row r="143" spans="1:10" x14ac:dyDescent="0.2">
      <c r="A143" s="22" t="s">
        <v>3</v>
      </c>
      <c r="B143" s="127">
        <v>88309</v>
      </c>
      <c r="C143" s="164" t="s">
        <v>24</v>
      </c>
      <c r="D143" s="11" t="s">
        <v>4</v>
      </c>
      <c r="E143" s="195">
        <v>2.6903999999999999</v>
      </c>
      <c r="F143" s="177">
        <v>26.91</v>
      </c>
      <c r="G143" s="132">
        <f>E143*F143</f>
        <v>72.398663999999997</v>
      </c>
      <c r="H143" s="56">
        <f t="shared" si="33"/>
        <v>0</v>
      </c>
      <c r="I143" s="56">
        <f>VLOOKUP(B143,'% MDO'!$B:$E,4,FALSE)*G143</f>
        <v>72.398663999999997</v>
      </c>
    </row>
    <row r="144" spans="1:10" ht="60" x14ac:dyDescent="0.2">
      <c r="A144" s="22" t="s">
        <v>12</v>
      </c>
      <c r="B144" s="18">
        <v>25399</v>
      </c>
      <c r="C144" s="19" t="s">
        <v>1038</v>
      </c>
      <c r="D144" s="11" t="s">
        <v>315</v>
      </c>
      <c r="E144" s="195">
        <v>1</v>
      </c>
      <c r="F144" s="177">
        <v>3055.18</v>
      </c>
      <c r="G144" s="132">
        <f>E144*F144</f>
        <v>3055.18</v>
      </c>
      <c r="H144" s="56">
        <f t="shared" si="33"/>
        <v>3055.18</v>
      </c>
      <c r="I144" s="56">
        <v>0</v>
      </c>
    </row>
    <row r="145" spans="1:10" ht="30" x14ac:dyDescent="0.2">
      <c r="A145" s="22" t="s">
        <v>12</v>
      </c>
      <c r="B145" s="18">
        <v>4721</v>
      </c>
      <c r="C145" s="19" t="s">
        <v>709</v>
      </c>
      <c r="D145" s="11" t="s">
        <v>38</v>
      </c>
      <c r="E145" s="195">
        <v>2.8899999999999999E-2</v>
      </c>
      <c r="F145" s="177">
        <v>94.5</v>
      </c>
      <c r="G145" s="132">
        <f>E145*F145</f>
        <v>2.7310499999999998</v>
      </c>
      <c r="H145" s="56">
        <f t="shared" si="33"/>
        <v>2.7310499999999998</v>
      </c>
      <c r="I145" s="56">
        <v>0</v>
      </c>
    </row>
    <row r="146" spans="1:10" x14ac:dyDescent="0.2">
      <c r="H146" s="134"/>
      <c r="I146" s="134"/>
    </row>
    <row r="147" spans="1:10" x14ac:dyDescent="0.2">
      <c r="A147" s="10" t="s">
        <v>10</v>
      </c>
      <c r="B147" s="17">
        <v>21</v>
      </c>
      <c r="C147" s="10" t="s">
        <v>1047</v>
      </c>
      <c r="D147" s="10" t="s">
        <v>11</v>
      </c>
      <c r="E147" s="197" t="s">
        <v>22</v>
      </c>
      <c r="F147" s="178" t="s">
        <v>21</v>
      </c>
      <c r="G147" s="179">
        <f>SUM(G148:G152)</f>
        <v>5416.0246800000004</v>
      </c>
      <c r="H147" s="174">
        <f>SUM(H148:H152)</f>
        <v>5190.6045143500005</v>
      </c>
      <c r="I147" s="174">
        <f>SUM(I148:I152)</f>
        <v>225.42016565</v>
      </c>
      <c r="J147" s="310">
        <f>I147/G147</f>
        <v>4.1620963523748195E-2</v>
      </c>
    </row>
    <row r="148" spans="1:10" ht="30" x14ac:dyDescent="0.2">
      <c r="A148" s="22" t="s">
        <v>3</v>
      </c>
      <c r="B148" s="18">
        <v>102486</v>
      </c>
      <c r="C148" s="19" t="s">
        <v>708</v>
      </c>
      <c r="D148" s="11" t="s">
        <v>38</v>
      </c>
      <c r="E148" s="195">
        <v>0.29049999999999998</v>
      </c>
      <c r="F148" s="177">
        <v>664.13</v>
      </c>
      <c r="G148" s="132">
        <f>E148*F148</f>
        <v>192.92976499999997</v>
      </c>
      <c r="H148" s="56">
        <f t="shared" ref="H148:H152" si="34">G148-I148</f>
        <v>152.41451434999999</v>
      </c>
      <c r="I148" s="56">
        <f>VLOOKUP(B148,'% MDO'!$B:$E,4,FALSE)*G148</f>
        <v>40.515250649999992</v>
      </c>
    </row>
    <row r="149" spans="1:10" x14ac:dyDescent="0.2">
      <c r="A149" s="22" t="s">
        <v>3</v>
      </c>
      <c r="B149" s="18">
        <v>88316</v>
      </c>
      <c r="C149" s="19" t="s">
        <v>82</v>
      </c>
      <c r="D149" s="11" t="s">
        <v>4</v>
      </c>
      <c r="E149" s="195">
        <v>1.7936000000000001</v>
      </c>
      <c r="F149" s="177">
        <v>22.36</v>
      </c>
      <c r="G149" s="132">
        <f>E149*F149</f>
        <v>40.104896000000004</v>
      </c>
      <c r="H149" s="56">
        <f t="shared" si="34"/>
        <v>0</v>
      </c>
      <c r="I149" s="56">
        <f>VLOOKUP(B149,'% MDO'!$B:$E,4,FALSE)*G149</f>
        <v>40.104896000000004</v>
      </c>
    </row>
    <row r="150" spans="1:10" x14ac:dyDescent="0.2">
      <c r="A150" s="22" t="s">
        <v>3</v>
      </c>
      <c r="B150" s="127">
        <v>88309</v>
      </c>
      <c r="C150" s="164" t="s">
        <v>24</v>
      </c>
      <c r="D150" s="11" t="s">
        <v>4</v>
      </c>
      <c r="E150" s="195">
        <v>5.3808999999999996</v>
      </c>
      <c r="F150" s="177">
        <v>26.91</v>
      </c>
      <c r="G150" s="132">
        <f>E150*F150</f>
        <v>144.80001899999999</v>
      </c>
      <c r="H150" s="56">
        <f t="shared" si="34"/>
        <v>0</v>
      </c>
      <c r="I150" s="56">
        <f>VLOOKUP(B150,'% MDO'!$B:$E,4,FALSE)*G150</f>
        <v>144.80001899999999</v>
      </c>
    </row>
    <row r="151" spans="1:10" ht="60" x14ac:dyDescent="0.2">
      <c r="A151" s="22" t="s">
        <v>12</v>
      </c>
      <c r="B151" s="18">
        <v>25398</v>
      </c>
      <c r="C151" s="19" t="s">
        <v>1049</v>
      </c>
      <c r="D151" s="11" t="s">
        <v>315</v>
      </c>
      <c r="E151" s="195">
        <v>1</v>
      </c>
      <c r="F151" s="177">
        <v>5032.5200000000004</v>
      </c>
      <c r="G151" s="132">
        <f>E151*F151</f>
        <v>5032.5200000000004</v>
      </c>
      <c r="H151" s="56">
        <f t="shared" si="34"/>
        <v>5032.5200000000004</v>
      </c>
      <c r="I151" s="56">
        <v>0</v>
      </c>
    </row>
    <row r="152" spans="1:10" ht="30" x14ac:dyDescent="0.2">
      <c r="A152" s="22" t="s">
        <v>12</v>
      </c>
      <c r="B152" s="18">
        <v>4721</v>
      </c>
      <c r="C152" s="19" t="s">
        <v>709</v>
      </c>
      <c r="D152" s="11" t="s">
        <v>38</v>
      </c>
      <c r="E152" s="195">
        <v>0.06</v>
      </c>
      <c r="F152" s="177">
        <v>94.5</v>
      </c>
      <c r="G152" s="132">
        <f>E152*F152</f>
        <v>5.67</v>
      </c>
      <c r="H152" s="56">
        <f t="shared" si="34"/>
        <v>5.67</v>
      </c>
      <c r="I152" s="56">
        <v>0</v>
      </c>
    </row>
    <row r="153" spans="1:10" x14ac:dyDescent="0.2">
      <c r="H153" s="134"/>
      <c r="I153" s="134"/>
    </row>
    <row r="154" spans="1:10" ht="75" x14ac:dyDescent="0.2">
      <c r="A154" s="10" t="s">
        <v>10</v>
      </c>
      <c r="B154" s="17">
        <v>22</v>
      </c>
      <c r="C154" s="10" t="s">
        <v>1044</v>
      </c>
      <c r="D154" s="10" t="s">
        <v>11</v>
      </c>
      <c r="E154" s="197" t="s">
        <v>22</v>
      </c>
      <c r="F154" s="178" t="s">
        <v>21</v>
      </c>
      <c r="G154" s="179">
        <f>SUM(G155:G168)</f>
        <v>7565.347135</v>
      </c>
      <c r="H154" s="174">
        <f>SUM(H155:H168)</f>
        <v>6273.5403265032</v>
      </c>
      <c r="I154" s="174">
        <f>SUM(I155:I168)</f>
        <v>1291.8068084967999</v>
      </c>
      <c r="J154" s="310">
        <f>I154/G154</f>
        <v>0.17075314396618232</v>
      </c>
    </row>
    <row r="155" spans="1:10" ht="30" x14ac:dyDescent="0.2">
      <c r="A155" s="22" t="s">
        <v>3</v>
      </c>
      <c r="B155" s="189">
        <v>102486</v>
      </c>
      <c r="C155" s="190" t="s">
        <v>708</v>
      </c>
      <c r="D155" s="11" t="s">
        <v>38</v>
      </c>
      <c r="E155" s="201">
        <v>0.32669999999999999</v>
      </c>
      <c r="F155" s="177">
        <v>664.13</v>
      </c>
      <c r="G155" s="132">
        <f>E155*F155</f>
        <v>216.971271</v>
      </c>
      <c r="H155" s="56">
        <f t="shared" ref="H155:H168" si="35">G155-I155</f>
        <v>171.40730409</v>
      </c>
      <c r="I155" s="56">
        <f>VLOOKUP(B155,'% MDO'!$B:$E,4,FALSE)*G155</f>
        <v>45.563966909999998</v>
      </c>
    </row>
    <row r="156" spans="1:10" x14ac:dyDescent="0.2">
      <c r="A156" s="22" t="s">
        <v>3</v>
      </c>
      <c r="B156" s="189">
        <v>88316</v>
      </c>
      <c r="C156" s="190" t="s">
        <v>82</v>
      </c>
      <c r="D156" s="11" t="s">
        <v>4</v>
      </c>
      <c r="E156" s="201">
        <v>4</v>
      </c>
      <c r="F156" s="177">
        <v>22.36</v>
      </c>
      <c r="G156" s="132">
        <f t="shared" ref="G156:G168" si="36">E156*F156</f>
        <v>89.44</v>
      </c>
      <c r="H156" s="56">
        <f t="shared" si="35"/>
        <v>0</v>
      </c>
      <c r="I156" s="56">
        <f>VLOOKUP(B156,'% MDO'!$B:$E,4,FALSE)*G156</f>
        <v>89.44</v>
      </c>
    </row>
    <row r="157" spans="1:10" ht="30" x14ac:dyDescent="0.2">
      <c r="A157" s="22" t="s">
        <v>3</v>
      </c>
      <c r="B157" s="191">
        <v>95583</v>
      </c>
      <c r="C157" s="190" t="s">
        <v>1050</v>
      </c>
      <c r="D157" s="11" t="s">
        <v>1</v>
      </c>
      <c r="E157" s="201">
        <v>1.9907999999999999</v>
      </c>
      <c r="F157" s="177">
        <v>16.010000000000002</v>
      </c>
      <c r="G157" s="132">
        <f t="shared" si="36"/>
        <v>31.872708000000003</v>
      </c>
      <c r="H157" s="56">
        <f t="shared" si="35"/>
        <v>18.036765457200001</v>
      </c>
      <c r="I157" s="56">
        <f>VLOOKUP(B157,'% MDO'!$B:$E,4,FALSE)*G157</f>
        <v>13.835942542800002</v>
      </c>
    </row>
    <row r="158" spans="1:10" ht="30" x14ac:dyDescent="0.2">
      <c r="A158" s="22" t="s">
        <v>3</v>
      </c>
      <c r="B158" s="191">
        <v>95577</v>
      </c>
      <c r="C158" s="190" t="s">
        <v>1051</v>
      </c>
      <c r="D158" s="11" t="s">
        <v>1</v>
      </c>
      <c r="E158" s="201">
        <v>7.2960000000000003</v>
      </c>
      <c r="F158" s="177">
        <v>10.96</v>
      </c>
      <c r="G158" s="132">
        <f t="shared" si="36"/>
        <v>79.964160000000007</v>
      </c>
      <c r="H158" s="56">
        <f t="shared" si="35"/>
        <v>71.136116736000005</v>
      </c>
      <c r="I158" s="56">
        <f>VLOOKUP(B158,'% MDO'!$B:$E,4,FALSE)*G158</f>
        <v>8.8280432639999997</v>
      </c>
    </row>
    <row r="159" spans="1:10" x14ac:dyDescent="0.2">
      <c r="A159" s="22" t="s">
        <v>3</v>
      </c>
      <c r="B159" s="191">
        <v>88309</v>
      </c>
      <c r="C159" s="190" t="s">
        <v>24</v>
      </c>
      <c r="D159" s="11" t="s">
        <v>4</v>
      </c>
      <c r="E159" s="201">
        <v>5.0406000000000004</v>
      </c>
      <c r="F159" s="177">
        <v>26.91</v>
      </c>
      <c r="G159" s="132">
        <f t="shared" si="36"/>
        <v>135.64254600000001</v>
      </c>
      <c r="H159" s="56">
        <f t="shared" si="35"/>
        <v>0</v>
      </c>
      <c r="I159" s="56">
        <f>VLOOKUP(B159,'% MDO'!$B:$E,4,FALSE)*G159</f>
        <v>135.64254600000001</v>
      </c>
    </row>
    <row r="160" spans="1:10" ht="30" x14ac:dyDescent="0.2">
      <c r="A160" s="22" t="s">
        <v>12</v>
      </c>
      <c r="B160" s="191">
        <v>7695</v>
      </c>
      <c r="C160" s="190" t="s">
        <v>1052</v>
      </c>
      <c r="D160" s="11" t="s">
        <v>8</v>
      </c>
      <c r="E160" s="201">
        <v>13.53</v>
      </c>
      <c r="F160" s="177">
        <v>273.39999999999998</v>
      </c>
      <c r="G160" s="132">
        <f t="shared" si="36"/>
        <v>3699.1019999999994</v>
      </c>
      <c r="H160" s="56">
        <f t="shared" si="35"/>
        <v>3699.1019999999994</v>
      </c>
      <c r="I160" s="56">
        <v>0</v>
      </c>
    </row>
    <row r="161" spans="1:10" ht="30" x14ac:dyDescent="0.2">
      <c r="A161" s="22" t="s">
        <v>12</v>
      </c>
      <c r="B161" s="191">
        <v>7694</v>
      </c>
      <c r="C161" s="190" t="s">
        <v>1053</v>
      </c>
      <c r="D161" s="11" t="s">
        <v>8</v>
      </c>
      <c r="E161" s="201">
        <v>3.52</v>
      </c>
      <c r="F161" s="177">
        <v>122.26</v>
      </c>
      <c r="G161" s="132">
        <f t="shared" si="36"/>
        <v>430.35520000000002</v>
      </c>
      <c r="H161" s="56">
        <f t="shared" si="35"/>
        <v>430.35520000000002</v>
      </c>
      <c r="I161" s="56">
        <v>0</v>
      </c>
    </row>
    <row r="162" spans="1:10" ht="30" x14ac:dyDescent="0.2">
      <c r="A162" s="22" t="s">
        <v>12</v>
      </c>
      <c r="B162" s="191">
        <v>568</v>
      </c>
      <c r="C162" s="190" t="s">
        <v>1054</v>
      </c>
      <c r="D162" s="11" t="s">
        <v>8</v>
      </c>
      <c r="E162" s="201">
        <v>15.84</v>
      </c>
      <c r="F162" s="177">
        <v>58.94</v>
      </c>
      <c r="G162" s="132">
        <f t="shared" si="36"/>
        <v>933.6096</v>
      </c>
      <c r="H162" s="56">
        <f t="shared" si="35"/>
        <v>933.6096</v>
      </c>
      <c r="I162" s="56">
        <v>0</v>
      </c>
    </row>
    <row r="163" spans="1:10" ht="30" x14ac:dyDescent="0.2">
      <c r="A163" s="22" t="s">
        <v>12</v>
      </c>
      <c r="B163" s="191">
        <v>574</v>
      </c>
      <c r="C163" s="190" t="s">
        <v>1055</v>
      </c>
      <c r="D163" s="11" t="s">
        <v>8</v>
      </c>
      <c r="E163" s="201">
        <v>12</v>
      </c>
      <c r="F163" s="177">
        <v>27.97</v>
      </c>
      <c r="G163" s="132">
        <f t="shared" si="36"/>
        <v>335.64</v>
      </c>
      <c r="H163" s="56">
        <f t="shared" si="35"/>
        <v>335.64</v>
      </c>
      <c r="I163" s="56">
        <v>0</v>
      </c>
    </row>
    <row r="164" spans="1:10" x14ac:dyDescent="0.2">
      <c r="A164" s="22" t="s">
        <v>3</v>
      </c>
      <c r="B164" s="191">
        <v>88317</v>
      </c>
      <c r="C164" s="190" t="s">
        <v>1056</v>
      </c>
      <c r="D164" s="11" t="s">
        <v>4</v>
      </c>
      <c r="E164" s="201">
        <v>16</v>
      </c>
      <c r="F164" s="177">
        <v>32.14</v>
      </c>
      <c r="G164" s="132">
        <f t="shared" si="36"/>
        <v>514.24</v>
      </c>
      <c r="H164" s="56">
        <f t="shared" si="35"/>
        <v>0</v>
      </c>
      <c r="I164" s="56">
        <f>VLOOKUP(B164,'% MDO'!$B:$E,4,FALSE)*G164</f>
        <v>514.24</v>
      </c>
    </row>
    <row r="165" spans="1:10" x14ac:dyDescent="0.2">
      <c r="A165" s="22" t="s">
        <v>12</v>
      </c>
      <c r="B165" s="191">
        <v>10998</v>
      </c>
      <c r="C165" s="190" t="s">
        <v>1057</v>
      </c>
      <c r="D165" s="11" t="s">
        <v>1</v>
      </c>
      <c r="E165" s="201">
        <v>5</v>
      </c>
      <c r="F165" s="177">
        <v>63.93</v>
      </c>
      <c r="G165" s="132">
        <f t="shared" si="36"/>
        <v>319.64999999999998</v>
      </c>
      <c r="H165" s="56">
        <f t="shared" si="35"/>
        <v>319.64999999999998</v>
      </c>
      <c r="I165" s="56">
        <v>0</v>
      </c>
    </row>
    <row r="166" spans="1:10" ht="45" x14ac:dyDescent="0.2">
      <c r="A166" s="22" t="s">
        <v>3</v>
      </c>
      <c r="B166" s="191">
        <v>100733</v>
      </c>
      <c r="C166" s="190" t="s">
        <v>1058</v>
      </c>
      <c r="D166" s="11" t="s">
        <v>237</v>
      </c>
      <c r="E166" s="201">
        <v>12.49</v>
      </c>
      <c r="F166" s="177">
        <v>11.76</v>
      </c>
      <c r="G166" s="132">
        <f t="shared" si="36"/>
        <v>146.88239999999999</v>
      </c>
      <c r="H166" s="56">
        <f t="shared" si="35"/>
        <v>38.600694720000007</v>
      </c>
      <c r="I166" s="56">
        <f>VLOOKUP(B166,'% MDO'!$B:$E,4,FALSE)*G166</f>
        <v>108.28170527999998</v>
      </c>
    </row>
    <row r="167" spans="1:10" ht="45" x14ac:dyDescent="0.2">
      <c r="A167" s="22" t="s">
        <v>3</v>
      </c>
      <c r="B167" s="191">
        <v>100759</v>
      </c>
      <c r="C167" s="190" t="s">
        <v>1059</v>
      </c>
      <c r="D167" s="11" t="s">
        <v>237</v>
      </c>
      <c r="E167" s="201">
        <v>12.49</v>
      </c>
      <c r="F167" s="177">
        <v>50.38</v>
      </c>
      <c r="G167" s="132">
        <f t="shared" si="36"/>
        <v>629.24620000000004</v>
      </c>
      <c r="H167" s="56">
        <f t="shared" si="35"/>
        <v>253.27159549999999</v>
      </c>
      <c r="I167" s="56">
        <f>VLOOKUP(B167,'% MDO'!$B:$E,4,FALSE)*G167</f>
        <v>375.97460450000005</v>
      </c>
    </row>
    <row r="168" spans="1:10" ht="30" x14ac:dyDescent="0.2">
      <c r="A168" s="22" t="s">
        <v>3</v>
      </c>
      <c r="B168" s="189">
        <v>4721</v>
      </c>
      <c r="C168" s="190" t="s">
        <v>709</v>
      </c>
      <c r="D168" s="11" t="s">
        <v>38</v>
      </c>
      <c r="E168" s="201">
        <v>2.8899999999999999E-2</v>
      </c>
      <c r="F168" s="177">
        <v>94.5</v>
      </c>
      <c r="G168" s="132">
        <f t="shared" si="36"/>
        <v>2.7310499999999998</v>
      </c>
      <c r="H168" s="56">
        <f t="shared" si="35"/>
        <v>2.7310499999999998</v>
      </c>
      <c r="I168" s="56">
        <v>0</v>
      </c>
    </row>
    <row r="169" spans="1:10" x14ac:dyDescent="0.2">
      <c r="A169" s="169"/>
      <c r="B169" s="169"/>
      <c r="C169" s="169"/>
      <c r="D169" s="169"/>
      <c r="E169" s="200"/>
      <c r="F169" s="185"/>
      <c r="G169" s="185"/>
      <c r="H169" s="185"/>
      <c r="I169" s="185"/>
    </row>
    <row r="170" spans="1:10" ht="60" x14ac:dyDescent="0.2">
      <c r="A170" s="10" t="s">
        <v>10</v>
      </c>
      <c r="B170" s="17">
        <v>23</v>
      </c>
      <c r="C170" s="10" t="s">
        <v>1080</v>
      </c>
      <c r="D170" s="10" t="s">
        <v>11</v>
      </c>
      <c r="E170" s="197" t="s">
        <v>22</v>
      </c>
      <c r="F170" s="178" t="s">
        <v>21</v>
      </c>
      <c r="G170" s="179">
        <f>SUM(G171:G183)</f>
        <v>7203.4101714285725</v>
      </c>
      <c r="H170" s="174">
        <f>SUM(H171:H183)</f>
        <v>5374.8117654285716</v>
      </c>
      <c r="I170" s="174">
        <f>SUM(I171:I183)</f>
        <v>1828.5984060000001</v>
      </c>
      <c r="J170" s="310">
        <f>I170/G170</f>
        <v>0.25385176777145185</v>
      </c>
    </row>
    <row r="171" spans="1:10" x14ac:dyDescent="0.2">
      <c r="A171" s="22" t="s">
        <v>3</v>
      </c>
      <c r="B171" s="189">
        <v>88316</v>
      </c>
      <c r="C171" s="190" t="s">
        <v>82</v>
      </c>
      <c r="D171" s="11" t="s">
        <v>4</v>
      </c>
      <c r="E171" s="201">
        <v>8</v>
      </c>
      <c r="F171" s="177">
        <v>22.36</v>
      </c>
      <c r="G171" s="132">
        <f t="shared" ref="G171:G180" si="37">E171*F171</f>
        <v>178.88</v>
      </c>
      <c r="H171" s="56">
        <f t="shared" ref="H171:H183" si="38">G171-I171</f>
        <v>0</v>
      </c>
      <c r="I171" s="56">
        <f>VLOOKUP(B171,'% MDO'!$B:$E,4,FALSE)*G171</f>
        <v>178.88</v>
      </c>
    </row>
    <row r="172" spans="1:10" x14ac:dyDescent="0.2">
      <c r="A172" s="22" t="s">
        <v>3</v>
      </c>
      <c r="B172" s="191">
        <v>88309</v>
      </c>
      <c r="C172" s="190" t="s">
        <v>24</v>
      </c>
      <c r="D172" s="11" t="s">
        <v>4</v>
      </c>
      <c r="E172" s="201">
        <v>12</v>
      </c>
      <c r="F172" s="177">
        <v>26.91</v>
      </c>
      <c r="G172" s="132">
        <f t="shared" si="37"/>
        <v>322.92</v>
      </c>
      <c r="H172" s="56">
        <f t="shared" si="38"/>
        <v>0</v>
      </c>
      <c r="I172" s="56">
        <f>VLOOKUP(B172,'% MDO'!$B:$E,4,FALSE)*G172</f>
        <v>322.92</v>
      </c>
    </row>
    <row r="173" spans="1:10" ht="30" x14ac:dyDescent="0.2">
      <c r="A173" s="22" t="s">
        <v>12</v>
      </c>
      <c r="B173" s="191">
        <v>7690</v>
      </c>
      <c r="C173" s="204" t="s">
        <v>1072</v>
      </c>
      <c r="D173" s="11" t="s">
        <v>8</v>
      </c>
      <c r="E173" s="201">
        <v>3.62</v>
      </c>
      <c r="F173" s="177">
        <v>627.33000000000004</v>
      </c>
      <c r="G173" s="132">
        <f t="shared" si="37"/>
        <v>2270.9346</v>
      </c>
      <c r="H173" s="56">
        <f t="shared" si="38"/>
        <v>2270.9346</v>
      </c>
      <c r="I173" s="56">
        <v>0</v>
      </c>
    </row>
    <row r="174" spans="1:10" x14ac:dyDescent="0.2">
      <c r="A174" s="22" t="s">
        <v>14</v>
      </c>
      <c r="B174" s="191" t="s">
        <v>719</v>
      </c>
      <c r="C174" s="204" t="str">
        <f>COTAÇÕES!B192</f>
        <v>TUBOS METALICOS 50X50X2</v>
      </c>
      <c r="D174" s="11" t="s">
        <v>716</v>
      </c>
      <c r="E174" s="201">
        <f>32.58/6</f>
        <v>5.43</v>
      </c>
      <c r="F174" s="177">
        <f>COTAÇÕES!B194</f>
        <v>174.15</v>
      </c>
      <c r="G174" s="132">
        <f t="shared" si="37"/>
        <v>945.6345</v>
      </c>
      <c r="H174" s="56">
        <f t="shared" si="38"/>
        <v>945.6345</v>
      </c>
      <c r="I174" s="56">
        <v>0</v>
      </c>
    </row>
    <row r="175" spans="1:10" x14ac:dyDescent="0.2">
      <c r="A175" s="22" t="s">
        <v>3</v>
      </c>
      <c r="B175" s="191">
        <v>88317</v>
      </c>
      <c r="C175" s="190" t="s">
        <v>1056</v>
      </c>
      <c r="D175" s="11" t="s">
        <v>4</v>
      </c>
      <c r="E175" s="201">
        <f>8*3</f>
        <v>24</v>
      </c>
      <c r="F175" s="177">
        <v>32.14</v>
      </c>
      <c r="G175" s="132">
        <f t="shared" si="37"/>
        <v>771.36</v>
      </c>
      <c r="H175" s="56">
        <f t="shared" si="38"/>
        <v>0</v>
      </c>
      <c r="I175" s="56">
        <f>VLOOKUP(B175,'% MDO'!$B:$E,4,FALSE)*G175</f>
        <v>771.36</v>
      </c>
    </row>
    <row r="176" spans="1:10" x14ac:dyDescent="0.2">
      <c r="A176" s="22" t="s">
        <v>12</v>
      </c>
      <c r="B176" s="191">
        <v>10998</v>
      </c>
      <c r="C176" s="190" t="s">
        <v>1057</v>
      </c>
      <c r="D176" s="11" t="s">
        <v>1</v>
      </c>
      <c r="E176" s="201">
        <v>8</v>
      </c>
      <c r="F176" s="177">
        <v>63.93</v>
      </c>
      <c r="G176" s="132">
        <f t="shared" si="37"/>
        <v>511.44</v>
      </c>
      <c r="H176" s="56">
        <f t="shared" si="38"/>
        <v>511.44</v>
      </c>
      <c r="I176" s="56">
        <v>0</v>
      </c>
    </row>
    <row r="177" spans="1:10" ht="45" x14ac:dyDescent="0.2">
      <c r="A177" s="22" t="s">
        <v>3</v>
      </c>
      <c r="B177" s="191">
        <v>100733</v>
      </c>
      <c r="C177" s="190" t="s">
        <v>1058</v>
      </c>
      <c r="D177" s="11" t="s">
        <v>237</v>
      </c>
      <c r="E177" s="201">
        <v>8</v>
      </c>
      <c r="F177" s="177">
        <v>11.76</v>
      </c>
      <c r="G177" s="132">
        <f t="shared" si="37"/>
        <v>94.08</v>
      </c>
      <c r="H177" s="56">
        <f t="shared" si="38"/>
        <v>24.724224000000007</v>
      </c>
      <c r="I177" s="56">
        <f>VLOOKUP(B177,'% MDO'!$B:$E,4,FALSE)*G177</f>
        <v>69.355775999999992</v>
      </c>
    </row>
    <row r="178" spans="1:10" ht="45" x14ac:dyDescent="0.2">
      <c r="A178" s="22" t="s">
        <v>3</v>
      </c>
      <c r="B178" s="191">
        <v>100759</v>
      </c>
      <c r="C178" s="190" t="s">
        <v>1059</v>
      </c>
      <c r="D178" s="11" t="s">
        <v>237</v>
      </c>
      <c r="E178" s="201">
        <v>8</v>
      </c>
      <c r="F178" s="177">
        <v>50.38</v>
      </c>
      <c r="G178" s="132">
        <f t="shared" si="37"/>
        <v>403.04</v>
      </c>
      <c r="H178" s="56">
        <f t="shared" si="38"/>
        <v>162.2236</v>
      </c>
      <c r="I178" s="56">
        <f>VLOOKUP(B178,'% MDO'!$B:$E,4,FALSE)*G178</f>
        <v>240.81640000000002</v>
      </c>
    </row>
    <row r="179" spans="1:10" x14ac:dyDescent="0.2">
      <c r="A179" s="22" t="s">
        <v>14</v>
      </c>
      <c r="B179" s="18" t="s">
        <v>713</v>
      </c>
      <c r="C179" s="203" t="s">
        <v>1073</v>
      </c>
      <c r="D179" s="11" t="s">
        <v>237</v>
      </c>
      <c r="E179" s="195">
        <f>3*3</f>
        <v>9</v>
      </c>
      <c r="F179" s="177">
        <f>COTAÇÕES!B172</f>
        <v>61.080952380952375</v>
      </c>
      <c r="G179" s="182">
        <f t="shared" si="37"/>
        <v>549.7285714285714</v>
      </c>
      <c r="H179" s="56">
        <f t="shared" si="38"/>
        <v>549.7285714285714</v>
      </c>
      <c r="I179" s="56">
        <v>0</v>
      </c>
    </row>
    <row r="180" spans="1:10" ht="30" x14ac:dyDescent="0.2">
      <c r="A180" s="22" t="s">
        <v>3</v>
      </c>
      <c r="B180" s="189">
        <v>4721</v>
      </c>
      <c r="C180" s="190" t="s">
        <v>709</v>
      </c>
      <c r="D180" s="11" t="s">
        <v>38</v>
      </c>
      <c r="E180" s="201">
        <f>0.025</f>
        <v>2.5000000000000001E-2</v>
      </c>
      <c r="F180" s="177">
        <v>94.5</v>
      </c>
      <c r="G180" s="132">
        <f t="shared" si="37"/>
        <v>2.3625000000000003</v>
      </c>
      <c r="H180" s="56">
        <f t="shared" si="38"/>
        <v>2.3625000000000003</v>
      </c>
      <c r="I180" s="56">
        <v>0</v>
      </c>
    </row>
    <row r="181" spans="1:10" ht="30" x14ac:dyDescent="0.2">
      <c r="A181" s="22" t="s">
        <v>3</v>
      </c>
      <c r="B181" s="189">
        <v>102486</v>
      </c>
      <c r="C181" s="190" t="s">
        <v>708</v>
      </c>
      <c r="D181" s="11" t="s">
        <v>38</v>
      </c>
      <c r="E181" s="201">
        <f>1*1*1</f>
        <v>1</v>
      </c>
      <c r="F181" s="177">
        <v>664.13</v>
      </c>
      <c r="G181" s="132">
        <f>E181*F181</f>
        <v>664.13</v>
      </c>
      <c r="H181" s="56">
        <f t="shared" si="38"/>
        <v>524.66269999999997</v>
      </c>
      <c r="I181" s="56">
        <f>VLOOKUP(B181,'% MDO'!$B:$E,4,FALSE)*G181</f>
        <v>139.46729999999999</v>
      </c>
    </row>
    <row r="182" spans="1:10" ht="30" x14ac:dyDescent="0.2">
      <c r="A182" s="22" t="s">
        <v>3</v>
      </c>
      <c r="B182" s="191">
        <v>95583</v>
      </c>
      <c r="C182" s="190" t="s">
        <v>1050</v>
      </c>
      <c r="D182" s="11" t="s">
        <v>1</v>
      </c>
      <c r="E182" s="201">
        <f>10*E181</f>
        <v>10</v>
      </c>
      <c r="F182" s="177">
        <v>16.010000000000002</v>
      </c>
      <c r="G182" s="132">
        <f t="shared" ref="G182:G183" si="39">E182*F182</f>
        <v>160.10000000000002</v>
      </c>
      <c r="H182" s="56">
        <f t="shared" si="38"/>
        <v>90.600590000000011</v>
      </c>
      <c r="I182" s="56">
        <f>VLOOKUP(B182,'% MDO'!$B:$E,4,FALSE)*G182</f>
        <v>69.499410000000012</v>
      </c>
    </row>
    <row r="183" spans="1:10" ht="30" x14ac:dyDescent="0.2">
      <c r="A183" s="22" t="s">
        <v>3</v>
      </c>
      <c r="B183" s="191">
        <v>95577</v>
      </c>
      <c r="C183" s="190" t="s">
        <v>1051</v>
      </c>
      <c r="D183" s="11" t="s">
        <v>1</v>
      </c>
      <c r="E183" s="201">
        <f>30*E181</f>
        <v>30</v>
      </c>
      <c r="F183" s="177">
        <v>10.96</v>
      </c>
      <c r="G183" s="132">
        <f t="shared" si="39"/>
        <v>328.8</v>
      </c>
      <c r="H183" s="56">
        <f t="shared" si="38"/>
        <v>292.50048000000004</v>
      </c>
      <c r="I183" s="56">
        <f>VLOOKUP(B183,'% MDO'!$B:$E,4,FALSE)*G183</f>
        <v>36.299520000000001</v>
      </c>
    </row>
    <row r="184" spans="1:10" x14ac:dyDescent="0.2">
      <c r="A184" s="169"/>
      <c r="B184" s="169"/>
      <c r="C184" s="169"/>
      <c r="D184" s="169"/>
      <c r="E184" s="200"/>
      <c r="F184" s="185"/>
      <c r="G184" s="185"/>
      <c r="H184" s="185"/>
      <c r="I184" s="185"/>
    </row>
    <row r="185" spans="1:10" ht="45" x14ac:dyDescent="0.2">
      <c r="A185" s="10" t="s">
        <v>10</v>
      </c>
      <c r="B185" s="17">
        <v>24</v>
      </c>
      <c r="C185" s="10" t="s">
        <v>1101</v>
      </c>
      <c r="D185" s="10" t="s">
        <v>11</v>
      </c>
      <c r="E185" s="197" t="s">
        <v>22</v>
      </c>
      <c r="F185" s="178" t="s">
        <v>21</v>
      </c>
      <c r="G185" s="179">
        <f>SUM(G186:G190)</f>
        <v>7637.8672000000006</v>
      </c>
      <c r="H185" s="174">
        <f>SUM(H186:H190)</f>
        <v>7192.4547480000001</v>
      </c>
      <c r="I185" s="174">
        <f>SUM(I186:I190)</f>
        <v>445.41245199999997</v>
      </c>
      <c r="J185" s="310">
        <f>I185/G185</f>
        <v>5.8316338885808325E-2</v>
      </c>
    </row>
    <row r="186" spans="1:10" x14ac:dyDescent="0.2">
      <c r="A186" s="22" t="s">
        <v>3</v>
      </c>
      <c r="B186" s="191">
        <v>88317</v>
      </c>
      <c r="C186" s="190" t="s">
        <v>1056</v>
      </c>
      <c r="D186" s="11" t="s">
        <v>4</v>
      </c>
      <c r="E186" s="201">
        <v>8</v>
      </c>
      <c r="F186" s="177">
        <v>32.14</v>
      </c>
      <c r="G186" s="132">
        <f t="shared" ref="G186" si="40">E186*F186</f>
        <v>257.12</v>
      </c>
      <c r="H186" s="56">
        <f t="shared" ref="H186:H190" si="41">G186-I186</f>
        <v>0</v>
      </c>
      <c r="I186" s="56">
        <f>VLOOKUP(B186,'% MDO'!$B:$E,4,FALSE)*G186</f>
        <v>257.12</v>
      </c>
    </row>
    <row r="187" spans="1:10" x14ac:dyDescent="0.2">
      <c r="A187" s="22" t="s">
        <v>3</v>
      </c>
      <c r="B187" s="189">
        <v>88316</v>
      </c>
      <c r="C187" s="203" t="s">
        <v>82</v>
      </c>
      <c r="D187" s="11" t="s">
        <v>4</v>
      </c>
      <c r="E187" s="195">
        <v>8</v>
      </c>
      <c r="F187" s="177">
        <v>22.36</v>
      </c>
      <c r="G187" s="182">
        <f>F187*E187</f>
        <v>178.88</v>
      </c>
      <c r="H187" s="56">
        <f t="shared" si="41"/>
        <v>0</v>
      </c>
      <c r="I187" s="56">
        <f>VLOOKUP(B187,'% MDO'!$B:$E,4,FALSE)*G187</f>
        <v>178.88</v>
      </c>
    </row>
    <row r="188" spans="1:10" x14ac:dyDescent="0.2">
      <c r="A188" s="22" t="s">
        <v>12</v>
      </c>
      <c r="B188" s="191">
        <v>10998</v>
      </c>
      <c r="C188" s="190" t="s">
        <v>1057</v>
      </c>
      <c r="D188" s="11" t="s">
        <v>1</v>
      </c>
      <c r="E188" s="201">
        <v>5</v>
      </c>
      <c r="F188" s="177">
        <v>63.93</v>
      </c>
      <c r="G188" s="132">
        <f t="shared" ref="G188:G190" si="42">E188*F188</f>
        <v>319.64999999999998</v>
      </c>
      <c r="H188" s="56">
        <f t="shared" si="41"/>
        <v>319.64999999999998</v>
      </c>
      <c r="I188" s="56">
        <v>0</v>
      </c>
    </row>
    <row r="189" spans="1:10" ht="30" x14ac:dyDescent="0.2">
      <c r="A189" s="22" t="s">
        <v>3</v>
      </c>
      <c r="B189" s="191">
        <v>92772</v>
      </c>
      <c r="C189" s="190" t="s">
        <v>1085</v>
      </c>
      <c r="D189" s="11" t="s">
        <v>1</v>
      </c>
      <c r="E189" s="201">
        <f>30*0.56</f>
        <v>16.8</v>
      </c>
      <c r="F189" s="177">
        <v>9.11</v>
      </c>
      <c r="G189" s="132">
        <f t="shared" si="42"/>
        <v>153.048</v>
      </c>
      <c r="H189" s="56">
        <f t="shared" si="41"/>
        <v>143.635548</v>
      </c>
      <c r="I189" s="56">
        <f>VLOOKUP(B189,'% MDO'!$B:$E,4,FALSE)*G189</f>
        <v>9.412452</v>
      </c>
    </row>
    <row r="190" spans="1:10" x14ac:dyDescent="0.2">
      <c r="A190" s="22" t="s">
        <v>14</v>
      </c>
      <c r="B190" s="191" t="s">
        <v>1087</v>
      </c>
      <c r="C190" s="190" t="s">
        <v>1086</v>
      </c>
      <c r="D190" s="11" t="s">
        <v>716</v>
      </c>
      <c r="E190" s="201">
        <f>44.46/6</f>
        <v>7.41</v>
      </c>
      <c r="F190" s="177">
        <f>COTAÇÕES!B227</f>
        <v>908.12</v>
      </c>
      <c r="G190" s="132">
        <f t="shared" si="42"/>
        <v>6729.1692000000003</v>
      </c>
      <c r="H190" s="56">
        <f t="shared" si="41"/>
        <v>6729.1692000000003</v>
      </c>
      <c r="I190" s="56">
        <v>0</v>
      </c>
    </row>
    <row r="191" spans="1:10" x14ac:dyDescent="0.2">
      <c r="A191" s="169"/>
      <c r="B191" s="169"/>
      <c r="C191" s="169"/>
      <c r="D191" s="169"/>
      <c r="E191" s="200"/>
      <c r="F191" s="185"/>
      <c r="G191" s="185"/>
      <c r="H191" s="185"/>
      <c r="I191" s="185"/>
    </row>
    <row r="192" spans="1:10" ht="30" x14ac:dyDescent="0.2">
      <c r="A192" s="10" t="s">
        <v>10</v>
      </c>
      <c r="B192" s="17">
        <v>25</v>
      </c>
      <c r="C192" s="10" t="s">
        <v>1102</v>
      </c>
      <c r="D192" s="10" t="s">
        <v>11</v>
      </c>
      <c r="E192" s="197" t="s">
        <v>22</v>
      </c>
      <c r="F192" s="178" t="s">
        <v>21</v>
      </c>
      <c r="G192" s="179">
        <f>SUM(G193:G198)</f>
        <v>3658.4002</v>
      </c>
      <c r="H192" s="174">
        <f>SUM(H193:H198)</f>
        <v>2417.5315603999998</v>
      </c>
      <c r="I192" s="174">
        <f>SUM(I193:I198)</f>
        <v>1240.8686396000003</v>
      </c>
      <c r="J192" s="310">
        <f>I192/G192</f>
        <v>0.33918340579579026</v>
      </c>
    </row>
    <row r="193" spans="1:10" x14ac:dyDescent="0.2">
      <c r="A193" s="22" t="s">
        <v>3</v>
      </c>
      <c r="B193" s="189">
        <v>88316</v>
      </c>
      <c r="C193" s="203" t="s">
        <v>82</v>
      </c>
      <c r="D193" s="11" t="s">
        <v>4</v>
      </c>
      <c r="E193" s="195">
        <v>8</v>
      </c>
      <c r="F193" s="177">
        <v>22.36</v>
      </c>
      <c r="G193" s="182">
        <f>F193*E193</f>
        <v>178.88</v>
      </c>
      <c r="H193" s="56">
        <f t="shared" ref="H193:H198" si="43">G193-I193</f>
        <v>0</v>
      </c>
      <c r="I193" s="56">
        <f>VLOOKUP(B193,'% MDO'!$B:$E,4,FALSE)*G193</f>
        <v>178.88</v>
      </c>
    </row>
    <row r="194" spans="1:10" x14ac:dyDescent="0.2">
      <c r="A194" s="22" t="s">
        <v>3</v>
      </c>
      <c r="B194" s="191">
        <v>88309</v>
      </c>
      <c r="C194" s="203" t="s">
        <v>24</v>
      </c>
      <c r="D194" s="11" t="s">
        <v>4</v>
      </c>
      <c r="E194" s="195">
        <v>16</v>
      </c>
      <c r="F194" s="177">
        <v>26.91</v>
      </c>
      <c r="G194" s="182">
        <f>F194*E194</f>
        <v>430.56</v>
      </c>
      <c r="H194" s="56">
        <f t="shared" si="43"/>
        <v>0</v>
      </c>
      <c r="I194" s="56">
        <f>VLOOKUP(B194,'% MDO'!$B:$E,4,FALSE)*G194</f>
        <v>430.56</v>
      </c>
    </row>
    <row r="195" spans="1:10" ht="30" x14ac:dyDescent="0.2">
      <c r="A195" s="22" t="s">
        <v>3</v>
      </c>
      <c r="B195" s="18">
        <v>96527</v>
      </c>
      <c r="C195" s="19" t="s">
        <v>295</v>
      </c>
      <c r="D195" s="54" t="s">
        <v>38</v>
      </c>
      <c r="E195" s="195">
        <f>E196*0.6</f>
        <v>0.92399999999999993</v>
      </c>
      <c r="F195" s="177">
        <v>105.6</v>
      </c>
      <c r="G195" s="132">
        <f t="shared" ref="G195" si="44">E195*F195</f>
        <v>97.574399999999983</v>
      </c>
      <c r="H195" s="56">
        <f t="shared" si="43"/>
        <v>0</v>
      </c>
      <c r="I195" s="56">
        <f>VLOOKUP(B195,'% MDO'!$B:$E,4,FALSE)*G195</f>
        <v>97.574399999999983</v>
      </c>
    </row>
    <row r="196" spans="1:10" ht="30" x14ac:dyDescent="0.2">
      <c r="A196" s="22" t="s">
        <v>3</v>
      </c>
      <c r="B196" s="18">
        <v>103685</v>
      </c>
      <c r="C196" s="203" t="s">
        <v>17</v>
      </c>
      <c r="D196" s="11" t="s">
        <v>2</v>
      </c>
      <c r="E196" s="195">
        <v>1.54</v>
      </c>
      <c r="F196" s="177">
        <v>707.17</v>
      </c>
      <c r="G196" s="182">
        <f>F196*E196</f>
        <v>1089.0418</v>
      </c>
      <c r="H196" s="56">
        <f t="shared" si="43"/>
        <v>1017.1650411999999</v>
      </c>
      <c r="I196" s="56">
        <f>VLOOKUP(B196,'% MDO'!$B:$E,4,FALSE)*G196</f>
        <v>71.876758800000005</v>
      </c>
    </row>
    <row r="197" spans="1:10" ht="30" x14ac:dyDescent="0.2">
      <c r="A197" s="22" t="s">
        <v>3</v>
      </c>
      <c r="B197" s="18">
        <v>95947</v>
      </c>
      <c r="C197" s="203" t="s">
        <v>16</v>
      </c>
      <c r="D197" s="11" t="s">
        <v>19</v>
      </c>
      <c r="E197" s="195">
        <f>80*E196</f>
        <v>123.2</v>
      </c>
      <c r="F197" s="177">
        <v>9.98</v>
      </c>
      <c r="G197" s="182">
        <f>F197*E197</f>
        <v>1229.5360000000001</v>
      </c>
      <c r="H197" s="56">
        <f t="shared" si="43"/>
        <v>1055.8025632000001</v>
      </c>
      <c r="I197" s="56">
        <f>VLOOKUP(B197,'% MDO'!$B:$E,4,FALSE)*G197</f>
        <v>173.73343680000002</v>
      </c>
    </row>
    <row r="198" spans="1:10" ht="45" x14ac:dyDescent="0.2">
      <c r="A198" s="22" t="s">
        <v>3</v>
      </c>
      <c r="B198" s="18">
        <v>96528</v>
      </c>
      <c r="C198" s="203" t="s">
        <v>1082</v>
      </c>
      <c r="D198" s="11" t="s">
        <v>1081</v>
      </c>
      <c r="E198" s="195">
        <v>4.4000000000000004</v>
      </c>
      <c r="F198" s="177">
        <v>143.82</v>
      </c>
      <c r="G198" s="182">
        <f>F198*E198</f>
        <v>632.80799999999999</v>
      </c>
      <c r="H198" s="56">
        <f t="shared" si="43"/>
        <v>344.56395599999996</v>
      </c>
      <c r="I198" s="56">
        <f>VLOOKUP(B198,'% MDO'!$B:$E,4,FALSE)*G198</f>
        <v>288.24404400000003</v>
      </c>
    </row>
    <row r="199" spans="1:10" x14ac:dyDescent="0.2">
      <c r="A199" s="169"/>
      <c r="B199" s="169"/>
      <c r="C199" s="169"/>
      <c r="D199" s="169"/>
      <c r="E199" s="200"/>
      <c r="F199" s="185"/>
      <c r="G199" s="185"/>
      <c r="H199" s="185"/>
      <c r="I199" s="185"/>
    </row>
    <row r="200" spans="1:10" ht="30" x14ac:dyDescent="0.2">
      <c r="A200" s="10" t="s">
        <v>10</v>
      </c>
      <c r="B200" s="17">
        <v>26</v>
      </c>
      <c r="C200" s="10" t="s">
        <v>1079</v>
      </c>
      <c r="D200" s="10" t="s">
        <v>11</v>
      </c>
      <c r="E200" s="197" t="s">
        <v>22</v>
      </c>
      <c r="F200" s="178" t="s">
        <v>21</v>
      </c>
      <c r="G200" s="179">
        <f>SUM(G201:G205)</f>
        <v>1094.6766428571427</v>
      </c>
      <c r="H200" s="174">
        <f>SUM(H201:H205)</f>
        <v>682.27664285714275</v>
      </c>
      <c r="I200" s="174">
        <f>SUM(I201:I205)</f>
        <v>412.4</v>
      </c>
      <c r="J200" s="310">
        <f>I200/G200</f>
        <v>0.37673225485438527</v>
      </c>
    </row>
    <row r="201" spans="1:10" x14ac:dyDescent="0.2">
      <c r="A201" s="22" t="s">
        <v>3</v>
      </c>
      <c r="B201" s="189">
        <v>88316</v>
      </c>
      <c r="C201" s="203" t="s">
        <v>82</v>
      </c>
      <c r="D201" s="11" t="s">
        <v>4</v>
      </c>
      <c r="E201" s="195">
        <v>8</v>
      </c>
      <c r="F201" s="177">
        <v>22.36</v>
      </c>
      <c r="G201" s="182">
        <f>F201*E201</f>
        <v>178.88</v>
      </c>
      <c r="H201" s="56">
        <f t="shared" ref="H201:H205" si="45">G201-I201</f>
        <v>0</v>
      </c>
      <c r="I201" s="56">
        <f>VLOOKUP(B201,'% MDO'!$B:$E,4,FALSE)*G201</f>
        <v>178.88</v>
      </c>
    </row>
    <row r="202" spans="1:10" x14ac:dyDescent="0.2">
      <c r="A202" s="22" t="s">
        <v>3</v>
      </c>
      <c r="B202" s="191">
        <v>88309</v>
      </c>
      <c r="C202" s="203" t="s">
        <v>24</v>
      </c>
      <c r="D202" s="11" t="s">
        <v>4</v>
      </c>
      <c r="E202" s="195">
        <v>4</v>
      </c>
      <c r="F202" s="177">
        <v>26.91</v>
      </c>
      <c r="G202" s="182">
        <f>F202*E202</f>
        <v>107.64</v>
      </c>
      <c r="H202" s="56">
        <f t="shared" si="45"/>
        <v>0</v>
      </c>
      <c r="I202" s="56">
        <f>VLOOKUP(B202,'% MDO'!$B:$E,4,FALSE)*G202</f>
        <v>107.64</v>
      </c>
    </row>
    <row r="203" spans="1:10" x14ac:dyDescent="0.2">
      <c r="A203" s="22" t="s">
        <v>14</v>
      </c>
      <c r="B203" s="191" t="s">
        <v>713</v>
      </c>
      <c r="C203" s="190" t="s">
        <v>1109</v>
      </c>
      <c r="D203" s="11" t="s">
        <v>237</v>
      </c>
      <c r="E203" s="201">
        <f>3.62*3</f>
        <v>10.86</v>
      </c>
      <c r="F203" s="177">
        <f>COTAÇÕES!B172</f>
        <v>61.080952380952375</v>
      </c>
      <c r="G203" s="182">
        <f>F203*E203</f>
        <v>663.33914285714275</v>
      </c>
      <c r="H203" s="56">
        <f t="shared" si="45"/>
        <v>663.33914285714275</v>
      </c>
      <c r="I203" s="56">
        <v>0</v>
      </c>
    </row>
    <row r="204" spans="1:10" x14ac:dyDescent="0.2">
      <c r="A204" s="22" t="s">
        <v>12</v>
      </c>
      <c r="B204" s="191">
        <v>40547</v>
      </c>
      <c r="C204" s="190" t="s">
        <v>1083</v>
      </c>
      <c r="D204" s="11" t="s">
        <v>1084</v>
      </c>
      <c r="E204" s="201">
        <v>0.75</v>
      </c>
      <c r="F204" s="177">
        <v>25.25</v>
      </c>
      <c r="G204" s="182">
        <f>F204*E204</f>
        <v>18.9375</v>
      </c>
      <c r="H204" s="56">
        <f t="shared" si="45"/>
        <v>18.9375</v>
      </c>
      <c r="I204" s="56">
        <v>0</v>
      </c>
    </row>
    <row r="205" spans="1:10" ht="30" x14ac:dyDescent="0.2">
      <c r="A205" s="22" t="s">
        <v>3</v>
      </c>
      <c r="B205" s="191">
        <v>88278</v>
      </c>
      <c r="C205" s="190" t="s">
        <v>715</v>
      </c>
      <c r="D205" s="11" t="s">
        <v>4</v>
      </c>
      <c r="E205" s="201">
        <v>4</v>
      </c>
      <c r="F205" s="177">
        <v>31.47</v>
      </c>
      <c r="G205" s="182">
        <f>F205*E205</f>
        <v>125.88</v>
      </c>
      <c r="H205" s="56">
        <f t="shared" si="45"/>
        <v>0</v>
      </c>
      <c r="I205" s="56">
        <f>VLOOKUP(B205,'% MDO'!$B:$E,4,FALSE)*G205</f>
        <v>125.88</v>
      </c>
    </row>
    <row r="206" spans="1:10" x14ac:dyDescent="0.2">
      <c r="A206" s="169"/>
      <c r="B206" s="169"/>
      <c r="C206" s="169"/>
      <c r="D206" s="169"/>
      <c r="E206" s="200"/>
      <c r="F206" s="185"/>
      <c r="G206" s="185"/>
      <c r="H206" s="185"/>
      <c r="I206" s="185"/>
    </row>
    <row r="207" spans="1:10" ht="30" x14ac:dyDescent="0.2">
      <c r="A207" s="10" t="s">
        <v>10</v>
      </c>
      <c r="B207" s="17">
        <v>27</v>
      </c>
      <c r="C207" s="10" t="s">
        <v>1115</v>
      </c>
      <c r="D207" s="10" t="s">
        <v>11</v>
      </c>
      <c r="E207" s="197" t="s">
        <v>22</v>
      </c>
      <c r="F207" s="178" t="s">
        <v>21</v>
      </c>
      <c r="G207" s="179">
        <f>SUM(G208:G211)</f>
        <v>199.35285714285712</v>
      </c>
      <c r="H207" s="174">
        <f>SUM(H208:H211)</f>
        <v>184.75785714285712</v>
      </c>
      <c r="I207" s="174">
        <f>SUM(I208:I211)</f>
        <v>14.594999999999999</v>
      </c>
      <c r="J207" s="310">
        <f>I207/G207</f>
        <v>7.3211892767311382E-2</v>
      </c>
    </row>
    <row r="208" spans="1:10" x14ac:dyDescent="0.2">
      <c r="A208" s="22" t="s">
        <v>3</v>
      </c>
      <c r="B208" s="191">
        <v>88309</v>
      </c>
      <c r="C208" s="203" t="s">
        <v>24</v>
      </c>
      <c r="D208" s="11" t="s">
        <v>4</v>
      </c>
      <c r="E208" s="201">
        <f>15/60</f>
        <v>0.25</v>
      </c>
      <c r="F208" s="177">
        <v>26.91</v>
      </c>
      <c r="G208" s="182">
        <f>F208*E208</f>
        <v>6.7275</v>
      </c>
      <c r="H208" s="56">
        <f t="shared" ref="H208:H211" si="46">G208-I208</f>
        <v>0</v>
      </c>
      <c r="I208" s="56">
        <f>VLOOKUP(B208,'% MDO'!$B:$E,4,FALSE)*G208</f>
        <v>6.7275</v>
      </c>
    </row>
    <row r="209" spans="1:10" ht="30" x14ac:dyDescent="0.2">
      <c r="A209" s="22" t="s">
        <v>3</v>
      </c>
      <c r="B209" s="191">
        <v>88278</v>
      </c>
      <c r="C209" s="190" t="s">
        <v>715</v>
      </c>
      <c r="D209" s="11" t="s">
        <v>4</v>
      </c>
      <c r="E209" s="201">
        <f>15/60</f>
        <v>0.25</v>
      </c>
      <c r="F209" s="177">
        <v>31.47</v>
      </c>
      <c r="G209" s="182">
        <f>F209*E209</f>
        <v>7.8674999999999997</v>
      </c>
      <c r="H209" s="56">
        <f t="shared" si="46"/>
        <v>0</v>
      </c>
      <c r="I209" s="56">
        <f>VLOOKUP(B209,'% MDO'!$B:$E,4,FALSE)*G209</f>
        <v>7.8674999999999997</v>
      </c>
    </row>
    <row r="210" spans="1:10" x14ac:dyDescent="0.2">
      <c r="A210" s="22" t="s">
        <v>14</v>
      </c>
      <c r="B210" s="191" t="s">
        <v>713</v>
      </c>
      <c r="C210" s="190" t="s">
        <v>1109</v>
      </c>
      <c r="D210" s="11" t="s">
        <v>237</v>
      </c>
      <c r="E210" s="201">
        <v>3</v>
      </c>
      <c r="F210" s="177">
        <f>COTAÇÕES!B172</f>
        <v>61.080952380952375</v>
      </c>
      <c r="G210" s="182">
        <f>F210*E210</f>
        <v>183.24285714285713</v>
      </c>
      <c r="H210" s="56">
        <f t="shared" si="46"/>
        <v>183.24285714285713</v>
      </c>
      <c r="I210" s="56">
        <v>0</v>
      </c>
    </row>
    <row r="211" spans="1:10" x14ac:dyDescent="0.2">
      <c r="A211" s="22" t="s">
        <v>12</v>
      </c>
      <c r="B211" s="191">
        <v>40547</v>
      </c>
      <c r="C211" s="190" t="s">
        <v>1083</v>
      </c>
      <c r="D211" s="11" t="s">
        <v>1084</v>
      </c>
      <c r="E211" s="201">
        <v>0.06</v>
      </c>
      <c r="F211" s="177">
        <v>25.25</v>
      </c>
      <c r="G211" s="182">
        <f>F211*E211</f>
        <v>1.5149999999999999</v>
      </c>
      <c r="H211" s="56">
        <f t="shared" si="46"/>
        <v>1.5149999999999999</v>
      </c>
      <c r="I211" s="56">
        <v>0</v>
      </c>
    </row>
    <row r="212" spans="1:10" x14ac:dyDescent="0.2">
      <c r="A212" s="169"/>
      <c r="B212" s="169"/>
      <c r="C212" s="169"/>
      <c r="D212" s="169"/>
      <c r="E212" s="200"/>
      <c r="F212" s="185"/>
      <c r="G212" s="185"/>
      <c r="H212" s="185"/>
      <c r="I212" s="185"/>
    </row>
    <row r="213" spans="1:10" ht="30" x14ac:dyDescent="0.2">
      <c r="A213" s="10" t="s">
        <v>10</v>
      </c>
      <c r="B213" s="17">
        <v>28</v>
      </c>
      <c r="C213" s="10" t="s">
        <v>1126</v>
      </c>
      <c r="D213" s="10" t="s">
        <v>11</v>
      </c>
      <c r="E213" s="197" t="s">
        <v>22</v>
      </c>
      <c r="F213" s="178" t="s">
        <v>21</v>
      </c>
      <c r="G213" s="179">
        <f>SUM(G214:G217)</f>
        <v>118.22166666666666</v>
      </c>
      <c r="H213" s="174">
        <f>SUM(H214:H217)</f>
        <v>92.844999999999999</v>
      </c>
      <c r="I213" s="174">
        <f>SUM(I214:I217)</f>
        <v>25.376666666666665</v>
      </c>
      <c r="J213" s="310">
        <f>I213/G213</f>
        <v>0.21465326434804674</v>
      </c>
    </row>
    <row r="214" spans="1:10" ht="18" customHeight="1" x14ac:dyDescent="0.2">
      <c r="A214" s="22" t="s">
        <v>3</v>
      </c>
      <c r="B214" s="191">
        <v>88278</v>
      </c>
      <c r="C214" s="190" t="s">
        <v>715</v>
      </c>
      <c r="D214" s="11" t="s">
        <v>4</v>
      </c>
      <c r="E214" s="201">
        <f>20/60</f>
        <v>0.33333333333333331</v>
      </c>
      <c r="F214" s="177">
        <v>31.47</v>
      </c>
      <c r="G214" s="182">
        <f>F214*E214</f>
        <v>10.489999999999998</v>
      </c>
      <c r="H214" s="56">
        <f t="shared" ref="H214:H217" si="47">G214-I214</f>
        <v>0</v>
      </c>
      <c r="I214" s="56">
        <f>VLOOKUP(B214,'% MDO'!$B:$E,4,FALSE)*G214</f>
        <v>10.489999999999998</v>
      </c>
    </row>
    <row r="215" spans="1:10" ht="18" customHeight="1" x14ac:dyDescent="0.2">
      <c r="A215" s="22" t="s">
        <v>12</v>
      </c>
      <c r="B215" s="191">
        <v>40547</v>
      </c>
      <c r="C215" s="190" t="s">
        <v>1083</v>
      </c>
      <c r="D215" s="11" t="s">
        <v>1084</v>
      </c>
      <c r="E215" s="201">
        <v>0.06</v>
      </c>
      <c r="F215" s="177">
        <v>25.25</v>
      </c>
      <c r="G215" s="182">
        <f>F215*E215</f>
        <v>1.5149999999999999</v>
      </c>
      <c r="H215" s="56">
        <f t="shared" si="47"/>
        <v>1.5149999999999999</v>
      </c>
      <c r="I215" s="56">
        <v>0</v>
      </c>
    </row>
    <row r="216" spans="1:10" ht="18" customHeight="1" x14ac:dyDescent="0.2">
      <c r="A216" s="22" t="s">
        <v>3</v>
      </c>
      <c r="B216" s="191">
        <v>88240</v>
      </c>
      <c r="C216" s="190" t="s">
        <v>1120</v>
      </c>
      <c r="D216" s="11" t="s">
        <v>4</v>
      </c>
      <c r="E216" s="201">
        <f>40/60</f>
        <v>0.66666666666666663</v>
      </c>
      <c r="F216" s="177">
        <v>22.33</v>
      </c>
      <c r="G216" s="182">
        <f>F216*E216</f>
        <v>14.886666666666665</v>
      </c>
      <c r="H216" s="56">
        <f t="shared" si="47"/>
        <v>0</v>
      </c>
      <c r="I216" s="56">
        <f>VLOOKUP(B216,'% MDO'!$B:$E,4,FALSE)*G216</f>
        <v>14.886666666666665</v>
      </c>
    </row>
    <row r="217" spans="1:10" ht="18" customHeight="1" x14ac:dyDescent="0.2">
      <c r="A217" s="22" t="s">
        <v>14</v>
      </c>
      <c r="B217" s="191" t="s">
        <v>1121</v>
      </c>
      <c r="C217" s="190" t="str">
        <f>COTAÇÕES!B236</f>
        <v>M2 DE CHAPA DE ACM BRANCO 3MM</v>
      </c>
      <c r="D217" s="11" t="s">
        <v>237</v>
      </c>
      <c r="E217" s="201">
        <v>1</v>
      </c>
      <c r="F217" s="177">
        <f>COTAÇÕES!B238</f>
        <v>91.33</v>
      </c>
      <c r="G217" s="182">
        <f>F217*E217</f>
        <v>91.33</v>
      </c>
      <c r="H217" s="56">
        <f t="shared" si="47"/>
        <v>91.33</v>
      </c>
      <c r="I217" s="56">
        <v>0</v>
      </c>
    </row>
    <row r="218" spans="1:10" x14ac:dyDescent="0.2">
      <c r="A218" s="169"/>
      <c r="B218" s="169"/>
      <c r="C218" s="169"/>
      <c r="D218" s="169"/>
      <c r="E218" s="200"/>
      <c r="F218" s="185"/>
      <c r="G218" s="185"/>
      <c r="H218" s="185"/>
      <c r="I218" s="185"/>
    </row>
    <row r="219" spans="1:10" ht="30" x14ac:dyDescent="0.2">
      <c r="A219" s="10" t="s">
        <v>10</v>
      </c>
      <c r="B219" s="17">
        <v>29</v>
      </c>
      <c r="C219" s="10" t="s">
        <v>1113</v>
      </c>
      <c r="D219" s="10" t="s">
        <v>11</v>
      </c>
      <c r="E219" s="197" t="s">
        <v>22</v>
      </c>
      <c r="F219" s="178" t="s">
        <v>21</v>
      </c>
      <c r="G219" s="179">
        <f>SUM(G220:G223)</f>
        <v>194.17020000000002</v>
      </c>
      <c r="H219" s="174">
        <f>SUM(H220:H223)</f>
        <v>171.45632604000002</v>
      </c>
      <c r="I219" s="174">
        <f>SUM(I220:I223)</f>
        <v>22.713873960000001</v>
      </c>
      <c r="J219" s="310">
        <f>I219/G219</f>
        <v>0.11697919639573939</v>
      </c>
    </row>
    <row r="220" spans="1:10" ht="30" x14ac:dyDescent="0.2">
      <c r="A220" s="22" t="s">
        <v>3</v>
      </c>
      <c r="B220" s="191">
        <v>88278</v>
      </c>
      <c r="C220" s="190" t="s">
        <v>715</v>
      </c>
      <c r="D220" s="11" t="s">
        <v>4</v>
      </c>
      <c r="E220" s="201">
        <f>0.5</f>
        <v>0.5</v>
      </c>
      <c r="F220" s="177">
        <v>31.47</v>
      </c>
      <c r="G220" s="182">
        <f>F220*E220</f>
        <v>15.734999999999999</v>
      </c>
      <c r="H220" s="56">
        <f t="shared" ref="H220:H223" si="48">G220-I220</f>
        <v>0</v>
      </c>
      <c r="I220" s="56">
        <f>VLOOKUP(B220,'% MDO'!$B:$E,4,FALSE)*G220</f>
        <v>15.734999999999999</v>
      </c>
    </row>
    <row r="221" spans="1:10" ht="30" x14ac:dyDescent="0.2">
      <c r="A221" s="22" t="s">
        <v>12</v>
      </c>
      <c r="B221" s="191">
        <v>10853</v>
      </c>
      <c r="C221" s="203" t="s">
        <v>475</v>
      </c>
      <c r="D221" s="11" t="s">
        <v>315</v>
      </c>
      <c r="E221" s="195">
        <v>1.5</v>
      </c>
      <c r="F221" s="177">
        <v>111.5</v>
      </c>
      <c r="G221" s="182">
        <f>F221*E221</f>
        <v>167.25</v>
      </c>
      <c r="H221" s="56">
        <f t="shared" si="48"/>
        <v>167.25</v>
      </c>
      <c r="I221" s="56">
        <v>0</v>
      </c>
    </row>
    <row r="222" spans="1:10" ht="45" x14ac:dyDescent="0.2">
      <c r="A222" s="22" t="s">
        <v>3</v>
      </c>
      <c r="B222" s="191">
        <v>100733</v>
      </c>
      <c r="C222" s="190" t="s">
        <v>1058</v>
      </c>
      <c r="D222" s="11" t="s">
        <v>237</v>
      </c>
      <c r="E222" s="201">
        <f>0.4*0.3*1.5</f>
        <v>0.18</v>
      </c>
      <c r="F222" s="177">
        <v>11.76</v>
      </c>
      <c r="G222" s="132">
        <f t="shared" ref="G222:G223" si="49">E222*F222</f>
        <v>2.1168</v>
      </c>
      <c r="H222" s="56">
        <f t="shared" si="48"/>
        <v>0.55629504000000018</v>
      </c>
      <c r="I222" s="56">
        <f>VLOOKUP(B222,'% MDO'!$B:$E,4,FALSE)*G222</f>
        <v>1.5605049599999998</v>
      </c>
    </row>
    <row r="223" spans="1:10" ht="45" x14ac:dyDescent="0.2">
      <c r="A223" s="22" t="s">
        <v>3</v>
      </c>
      <c r="B223" s="191">
        <v>100759</v>
      </c>
      <c r="C223" s="190" t="s">
        <v>1059</v>
      </c>
      <c r="D223" s="11" t="s">
        <v>237</v>
      </c>
      <c r="E223" s="201">
        <f>E222</f>
        <v>0.18</v>
      </c>
      <c r="F223" s="177">
        <v>50.38</v>
      </c>
      <c r="G223" s="132">
        <f t="shared" si="49"/>
        <v>9.0684000000000005</v>
      </c>
      <c r="H223" s="56">
        <f t="shared" si="48"/>
        <v>3.6500310000000002</v>
      </c>
      <c r="I223" s="56">
        <f>VLOOKUP(B223,'% MDO'!$B:$E,4,FALSE)*G223</f>
        <v>5.4183690000000002</v>
      </c>
    </row>
    <row r="224" spans="1:10" x14ac:dyDescent="0.2">
      <c r="A224" s="169"/>
      <c r="B224" s="169"/>
      <c r="C224" s="169"/>
      <c r="D224" s="169"/>
      <c r="E224" s="200"/>
      <c r="F224" s="185"/>
      <c r="G224" s="185"/>
      <c r="H224" s="185"/>
      <c r="I224" s="185"/>
    </row>
    <row r="225" spans="1:10" x14ac:dyDescent="0.2">
      <c r="A225" s="10" t="s">
        <v>10</v>
      </c>
      <c r="B225" s="17">
        <v>30</v>
      </c>
      <c r="C225" s="126" t="s">
        <v>1333</v>
      </c>
      <c r="D225" s="10" t="s">
        <v>11</v>
      </c>
      <c r="E225" s="197" t="s">
        <v>22</v>
      </c>
      <c r="F225" s="178" t="s">
        <v>21</v>
      </c>
      <c r="G225" s="179">
        <f>SUM(G226:G229)</f>
        <v>5566.0999999999995</v>
      </c>
      <c r="H225" s="174">
        <f>SUM(H226:H229)</f>
        <v>4690.2161810000007</v>
      </c>
      <c r="I225" s="174">
        <f>SUM(I226:I229)</f>
        <v>875.8838189999999</v>
      </c>
      <c r="J225" s="310">
        <f>I225/G225</f>
        <v>0.15736041734787373</v>
      </c>
    </row>
    <row r="226" spans="1:10" x14ac:dyDescent="0.2">
      <c r="A226" s="22" t="s">
        <v>1041</v>
      </c>
      <c r="B226" s="191" t="s">
        <v>1347</v>
      </c>
      <c r="C226" s="190" t="s">
        <v>9221</v>
      </c>
      <c r="D226" s="11" t="s">
        <v>315</v>
      </c>
      <c r="E226" s="201">
        <v>1</v>
      </c>
      <c r="F226" s="177">
        <v>3512.61</v>
      </c>
      <c r="G226" s="132">
        <f t="shared" ref="G226:G229" si="50">E226*F226</f>
        <v>3512.61</v>
      </c>
      <c r="H226" s="65">
        <f t="shared" ref="H226:H229" si="51">G226-I226</f>
        <v>2712.0861810000001</v>
      </c>
      <c r="I226" s="65">
        <f>0.2279*G226</f>
        <v>800.523819</v>
      </c>
    </row>
    <row r="227" spans="1:10" x14ac:dyDescent="0.2">
      <c r="A227" s="22" t="s">
        <v>1041</v>
      </c>
      <c r="B227" s="191" t="s">
        <v>1348</v>
      </c>
      <c r="C227" s="190" t="s">
        <v>9222</v>
      </c>
      <c r="D227" s="11" t="s">
        <v>315</v>
      </c>
      <c r="E227" s="201">
        <v>1</v>
      </c>
      <c r="F227" s="177">
        <v>1676.69</v>
      </c>
      <c r="G227" s="132">
        <f t="shared" si="50"/>
        <v>1676.69</v>
      </c>
      <c r="H227" s="65">
        <f t="shared" si="51"/>
        <v>1676.69</v>
      </c>
      <c r="I227" s="65">
        <v>0</v>
      </c>
    </row>
    <row r="228" spans="1:10" ht="30" x14ac:dyDescent="0.2">
      <c r="A228" s="22" t="s">
        <v>1041</v>
      </c>
      <c r="B228" s="191" t="s">
        <v>1349</v>
      </c>
      <c r="C228" s="190" t="s">
        <v>9223</v>
      </c>
      <c r="D228" s="11" t="s">
        <v>1346</v>
      </c>
      <c r="E228" s="201">
        <v>60</v>
      </c>
      <c r="F228" s="177">
        <v>3.14</v>
      </c>
      <c r="G228" s="132">
        <f t="shared" si="50"/>
        <v>188.4</v>
      </c>
      <c r="H228" s="65">
        <f t="shared" si="51"/>
        <v>150.72</v>
      </c>
      <c r="I228" s="65">
        <f>0.2*G228</f>
        <v>37.68</v>
      </c>
    </row>
    <row r="229" spans="1:10" ht="30" x14ac:dyDescent="0.2">
      <c r="A229" s="22" t="s">
        <v>1041</v>
      </c>
      <c r="B229" s="191" t="s">
        <v>1350</v>
      </c>
      <c r="C229" s="190" t="s">
        <v>9224</v>
      </c>
      <c r="D229" s="11" t="s">
        <v>1346</v>
      </c>
      <c r="E229" s="201">
        <v>60</v>
      </c>
      <c r="F229" s="177">
        <v>3.14</v>
      </c>
      <c r="G229" s="132">
        <f t="shared" si="50"/>
        <v>188.4</v>
      </c>
      <c r="H229" s="65">
        <f t="shared" si="51"/>
        <v>150.72</v>
      </c>
      <c r="I229" s="65">
        <f>0.2*G229</f>
        <v>37.68</v>
      </c>
    </row>
    <row r="230" spans="1:10" x14ac:dyDescent="0.2">
      <c r="A230" s="169"/>
      <c r="B230" s="169"/>
      <c r="C230" s="169"/>
      <c r="D230" s="169"/>
      <c r="E230" s="200"/>
      <c r="F230" s="185"/>
      <c r="G230" s="185"/>
      <c r="H230" s="185"/>
      <c r="I230" s="185"/>
    </row>
    <row r="231" spans="1:10" x14ac:dyDescent="0.2">
      <c r="A231" s="10" t="s">
        <v>10</v>
      </c>
      <c r="B231" s="17">
        <v>31</v>
      </c>
      <c r="C231" s="126" t="s">
        <v>1340</v>
      </c>
      <c r="D231" s="10" t="s">
        <v>11</v>
      </c>
      <c r="E231" s="197" t="s">
        <v>22</v>
      </c>
      <c r="F231" s="178" t="s">
        <v>21</v>
      </c>
      <c r="G231" s="179">
        <f>SUM(G232:G234)</f>
        <v>358.07599999999996</v>
      </c>
      <c r="H231" s="174">
        <f>SUM(H232:H234)</f>
        <v>313.43139400000001</v>
      </c>
      <c r="I231" s="174">
        <f>SUM(I232:I234)</f>
        <v>44.644605999999996</v>
      </c>
      <c r="J231" s="310">
        <f>I231/G231</f>
        <v>0.12467913515566528</v>
      </c>
    </row>
    <row r="232" spans="1:10" ht="45" x14ac:dyDescent="0.2">
      <c r="A232" s="22" t="s">
        <v>3</v>
      </c>
      <c r="B232" s="191">
        <v>100953</v>
      </c>
      <c r="C232" s="190" t="s">
        <v>1344</v>
      </c>
      <c r="D232" s="11" t="s">
        <v>1343</v>
      </c>
      <c r="E232" s="201">
        <f>60*2</f>
        <v>120</v>
      </c>
      <c r="F232" s="177">
        <v>1.19</v>
      </c>
      <c r="G232" s="132">
        <f t="shared" ref="G232:G234" si="52">E232*F232</f>
        <v>142.79999999999998</v>
      </c>
      <c r="H232" s="56">
        <f t="shared" ref="H232:H234" si="53">G232-I232</f>
        <v>126.00671999999999</v>
      </c>
      <c r="I232" s="56">
        <f>VLOOKUP(B232,'% MDO'!$B:$E,4,FALSE)*G232</f>
        <v>16.793279999999996</v>
      </c>
    </row>
    <row r="233" spans="1:10" ht="30" x14ac:dyDescent="0.2">
      <c r="A233" s="22" t="s">
        <v>3</v>
      </c>
      <c r="B233" s="191">
        <v>101010</v>
      </c>
      <c r="C233" s="190" t="s">
        <v>652</v>
      </c>
      <c r="D233" s="11" t="s">
        <v>653</v>
      </c>
      <c r="E233" s="201">
        <v>4.4000000000000004</v>
      </c>
      <c r="F233" s="177">
        <v>28.54</v>
      </c>
      <c r="G233" s="132">
        <f t="shared" ref="G233" si="54">E233*F233</f>
        <v>125.57600000000001</v>
      </c>
      <c r="H233" s="56">
        <f t="shared" si="53"/>
        <v>109.125544</v>
      </c>
      <c r="I233" s="56">
        <f>VLOOKUP(B233,'% MDO'!$B:$E,4,FALSE)*G233</f>
        <v>16.450456000000003</v>
      </c>
    </row>
    <row r="234" spans="1:10" ht="45" x14ac:dyDescent="0.2">
      <c r="A234" s="22" t="s">
        <v>3</v>
      </c>
      <c r="B234" s="191">
        <v>100952</v>
      </c>
      <c r="C234" s="190" t="s">
        <v>1345</v>
      </c>
      <c r="D234" s="11" t="s">
        <v>1343</v>
      </c>
      <c r="E234" s="201">
        <v>30</v>
      </c>
      <c r="F234" s="177">
        <v>2.99</v>
      </c>
      <c r="G234" s="132">
        <f t="shared" si="52"/>
        <v>89.7</v>
      </c>
      <c r="H234" s="56">
        <f t="shared" si="53"/>
        <v>78.299130000000005</v>
      </c>
      <c r="I234" s="56">
        <f>VLOOKUP(B234,'% MDO'!$B:$E,4,FALSE)*G234</f>
        <v>11.400869999999999</v>
      </c>
    </row>
  </sheetData>
  <autoFilter ref="A2:I2" xr:uid="{2230FDFE-7547-4908-9C1B-184DCE06C786}"/>
  <mergeCells count="1">
    <mergeCell ref="A1:I1"/>
  </mergeCells>
  <phoneticPr fontId="18" type="noConversion"/>
  <hyperlinks>
    <hyperlink ref="C19" r:id="rId1" display="https://www.leroymerlin.com.br/refletor-power-led-9w-rgb-em-policarbonato-iluminacao-multicolorida-para-piscina-luxpool_1569875136?region=outros" xr:uid="{E6D15932-BD40-4F7F-A960-4306682E947A}"/>
  </hyperlinks>
  <pageMargins left="0.51181102362204722" right="0.51181102362204722" top="0.78740157480314965" bottom="0.78740157480314965" header="0.31496062992125984" footer="0.31496062992125984"/>
  <pageSetup paperSize="9" scale="44" fitToHeight="4" orientation="portrait" r:id="rId2"/>
  <rowBreaks count="3" manualBreakCount="3">
    <brk id="52" max="8" man="1"/>
    <brk id="108" max="8" man="1"/>
    <brk id="168"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21450-BCA8-4150-893A-6AA419D08407}">
  <sheetPr>
    <pageSetUpPr fitToPage="1"/>
  </sheetPr>
  <dimension ref="A1:S43"/>
  <sheetViews>
    <sheetView view="pageBreakPreview" topLeftCell="A8" zoomScale="115" zoomScaleNormal="100" zoomScaleSheetLayoutView="115" workbookViewId="0">
      <selection activeCell="N30" sqref="N30"/>
    </sheetView>
  </sheetViews>
  <sheetFormatPr defaultRowHeight="12.75" x14ac:dyDescent="0.2"/>
  <cols>
    <col min="1" max="1" width="6.1640625" style="39" bestFit="1" customWidth="1"/>
    <col min="2" max="2" width="33.33203125" style="39" customWidth="1"/>
    <col min="3" max="3" width="13.5" style="39" customWidth="1"/>
    <col min="4" max="4" width="16.6640625" style="39" customWidth="1"/>
    <col min="5" max="5" width="15.1640625" style="39" customWidth="1"/>
    <col min="6" max="6" width="8" style="104" customWidth="1"/>
    <col min="7" max="7" width="15.1640625" style="39" customWidth="1"/>
    <col min="8" max="8" width="7.33203125" style="104" customWidth="1"/>
    <col min="9" max="9" width="15.1640625" style="39" customWidth="1"/>
    <col min="10" max="10" width="7.33203125" style="104" customWidth="1"/>
    <col min="11" max="11" width="15.1640625" style="39" customWidth="1"/>
    <col min="12" max="12" width="7.33203125" style="104" customWidth="1"/>
    <col min="13" max="13" width="15.1640625" style="39" customWidth="1"/>
    <col min="14" max="14" width="7.33203125" style="104" customWidth="1"/>
    <col min="15" max="15" width="15.1640625" style="39" customWidth="1"/>
    <col min="16" max="16" width="7.33203125" style="104" customWidth="1"/>
    <col min="17" max="17" width="9.33203125" style="40"/>
    <col min="19" max="19" width="16.33203125" bestFit="1" customWidth="1"/>
  </cols>
  <sheetData>
    <row r="1" spans="1:19" x14ac:dyDescent="0.2">
      <c r="A1" s="321" t="s">
        <v>1297</v>
      </c>
      <c r="B1" s="322"/>
      <c r="C1" s="322"/>
      <c r="D1" s="322"/>
      <c r="E1" s="322"/>
      <c r="F1" s="322"/>
      <c r="G1" s="322"/>
      <c r="H1" s="322"/>
      <c r="I1" s="322"/>
      <c r="J1" s="322"/>
      <c r="K1" s="322"/>
      <c r="L1" s="322"/>
      <c r="M1" s="322"/>
      <c r="N1" s="322"/>
      <c r="O1" s="322"/>
      <c r="P1" s="322"/>
    </row>
    <row r="2" spans="1:19" x14ac:dyDescent="0.2">
      <c r="A2" s="327" t="s">
        <v>658</v>
      </c>
      <c r="B2" s="328"/>
      <c r="C2" s="95" t="s">
        <v>680</v>
      </c>
      <c r="D2" s="96">
        <v>46143</v>
      </c>
      <c r="E2" s="106"/>
      <c r="F2" s="106"/>
      <c r="G2" s="106"/>
      <c r="H2" s="95"/>
      <c r="I2" s="105"/>
      <c r="J2" s="106"/>
      <c r="K2" s="88"/>
      <c r="L2" s="106"/>
      <c r="M2" s="88"/>
      <c r="N2" s="106"/>
      <c r="O2" s="88"/>
      <c r="P2" s="106"/>
    </row>
    <row r="3" spans="1:19" ht="12.75" customHeight="1" x14ac:dyDescent="0.2">
      <c r="A3" s="329" t="s">
        <v>898</v>
      </c>
      <c r="B3" s="330"/>
      <c r="C3" s="97" t="s">
        <v>681</v>
      </c>
      <c r="D3" s="98">
        <v>46508</v>
      </c>
      <c r="F3" s="100"/>
      <c r="G3" s="99"/>
      <c r="H3" s="100"/>
      <c r="J3" s="101"/>
      <c r="K3" s="89"/>
      <c r="L3" s="101"/>
      <c r="M3" s="89"/>
      <c r="N3" s="101"/>
      <c r="O3" s="89"/>
      <c r="P3" s="101"/>
    </row>
    <row r="4" spans="1:19" ht="12.75" customHeight="1" x14ac:dyDescent="0.2">
      <c r="A4" s="93"/>
      <c r="B4" s="94"/>
      <c r="C4" s="97" t="s">
        <v>682</v>
      </c>
      <c r="D4" s="98" t="s">
        <v>664</v>
      </c>
      <c r="E4" s="90"/>
      <c r="F4" s="101"/>
      <c r="G4" s="89"/>
      <c r="H4" s="101"/>
      <c r="I4" s="89"/>
      <c r="J4" s="101"/>
      <c r="K4" s="89"/>
      <c r="L4" s="101"/>
      <c r="M4" s="89"/>
      <c r="N4" s="101"/>
      <c r="O4" s="89"/>
      <c r="P4" s="101"/>
    </row>
    <row r="5" spans="1:19" ht="12.75" customHeight="1" x14ac:dyDescent="0.2">
      <c r="A5" s="110"/>
      <c r="B5" s="111"/>
      <c r="C5" s="112"/>
      <c r="D5" s="113"/>
      <c r="E5" s="114"/>
      <c r="F5" s="115"/>
      <c r="G5" s="89"/>
      <c r="H5" s="101"/>
      <c r="I5" s="89"/>
      <c r="J5" s="101"/>
      <c r="K5" s="89"/>
      <c r="L5" s="101"/>
      <c r="M5" s="89"/>
      <c r="N5" s="101"/>
      <c r="O5" s="89"/>
      <c r="P5" s="101"/>
    </row>
    <row r="6" spans="1:19" ht="15" customHeight="1" x14ac:dyDescent="0.2">
      <c r="A6" s="331" t="s">
        <v>28</v>
      </c>
      <c r="B6" s="331" t="s">
        <v>31</v>
      </c>
      <c r="C6" s="331" t="s">
        <v>677</v>
      </c>
      <c r="D6" s="331" t="s">
        <v>48</v>
      </c>
      <c r="E6" s="323" t="s">
        <v>665</v>
      </c>
      <c r="F6" s="324"/>
      <c r="G6" s="325" t="s">
        <v>666</v>
      </c>
      <c r="H6" s="326"/>
      <c r="I6" s="325" t="s">
        <v>667</v>
      </c>
      <c r="J6" s="326"/>
      <c r="K6" s="325" t="s">
        <v>668</v>
      </c>
      <c r="L6" s="326"/>
      <c r="M6" s="325" t="s">
        <v>669</v>
      </c>
      <c r="N6" s="326"/>
      <c r="O6" s="325" t="s">
        <v>670</v>
      </c>
      <c r="P6" s="326"/>
    </row>
    <row r="7" spans="1:19" x14ac:dyDescent="0.2">
      <c r="A7" s="332"/>
      <c r="B7" s="332"/>
      <c r="C7" s="332"/>
      <c r="D7" s="333"/>
      <c r="E7" s="108" t="s">
        <v>678</v>
      </c>
      <c r="F7" s="108" t="s">
        <v>679</v>
      </c>
      <c r="G7" s="108" t="s">
        <v>678</v>
      </c>
      <c r="H7" s="108" t="s">
        <v>679</v>
      </c>
      <c r="I7" s="108" t="s">
        <v>678</v>
      </c>
      <c r="J7" s="108" t="s">
        <v>679</v>
      </c>
      <c r="K7" s="108" t="s">
        <v>678</v>
      </c>
      <c r="L7" s="108" t="s">
        <v>679</v>
      </c>
      <c r="M7" s="108" t="s">
        <v>678</v>
      </c>
      <c r="N7" s="108" t="s">
        <v>679</v>
      </c>
      <c r="O7" s="108" t="s">
        <v>678</v>
      </c>
      <c r="P7" s="108" t="s">
        <v>679</v>
      </c>
    </row>
    <row r="8" spans="1:19" x14ac:dyDescent="0.2">
      <c r="A8" s="41">
        <v>1</v>
      </c>
      <c r="B8" s="85" t="str">
        <f>ORÇAMENTO!E9</f>
        <v>SERVIÇOS PRELIMINARES</v>
      </c>
      <c r="C8" s="92">
        <f>D8/$D$17</f>
        <v>1.8418512674922285E-3</v>
      </c>
      <c r="D8" s="47">
        <f>ORÇAMENTO!K9</f>
        <v>8817.1022279999997</v>
      </c>
      <c r="E8" s="43">
        <f t="shared" ref="E8:O16" si="0">$D8*F8</f>
        <v>8817.1022279999997</v>
      </c>
      <c r="F8" s="107">
        <v>1</v>
      </c>
      <c r="G8" s="43">
        <f t="shared" si="0"/>
        <v>0</v>
      </c>
      <c r="H8" s="107"/>
      <c r="I8" s="43">
        <f t="shared" si="0"/>
        <v>0</v>
      </c>
      <c r="J8" s="107"/>
      <c r="K8" s="43">
        <f t="shared" si="0"/>
        <v>0</v>
      </c>
      <c r="L8" s="107"/>
      <c r="M8" s="43">
        <f t="shared" si="0"/>
        <v>0</v>
      </c>
      <c r="N8" s="107"/>
      <c r="O8" s="43">
        <f t="shared" si="0"/>
        <v>0</v>
      </c>
      <c r="P8" s="107"/>
      <c r="Q8" s="109"/>
      <c r="S8" s="116"/>
    </row>
    <row r="9" spans="1:19" x14ac:dyDescent="0.2">
      <c r="A9" s="41">
        <v>2</v>
      </c>
      <c r="B9" s="85" t="str">
        <f>ORÇAMENTO!E14</f>
        <v>ADMINISTRAÇÃO LOCAL</v>
      </c>
      <c r="C9" s="92">
        <f t="shared" ref="C9:C16" si="1">D9/$D$17</f>
        <v>4.1656251296129411E-2</v>
      </c>
      <c r="D9" s="47">
        <f>ORÇAMENTO!K14</f>
        <v>199412.09835760001</v>
      </c>
      <c r="E9" s="43">
        <f t="shared" si="0"/>
        <v>16617.674863133332</v>
      </c>
      <c r="F9" s="107">
        <f>1/12</f>
        <v>8.3333333333333329E-2</v>
      </c>
      <c r="G9" s="43">
        <f t="shared" si="0"/>
        <v>16617.674863133332</v>
      </c>
      <c r="H9" s="107">
        <f>F9</f>
        <v>8.3333333333333329E-2</v>
      </c>
      <c r="I9" s="43">
        <f t="shared" si="0"/>
        <v>16617.674863133332</v>
      </c>
      <c r="J9" s="107">
        <f>H9</f>
        <v>8.3333333333333329E-2</v>
      </c>
      <c r="K9" s="43">
        <f t="shared" si="0"/>
        <v>16617.674863133332</v>
      </c>
      <c r="L9" s="107">
        <f>J9</f>
        <v>8.3333333333333329E-2</v>
      </c>
      <c r="M9" s="43">
        <f t="shared" si="0"/>
        <v>16617.674863133332</v>
      </c>
      <c r="N9" s="107">
        <f>L9</f>
        <v>8.3333333333333329E-2</v>
      </c>
      <c r="O9" s="43">
        <f t="shared" si="0"/>
        <v>16617.674863133332</v>
      </c>
      <c r="P9" s="107">
        <f>N9</f>
        <v>8.3333333333333329E-2</v>
      </c>
      <c r="Q9" s="109"/>
    </row>
    <row r="10" spans="1:19" x14ac:dyDescent="0.2">
      <c r="A10" s="41">
        <v>3</v>
      </c>
      <c r="B10" s="85" t="s">
        <v>659</v>
      </c>
      <c r="C10" s="92">
        <f t="shared" si="1"/>
        <v>0.14391462892829165</v>
      </c>
      <c r="D10" s="47">
        <f>ORÇAMENTO!K21</f>
        <v>688931.84686574468</v>
      </c>
      <c r="E10" s="43">
        <f t="shared" si="0"/>
        <v>172232.96171643617</v>
      </c>
      <c r="F10" s="107">
        <v>0.25</v>
      </c>
      <c r="G10" s="43">
        <f t="shared" si="0"/>
        <v>137786.36937314895</v>
      </c>
      <c r="H10" s="107">
        <v>0.2</v>
      </c>
      <c r="I10" s="43">
        <f t="shared" si="0"/>
        <v>137786.36937314895</v>
      </c>
      <c r="J10" s="107">
        <v>0.2</v>
      </c>
      <c r="K10" s="43">
        <f t="shared" si="0"/>
        <v>120563.07320150531</v>
      </c>
      <c r="L10" s="107">
        <v>0.17499999999999999</v>
      </c>
      <c r="M10" s="43">
        <f t="shared" si="0"/>
        <v>120563.07320150531</v>
      </c>
      <c r="N10" s="107">
        <v>0.17499999999999999</v>
      </c>
      <c r="O10" s="43">
        <f t="shared" si="0"/>
        <v>0</v>
      </c>
      <c r="P10" s="107"/>
      <c r="Q10" s="109"/>
    </row>
    <row r="11" spans="1:19" x14ac:dyDescent="0.2">
      <c r="A11" s="41">
        <v>4</v>
      </c>
      <c r="B11" s="85" t="s">
        <v>660</v>
      </c>
      <c r="C11" s="92">
        <f t="shared" si="1"/>
        <v>0.10356256515431669</v>
      </c>
      <c r="D11" s="47">
        <f>ORÇAMENTO!K149</f>
        <v>495763.00761938351</v>
      </c>
      <c r="E11" s="43">
        <f t="shared" si="0"/>
        <v>0</v>
      </c>
      <c r="F11" s="107"/>
      <c r="G11" s="43">
        <f t="shared" si="0"/>
        <v>0</v>
      </c>
      <c r="H11" s="107"/>
      <c r="I11" s="43">
        <f t="shared" si="0"/>
        <v>0</v>
      </c>
      <c r="J11" s="107"/>
      <c r="K11" s="43">
        <f t="shared" si="0"/>
        <v>74364.451142907521</v>
      </c>
      <c r="L11" s="107">
        <v>0.15</v>
      </c>
      <c r="M11" s="43">
        <f t="shared" si="0"/>
        <v>74364.451142907521</v>
      </c>
      <c r="N11" s="107">
        <v>0.15</v>
      </c>
      <c r="O11" s="43">
        <f t="shared" si="0"/>
        <v>123940.75190484588</v>
      </c>
      <c r="P11" s="107">
        <v>0.25</v>
      </c>
      <c r="Q11" s="109"/>
    </row>
    <row r="12" spans="1:19" x14ac:dyDescent="0.2">
      <c r="A12" s="41">
        <v>5</v>
      </c>
      <c r="B12" s="85" t="s">
        <v>661</v>
      </c>
      <c r="C12" s="92">
        <f>D12/$D$17</f>
        <v>0.29910150980786887</v>
      </c>
      <c r="D12" s="47">
        <f>ORÇAMENTO!K269</f>
        <v>1431824.9443212722</v>
      </c>
      <c r="E12" s="43">
        <f>$D12*F12</f>
        <v>0</v>
      </c>
      <c r="F12" s="107"/>
      <c r="G12" s="43">
        <f>$D12*H12</f>
        <v>0</v>
      </c>
      <c r="H12" s="107"/>
      <c r="I12" s="43">
        <f>$D12*J12</f>
        <v>0</v>
      </c>
      <c r="J12" s="107"/>
      <c r="K12" s="43">
        <f>$D12*L12</f>
        <v>214773.74164819083</v>
      </c>
      <c r="L12" s="107">
        <v>0.15</v>
      </c>
      <c r="M12" s="43">
        <f>$D12*N12</f>
        <v>214773.74164819083</v>
      </c>
      <c r="N12" s="107">
        <v>0.15</v>
      </c>
      <c r="O12" s="43">
        <f>$D12*P12</f>
        <v>357956.23608031805</v>
      </c>
      <c r="P12" s="107">
        <v>0.25</v>
      </c>
      <c r="Q12" s="109"/>
    </row>
    <row r="13" spans="1:19" x14ac:dyDescent="0.2">
      <c r="A13" s="41">
        <v>6</v>
      </c>
      <c r="B13" s="85" t="str">
        <f>ORÇAMENTO!E307</f>
        <v>INSTALAÇÕES ELÉTRICAS</v>
      </c>
      <c r="C13" s="92">
        <f t="shared" si="1"/>
        <v>0.1195335382925707</v>
      </c>
      <c r="D13" s="47">
        <f>ORÇAMENTO!K307</f>
        <v>572217.44524200319</v>
      </c>
      <c r="E13" s="43">
        <f t="shared" si="0"/>
        <v>0</v>
      </c>
      <c r="F13" s="107"/>
      <c r="G13" s="43">
        <f t="shared" si="0"/>
        <v>0</v>
      </c>
      <c r="H13" s="107"/>
      <c r="I13" s="43">
        <f t="shared" si="0"/>
        <v>0</v>
      </c>
      <c r="J13" s="107"/>
      <c r="K13" s="43">
        <f t="shared" si="0"/>
        <v>0</v>
      </c>
      <c r="L13" s="107"/>
      <c r="M13" s="43">
        <f t="shared" si="0"/>
        <v>0</v>
      </c>
      <c r="N13" s="107"/>
      <c r="O13" s="43">
        <f t="shared" si="0"/>
        <v>57221.744524200323</v>
      </c>
      <c r="P13" s="107">
        <v>0.1</v>
      </c>
      <c r="Q13" s="109"/>
    </row>
    <row r="14" spans="1:19" x14ac:dyDescent="0.2">
      <c r="A14" s="41">
        <v>7</v>
      </c>
      <c r="B14" s="85" t="str">
        <f>ORÇAMENTO!E498</f>
        <v>INSTALAÇÕES HIDROSSANITÁRIAS</v>
      </c>
      <c r="C14" s="92">
        <f t="shared" si="1"/>
        <v>1.992814331355966E-2</v>
      </c>
      <c r="D14" s="47">
        <f>ORÇAMENTO!K498</f>
        <v>95397.755459986714</v>
      </c>
      <c r="E14" s="43">
        <f t="shared" si="0"/>
        <v>0</v>
      </c>
      <c r="F14" s="107"/>
      <c r="G14" s="43">
        <f t="shared" si="0"/>
        <v>0</v>
      </c>
      <c r="H14" s="107"/>
      <c r="I14" s="43">
        <f t="shared" si="0"/>
        <v>0</v>
      </c>
      <c r="J14" s="107"/>
      <c r="K14" s="43">
        <f t="shared" si="0"/>
        <v>0</v>
      </c>
      <c r="L14" s="107"/>
      <c r="M14" s="43">
        <f t="shared" si="0"/>
        <v>0</v>
      </c>
      <c r="N14" s="107"/>
      <c r="O14" s="43">
        <f t="shared" si="0"/>
        <v>19079.551091997342</v>
      </c>
      <c r="P14" s="107">
        <v>0.2</v>
      </c>
      <c r="Q14" s="109"/>
    </row>
    <row r="15" spans="1:19" x14ac:dyDescent="0.2">
      <c r="A15" s="41">
        <v>8</v>
      </c>
      <c r="B15" s="85" t="str">
        <f>ORÇAMENTO!E593</f>
        <v>PISOS</v>
      </c>
      <c r="C15" s="92">
        <f t="shared" si="1"/>
        <v>0.21422075355597001</v>
      </c>
      <c r="D15" s="47">
        <f>ORÇAMENTO!K593</f>
        <v>1025493.380925315</v>
      </c>
      <c r="E15" s="43">
        <f t="shared" si="0"/>
        <v>51274.66904626575</v>
      </c>
      <c r="F15" s="107">
        <v>0.05</v>
      </c>
      <c r="G15" s="43">
        <f t="shared" si="0"/>
        <v>102549.3380925315</v>
      </c>
      <c r="H15" s="107">
        <v>0.1</v>
      </c>
      <c r="I15" s="43">
        <f t="shared" si="0"/>
        <v>102549.3380925315</v>
      </c>
      <c r="J15" s="107">
        <v>0.1</v>
      </c>
      <c r="K15" s="43">
        <f t="shared" si="0"/>
        <v>102549.3380925315</v>
      </c>
      <c r="L15" s="107">
        <v>0.1</v>
      </c>
      <c r="M15" s="43">
        <f t="shared" si="0"/>
        <v>102549.3380925315</v>
      </c>
      <c r="N15" s="107">
        <v>0.1</v>
      </c>
      <c r="O15" s="43">
        <f t="shared" si="0"/>
        <v>0</v>
      </c>
      <c r="P15" s="107"/>
      <c r="Q15" s="109"/>
    </row>
    <row r="16" spans="1:19" x14ac:dyDescent="0.2">
      <c r="A16" s="41">
        <v>9</v>
      </c>
      <c r="B16" s="85" t="str">
        <f>ORÇAMENTO!E622</f>
        <v>MOBILIÁRIO URBANO E PAISAGISMO</v>
      </c>
      <c r="C16" s="92">
        <f t="shared" si="1"/>
        <v>5.624075838380084E-2</v>
      </c>
      <c r="D16" s="47">
        <f>ORÇAMENTO!K622</f>
        <v>269229.40239652788</v>
      </c>
      <c r="E16" s="43">
        <f t="shared" si="0"/>
        <v>0</v>
      </c>
      <c r="F16" s="107"/>
      <c r="G16" s="43">
        <f t="shared" si="0"/>
        <v>0</v>
      </c>
      <c r="H16" s="107"/>
      <c r="I16" s="43">
        <f t="shared" si="0"/>
        <v>0</v>
      </c>
      <c r="J16" s="107"/>
      <c r="K16" s="43">
        <f t="shared" si="0"/>
        <v>0</v>
      </c>
      <c r="L16" s="107"/>
      <c r="M16" s="43">
        <f t="shared" si="0"/>
        <v>0</v>
      </c>
      <c r="N16" s="107"/>
      <c r="O16" s="43">
        <f t="shared" si="0"/>
        <v>0</v>
      </c>
      <c r="P16" s="107"/>
      <c r="Q16" s="109"/>
    </row>
    <row r="17" spans="1:16" x14ac:dyDescent="0.2">
      <c r="A17" s="334" t="s">
        <v>0</v>
      </c>
      <c r="B17" s="335"/>
      <c r="C17" s="91">
        <f>SUM(C8:C16)</f>
        <v>1.0000000000000002</v>
      </c>
      <c r="D17" s="47">
        <f>SUM(D8:D16)</f>
        <v>4787086.9834158327</v>
      </c>
      <c r="E17" s="47">
        <f>SUM(E8:E16)</f>
        <v>248942.40785383523</v>
      </c>
      <c r="F17" s="48">
        <f>E17/$D$17</f>
        <v>5.200290045204109E-2</v>
      </c>
      <c r="G17" s="47">
        <f>SUM(G8:G16)</f>
        <v>256953.38232881378</v>
      </c>
      <c r="H17" s="48">
        <f>G17/$D$17</f>
        <v>5.3676355415932783E-2</v>
      </c>
      <c r="I17" s="47">
        <f>SUM(I8:I16)</f>
        <v>256953.38232881378</v>
      </c>
      <c r="J17" s="48">
        <f>I17/$D$17</f>
        <v>5.3676355415932783E-2</v>
      </c>
      <c r="K17" s="47">
        <f>SUM(K8:K16)</f>
        <v>528868.2789482685</v>
      </c>
      <c r="L17" s="48">
        <f>K17/$D$17</f>
        <v>0.11047810093705333</v>
      </c>
      <c r="M17" s="47">
        <f>SUM(M8:M16)</f>
        <v>528868.2789482685</v>
      </c>
      <c r="N17" s="48">
        <f>M17/$D$17</f>
        <v>0.11047810093705333</v>
      </c>
      <c r="O17" s="47">
        <f>SUM(O8:O16)</f>
        <v>574815.95846449491</v>
      </c>
      <c r="P17" s="48">
        <f>O17/$D$17</f>
        <v>0.12007635550719284</v>
      </c>
    </row>
    <row r="18" spans="1:16" x14ac:dyDescent="0.2">
      <c r="A18" s="338"/>
      <c r="B18" s="338"/>
      <c r="C18" s="86"/>
      <c r="D18" s="44"/>
      <c r="E18" s="44"/>
      <c r="F18" s="102"/>
      <c r="G18" s="44"/>
      <c r="H18" s="102"/>
      <c r="I18" s="44"/>
      <c r="J18" s="102"/>
      <c r="K18" s="44"/>
      <c r="L18" s="102"/>
      <c r="M18" s="44"/>
      <c r="N18" s="102"/>
      <c r="O18" s="44"/>
      <c r="P18" s="102"/>
    </row>
    <row r="19" spans="1:16" x14ac:dyDescent="0.2">
      <c r="A19" s="331" t="s">
        <v>28</v>
      </c>
      <c r="B19" s="331" t="s">
        <v>31</v>
      </c>
      <c r="C19" s="325" t="s">
        <v>671</v>
      </c>
      <c r="D19" s="326"/>
      <c r="E19" s="325" t="s">
        <v>672</v>
      </c>
      <c r="F19" s="326"/>
      <c r="G19" s="325" t="s">
        <v>673</v>
      </c>
      <c r="H19" s="326"/>
      <c r="I19" s="325" t="s">
        <v>674</v>
      </c>
      <c r="J19" s="326"/>
      <c r="K19" s="325" t="s">
        <v>675</v>
      </c>
      <c r="L19" s="326"/>
      <c r="M19" s="325" t="s">
        <v>676</v>
      </c>
      <c r="N19" s="326"/>
      <c r="O19" s="46" t="s">
        <v>0</v>
      </c>
      <c r="P19" s="102"/>
    </row>
    <row r="20" spans="1:16" x14ac:dyDescent="0.2">
      <c r="A20" s="332"/>
      <c r="B20" s="332"/>
      <c r="C20" s="108" t="s">
        <v>678</v>
      </c>
      <c r="D20" s="108" t="s">
        <v>679</v>
      </c>
      <c r="E20" s="108" t="s">
        <v>678</v>
      </c>
      <c r="F20" s="108" t="s">
        <v>679</v>
      </c>
      <c r="G20" s="108" t="s">
        <v>678</v>
      </c>
      <c r="H20" s="108" t="s">
        <v>679</v>
      </c>
      <c r="I20" s="108" t="s">
        <v>678</v>
      </c>
      <c r="J20" s="108" t="s">
        <v>679</v>
      </c>
      <c r="K20" s="108" t="s">
        <v>678</v>
      </c>
      <c r="L20" s="108" t="s">
        <v>679</v>
      </c>
      <c r="M20" s="108" t="s">
        <v>678</v>
      </c>
      <c r="N20" s="108" t="s">
        <v>679</v>
      </c>
      <c r="O20" s="108" t="s">
        <v>678</v>
      </c>
      <c r="P20" s="102"/>
    </row>
    <row r="21" spans="1:16" x14ac:dyDescent="0.2">
      <c r="A21" s="41">
        <v>1</v>
      </c>
      <c r="B21" s="85" t="str">
        <f>B8</f>
        <v>SERVIÇOS PRELIMINARES</v>
      </c>
      <c r="C21" s="43">
        <f t="shared" ref="C21:C29" si="2">$D8*D21</f>
        <v>0</v>
      </c>
      <c r="D21" s="107"/>
      <c r="E21" s="43">
        <f t="shared" ref="E21:E29" si="3">$D8*F21</f>
        <v>0</v>
      </c>
      <c r="F21" s="107"/>
      <c r="G21" s="43">
        <f t="shared" ref="G21:G29" si="4">$D8*H21</f>
        <v>0</v>
      </c>
      <c r="H21" s="107"/>
      <c r="I21" s="43">
        <f t="shared" ref="I21:I29" si="5">$D8*J21</f>
        <v>0</v>
      </c>
      <c r="J21" s="107"/>
      <c r="K21" s="43">
        <f t="shared" ref="K21:K29" si="6">$D8*L21</f>
        <v>0</v>
      </c>
      <c r="L21" s="107"/>
      <c r="M21" s="43">
        <f t="shared" ref="M21:M29" si="7">$D8*N21</f>
        <v>0</v>
      </c>
      <c r="N21" s="107"/>
      <c r="O21" s="42">
        <f t="shared" ref="O21:O29" si="8">E8+G8+I8+K8+M8+O8+C21+E21+G21+I21+K21+M21</f>
        <v>8817.1022279999997</v>
      </c>
      <c r="P21" s="102"/>
    </row>
    <row r="22" spans="1:16" x14ac:dyDescent="0.2">
      <c r="A22" s="41">
        <v>2</v>
      </c>
      <c r="B22" s="85" t="str">
        <f t="shared" ref="B22:B29" si="9">B9</f>
        <v>ADMINISTRAÇÃO LOCAL</v>
      </c>
      <c r="C22" s="43">
        <f t="shared" si="2"/>
        <v>16617.674863133332</v>
      </c>
      <c r="D22" s="107">
        <f>P9</f>
        <v>8.3333333333333329E-2</v>
      </c>
      <c r="E22" s="43">
        <f t="shared" si="3"/>
        <v>16617.674863133332</v>
      </c>
      <c r="F22" s="107">
        <f>D22</f>
        <v>8.3333333333333329E-2</v>
      </c>
      <c r="G22" s="43">
        <f t="shared" si="4"/>
        <v>16617.674863133332</v>
      </c>
      <c r="H22" s="107">
        <f>F22</f>
        <v>8.3333333333333329E-2</v>
      </c>
      <c r="I22" s="43">
        <f t="shared" si="5"/>
        <v>16617.674863133332</v>
      </c>
      <c r="J22" s="107">
        <f>H22</f>
        <v>8.3333333333333329E-2</v>
      </c>
      <c r="K22" s="43">
        <f t="shared" si="6"/>
        <v>16617.674863133332</v>
      </c>
      <c r="L22" s="107">
        <f>J22</f>
        <v>8.3333333333333329E-2</v>
      </c>
      <c r="M22" s="43">
        <f t="shared" si="7"/>
        <v>16617.674863133332</v>
      </c>
      <c r="N22" s="107">
        <f>L22</f>
        <v>8.3333333333333329E-2</v>
      </c>
      <c r="O22" s="42">
        <f t="shared" si="8"/>
        <v>199412.09835760004</v>
      </c>
      <c r="P22" s="102"/>
    </row>
    <row r="23" spans="1:16" x14ac:dyDescent="0.2">
      <c r="A23" s="41">
        <v>3</v>
      </c>
      <c r="B23" s="85" t="str">
        <f t="shared" si="9"/>
        <v>FUNDAÇÕES</v>
      </c>
      <c r="C23" s="43">
        <f t="shared" si="2"/>
        <v>0</v>
      </c>
      <c r="D23" s="107"/>
      <c r="E23" s="43">
        <f t="shared" si="3"/>
        <v>0</v>
      </c>
      <c r="F23" s="107"/>
      <c r="G23" s="43">
        <f t="shared" si="4"/>
        <v>0</v>
      </c>
      <c r="H23" s="107"/>
      <c r="I23" s="43">
        <f t="shared" si="5"/>
        <v>0</v>
      </c>
      <c r="J23" s="107"/>
      <c r="K23" s="43">
        <f t="shared" si="6"/>
        <v>0</v>
      </c>
      <c r="L23" s="107"/>
      <c r="M23" s="43">
        <f t="shared" si="7"/>
        <v>0</v>
      </c>
      <c r="N23" s="107"/>
      <c r="O23" s="42">
        <f t="shared" si="8"/>
        <v>688931.84686574468</v>
      </c>
      <c r="P23" s="102"/>
    </row>
    <row r="24" spans="1:16" x14ac:dyDescent="0.2">
      <c r="A24" s="41">
        <v>4</v>
      </c>
      <c r="B24" s="85" t="str">
        <f t="shared" si="9"/>
        <v>SUPRAESTRUTURA</v>
      </c>
      <c r="C24" s="43">
        <f t="shared" si="2"/>
        <v>123940.75190484588</v>
      </c>
      <c r="D24" s="107">
        <v>0.25</v>
      </c>
      <c r="E24" s="43">
        <f t="shared" si="3"/>
        <v>99152.601523876714</v>
      </c>
      <c r="F24" s="107">
        <v>0.2</v>
      </c>
      <c r="G24" s="43">
        <f t="shared" si="4"/>
        <v>0</v>
      </c>
      <c r="H24" s="107"/>
      <c r="I24" s="43">
        <f t="shared" si="5"/>
        <v>0</v>
      </c>
      <c r="J24" s="107"/>
      <c r="K24" s="43">
        <f t="shared" si="6"/>
        <v>0</v>
      </c>
      <c r="L24" s="107"/>
      <c r="M24" s="43">
        <f t="shared" si="7"/>
        <v>0</v>
      </c>
      <c r="N24" s="107"/>
      <c r="O24" s="42">
        <f t="shared" si="8"/>
        <v>495763.00761938351</v>
      </c>
      <c r="P24" s="102"/>
    </row>
    <row r="25" spans="1:16" x14ac:dyDescent="0.2">
      <c r="A25" s="41">
        <v>5</v>
      </c>
      <c r="B25" s="85" t="str">
        <f t="shared" si="9"/>
        <v>ESTRUTURAS METÁLICAS</v>
      </c>
      <c r="C25" s="43">
        <f t="shared" si="2"/>
        <v>357956.23608031805</v>
      </c>
      <c r="D25" s="107">
        <v>0.25</v>
      </c>
      <c r="E25" s="43">
        <f t="shared" si="3"/>
        <v>286364.98886425444</v>
      </c>
      <c r="F25" s="107">
        <v>0.2</v>
      </c>
      <c r="G25" s="43">
        <f t="shared" si="4"/>
        <v>0</v>
      </c>
      <c r="H25" s="107"/>
      <c r="I25" s="43">
        <f t="shared" si="5"/>
        <v>0</v>
      </c>
      <c r="J25" s="107"/>
      <c r="K25" s="43">
        <f t="shared" si="6"/>
        <v>0</v>
      </c>
      <c r="L25" s="107"/>
      <c r="M25" s="43">
        <f t="shared" si="7"/>
        <v>0</v>
      </c>
      <c r="N25" s="107"/>
      <c r="O25" s="42">
        <f t="shared" si="8"/>
        <v>1431824.9443212722</v>
      </c>
      <c r="P25" s="102"/>
    </row>
    <row r="26" spans="1:16" x14ac:dyDescent="0.2">
      <c r="A26" s="41">
        <v>6</v>
      </c>
      <c r="B26" s="85" t="str">
        <f t="shared" si="9"/>
        <v>INSTALAÇÕES ELÉTRICAS</v>
      </c>
      <c r="C26" s="43">
        <f t="shared" si="2"/>
        <v>85832.616786300481</v>
      </c>
      <c r="D26" s="107">
        <v>0.15</v>
      </c>
      <c r="E26" s="43">
        <f t="shared" si="3"/>
        <v>114443.48904840065</v>
      </c>
      <c r="F26" s="107">
        <v>0.2</v>
      </c>
      <c r="G26" s="43">
        <f t="shared" si="4"/>
        <v>57221.744524200323</v>
      </c>
      <c r="H26" s="107">
        <v>0.1</v>
      </c>
      <c r="I26" s="43">
        <f t="shared" si="5"/>
        <v>85832.616786300481</v>
      </c>
      <c r="J26" s="107">
        <v>0.15</v>
      </c>
      <c r="K26" s="43">
        <f t="shared" si="6"/>
        <v>57221.744524200323</v>
      </c>
      <c r="L26" s="107">
        <v>0.1</v>
      </c>
      <c r="M26" s="43">
        <f t="shared" si="7"/>
        <v>114443.48904840065</v>
      </c>
      <c r="N26" s="107">
        <v>0.2</v>
      </c>
      <c r="O26" s="42">
        <f t="shared" si="8"/>
        <v>572217.44524200319</v>
      </c>
      <c r="P26" s="102"/>
    </row>
    <row r="27" spans="1:16" x14ac:dyDescent="0.2">
      <c r="A27" s="41">
        <v>7</v>
      </c>
      <c r="B27" s="85" t="str">
        <f t="shared" si="9"/>
        <v>INSTALAÇÕES HIDROSSANITÁRIAS</v>
      </c>
      <c r="C27" s="43">
        <f t="shared" si="2"/>
        <v>28619.326637996015</v>
      </c>
      <c r="D27" s="107">
        <v>0.3</v>
      </c>
      <c r="E27" s="43">
        <f t="shared" si="3"/>
        <v>28619.326637996015</v>
      </c>
      <c r="F27" s="107">
        <v>0.3</v>
      </c>
      <c r="G27" s="43">
        <f t="shared" si="4"/>
        <v>19079.551091997342</v>
      </c>
      <c r="H27" s="107">
        <v>0.2</v>
      </c>
      <c r="I27" s="43">
        <f t="shared" si="5"/>
        <v>0</v>
      </c>
      <c r="J27" s="107"/>
      <c r="K27" s="43">
        <f t="shared" si="6"/>
        <v>0</v>
      </c>
      <c r="L27" s="107"/>
      <c r="M27" s="43">
        <f t="shared" si="7"/>
        <v>0</v>
      </c>
      <c r="N27" s="107"/>
      <c r="O27" s="42">
        <f t="shared" si="8"/>
        <v>95397.755459986714</v>
      </c>
      <c r="P27" s="102"/>
    </row>
    <row r="28" spans="1:16" x14ac:dyDescent="0.2">
      <c r="A28" s="41">
        <v>8</v>
      </c>
      <c r="B28" s="85" t="str">
        <f t="shared" si="9"/>
        <v>PISOS</v>
      </c>
      <c r="C28" s="43">
        <f t="shared" si="2"/>
        <v>0</v>
      </c>
      <c r="D28" s="107"/>
      <c r="E28" s="43">
        <f t="shared" si="3"/>
        <v>102549.3380925315</v>
      </c>
      <c r="F28" s="107">
        <v>0.1</v>
      </c>
      <c r="G28" s="43">
        <f t="shared" si="4"/>
        <v>153824.00713879723</v>
      </c>
      <c r="H28" s="107">
        <v>0.15</v>
      </c>
      <c r="I28" s="43">
        <f t="shared" si="5"/>
        <v>153824.00713879723</v>
      </c>
      <c r="J28" s="107">
        <v>0.15</v>
      </c>
      <c r="K28" s="43">
        <f t="shared" si="6"/>
        <v>153824.00713879723</v>
      </c>
      <c r="L28" s="107">
        <v>0.15</v>
      </c>
      <c r="M28" s="43">
        <f t="shared" si="7"/>
        <v>0</v>
      </c>
      <c r="N28" s="107"/>
      <c r="O28" s="42">
        <f t="shared" si="8"/>
        <v>1025493.3809253149</v>
      </c>
      <c r="P28" s="102"/>
    </row>
    <row r="29" spans="1:16" x14ac:dyDescent="0.2">
      <c r="A29" s="41">
        <v>9</v>
      </c>
      <c r="B29" s="85" t="str">
        <f t="shared" si="9"/>
        <v>MOBILIÁRIO URBANO E PAISAGISMO</v>
      </c>
      <c r="C29" s="43">
        <f t="shared" si="2"/>
        <v>0</v>
      </c>
      <c r="D29" s="107"/>
      <c r="E29" s="43">
        <f t="shared" si="3"/>
        <v>0</v>
      </c>
      <c r="F29" s="107"/>
      <c r="G29" s="43">
        <f t="shared" si="4"/>
        <v>40384.410359479181</v>
      </c>
      <c r="H29" s="107">
        <v>0.15</v>
      </c>
      <c r="I29" s="43">
        <f t="shared" si="5"/>
        <v>40384.410359479181</v>
      </c>
      <c r="J29" s="107">
        <v>0.15</v>
      </c>
      <c r="K29" s="43">
        <f t="shared" si="6"/>
        <v>67307.350599131969</v>
      </c>
      <c r="L29" s="107">
        <v>0.25</v>
      </c>
      <c r="M29" s="43">
        <f t="shared" si="7"/>
        <v>121153.23107843754</v>
      </c>
      <c r="N29" s="107">
        <v>0.45</v>
      </c>
      <c r="O29" s="42">
        <f t="shared" si="8"/>
        <v>269229.40239652788</v>
      </c>
      <c r="P29" s="102"/>
    </row>
    <row r="30" spans="1:16" x14ac:dyDescent="0.2">
      <c r="A30" s="334" t="s">
        <v>0</v>
      </c>
      <c r="B30" s="335"/>
      <c r="C30" s="47">
        <f>SUM(C21:C29)</f>
        <v>612966.60627259372</v>
      </c>
      <c r="D30" s="48">
        <f>C30/$D$17</f>
        <v>0.12804584675317734</v>
      </c>
      <c r="E30" s="47">
        <f>SUM(E21:E29)</f>
        <v>647747.41903019277</v>
      </c>
      <c r="F30" s="48">
        <f>E30/$D$17</f>
        <v>0.13531139527529362</v>
      </c>
      <c r="G30" s="47">
        <f>SUM(G21:G29)</f>
        <v>287127.38797760743</v>
      </c>
      <c r="H30" s="48">
        <f>G30/$D$17</f>
        <v>5.9979563557612081E-2</v>
      </c>
      <c r="I30" s="47">
        <f>SUM(I21:I29)</f>
        <v>296658.70914771024</v>
      </c>
      <c r="J30" s="48">
        <f>I30/$D$17</f>
        <v>6.1970611809528682E-2</v>
      </c>
      <c r="K30" s="47">
        <f>SUM(K21:K29)</f>
        <v>294970.77712526283</v>
      </c>
      <c r="L30" s="48">
        <f>K30/$D$17</f>
        <v>6.1618010733280222E-2</v>
      </c>
      <c r="M30" s="47">
        <f>SUM(M21:M29)</f>
        <v>252214.39498997154</v>
      </c>
      <c r="N30" s="48">
        <f>M30/$D$17</f>
        <v>5.2686403205901976E-2</v>
      </c>
      <c r="O30" s="47">
        <f>SUM(O21:O29)</f>
        <v>4787086.9834158327</v>
      </c>
      <c r="P30" s="102"/>
    </row>
    <row r="31" spans="1:16" x14ac:dyDescent="0.2">
      <c r="A31" s="86"/>
      <c r="B31" s="86"/>
      <c r="C31" s="86"/>
      <c r="D31" s="44"/>
      <c r="E31" s="44"/>
      <c r="F31" s="102"/>
      <c r="G31" s="44"/>
      <c r="H31" s="102"/>
      <c r="I31" s="44"/>
      <c r="J31" s="102"/>
      <c r="K31" s="44"/>
      <c r="L31" s="102"/>
      <c r="M31" s="44"/>
      <c r="N31" s="102"/>
      <c r="O31" s="44"/>
      <c r="P31" s="102"/>
    </row>
    <row r="32" spans="1:16" x14ac:dyDescent="0.2">
      <c r="A32" s="45"/>
      <c r="B32" s="45" t="str">
        <f>ORÇAMENTO!B652</f>
        <v>Iraí/RS, 24 de março de 2026.</v>
      </c>
      <c r="C32" s="45"/>
      <c r="D32" s="45"/>
      <c r="E32" s="45"/>
      <c r="F32" s="103"/>
      <c r="G32" s="117"/>
      <c r="H32" s="118"/>
      <c r="I32" s="119"/>
      <c r="J32" s="118"/>
      <c r="K32" s="45"/>
      <c r="L32" s="103"/>
      <c r="M32" s="45"/>
      <c r="N32" s="103"/>
      <c r="O32" s="45"/>
      <c r="P32" s="103"/>
    </row>
    <row r="33" spans="1:16" x14ac:dyDescent="0.2">
      <c r="A33" s="45"/>
      <c r="B33" s="45"/>
      <c r="C33" s="45"/>
      <c r="D33" s="45"/>
      <c r="E33" s="120"/>
      <c r="F33" s="103"/>
      <c r="G33" s="45"/>
      <c r="H33" s="103"/>
      <c r="I33" s="45"/>
      <c r="J33" s="103"/>
      <c r="K33" s="45"/>
      <c r="L33" s="103"/>
      <c r="M33" s="45"/>
      <c r="N33" s="103"/>
      <c r="O33" s="45"/>
      <c r="P33" s="103"/>
    </row>
    <row r="34" spans="1:16" x14ac:dyDescent="0.2">
      <c r="A34" s="45"/>
      <c r="B34" s="45"/>
      <c r="C34" s="45"/>
      <c r="D34" s="45"/>
      <c r="E34" s="45"/>
      <c r="F34" s="103"/>
      <c r="G34" s="121"/>
      <c r="H34" s="103"/>
      <c r="I34" s="122"/>
      <c r="J34" s="103"/>
      <c r="K34" s="45"/>
      <c r="L34" s="103"/>
      <c r="M34" s="45"/>
      <c r="N34" s="103"/>
      <c r="O34" s="45"/>
      <c r="P34" s="103"/>
    </row>
    <row r="35" spans="1:16" x14ac:dyDescent="0.2">
      <c r="A35" s="45"/>
      <c r="B35" s="45"/>
      <c r="C35" s="45"/>
      <c r="D35" s="45"/>
      <c r="E35" s="45"/>
      <c r="F35" s="103"/>
      <c r="G35" s="121"/>
      <c r="H35" s="103"/>
      <c r="I35" s="122"/>
      <c r="J35" s="103"/>
      <c r="K35" s="45"/>
      <c r="L35" s="103"/>
      <c r="M35" s="45"/>
      <c r="N35" s="103"/>
      <c r="O35" s="45"/>
      <c r="P35" s="103"/>
    </row>
    <row r="36" spans="1:16" x14ac:dyDescent="0.2">
      <c r="A36" s="45"/>
      <c r="B36" s="45"/>
      <c r="C36" s="45"/>
      <c r="D36" s="45"/>
      <c r="E36" s="45"/>
      <c r="F36" s="103"/>
      <c r="G36" s="121"/>
      <c r="H36" s="103"/>
      <c r="I36" s="122"/>
      <c r="J36" s="103"/>
      <c r="K36" s="45"/>
      <c r="L36" s="103"/>
      <c r="M36" s="45"/>
      <c r="N36" s="103"/>
      <c r="O36" s="45"/>
      <c r="P36" s="103"/>
    </row>
    <row r="37" spans="1:16" x14ac:dyDescent="0.2">
      <c r="A37" s="45"/>
      <c r="B37" s="45"/>
      <c r="C37" s="45"/>
      <c r="D37" s="45"/>
      <c r="E37" s="45"/>
      <c r="F37" s="103"/>
      <c r="G37" s="121"/>
      <c r="H37" s="103"/>
      <c r="I37" s="122"/>
      <c r="J37" s="103"/>
      <c r="K37" s="45"/>
      <c r="L37" s="103"/>
      <c r="M37" s="45"/>
      <c r="N37" s="103"/>
      <c r="O37" s="45"/>
      <c r="P37" s="103"/>
    </row>
    <row r="38" spans="1:16" x14ac:dyDescent="0.2">
      <c r="A38" s="45"/>
      <c r="B38" s="45"/>
      <c r="C38" s="45"/>
      <c r="D38" s="45"/>
      <c r="E38" s="45"/>
      <c r="F38" s="103"/>
      <c r="G38" s="45"/>
      <c r="H38" s="103"/>
      <c r="I38" s="45"/>
      <c r="J38" s="103"/>
      <c r="K38" s="45"/>
      <c r="L38" s="103"/>
      <c r="M38" s="45"/>
      <c r="N38" s="103"/>
      <c r="O38" s="45"/>
      <c r="P38" s="103"/>
    </row>
    <row r="39" spans="1:16" x14ac:dyDescent="0.2">
      <c r="A39" s="45"/>
      <c r="B39" s="45"/>
      <c r="C39" s="45"/>
      <c r="D39" s="45"/>
      <c r="E39" s="45"/>
      <c r="F39" s="103"/>
      <c r="G39" s="45"/>
      <c r="H39" s="45"/>
      <c r="I39" s="45"/>
      <c r="J39" s="45"/>
      <c r="K39" s="45"/>
      <c r="L39" s="103"/>
      <c r="M39" s="45"/>
      <c r="N39" s="103"/>
      <c r="O39" s="45"/>
      <c r="P39" s="103"/>
    </row>
    <row r="40" spans="1:16" ht="13.5" thickBot="1" x14ac:dyDescent="0.25">
      <c r="A40" s="45"/>
      <c r="B40" s="317"/>
      <c r="C40" s="317"/>
      <c r="D40" s="317"/>
      <c r="E40" s="45"/>
      <c r="F40" s="103"/>
      <c r="G40" s="317"/>
      <c r="H40" s="317"/>
      <c r="I40" s="317"/>
      <c r="J40" s="317"/>
      <c r="K40" s="317"/>
      <c r="L40" s="103"/>
      <c r="M40" s="45"/>
      <c r="N40" s="103"/>
      <c r="O40" s="45"/>
      <c r="P40" s="103"/>
    </row>
    <row r="41" spans="1:16" x14ac:dyDescent="0.2">
      <c r="A41" s="45"/>
      <c r="B41" s="336" t="s">
        <v>25</v>
      </c>
      <c r="C41" s="336"/>
      <c r="D41" s="336"/>
      <c r="E41" s="45"/>
      <c r="F41" s="103"/>
      <c r="G41" s="336" t="s">
        <v>416</v>
      </c>
      <c r="H41" s="336"/>
      <c r="I41" s="336"/>
      <c r="J41" s="336"/>
      <c r="K41" s="336"/>
      <c r="L41" s="103"/>
      <c r="M41" s="45"/>
      <c r="N41" s="103"/>
      <c r="O41" s="45"/>
      <c r="P41" s="103"/>
    </row>
    <row r="42" spans="1:16" x14ac:dyDescent="0.2">
      <c r="A42" s="120"/>
      <c r="B42" s="337" t="s">
        <v>26</v>
      </c>
      <c r="C42" s="337"/>
      <c r="D42" s="337"/>
      <c r="E42" s="120"/>
      <c r="F42" s="120"/>
      <c r="G42" s="103"/>
      <c r="H42" s="45"/>
      <c r="I42" s="45"/>
      <c r="J42" s="45"/>
      <c r="K42" s="45"/>
      <c r="L42" s="103"/>
      <c r="M42" s="45"/>
      <c r="N42" s="103"/>
      <c r="O42" s="45"/>
      <c r="P42" s="103"/>
    </row>
    <row r="43" spans="1:16" x14ac:dyDescent="0.2">
      <c r="A43" s="45"/>
      <c r="B43" s="45"/>
      <c r="C43" s="45"/>
      <c r="D43" s="45"/>
      <c r="E43" s="45"/>
      <c r="F43" s="103"/>
      <c r="G43" s="45"/>
      <c r="H43" s="103"/>
      <c r="I43" s="45"/>
      <c r="J43" s="103"/>
      <c r="K43" s="45"/>
      <c r="L43" s="103"/>
      <c r="M43" s="45"/>
      <c r="N43" s="103"/>
      <c r="O43" s="45"/>
      <c r="P43" s="103"/>
    </row>
  </sheetData>
  <mergeCells count="29">
    <mergeCell ref="K19:L19"/>
    <mergeCell ref="M19:N19"/>
    <mergeCell ref="A30:B30"/>
    <mergeCell ref="G40:K40"/>
    <mergeCell ref="G41:K41"/>
    <mergeCell ref="I19:J19"/>
    <mergeCell ref="E19:F19"/>
    <mergeCell ref="G19:H19"/>
    <mergeCell ref="A17:B17"/>
    <mergeCell ref="A19:A20"/>
    <mergeCell ref="B40:D40"/>
    <mergeCell ref="B41:D41"/>
    <mergeCell ref="B42:D42"/>
    <mergeCell ref="B19:B20"/>
    <mergeCell ref="C19:D19"/>
    <mergeCell ref="A18:B18"/>
    <mergeCell ref="A1:P1"/>
    <mergeCell ref="E6:F6"/>
    <mergeCell ref="I6:J6"/>
    <mergeCell ref="K6:L6"/>
    <mergeCell ref="M6:N6"/>
    <mergeCell ref="O6:P6"/>
    <mergeCell ref="A2:B2"/>
    <mergeCell ref="A3:B3"/>
    <mergeCell ref="A6:A7"/>
    <mergeCell ref="B6:B7"/>
    <mergeCell ref="C6:C7"/>
    <mergeCell ref="D6:D7"/>
    <mergeCell ref="G6:H6"/>
  </mergeCells>
  <phoneticPr fontId="20" type="noConversion"/>
  <pageMargins left="0.25" right="0.25" top="0.75" bottom="0.75" header="0.3" footer="0.3"/>
  <pageSetup paperSize="9" scale="7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F5A2D-A201-4B71-97A6-FA141362CCA5}">
  <sheetPr>
    <pageSetUpPr fitToPage="1"/>
  </sheetPr>
  <dimension ref="A1:D244"/>
  <sheetViews>
    <sheetView view="pageBreakPreview" topLeftCell="A34" zoomScale="115" zoomScaleNormal="100" zoomScaleSheetLayoutView="115" workbookViewId="0">
      <selection activeCell="H12" sqref="H12"/>
    </sheetView>
  </sheetViews>
  <sheetFormatPr defaultRowHeight="12.75" x14ac:dyDescent="0.2"/>
  <cols>
    <col min="1" max="1" width="20.33203125" style="39" customWidth="1"/>
    <col min="2" max="4" width="32.33203125" style="163" customWidth="1"/>
  </cols>
  <sheetData>
    <row r="1" spans="1:4" ht="15" x14ac:dyDescent="0.2">
      <c r="A1" s="160" t="s">
        <v>9226</v>
      </c>
      <c r="B1" s="161"/>
      <c r="C1" s="161"/>
      <c r="D1" s="161"/>
    </row>
    <row r="2" spans="1:4" ht="15" x14ac:dyDescent="0.2">
      <c r="A2" s="160" t="s">
        <v>907</v>
      </c>
      <c r="B2" s="161"/>
      <c r="C2" s="161"/>
      <c r="D2" s="161"/>
    </row>
    <row r="3" spans="1:4" x14ac:dyDescent="0.2">
      <c r="A3" s="45"/>
      <c r="B3" s="161"/>
      <c r="C3" s="161"/>
      <c r="D3" s="161"/>
    </row>
    <row r="4" spans="1:4" ht="15" x14ac:dyDescent="0.25">
      <c r="A4" s="155" t="s">
        <v>899</v>
      </c>
      <c r="B4" s="345">
        <v>1</v>
      </c>
      <c r="C4" s="346"/>
      <c r="D4" s="347"/>
    </row>
    <row r="5" spans="1:4" ht="30.75" customHeight="1" x14ac:dyDescent="0.25">
      <c r="A5" s="155" t="s">
        <v>900</v>
      </c>
      <c r="B5" s="345" t="s">
        <v>293</v>
      </c>
      <c r="C5" s="346"/>
      <c r="D5" s="347"/>
    </row>
    <row r="6" spans="1:4" ht="15" x14ac:dyDescent="0.25">
      <c r="A6" s="155" t="s">
        <v>960</v>
      </c>
      <c r="B6" s="342">
        <v>46031</v>
      </c>
      <c r="C6" s="343"/>
      <c r="D6" s="344"/>
    </row>
    <row r="7" spans="1:4" ht="15" x14ac:dyDescent="0.25">
      <c r="A7" s="155" t="s">
        <v>1280</v>
      </c>
      <c r="B7" s="339">
        <f>AVERAGE(B12:C12)</f>
        <v>45363.229999999996</v>
      </c>
      <c r="C7" s="340"/>
      <c r="D7" s="341"/>
    </row>
    <row r="8" spans="1:4" ht="15" x14ac:dyDescent="0.25">
      <c r="A8" s="155" t="s">
        <v>901</v>
      </c>
      <c r="B8" s="156">
        <v>1</v>
      </c>
      <c r="C8" s="156">
        <v>2</v>
      </c>
      <c r="D8" s="156">
        <v>3</v>
      </c>
    </row>
    <row r="9" spans="1:4" ht="15" x14ac:dyDescent="0.25">
      <c r="A9" s="155" t="s">
        <v>962</v>
      </c>
      <c r="B9" s="209" t="s">
        <v>1274</v>
      </c>
      <c r="C9" s="210" t="s">
        <v>1277</v>
      </c>
      <c r="D9" s="170"/>
    </row>
    <row r="10" spans="1:4" ht="15" x14ac:dyDescent="0.25">
      <c r="A10" s="155" t="s">
        <v>966</v>
      </c>
      <c r="B10" s="209" t="s">
        <v>1276</v>
      </c>
      <c r="C10" s="210" t="s">
        <v>1278</v>
      </c>
      <c r="D10" s="170"/>
    </row>
    <row r="11" spans="1:4" ht="15" x14ac:dyDescent="0.25">
      <c r="A11" s="155" t="s">
        <v>970</v>
      </c>
      <c r="B11" s="209" t="s">
        <v>1275</v>
      </c>
      <c r="C11" s="210" t="s">
        <v>1279</v>
      </c>
      <c r="D11" s="170"/>
    </row>
    <row r="12" spans="1:4" ht="15" x14ac:dyDescent="0.25">
      <c r="A12" s="155" t="s">
        <v>902</v>
      </c>
      <c r="B12" s="171">
        <v>31326.46</v>
      </c>
      <c r="C12" s="171">
        <v>59400</v>
      </c>
      <c r="D12" s="171"/>
    </row>
    <row r="13" spans="1:4" ht="15" x14ac:dyDescent="0.25">
      <c r="A13" s="157" t="s">
        <v>903</v>
      </c>
      <c r="B13" s="170" t="s">
        <v>1136</v>
      </c>
      <c r="C13" s="170" t="s">
        <v>1136</v>
      </c>
      <c r="D13" s="170"/>
    </row>
    <row r="14" spans="1:4" x14ac:dyDescent="0.2">
      <c r="A14" s="45"/>
      <c r="B14" s="161"/>
      <c r="C14" s="161"/>
      <c r="D14" s="161"/>
    </row>
    <row r="15" spans="1:4" ht="15" x14ac:dyDescent="0.25">
      <c r="A15" s="155" t="s">
        <v>899</v>
      </c>
      <c r="B15" s="345">
        <v>2</v>
      </c>
      <c r="C15" s="346"/>
      <c r="D15" s="347"/>
    </row>
    <row r="16" spans="1:4" ht="35.25" customHeight="1" x14ac:dyDescent="0.25">
      <c r="A16" s="155" t="s">
        <v>900</v>
      </c>
      <c r="B16" s="345" t="s">
        <v>1034</v>
      </c>
      <c r="C16" s="346"/>
      <c r="D16" s="347"/>
    </row>
    <row r="17" spans="1:4" ht="15" x14ac:dyDescent="0.25">
      <c r="A17" s="155" t="s">
        <v>960</v>
      </c>
      <c r="B17" s="342">
        <v>46031</v>
      </c>
      <c r="C17" s="343"/>
      <c r="D17" s="344"/>
    </row>
    <row r="18" spans="1:4" ht="15" x14ac:dyDescent="0.25">
      <c r="A18" s="155" t="s">
        <v>1280</v>
      </c>
      <c r="B18" s="339">
        <f>AVERAGE(B23:C23)</f>
        <v>40016.361666666664</v>
      </c>
      <c r="C18" s="340"/>
      <c r="D18" s="341"/>
    </row>
    <row r="19" spans="1:4" ht="15" x14ac:dyDescent="0.25">
      <c r="A19" s="155" t="s">
        <v>901</v>
      </c>
      <c r="B19" s="156">
        <v>1</v>
      </c>
      <c r="C19" s="156">
        <v>2</v>
      </c>
      <c r="D19" s="156">
        <v>3</v>
      </c>
    </row>
    <row r="20" spans="1:4" ht="15" x14ac:dyDescent="0.25">
      <c r="A20" s="155" t="s">
        <v>962</v>
      </c>
      <c r="B20" s="209" t="s">
        <v>1274</v>
      </c>
      <c r="C20" s="210" t="s">
        <v>1277</v>
      </c>
      <c r="D20" s="170"/>
    </row>
    <row r="21" spans="1:4" ht="15" x14ac:dyDescent="0.25">
      <c r="A21" s="155" t="s">
        <v>966</v>
      </c>
      <c r="B21" s="209" t="s">
        <v>1276</v>
      </c>
      <c r="C21" s="210" t="s">
        <v>1278</v>
      </c>
      <c r="D21" s="170"/>
    </row>
    <row r="22" spans="1:4" ht="15" x14ac:dyDescent="0.25">
      <c r="A22" s="155" t="s">
        <v>970</v>
      </c>
      <c r="B22" s="209" t="s">
        <v>1275</v>
      </c>
      <c r="C22" s="210" t="s">
        <v>1279</v>
      </c>
      <c r="D22" s="170"/>
    </row>
    <row r="23" spans="1:4" ht="15" x14ac:dyDescent="0.25">
      <c r="A23" s="155" t="s">
        <v>902</v>
      </c>
      <c r="B23" s="171">
        <f>96798.17/3</f>
        <v>32266.056666666667</v>
      </c>
      <c r="C23" s="171">
        <f>143300/3</f>
        <v>47766.666666666664</v>
      </c>
      <c r="D23" s="171"/>
    </row>
    <row r="24" spans="1:4" ht="15" x14ac:dyDescent="0.25">
      <c r="A24" s="157" t="s">
        <v>903</v>
      </c>
      <c r="B24" s="170" t="s">
        <v>1136</v>
      </c>
      <c r="C24" s="170" t="s">
        <v>1136</v>
      </c>
      <c r="D24" s="170"/>
    </row>
    <row r="25" spans="1:4" x14ac:dyDescent="0.2">
      <c r="A25" s="45"/>
      <c r="B25" s="161"/>
      <c r="C25" s="161"/>
      <c r="D25" s="161"/>
    </row>
    <row r="26" spans="1:4" ht="15" x14ac:dyDescent="0.25">
      <c r="A26" s="155" t="s">
        <v>899</v>
      </c>
      <c r="B26" s="345">
        <v>3</v>
      </c>
      <c r="C26" s="346"/>
      <c r="D26" s="347"/>
    </row>
    <row r="27" spans="1:4" ht="33.75" customHeight="1" x14ac:dyDescent="0.25">
      <c r="A27" s="155" t="s">
        <v>900</v>
      </c>
      <c r="B27" s="345" t="s">
        <v>1042</v>
      </c>
      <c r="C27" s="346"/>
      <c r="D27" s="347"/>
    </row>
    <row r="28" spans="1:4" ht="15" x14ac:dyDescent="0.25">
      <c r="A28" s="155" t="s">
        <v>960</v>
      </c>
      <c r="B28" s="342">
        <v>46031</v>
      </c>
      <c r="C28" s="343"/>
      <c r="D28" s="344"/>
    </row>
    <row r="29" spans="1:4" ht="15" x14ac:dyDescent="0.25">
      <c r="A29" s="155" t="s">
        <v>1281</v>
      </c>
      <c r="B29" s="339">
        <f>B34</f>
        <v>92400</v>
      </c>
      <c r="C29" s="340"/>
      <c r="D29" s="341"/>
    </row>
    <row r="30" spans="1:4" ht="15" x14ac:dyDescent="0.25">
      <c r="A30" s="155" t="s">
        <v>901</v>
      </c>
      <c r="B30" s="156">
        <v>1</v>
      </c>
      <c r="C30" s="156">
        <v>2</v>
      </c>
      <c r="D30" s="156">
        <v>3</v>
      </c>
    </row>
    <row r="31" spans="1:4" ht="15" x14ac:dyDescent="0.25">
      <c r="A31" s="155" t="s">
        <v>962</v>
      </c>
      <c r="B31" s="210" t="s">
        <v>1277</v>
      </c>
      <c r="C31" s="170"/>
      <c r="D31" s="170"/>
    </row>
    <row r="32" spans="1:4" ht="15" x14ac:dyDescent="0.25">
      <c r="A32" s="155" t="s">
        <v>966</v>
      </c>
      <c r="B32" s="210" t="s">
        <v>1278</v>
      </c>
      <c r="C32" s="170"/>
      <c r="D32" s="170"/>
    </row>
    <row r="33" spans="1:4" ht="15" x14ac:dyDescent="0.25">
      <c r="A33" s="155" t="s">
        <v>970</v>
      </c>
      <c r="B33" s="210" t="s">
        <v>1279</v>
      </c>
      <c r="C33" s="170"/>
      <c r="D33" s="170"/>
    </row>
    <row r="34" spans="1:4" ht="15" x14ac:dyDescent="0.25">
      <c r="A34" s="155" t="s">
        <v>902</v>
      </c>
      <c r="B34" s="171">
        <v>92400</v>
      </c>
      <c r="C34" s="171"/>
      <c r="D34" s="171"/>
    </row>
    <row r="35" spans="1:4" ht="15" x14ac:dyDescent="0.25">
      <c r="A35" s="157" t="s">
        <v>903</v>
      </c>
      <c r="B35" s="170" t="s">
        <v>1136</v>
      </c>
      <c r="C35" s="170"/>
      <c r="D35" s="170"/>
    </row>
    <row r="36" spans="1:4" x14ac:dyDescent="0.2">
      <c r="A36" s="45"/>
      <c r="B36" s="161"/>
      <c r="C36" s="161"/>
      <c r="D36" s="161"/>
    </row>
    <row r="37" spans="1:4" ht="15" x14ac:dyDescent="0.25">
      <c r="A37" s="155" t="s">
        <v>899</v>
      </c>
      <c r="B37" s="345">
        <v>4</v>
      </c>
      <c r="C37" s="346"/>
      <c r="D37" s="347"/>
    </row>
    <row r="38" spans="1:4" ht="27.75" customHeight="1" x14ac:dyDescent="0.25">
      <c r="A38" s="155" t="s">
        <v>900</v>
      </c>
      <c r="B38" s="345" t="s">
        <v>1043</v>
      </c>
      <c r="C38" s="346"/>
      <c r="D38" s="347"/>
    </row>
    <row r="39" spans="1:4" ht="15" x14ac:dyDescent="0.25">
      <c r="A39" s="155" t="s">
        <v>960</v>
      </c>
      <c r="B39" s="342">
        <v>46031</v>
      </c>
      <c r="C39" s="343"/>
      <c r="D39" s="344"/>
    </row>
    <row r="40" spans="1:4" ht="15" x14ac:dyDescent="0.25">
      <c r="A40" s="155" t="s">
        <v>1281</v>
      </c>
      <c r="B40" s="339">
        <f>B45</f>
        <v>139700</v>
      </c>
      <c r="C40" s="340"/>
      <c r="D40" s="341"/>
    </row>
    <row r="41" spans="1:4" ht="15" x14ac:dyDescent="0.25">
      <c r="A41" s="155" t="s">
        <v>901</v>
      </c>
      <c r="B41" s="156">
        <v>1</v>
      </c>
      <c r="C41" s="156">
        <v>2</v>
      </c>
      <c r="D41" s="156">
        <v>3</v>
      </c>
    </row>
    <row r="42" spans="1:4" ht="15" x14ac:dyDescent="0.25">
      <c r="A42" s="155" t="s">
        <v>962</v>
      </c>
      <c r="B42" s="210" t="s">
        <v>1277</v>
      </c>
      <c r="C42" s="170"/>
      <c r="D42" s="170"/>
    </row>
    <row r="43" spans="1:4" ht="15" x14ac:dyDescent="0.25">
      <c r="A43" s="155" t="s">
        <v>966</v>
      </c>
      <c r="B43" s="210" t="s">
        <v>1278</v>
      </c>
      <c r="C43" s="170"/>
      <c r="D43" s="170"/>
    </row>
    <row r="44" spans="1:4" ht="15" x14ac:dyDescent="0.25">
      <c r="A44" s="155" t="s">
        <v>970</v>
      </c>
      <c r="B44" s="210" t="s">
        <v>1279</v>
      </c>
      <c r="C44" s="170"/>
      <c r="D44" s="170"/>
    </row>
    <row r="45" spans="1:4" ht="15" x14ac:dyDescent="0.25">
      <c r="A45" s="155" t="s">
        <v>902</v>
      </c>
      <c r="B45" s="171">
        <v>139700</v>
      </c>
      <c r="C45" s="171"/>
      <c r="D45" s="171"/>
    </row>
    <row r="46" spans="1:4" ht="15" x14ac:dyDescent="0.25">
      <c r="A46" s="157" t="s">
        <v>903</v>
      </c>
      <c r="B46" s="170" t="s">
        <v>1136</v>
      </c>
      <c r="C46" s="170"/>
      <c r="D46" s="170"/>
    </row>
    <row r="47" spans="1:4" x14ac:dyDescent="0.2">
      <c r="A47" s="45"/>
      <c r="B47" s="161"/>
      <c r="C47" s="161"/>
      <c r="D47" s="161"/>
    </row>
    <row r="48" spans="1:4" ht="15" x14ac:dyDescent="0.25">
      <c r="A48" s="155" t="s">
        <v>899</v>
      </c>
      <c r="B48" s="345">
        <v>5</v>
      </c>
      <c r="C48" s="346"/>
      <c r="D48" s="347"/>
    </row>
    <row r="49" spans="1:4" ht="30" customHeight="1" x14ac:dyDescent="0.25">
      <c r="A49" s="155" t="s">
        <v>900</v>
      </c>
      <c r="B49" s="345" t="s">
        <v>1114</v>
      </c>
      <c r="C49" s="346"/>
      <c r="D49" s="347"/>
    </row>
    <row r="50" spans="1:4" ht="15" x14ac:dyDescent="0.25">
      <c r="A50" s="155" t="s">
        <v>960</v>
      </c>
      <c r="B50" s="342">
        <v>46031</v>
      </c>
      <c r="C50" s="343"/>
      <c r="D50" s="344"/>
    </row>
    <row r="51" spans="1:4" ht="15" x14ac:dyDescent="0.25">
      <c r="A51" s="155" t="s">
        <v>1280</v>
      </c>
      <c r="B51" s="339">
        <f>AVERAGE(B56:C56)</f>
        <v>342248.7</v>
      </c>
      <c r="C51" s="340"/>
      <c r="D51" s="341"/>
    </row>
    <row r="52" spans="1:4" ht="15" x14ac:dyDescent="0.25">
      <c r="A52" s="155" t="s">
        <v>901</v>
      </c>
      <c r="B52" s="156">
        <v>1</v>
      </c>
      <c r="C52" s="156">
        <v>2</v>
      </c>
      <c r="D52" s="156">
        <v>3</v>
      </c>
    </row>
    <row r="53" spans="1:4" ht="15" x14ac:dyDescent="0.25">
      <c r="A53" s="155" t="s">
        <v>962</v>
      </c>
      <c r="B53" s="209" t="s">
        <v>1274</v>
      </c>
      <c r="C53" s="210" t="s">
        <v>1277</v>
      </c>
      <c r="D53" s="170"/>
    </row>
    <row r="54" spans="1:4" ht="15" x14ac:dyDescent="0.25">
      <c r="A54" s="155" t="s">
        <v>966</v>
      </c>
      <c r="B54" s="209" t="s">
        <v>1276</v>
      </c>
      <c r="C54" s="210" t="s">
        <v>1278</v>
      </c>
      <c r="D54" s="170"/>
    </row>
    <row r="55" spans="1:4" ht="15" x14ac:dyDescent="0.25">
      <c r="A55" s="155" t="s">
        <v>970</v>
      </c>
      <c r="B55" s="209" t="s">
        <v>1275</v>
      </c>
      <c r="C55" s="210" t="s">
        <v>1279</v>
      </c>
      <c r="D55" s="170"/>
    </row>
    <row r="56" spans="1:4" ht="15" x14ac:dyDescent="0.25">
      <c r="A56" s="155" t="s">
        <v>902</v>
      </c>
      <c r="B56" s="171">
        <v>356447.4</v>
      </c>
      <c r="C56" s="171">
        <v>328050</v>
      </c>
      <c r="D56" s="171"/>
    </row>
    <row r="57" spans="1:4" ht="15" x14ac:dyDescent="0.25">
      <c r="A57" s="157" t="s">
        <v>903</v>
      </c>
      <c r="B57" s="170" t="s">
        <v>1136</v>
      </c>
      <c r="C57" s="170" t="s">
        <v>1136</v>
      </c>
      <c r="D57" s="170"/>
    </row>
    <row r="58" spans="1:4" x14ac:dyDescent="0.2">
      <c r="A58" s="45"/>
      <c r="B58" s="161"/>
      <c r="C58" s="161"/>
      <c r="D58" s="161"/>
    </row>
    <row r="59" spans="1:4" ht="15" x14ac:dyDescent="0.25">
      <c r="A59" s="155" t="s">
        <v>899</v>
      </c>
      <c r="B59" s="345">
        <v>6</v>
      </c>
      <c r="C59" s="346"/>
      <c r="D59" s="347"/>
    </row>
    <row r="60" spans="1:4" ht="28.5" customHeight="1" x14ac:dyDescent="0.25">
      <c r="A60" s="155" t="s">
        <v>900</v>
      </c>
      <c r="B60" s="345" t="s">
        <v>1103</v>
      </c>
      <c r="C60" s="346"/>
      <c r="D60" s="347"/>
    </row>
    <row r="61" spans="1:4" ht="15" x14ac:dyDescent="0.25">
      <c r="A61" s="155" t="s">
        <v>960</v>
      </c>
      <c r="B61" s="342">
        <v>46031</v>
      </c>
      <c r="C61" s="343"/>
      <c r="D61" s="344"/>
    </row>
    <row r="62" spans="1:4" ht="15" x14ac:dyDescent="0.25">
      <c r="A62" s="155" t="s">
        <v>1280</v>
      </c>
      <c r="B62" s="339">
        <f>AVERAGE(B67:C67)</f>
        <v>112781.98999999999</v>
      </c>
      <c r="C62" s="340"/>
      <c r="D62" s="341"/>
    </row>
    <row r="63" spans="1:4" ht="15" x14ac:dyDescent="0.25">
      <c r="A63" s="155" t="s">
        <v>901</v>
      </c>
      <c r="B63" s="156">
        <v>1</v>
      </c>
      <c r="C63" s="156">
        <v>2</v>
      </c>
      <c r="D63" s="156">
        <v>3</v>
      </c>
    </row>
    <row r="64" spans="1:4" ht="15" x14ac:dyDescent="0.25">
      <c r="A64" s="155" t="s">
        <v>962</v>
      </c>
      <c r="B64" s="209" t="s">
        <v>1274</v>
      </c>
      <c r="C64" s="210" t="s">
        <v>1277</v>
      </c>
      <c r="D64" s="170"/>
    </row>
    <row r="65" spans="1:4" ht="15" x14ac:dyDescent="0.25">
      <c r="A65" s="155" t="s">
        <v>966</v>
      </c>
      <c r="B65" s="209" t="s">
        <v>1276</v>
      </c>
      <c r="C65" s="210" t="s">
        <v>1278</v>
      </c>
      <c r="D65" s="170"/>
    </row>
    <row r="66" spans="1:4" ht="15" x14ac:dyDescent="0.25">
      <c r="A66" s="155" t="s">
        <v>970</v>
      </c>
      <c r="B66" s="209" t="s">
        <v>1275</v>
      </c>
      <c r="C66" s="210" t="s">
        <v>1279</v>
      </c>
      <c r="D66" s="170"/>
    </row>
    <row r="67" spans="1:4" ht="15" x14ac:dyDescent="0.25">
      <c r="A67" s="155" t="s">
        <v>902</v>
      </c>
      <c r="B67" s="171">
        <v>91363.98</v>
      </c>
      <c r="C67" s="171">
        <v>134200</v>
      </c>
      <c r="D67" s="171"/>
    </row>
    <row r="68" spans="1:4" ht="15" x14ac:dyDescent="0.25">
      <c r="A68" s="157" t="s">
        <v>903</v>
      </c>
      <c r="B68" s="170" t="s">
        <v>1136</v>
      </c>
      <c r="C68" s="170" t="s">
        <v>1136</v>
      </c>
      <c r="D68" s="170"/>
    </row>
    <row r="69" spans="1:4" x14ac:dyDescent="0.2">
      <c r="A69" s="45"/>
      <c r="B69" s="161"/>
      <c r="C69" s="161"/>
      <c r="D69" s="161"/>
    </row>
    <row r="70" spans="1:4" ht="15" x14ac:dyDescent="0.25">
      <c r="A70" s="155" t="s">
        <v>899</v>
      </c>
      <c r="B70" s="345">
        <v>7</v>
      </c>
      <c r="C70" s="346"/>
      <c r="D70" s="347"/>
    </row>
    <row r="71" spans="1:4" ht="32.25" customHeight="1" x14ac:dyDescent="0.25">
      <c r="A71" s="155" t="s">
        <v>900</v>
      </c>
      <c r="B71" s="345" t="s">
        <v>1060</v>
      </c>
      <c r="C71" s="346"/>
      <c r="D71" s="347"/>
    </row>
    <row r="72" spans="1:4" ht="15" x14ac:dyDescent="0.25">
      <c r="A72" s="155" t="s">
        <v>960</v>
      </c>
      <c r="B72" s="342">
        <v>46031</v>
      </c>
      <c r="C72" s="343"/>
      <c r="D72" s="344"/>
    </row>
    <row r="73" spans="1:4" ht="15" x14ac:dyDescent="0.25">
      <c r="A73" s="155" t="s">
        <v>1281</v>
      </c>
      <c r="B73" s="339">
        <f>B78</f>
        <v>95140</v>
      </c>
      <c r="C73" s="340"/>
      <c r="D73" s="341"/>
    </row>
    <row r="74" spans="1:4" ht="15" x14ac:dyDescent="0.25">
      <c r="A74" s="155" t="s">
        <v>901</v>
      </c>
      <c r="B74" s="156">
        <v>1</v>
      </c>
      <c r="C74" s="156">
        <v>2</v>
      </c>
      <c r="D74" s="156">
        <v>3</v>
      </c>
    </row>
    <row r="75" spans="1:4" ht="15" x14ac:dyDescent="0.25">
      <c r="A75" s="155" t="s">
        <v>962</v>
      </c>
      <c r="B75" s="210" t="s">
        <v>1277</v>
      </c>
      <c r="C75" s="170"/>
      <c r="D75" s="170"/>
    </row>
    <row r="76" spans="1:4" ht="15" x14ac:dyDescent="0.25">
      <c r="A76" s="155" t="s">
        <v>966</v>
      </c>
      <c r="B76" s="210" t="s">
        <v>1278</v>
      </c>
      <c r="C76" s="170"/>
      <c r="D76" s="170"/>
    </row>
    <row r="77" spans="1:4" ht="15" x14ac:dyDescent="0.25">
      <c r="A77" s="155" t="s">
        <v>970</v>
      </c>
      <c r="B77" s="210" t="s">
        <v>1279</v>
      </c>
      <c r="C77" s="170"/>
      <c r="D77" s="170"/>
    </row>
    <row r="78" spans="1:4" ht="15" x14ac:dyDescent="0.25">
      <c r="A78" s="155" t="s">
        <v>902</v>
      </c>
      <c r="B78" s="171">
        <v>95140</v>
      </c>
      <c r="C78" s="171"/>
      <c r="D78" s="171"/>
    </row>
    <row r="79" spans="1:4" ht="15" x14ac:dyDescent="0.25">
      <c r="A79" s="157" t="s">
        <v>903</v>
      </c>
      <c r="B79" s="170" t="s">
        <v>1136</v>
      </c>
      <c r="C79" s="170"/>
      <c r="D79" s="170"/>
    </row>
    <row r="80" spans="1:4" x14ac:dyDescent="0.2">
      <c r="A80" s="45"/>
      <c r="B80" s="161"/>
      <c r="C80" s="161"/>
      <c r="D80" s="161"/>
    </row>
    <row r="81" spans="1:4" ht="15" x14ac:dyDescent="0.25">
      <c r="A81" s="155" t="s">
        <v>899</v>
      </c>
      <c r="B81" s="345">
        <v>10</v>
      </c>
      <c r="C81" s="346"/>
      <c r="D81" s="347"/>
    </row>
    <row r="82" spans="1:4" ht="15" x14ac:dyDescent="0.25">
      <c r="A82" s="155" t="s">
        <v>900</v>
      </c>
      <c r="B82" s="345" t="s">
        <v>252</v>
      </c>
      <c r="C82" s="346"/>
      <c r="D82" s="347"/>
    </row>
    <row r="83" spans="1:4" ht="15" x14ac:dyDescent="0.25">
      <c r="A83" s="155" t="s">
        <v>960</v>
      </c>
      <c r="B83" s="342">
        <v>46013</v>
      </c>
      <c r="C83" s="343"/>
      <c r="D83" s="344"/>
    </row>
    <row r="84" spans="1:4" ht="15" x14ac:dyDescent="0.25">
      <c r="A84" s="155" t="s">
        <v>961</v>
      </c>
      <c r="B84" s="348">
        <f>C89</f>
        <v>183.22</v>
      </c>
      <c r="C84" s="349"/>
      <c r="D84" s="350"/>
    </row>
    <row r="85" spans="1:4" ht="15" x14ac:dyDescent="0.25">
      <c r="A85" s="155" t="s">
        <v>901</v>
      </c>
      <c r="B85" s="156">
        <v>1</v>
      </c>
      <c r="C85" s="156">
        <v>2</v>
      </c>
      <c r="D85" s="156">
        <v>3</v>
      </c>
    </row>
    <row r="86" spans="1:4" ht="30" x14ac:dyDescent="0.25">
      <c r="A86" s="155" t="s">
        <v>962</v>
      </c>
      <c r="B86" s="207" t="s">
        <v>1140</v>
      </c>
      <c r="C86" s="207" t="s">
        <v>1141</v>
      </c>
      <c r="D86" s="207" t="s">
        <v>1142</v>
      </c>
    </row>
    <row r="87" spans="1:4" ht="15" x14ac:dyDescent="0.25">
      <c r="A87" s="155" t="s">
        <v>966</v>
      </c>
      <c r="B87" s="207" t="s">
        <v>1143</v>
      </c>
      <c r="C87" s="207" t="s">
        <v>1144</v>
      </c>
      <c r="D87" s="207" t="s">
        <v>1145</v>
      </c>
    </row>
    <row r="88" spans="1:4" ht="15" x14ac:dyDescent="0.25">
      <c r="A88" s="155" t="s">
        <v>970</v>
      </c>
      <c r="B88" s="207" t="s">
        <v>1146</v>
      </c>
      <c r="C88" s="207" t="s">
        <v>1147</v>
      </c>
      <c r="D88" s="207" t="s">
        <v>1148</v>
      </c>
    </row>
    <row r="89" spans="1:4" ht="15" x14ac:dyDescent="0.25">
      <c r="A89" s="155" t="s">
        <v>902</v>
      </c>
      <c r="B89" s="171">
        <v>266.49</v>
      </c>
      <c r="C89" s="171">
        <v>183.22</v>
      </c>
      <c r="D89" s="171">
        <v>178</v>
      </c>
    </row>
    <row r="90" spans="1:4" ht="112.5" x14ac:dyDescent="0.2">
      <c r="A90" s="157" t="s">
        <v>903</v>
      </c>
      <c r="B90" s="158" t="s">
        <v>904</v>
      </c>
      <c r="C90" s="158" t="s">
        <v>905</v>
      </c>
      <c r="D90" s="158" t="s">
        <v>906</v>
      </c>
    </row>
    <row r="91" spans="1:4" x14ac:dyDescent="0.2">
      <c r="A91" s="45"/>
      <c r="B91" s="161"/>
      <c r="C91" s="161"/>
      <c r="D91" s="161"/>
    </row>
    <row r="92" spans="1:4" ht="15" x14ac:dyDescent="0.25">
      <c r="A92" s="155" t="s">
        <v>899</v>
      </c>
      <c r="B92" s="345">
        <v>11</v>
      </c>
      <c r="C92" s="346"/>
      <c r="D92" s="347"/>
    </row>
    <row r="93" spans="1:4" ht="15" x14ac:dyDescent="0.25">
      <c r="A93" s="155" t="s">
        <v>900</v>
      </c>
      <c r="B93" s="345" t="s">
        <v>689</v>
      </c>
      <c r="C93" s="346"/>
      <c r="D93" s="347"/>
    </row>
    <row r="94" spans="1:4" ht="15" x14ac:dyDescent="0.25">
      <c r="A94" s="155" t="s">
        <v>960</v>
      </c>
      <c r="B94" s="342">
        <v>46013</v>
      </c>
      <c r="C94" s="343"/>
      <c r="D94" s="344"/>
    </row>
    <row r="95" spans="1:4" ht="15" x14ac:dyDescent="0.25">
      <c r="A95" s="155" t="s">
        <v>961</v>
      </c>
      <c r="B95" s="348">
        <f>B100</f>
        <v>119.9</v>
      </c>
      <c r="C95" s="349"/>
      <c r="D95" s="350"/>
    </row>
    <row r="96" spans="1:4" ht="15" x14ac:dyDescent="0.25">
      <c r="A96" s="155" t="s">
        <v>901</v>
      </c>
      <c r="B96" s="156">
        <v>1</v>
      </c>
      <c r="C96" s="156">
        <v>2</v>
      </c>
      <c r="D96" s="156">
        <v>3</v>
      </c>
    </row>
    <row r="97" spans="1:4" ht="15" x14ac:dyDescent="0.25">
      <c r="A97" s="155" t="s">
        <v>962</v>
      </c>
      <c r="B97" s="207" t="s">
        <v>1149</v>
      </c>
      <c r="C97" s="207" t="s">
        <v>1149</v>
      </c>
      <c r="D97" s="207" t="s">
        <v>1150</v>
      </c>
    </row>
    <row r="98" spans="1:4" ht="15" x14ac:dyDescent="0.25">
      <c r="A98" s="155" t="s">
        <v>966</v>
      </c>
      <c r="B98" s="207" t="s">
        <v>1151</v>
      </c>
      <c r="C98" s="207" t="s">
        <v>1151</v>
      </c>
      <c r="D98" s="207" t="s">
        <v>1152</v>
      </c>
    </row>
    <row r="99" spans="1:4" ht="15" x14ac:dyDescent="0.25">
      <c r="A99" s="155" t="s">
        <v>970</v>
      </c>
      <c r="B99" s="207" t="s">
        <v>1153</v>
      </c>
      <c r="C99" s="207" t="s">
        <v>1153</v>
      </c>
      <c r="D99" s="207" t="s">
        <v>1152</v>
      </c>
    </row>
    <row r="100" spans="1:4" ht="15" x14ac:dyDescent="0.25">
      <c r="A100" s="155" t="s">
        <v>902</v>
      </c>
      <c r="B100" s="171">
        <v>119.9</v>
      </c>
      <c r="C100" s="171">
        <v>123.9</v>
      </c>
      <c r="D100" s="171">
        <v>97.71</v>
      </c>
    </row>
    <row r="101" spans="1:4" ht="89.25" x14ac:dyDescent="0.2">
      <c r="A101" s="157" t="s">
        <v>903</v>
      </c>
      <c r="B101" s="159" t="s">
        <v>908</v>
      </c>
      <c r="C101" s="159" t="s">
        <v>909</v>
      </c>
      <c r="D101" s="159" t="s">
        <v>910</v>
      </c>
    </row>
    <row r="103" spans="1:4" ht="15" x14ac:dyDescent="0.25">
      <c r="A103" s="155" t="s">
        <v>899</v>
      </c>
      <c r="B103" s="345">
        <v>12</v>
      </c>
      <c r="C103" s="346"/>
      <c r="D103" s="347"/>
    </row>
    <row r="104" spans="1:4" ht="15" x14ac:dyDescent="0.25">
      <c r="A104" s="155" t="s">
        <v>900</v>
      </c>
      <c r="B104" s="345" t="s">
        <v>688</v>
      </c>
      <c r="C104" s="346"/>
      <c r="D104" s="347"/>
    </row>
    <row r="105" spans="1:4" ht="15" x14ac:dyDescent="0.25">
      <c r="A105" s="155" t="s">
        <v>960</v>
      </c>
      <c r="B105" s="342">
        <v>46013</v>
      </c>
      <c r="C105" s="343"/>
      <c r="D105" s="344"/>
    </row>
    <row r="106" spans="1:4" ht="15" x14ac:dyDescent="0.25">
      <c r="A106" s="155" t="s">
        <v>961</v>
      </c>
      <c r="B106" s="348">
        <f>D111</f>
        <v>53.1</v>
      </c>
      <c r="C106" s="349"/>
      <c r="D106" s="350"/>
    </row>
    <row r="107" spans="1:4" ht="15" x14ac:dyDescent="0.25">
      <c r="A107" s="155" t="s">
        <v>901</v>
      </c>
      <c r="B107" s="156">
        <v>1</v>
      </c>
      <c r="C107" s="156">
        <v>2</v>
      </c>
      <c r="D107" s="156">
        <v>3</v>
      </c>
    </row>
    <row r="108" spans="1:4" ht="30" x14ac:dyDescent="0.25">
      <c r="A108" s="155" t="s">
        <v>962</v>
      </c>
      <c r="B108" s="207" t="s">
        <v>1154</v>
      </c>
      <c r="C108" s="207" t="s">
        <v>1155</v>
      </c>
      <c r="D108" s="208" t="s">
        <v>1156</v>
      </c>
    </row>
    <row r="109" spans="1:4" ht="15" x14ac:dyDescent="0.25">
      <c r="A109" s="155" t="s">
        <v>966</v>
      </c>
      <c r="B109" s="207" t="s">
        <v>1157</v>
      </c>
      <c r="C109" s="207" t="s">
        <v>1158</v>
      </c>
      <c r="D109" s="207" t="s">
        <v>1159</v>
      </c>
    </row>
    <row r="110" spans="1:4" ht="15" x14ac:dyDescent="0.25">
      <c r="A110" s="155" t="s">
        <v>970</v>
      </c>
      <c r="B110" s="207" t="s">
        <v>1160</v>
      </c>
      <c r="C110" s="207" t="s">
        <v>1161</v>
      </c>
      <c r="D110" s="207" t="s">
        <v>1162</v>
      </c>
    </row>
    <row r="111" spans="1:4" ht="15" x14ac:dyDescent="0.25">
      <c r="A111" s="155" t="s">
        <v>902</v>
      </c>
      <c r="B111" s="171">
        <v>58.9</v>
      </c>
      <c r="C111" s="171">
        <v>48.99</v>
      </c>
      <c r="D111" s="171">
        <v>53.1</v>
      </c>
    </row>
    <row r="112" spans="1:4" ht="63.75" x14ac:dyDescent="0.2">
      <c r="A112" s="157" t="s">
        <v>903</v>
      </c>
      <c r="B112" s="162" t="s">
        <v>913</v>
      </c>
      <c r="C112" s="162" t="s">
        <v>914</v>
      </c>
      <c r="D112" s="162" t="s">
        <v>915</v>
      </c>
    </row>
    <row r="113" spans="1:4" x14ac:dyDescent="0.2">
      <c r="A113" s="45"/>
      <c r="B113" s="161"/>
      <c r="C113" s="161"/>
      <c r="D113" s="161"/>
    </row>
    <row r="114" spans="1:4" ht="15" x14ac:dyDescent="0.25">
      <c r="A114" s="155" t="s">
        <v>899</v>
      </c>
      <c r="B114" s="345">
        <v>13</v>
      </c>
      <c r="C114" s="346"/>
      <c r="D114" s="347"/>
    </row>
    <row r="115" spans="1:4" ht="15" x14ac:dyDescent="0.25">
      <c r="A115" s="155" t="s">
        <v>900</v>
      </c>
      <c r="B115" s="345" t="s">
        <v>687</v>
      </c>
      <c r="C115" s="346"/>
      <c r="D115" s="347"/>
    </row>
    <row r="116" spans="1:4" ht="15" x14ac:dyDescent="0.25">
      <c r="A116" s="155" t="s">
        <v>960</v>
      </c>
      <c r="B116" s="342">
        <v>46013</v>
      </c>
      <c r="C116" s="343"/>
      <c r="D116" s="344"/>
    </row>
    <row r="117" spans="1:4" ht="15" x14ac:dyDescent="0.25">
      <c r="A117" s="155" t="s">
        <v>961</v>
      </c>
      <c r="B117" s="348">
        <f>C122</f>
        <v>134.93</v>
      </c>
      <c r="C117" s="349"/>
      <c r="D117" s="350"/>
    </row>
    <row r="118" spans="1:4" ht="15" x14ac:dyDescent="0.25">
      <c r="A118" s="155" t="s">
        <v>901</v>
      </c>
      <c r="B118" s="156">
        <v>1</v>
      </c>
      <c r="C118" s="156">
        <v>2</v>
      </c>
      <c r="D118" s="156">
        <v>3</v>
      </c>
    </row>
    <row r="119" spans="1:4" ht="30" x14ac:dyDescent="0.25">
      <c r="A119" s="155" t="s">
        <v>962</v>
      </c>
      <c r="B119" s="207" t="s">
        <v>1163</v>
      </c>
      <c r="C119" s="207" t="s">
        <v>1164</v>
      </c>
      <c r="D119" s="207" t="s">
        <v>1165</v>
      </c>
    </row>
    <row r="120" spans="1:4" ht="15" x14ac:dyDescent="0.25">
      <c r="A120" s="155" t="s">
        <v>966</v>
      </c>
      <c r="B120" s="207" t="s">
        <v>1166</v>
      </c>
      <c r="C120" s="207" t="s">
        <v>1167</v>
      </c>
      <c r="D120" s="207" t="s">
        <v>1144</v>
      </c>
    </row>
    <row r="121" spans="1:4" ht="15" x14ac:dyDescent="0.25">
      <c r="A121" s="155" t="s">
        <v>970</v>
      </c>
      <c r="B121" s="207" t="s">
        <v>1168</v>
      </c>
      <c r="C121" s="207" t="s">
        <v>1169</v>
      </c>
      <c r="D121" s="207" t="s">
        <v>1147</v>
      </c>
    </row>
    <row r="122" spans="1:4" ht="15" x14ac:dyDescent="0.25">
      <c r="A122" s="155" t="s">
        <v>902</v>
      </c>
      <c r="B122" s="171">
        <v>129.80000000000001</v>
      </c>
      <c r="C122" s="171">
        <v>134.93</v>
      </c>
      <c r="D122" s="171">
        <v>148.79</v>
      </c>
    </row>
    <row r="123" spans="1:4" ht="89.25" x14ac:dyDescent="0.2">
      <c r="A123" s="157" t="s">
        <v>903</v>
      </c>
      <c r="B123" s="159" t="s">
        <v>686</v>
      </c>
      <c r="C123" s="162" t="s">
        <v>912</v>
      </c>
      <c r="D123" s="159" t="s">
        <v>911</v>
      </c>
    </row>
    <row r="124" spans="1:4" x14ac:dyDescent="0.2">
      <c r="A124" s="45"/>
      <c r="B124" s="161"/>
      <c r="C124" s="161"/>
      <c r="D124" s="161"/>
    </row>
    <row r="125" spans="1:4" ht="15" x14ac:dyDescent="0.25">
      <c r="A125" s="155" t="s">
        <v>899</v>
      </c>
      <c r="B125" s="345">
        <v>14</v>
      </c>
      <c r="C125" s="346"/>
      <c r="D125" s="347"/>
    </row>
    <row r="126" spans="1:4" ht="15" x14ac:dyDescent="0.25">
      <c r="A126" s="155" t="s">
        <v>900</v>
      </c>
      <c r="B126" s="345" t="s">
        <v>691</v>
      </c>
      <c r="C126" s="346"/>
      <c r="D126" s="347"/>
    </row>
    <row r="127" spans="1:4" ht="15" x14ac:dyDescent="0.25">
      <c r="A127" s="155" t="s">
        <v>960</v>
      </c>
      <c r="B127" s="342">
        <v>46013</v>
      </c>
      <c r="C127" s="343"/>
      <c r="D127" s="344"/>
    </row>
    <row r="128" spans="1:4" ht="15" x14ac:dyDescent="0.25">
      <c r="A128" s="155" t="s">
        <v>961</v>
      </c>
      <c r="B128" s="348">
        <f>D133</f>
        <v>10.9</v>
      </c>
      <c r="C128" s="349"/>
      <c r="D128" s="350"/>
    </row>
    <row r="129" spans="1:4" ht="15" x14ac:dyDescent="0.25">
      <c r="A129" s="155" t="s">
        <v>901</v>
      </c>
      <c r="B129" s="156">
        <v>1</v>
      </c>
      <c r="C129" s="156">
        <v>2</v>
      </c>
      <c r="D129" s="156">
        <v>3</v>
      </c>
    </row>
    <row r="130" spans="1:4" ht="45" x14ac:dyDescent="0.25">
      <c r="A130" s="155" t="s">
        <v>962</v>
      </c>
      <c r="B130" s="208" t="s">
        <v>1170</v>
      </c>
      <c r="C130" s="208" t="s">
        <v>1171</v>
      </c>
      <c r="D130" s="208" t="s">
        <v>1172</v>
      </c>
    </row>
    <row r="131" spans="1:4" ht="15" x14ac:dyDescent="0.25">
      <c r="A131" s="155" t="s">
        <v>966</v>
      </c>
      <c r="B131" s="207" t="s">
        <v>1173</v>
      </c>
      <c r="C131" s="207" t="s">
        <v>1174</v>
      </c>
      <c r="D131" s="207" t="s">
        <v>1175</v>
      </c>
    </row>
    <row r="132" spans="1:4" ht="30" x14ac:dyDescent="0.25">
      <c r="A132" s="155" t="s">
        <v>970</v>
      </c>
      <c r="B132" s="207" t="s">
        <v>1176</v>
      </c>
      <c r="C132" s="207" t="s">
        <v>1177</v>
      </c>
      <c r="D132" s="207" t="s">
        <v>1178</v>
      </c>
    </row>
    <row r="133" spans="1:4" ht="15" x14ac:dyDescent="0.25">
      <c r="A133" s="155" t="s">
        <v>902</v>
      </c>
      <c r="B133" s="171">
        <v>13.6</v>
      </c>
      <c r="C133" s="171">
        <v>9.2100000000000009</v>
      </c>
      <c r="D133" s="171">
        <v>10.9</v>
      </c>
    </row>
    <row r="134" spans="1:4" ht="63.75" x14ac:dyDescent="0.2">
      <c r="A134" s="157" t="s">
        <v>903</v>
      </c>
      <c r="B134" s="162" t="s">
        <v>916</v>
      </c>
      <c r="C134" s="162" t="s">
        <v>917</v>
      </c>
      <c r="D134" s="162" t="s">
        <v>918</v>
      </c>
    </row>
    <row r="135" spans="1:4" x14ac:dyDescent="0.2">
      <c r="A135" s="45"/>
      <c r="B135" s="161"/>
      <c r="C135" s="161"/>
      <c r="D135" s="161"/>
    </row>
    <row r="136" spans="1:4" ht="15" x14ac:dyDescent="0.25">
      <c r="A136" s="155" t="s">
        <v>899</v>
      </c>
      <c r="B136" s="345">
        <v>15</v>
      </c>
      <c r="C136" s="346"/>
      <c r="D136" s="347"/>
    </row>
    <row r="137" spans="1:4" ht="15" x14ac:dyDescent="0.25">
      <c r="A137" s="155" t="s">
        <v>900</v>
      </c>
      <c r="B137" s="345" t="s">
        <v>694</v>
      </c>
      <c r="C137" s="346"/>
      <c r="D137" s="347"/>
    </row>
    <row r="138" spans="1:4" ht="15" x14ac:dyDescent="0.25">
      <c r="A138" s="155" t="s">
        <v>960</v>
      </c>
      <c r="B138" s="342">
        <v>46013</v>
      </c>
      <c r="C138" s="343"/>
      <c r="D138" s="344"/>
    </row>
    <row r="139" spans="1:4" ht="15" x14ac:dyDescent="0.25">
      <c r="A139" s="155" t="s">
        <v>961</v>
      </c>
      <c r="B139" s="348">
        <f>C144</f>
        <v>165.9</v>
      </c>
      <c r="C139" s="349"/>
      <c r="D139" s="350"/>
    </row>
    <row r="140" spans="1:4" ht="15" x14ac:dyDescent="0.25">
      <c r="A140" s="155" t="s">
        <v>901</v>
      </c>
      <c r="B140" s="156">
        <v>1</v>
      </c>
      <c r="C140" s="156">
        <v>2</v>
      </c>
      <c r="D140" s="156">
        <v>3</v>
      </c>
    </row>
    <row r="141" spans="1:4" ht="30" x14ac:dyDescent="0.25">
      <c r="A141" s="155" t="s">
        <v>962</v>
      </c>
      <c r="B141" s="207" t="s">
        <v>1149</v>
      </c>
      <c r="C141" s="207" t="s">
        <v>1179</v>
      </c>
      <c r="D141" s="207" t="s">
        <v>1163</v>
      </c>
    </row>
    <row r="142" spans="1:4" ht="15" x14ac:dyDescent="0.25">
      <c r="A142" s="155" t="s">
        <v>966</v>
      </c>
      <c r="B142" s="207" t="s">
        <v>1151</v>
      </c>
      <c r="C142" s="207" t="s">
        <v>1180</v>
      </c>
      <c r="D142" s="207" t="s">
        <v>1166</v>
      </c>
    </row>
    <row r="143" spans="1:4" ht="15" x14ac:dyDescent="0.25">
      <c r="A143" s="155" t="s">
        <v>970</v>
      </c>
      <c r="B143" s="207" t="s">
        <v>1153</v>
      </c>
      <c r="C143" s="207" t="s">
        <v>1181</v>
      </c>
      <c r="D143" s="207" t="s">
        <v>1168</v>
      </c>
    </row>
    <row r="144" spans="1:4" ht="15" x14ac:dyDescent="0.25">
      <c r="A144" s="155" t="s">
        <v>902</v>
      </c>
      <c r="B144" s="171">
        <v>153.6</v>
      </c>
      <c r="C144" s="171">
        <v>165.9</v>
      </c>
      <c r="D144" s="171">
        <v>225.43</v>
      </c>
    </row>
    <row r="145" spans="1:4" ht="89.25" x14ac:dyDescent="0.2">
      <c r="A145" s="157" t="s">
        <v>903</v>
      </c>
      <c r="B145" s="162" t="s">
        <v>921</v>
      </c>
      <c r="C145" s="162" t="s">
        <v>919</v>
      </c>
      <c r="D145" s="162" t="s">
        <v>920</v>
      </c>
    </row>
    <row r="146" spans="1:4" x14ac:dyDescent="0.2">
      <c r="A146" s="45"/>
      <c r="B146" s="161"/>
      <c r="C146" s="161"/>
      <c r="D146" s="161"/>
    </row>
    <row r="147" spans="1:4" ht="15" x14ac:dyDescent="0.25">
      <c r="A147" s="155" t="s">
        <v>899</v>
      </c>
      <c r="B147" s="345">
        <v>16</v>
      </c>
      <c r="C147" s="346"/>
      <c r="D147" s="347"/>
    </row>
    <row r="148" spans="1:4" ht="15" x14ac:dyDescent="0.25">
      <c r="A148" s="155" t="s">
        <v>900</v>
      </c>
      <c r="B148" s="345" t="s">
        <v>696</v>
      </c>
      <c r="C148" s="346"/>
      <c r="D148" s="347"/>
    </row>
    <row r="149" spans="1:4" ht="15" x14ac:dyDescent="0.25">
      <c r="A149" s="155" t="s">
        <v>960</v>
      </c>
      <c r="B149" s="342">
        <v>46013</v>
      </c>
      <c r="C149" s="343"/>
      <c r="D149" s="344"/>
    </row>
    <row r="150" spans="1:4" ht="15" x14ac:dyDescent="0.25">
      <c r="A150" s="155" t="s">
        <v>961</v>
      </c>
      <c r="B150" s="348">
        <f>C155</f>
        <v>205.39</v>
      </c>
      <c r="C150" s="349"/>
      <c r="D150" s="350"/>
    </row>
    <row r="151" spans="1:4" ht="15" x14ac:dyDescent="0.25">
      <c r="A151" s="155" t="s">
        <v>901</v>
      </c>
      <c r="B151" s="156">
        <v>1</v>
      </c>
      <c r="C151" s="156">
        <v>2</v>
      </c>
      <c r="D151" s="156">
        <v>3</v>
      </c>
    </row>
    <row r="152" spans="1:4" ht="15" x14ac:dyDescent="0.25">
      <c r="A152" s="155" t="s">
        <v>962</v>
      </c>
      <c r="B152" s="207" t="s">
        <v>1182</v>
      </c>
      <c r="C152" s="207" t="s">
        <v>1183</v>
      </c>
      <c r="D152" s="207" t="s">
        <v>1184</v>
      </c>
    </row>
    <row r="153" spans="1:4" ht="15" x14ac:dyDescent="0.25">
      <c r="A153" s="155" t="s">
        <v>966</v>
      </c>
      <c r="B153" s="207" t="s">
        <v>1185</v>
      </c>
      <c r="C153" s="207" t="s">
        <v>1186</v>
      </c>
      <c r="D153" s="207" t="s">
        <v>1187</v>
      </c>
    </row>
    <row r="154" spans="1:4" ht="15" x14ac:dyDescent="0.25">
      <c r="A154" s="155" t="s">
        <v>970</v>
      </c>
      <c r="B154" s="207" t="s">
        <v>1188</v>
      </c>
      <c r="C154" s="207" t="s">
        <v>1189</v>
      </c>
      <c r="D154" s="207" t="s">
        <v>1190</v>
      </c>
    </row>
    <row r="155" spans="1:4" ht="15" x14ac:dyDescent="0.25">
      <c r="A155" s="155" t="s">
        <v>902</v>
      </c>
      <c r="B155" s="171">
        <v>65.03</v>
      </c>
      <c r="C155" s="171">
        <v>205.39</v>
      </c>
      <c r="D155" s="171">
        <v>212.29</v>
      </c>
    </row>
    <row r="156" spans="1:4" ht="76.5" x14ac:dyDescent="0.2">
      <c r="A156" s="157" t="s">
        <v>903</v>
      </c>
      <c r="B156" s="162" t="s">
        <v>922</v>
      </c>
      <c r="C156" s="162" t="s">
        <v>923</v>
      </c>
      <c r="D156" s="162" t="s">
        <v>924</v>
      </c>
    </row>
    <row r="157" spans="1:4" x14ac:dyDescent="0.2">
      <c r="A157" s="45"/>
      <c r="B157" s="161"/>
      <c r="C157" s="161"/>
      <c r="D157" s="161"/>
    </row>
    <row r="158" spans="1:4" ht="15" x14ac:dyDescent="0.25">
      <c r="A158" s="155" t="s">
        <v>899</v>
      </c>
      <c r="B158" s="345">
        <v>17</v>
      </c>
      <c r="C158" s="346"/>
      <c r="D158" s="347"/>
    </row>
    <row r="159" spans="1:4" ht="15" x14ac:dyDescent="0.25">
      <c r="A159" s="155" t="s">
        <v>900</v>
      </c>
      <c r="B159" s="345" t="s">
        <v>722</v>
      </c>
      <c r="C159" s="346"/>
      <c r="D159" s="347"/>
    </row>
    <row r="160" spans="1:4" ht="15" x14ac:dyDescent="0.25">
      <c r="A160" s="155" t="s">
        <v>960</v>
      </c>
      <c r="B160" s="342">
        <v>46013</v>
      </c>
      <c r="C160" s="343"/>
      <c r="D160" s="344"/>
    </row>
    <row r="161" spans="1:4" ht="15" x14ac:dyDescent="0.25">
      <c r="A161" s="155" t="s">
        <v>961</v>
      </c>
      <c r="B161" s="348">
        <f>B166</f>
        <v>632.5</v>
      </c>
      <c r="C161" s="349"/>
      <c r="D161" s="350"/>
    </row>
    <row r="162" spans="1:4" ht="15" x14ac:dyDescent="0.25">
      <c r="A162" s="155" t="s">
        <v>901</v>
      </c>
      <c r="B162" s="156">
        <v>1</v>
      </c>
      <c r="C162" s="156">
        <v>2</v>
      </c>
      <c r="D162" s="156">
        <v>3</v>
      </c>
    </row>
    <row r="163" spans="1:4" ht="30" x14ac:dyDescent="0.25">
      <c r="A163" s="155" t="s">
        <v>962</v>
      </c>
      <c r="B163" s="207" t="s">
        <v>1191</v>
      </c>
      <c r="C163" s="207" t="s">
        <v>1149</v>
      </c>
      <c r="D163" s="207" t="s">
        <v>1192</v>
      </c>
    </row>
    <row r="164" spans="1:4" ht="15" x14ac:dyDescent="0.25">
      <c r="A164" s="155" t="s">
        <v>966</v>
      </c>
      <c r="B164" s="207" t="s">
        <v>1132</v>
      </c>
      <c r="C164" s="207" t="s">
        <v>1151</v>
      </c>
      <c r="D164" s="207" t="s">
        <v>1132</v>
      </c>
    </row>
    <row r="165" spans="1:4" ht="15" x14ac:dyDescent="0.25">
      <c r="A165" s="155" t="s">
        <v>970</v>
      </c>
      <c r="B165" s="207" t="s">
        <v>1193</v>
      </c>
      <c r="C165" s="207" t="s">
        <v>1153</v>
      </c>
      <c r="D165" s="207" t="s">
        <v>1194</v>
      </c>
    </row>
    <row r="166" spans="1:4" ht="15" x14ac:dyDescent="0.25">
      <c r="A166" s="155" t="s">
        <v>902</v>
      </c>
      <c r="B166" s="171">
        <v>632.5</v>
      </c>
      <c r="C166" s="171">
        <v>799.9</v>
      </c>
      <c r="D166" s="171">
        <v>628.78</v>
      </c>
    </row>
    <row r="167" spans="1:4" ht="89.25" x14ac:dyDescent="0.2">
      <c r="A167" s="157" t="s">
        <v>903</v>
      </c>
      <c r="B167" s="162" t="s">
        <v>930</v>
      </c>
      <c r="C167" s="162" t="s">
        <v>932</v>
      </c>
      <c r="D167" s="162" t="s">
        <v>931</v>
      </c>
    </row>
    <row r="168" spans="1:4" x14ac:dyDescent="0.2">
      <c r="A168" s="45"/>
      <c r="B168" s="161"/>
      <c r="C168" s="161"/>
      <c r="D168" s="161"/>
    </row>
    <row r="169" spans="1:4" ht="15" x14ac:dyDescent="0.25">
      <c r="A169" s="155" t="s">
        <v>899</v>
      </c>
      <c r="B169" s="345">
        <v>18</v>
      </c>
      <c r="C169" s="346"/>
      <c r="D169" s="347"/>
    </row>
    <row r="170" spans="1:4" ht="15" x14ac:dyDescent="0.25">
      <c r="A170" s="155" t="s">
        <v>900</v>
      </c>
      <c r="B170" s="345" t="s">
        <v>1073</v>
      </c>
      <c r="C170" s="346"/>
      <c r="D170" s="347"/>
    </row>
    <row r="171" spans="1:4" ht="15" x14ac:dyDescent="0.25">
      <c r="A171" s="155" t="s">
        <v>960</v>
      </c>
      <c r="B171" s="342">
        <v>46013</v>
      </c>
      <c r="C171" s="343"/>
      <c r="D171" s="344"/>
    </row>
    <row r="172" spans="1:4" ht="15" x14ac:dyDescent="0.25">
      <c r="A172" s="155" t="s">
        <v>961</v>
      </c>
      <c r="B172" s="348">
        <f>B177</f>
        <v>61.080952380952375</v>
      </c>
      <c r="C172" s="349"/>
      <c r="D172" s="350"/>
    </row>
    <row r="173" spans="1:4" ht="15" x14ac:dyDescent="0.25">
      <c r="A173" s="155" t="s">
        <v>901</v>
      </c>
      <c r="B173" s="156">
        <v>1</v>
      </c>
      <c r="C173" s="156">
        <v>2</v>
      </c>
      <c r="D173" s="156">
        <v>3</v>
      </c>
    </row>
    <row r="174" spans="1:4" ht="30" x14ac:dyDescent="0.25">
      <c r="A174" s="155" t="s">
        <v>962</v>
      </c>
      <c r="B174" s="207" t="s">
        <v>1149</v>
      </c>
      <c r="C174" s="207" t="s">
        <v>1163</v>
      </c>
      <c r="D174" s="207" t="s">
        <v>1195</v>
      </c>
    </row>
    <row r="175" spans="1:4" ht="15" x14ac:dyDescent="0.25">
      <c r="A175" s="155" t="s">
        <v>966</v>
      </c>
      <c r="B175" s="207" t="s">
        <v>1151</v>
      </c>
      <c r="C175" s="207" t="s">
        <v>1166</v>
      </c>
      <c r="D175" s="207" t="s">
        <v>1196</v>
      </c>
    </row>
    <row r="176" spans="1:4" ht="15" x14ac:dyDescent="0.25">
      <c r="A176" s="155" t="s">
        <v>970</v>
      </c>
      <c r="B176" s="207" t="s">
        <v>1153</v>
      </c>
      <c r="C176" s="207" t="s">
        <v>1168</v>
      </c>
      <c r="D176" s="207" t="s">
        <v>1197</v>
      </c>
    </row>
    <row r="177" spans="1:4" ht="15" x14ac:dyDescent="0.25">
      <c r="A177" s="155" t="s">
        <v>902</v>
      </c>
      <c r="B177" s="171">
        <v>61.080952380952375</v>
      </c>
      <c r="C177" s="171">
        <v>63.544444444444437</v>
      </c>
      <c r="D177" s="171">
        <v>53.850793650793641</v>
      </c>
    </row>
    <row r="178" spans="1:4" ht="89.25" x14ac:dyDescent="0.2">
      <c r="A178" s="157" t="s">
        <v>903</v>
      </c>
      <c r="B178" s="162" t="s">
        <v>933</v>
      </c>
      <c r="C178" s="162" t="s">
        <v>934</v>
      </c>
      <c r="D178" s="162" t="s">
        <v>935</v>
      </c>
    </row>
    <row r="179" spans="1:4" x14ac:dyDescent="0.2">
      <c r="A179" s="45"/>
      <c r="B179" s="161"/>
      <c r="C179" s="161"/>
      <c r="D179" s="161"/>
    </row>
    <row r="180" spans="1:4" ht="15" x14ac:dyDescent="0.25">
      <c r="A180" s="155" t="s">
        <v>899</v>
      </c>
      <c r="B180" s="345">
        <v>19</v>
      </c>
      <c r="C180" s="346"/>
      <c r="D180" s="347"/>
    </row>
    <row r="181" spans="1:4" ht="15" x14ac:dyDescent="0.25">
      <c r="A181" s="155" t="s">
        <v>900</v>
      </c>
      <c r="B181" s="345" t="s">
        <v>711</v>
      </c>
      <c r="C181" s="346"/>
      <c r="D181" s="347"/>
    </row>
    <row r="182" spans="1:4" ht="15" x14ac:dyDescent="0.25">
      <c r="A182" s="155" t="s">
        <v>960</v>
      </c>
      <c r="B182" s="342">
        <v>46013</v>
      </c>
      <c r="C182" s="343"/>
      <c r="D182" s="344"/>
    </row>
    <row r="183" spans="1:4" ht="15" x14ac:dyDescent="0.25">
      <c r="A183" s="155" t="s">
        <v>961</v>
      </c>
      <c r="B183" s="348">
        <f>B188</f>
        <v>228.08</v>
      </c>
      <c r="C183" s="349"/>
      <c r="D183" s="350"/>
    </row>
    <row r="184" spans="1:4" ht="15" x14ac:dyDescent="0.25">
      <c r="A184" s="155" t="s">
        <v>901</v>
      </c>
      <c r="B184" s="156">
        <v>1</v>
      </c>
      <c r="C184" s="156">
        <v>2</v>
      </c>
      <c r="D184" s="156">
        <v>3</v>
      </c>
    </row>
    <row r="185" spans="1:4" ht="30" x14ac:dyDescent="0.25">
      <c r="A185" s="155" t="s">
        <v>962</v>
      </c>
      <c r="B185" s="207" t="s">
        <v>1198</v>
      </c>
      <c r="C185" s="208" t="s">
        <v>1149</v>
      </c>
      <c r="D185" s="207" t="s">
        <v>1199</v>
      </c>
    </row>
    <row r="186" spans="1:4" ht="15" x14ac:dyDescent="0.25">
      <c r="A186" s="155" t="s">
        <v>966</v>
      </c>
      <c r="B186" s="207" t="s">
        <v>1200</v>
      </c>
      <c r="C186" s="207" t="s">
        <v>1151</v>
      </c>
      <c r="D186" s="207" t="s">
        <v>1201</v>
      </c>
    </row>
    <row r="187" spans="1:4" ht="15" x14ac:dyDescent="0.25">
      <c r="A187" s="155" t="s">
        <v>970</v>
      </c>
      <c r="B187" s="207" t="s">
        <v>1202</v>
      </c>
      <c r="C187" s="207" t="s">
        <v>1153</v>
      </c>
      <c r="D187" s="207" t="s">
        <v>1203</v>
      </c>
    </row>
    <row r="188" spans="1:4" ht="15" x14ac:dyDescent="0.25">
      <c r="A188" s="155" t="s">
        <v>902</v>
      </c>
      <c r="B188" s="171">
        <v>228.08</v>
      </c>
      <c r="C188" s="171">
        <v>172.9</v>
      </c>
      <c r="D188" s="171">
        <v>325.86</v>
      </c>
    </row>
    <row r="189" spans="1:4" ht="89.25" x14ac:dyDescent="0.2">
      <c r="A189" s="157" t="s">
        <v>903</v>
      </c>
      <c r="B189" s="162" t="s">
        <v>927</v>
      </c>
      <c r="C189" s="162" t="s">
        <v>928</v>
      </c>
      <c r="D189" s="162" t="s">
        <v>929</v>
      </c>
    </row>
    <row r="190" spans="1:4" x14ac:dyDescent="0.2">
      <c r="A190" s="45"/>
      <c r="B190" s="161"/>
      <c r="C190" s="161"/>
      <c r="D190" s="161"/>
    </row>
    <row r="191" spans="1:4" ht="15" x14ac:dyDescent="0.25">
      <c r="A191" s="155" t="s">
        <v>899</v>
      </c>
      <c r="B191" s="345">
        <v>20</v>
      </c>
      <c r="C191" s="346"/>
      <c r="D191" s="347"/>
    </row>
    <row r="192" spans="1:4" ht="15" x14ac:dyDescent="0.25">
      <c r="A192" s="155" t="s">
        <v>900</v>
      </c>
      <c r="B192" s="345" t="s">
        <v>720</v>
      </c>
      <c r="C192" s="346"/>
      <c r="D192" s="347"/>
    </row>
    <row r="193" spans="1:4" ht="15" x14ac:dyDescent="0.25">
      <c r="A193" s="155" t="s">
        <v>960</v>
      </c>
      <c r="B193" s="342">
        <v>46013</v>
      </c>
      <c r="C193" s="343"/>
      <c r="D193" s="344"/>
    </row>
    <row r="194" spans="1:4" ht="15" x14ac:dyDescent="0.25">
      <c r="A194" s="155" t="s">
        <v>961</v>
      </c>
      <c r="B194" s="348">
        <f>D199</f>
        <v>174.15</v>
      </c>
      <c r="C194" s="349"/>
      <c r="D194" s="350"/>
    </row>
    <row r="195" spans="1:4" ht="15" x14ac:dyDescent="0.25">
      <c r="A195" s="155" t="s">
        <v>901</v>
      </c>
      <c r="B195" s="156">
        <v>1</v>
      </c>
      <c r="C195" s="156">
        <v>2</v>
      </c>
      <c r="D195" s="156">
        <v>3</v>
      </c>
    </row>
    <row r="196" spans="1:4" ht="30" x14ac:dyDescent="0.25">
      <c r="A196" s="155" t="s">
        <v>962</v>
      </c>
      <c r="B196" s="207" t="s">
        <v>1204</v>
      </c>
      <c r="C196" s="207" t="s">
        <v>1199</v>
      </c>
      <c r="D196" s="207" t="s">
        <v>1205</v>
      </c>
    </row>
    <row r="197" spans="1:4" ht="15" x14ac:dyDescent="0.25">
      <c r="A197" s="155" t="s">
        <v>966</v>
      </c>
      <c r="B197" s="207" t="s">
        <v>1206</v>
      </c>
      <c r="C197" s="207" t="s">
        <v>1201</v>
      </c>
      <c r="D197" s="207" t="s">
        <v>1207</v>
      </c>
    </row>
    <row r="198" spans="1:4" ht="15" x14ac:dyDescent="0.25">
      <c r="A198" s="155" t="s">
        <v>970</v>
      </c>
      <c r="B198" s="207" t="s">
        <v>1208</v>
      </c>
      <c r="C198" s="207" t="s">
        <v>1203</v>
      </c>
      <c r="D198" s="207" t="s">
        <v>1209</v>
      </c>
    </row>
    <row r="199" spans="1:4" ht="15" x14ac:dyDescent="0.25">
      <c r="A199" s="155" t="s">
        <v>902</v>
      </c>
      <c r="B199" s="171">
        <v>169.9</v>
      </c>
      <c r="C199" s="171">
        <v>193.29</v>
      </c>
      <c r="D199" s="171">
        <v>174.15</v>
      </c>
    </row>
    <row r="200" spans="1:4" ht="89.25" x14ac:dyDescent="0.2">
      <c r="A200" s="157" t="s">
        <v>903</v>
      </c>
      <c r="B200" s="162" t="s">
        <v>925</v>
      </c>
      <c r="C200" s="162" t="s">
        <v>926</v>
      </c>
      <c r="D200" s="162" t="s">
        <v>721</v>
      </c>
    </row>
    <row r="202" spans="1:4" ht="15" x14ac:dyDescent="0.25">
      <c r="A202" s="155" t="s">
        <v>899</v>
      </c>
      <c r="B202" s="345">
        <v>21</v>
      </c>
      <c r="C202" s="346"/>
      <c r="D202" s="347"/>
    </row>
    <row r="203" spans="1:4" ht="15" x14ac:dyDescent="0.25">
      <c r="A203" s="155" t="s">
        <v>900</v>
      </c>
      <c r="B203" s="345" t="s">
        <v>946</v>
      </c>
      <c r="C203" s="346"/>
      <c r="D203" s="347"/>
    </row>
    <row r="204" spans="1:4" ht="15" x14ac:dyDescent="0.25">
      <c r="A204" s="155" t="s">
        <v>960</v>
      </c>
      <c r="B204" s="342">
        <v>46014</v>
      </c>
      <c r="C204" s="343"/>
      <c r="D204" s="344"/>
    </row>
    <row r="205" spans="1:4" ht="15" x14ac:dyDescent="0.25">
      <c r="A205" s="155" t="s">
        <v>961</v>
      </c>
      <c r="B205" s="348">
        <f>C210</f>
        <v>119</v>
      </c>
      <c r="C205" s="349"/>
      <c r="D205" s="350"/>
    </row>
    <row r="206" spans="1:4" ht="15" x14ac:dyDescent="0.25">
      <c r="A206" s="155" t="s">
        <v>901</v>
      </c>
      <c r="B206" s="156">
        <v>1</v>
      </c>
      <c r="C206" s="156">
        <v>2</v>
      </c>
      <c r="D206" s="156">
        <v>3</v>
      </c>
    </row>
    <row r="207" spans="1:4" ht="15" x14ac:dyDescent="0.25">
      <c r="A207" s="155" t="s">
        <v>962</v>
      </c>
      <c r="B207" s="170" t="s">
        <v>963</v>
      </c>
      <c r="C207" s="170" t="s">
        <v>964</v>
      </c>
      <c r="D207" s="170" t="s">
        <v>965</v>
      </c>
    </row>
    <row r="208" spans="1:4" ht="15" x14ac:dyDescent="0.25">
      <c r="A208" s="155" t="s">
        <v>966</v>
      </c>
      <c r="B208" s="170" t="s">
        <v>967</v>
      </c>
      <c r="C208" s="170" t="s">
        <v>968</v>
      </c>
      <c r="D208" s="170" t="s">
        <v>969</v>
      </c>
    </row>
    <row r="209" spans="1:4" ht="15" x14ac:dyDescent="0.25">
      <c r="A209" s="155" t="s">
        <v>970</v>
      </c>
      <c r="B209" s="170" t="s">
        <v>971</v>
      </c>
      <c r="C209" s="170" t="s">
        <v>972</v>
      </c>
      <c r="D209" s="170" t="s">
        <v>973</v>
      </c>
    </row>
    <row r="210" spans="1:4" ht="15" x14ac:dyDescent="0.25">
      <c r="A210" s="155" t="s">
        <v>902</v>
      </c>
      <c r="B210" s="171">
        <v>81.99</v>
      </c>
      <c r="C210" s="171">
        <v>119</v>
      </c>
      <c r="D210" s="171">
        <v>125.25</v>
      </c>
    </row>
    <row r="211" spans="1:4" ht="153" x14ac:dyDescent="0.2">
      <c r="A211" s="157" t="s">
        <v>903</v>
      </c>
      <c r="B211" s="172" t="s">
        <v>974</v>
      </c>
      <c r="C211" s="172" t="s">
        <v>975</v>
      </c>
      <c r="D211" s="172" t="s">
        <v>976</v>
      </c>
    </row>
    <row r="213" spans="1:4" ht="15" x14ac:dyDescent="0.25">
      <c r="A213" s="155" t="s">
        <v>899</v>
      </c>
      <c r="B213" s="345">
        <v>22</v>
      </c>
      <c r="C213" s="346"/>
      <c r="D213" s="347"/>
    </row>
    <row r="214" spans="1:4" ht="15" x14ac:dyDescent="0.25">
      <c r="A214" s="155" t="s">
        <v>900</v>
      </c>
      <c r="B214" s="345" t="s">
        <v>992</v>
      </c>
      <c r="C214" s="346"/>
      <c r="D214" s="347"/>
    </row>
    <row r="215" spans="1:4" ht="15" x14ac:dyDescent="0.25">
      <c r="A215" s="155" t="s">
        <v>960</v>
      </c>
      <c r="B215" s="342">
        <v>46020</v>
      </c>
      <c r="C215" s="343"/>
      <c r="D215" s="344"/>
    </row>
    <row r="216" spans="1:4" ht="15" x14ac:dyDescent="0.25">
      <c r="A216" s="155" t="s">
        <v>961</v>
      </c>
      <c r="B216" s="348">
        <f>C221</f>
        <v>35.9</v>
      </c>
      <c r="C216" s="349"/>
      <c r="D216" s="350"/>
    </row>
    <row r="217" spans="1:4" ht="15" x14ac:dyDescent="0.25">
      <c r="A217" s="155" t="s">
        <v>901</v>
      </c>
      <c r="B217" s="156">
        <v>1</v>
      </c>
      <c r="C217" s="156">
        <v>2</v>
      </c>
      <c r="D217" s="156">
        <v>3</v>
      </c>
    </row>
    <row r="218" spans="1:4" ht="15" x14ac:dyDescent="0.25">
      <c r="A218" s="155" t="s">
        <v>962</v>
      </c>
      <c r="B218" s="170" t="s">
        <v>998</v>
      </c>
      <c r="C218" s="170" t="s">
        <v>1003</v>
      </c>
      <c r="D218" s="170" t="s">
        <v>995</v>
      </c>
    </row>
    <row r="219" spans="1:4" ht="15" x14ac:dyDescent="0.25">
      <c r="A219" s="155" t="s">
        <v>966</v>
      </c>
      <c r="B219" s="170" t="s">
        <v>1000</v>
      </c>
      <c r="C219" s="170" t="s">
        <v>1004</v>
      </c>
      <c r="D219" s="170" t="s">
        <v>997</v>
      </c>
    </row>
    <row r="220" spans="1:4" ht="15" x14ac:dyDescent="0.25">
      <c r="A220" s="155" t="s">
        <v>970</v>
      </c>
      <c r="B220" s="170" t="s">
        <v>999</v>
      </c>
      <c r="C220" s="170" t="s">
        <v>1002</v>
      </c>
      <c r="D220" s="170" t="s">
        <v>996</v>
      </c>
    </row>
    <row r="221" spans="1:4" ht="15" x14ac:dyDescent="0.25">
      <c r="A221" s="155" t="s">
        <v>902</v>
      </c>
      <c r="B221" s="171">
        <v>35</v>
      </c>
      <c r="C221" s="171">
        <v>35.9</v>
      </c>
      <c r="D221" s="171">
        <v>65</v>
      </c>
    </row>
    <row r="222" spans="1:4" ht="76.5" x14ac:dyDescent="0.2">
      <c r="A222" s="157" t="s">
        <v>903</v>
      </c>
      <c r="B222" s="172" t="s">
        <v>993</v>
      </c>
      <c r="C222" s="172" t="s">
        <v>1001</v>
      </c>
      <c r="D222" s="172" t="s">
        <v>994</v>
      </c>
    </row>
    <row r="224" spans="1:4" ht="15" x14ac:dyDescent="0.25">
      <c r="A224" s="155" t="s">
        <v>899</v>
      </c>
      <c r="B224" s="345">
        <v>23</v>
      </c>
      <c r="C224" s="346"/>
      <c r="D224" s="347"/>
    </row>
    <row r="225" spans="1:4" ht="15" x14ac:dyDescent="0.25">
      <c r="A225" s="155" t="s">
        <v>900</v>
      </c>
      <c r="B225" s="345" t="s">
        <v>1092</v>
      </c>
      <c r="C225" s="346"/>
      <c r="D225" s="347"/>
    </row>
    <row r="226" spans="1:4" ht="15" x14ac:dyDescent="0.25">
      <c r="A226" s="155" t="s">
        <v>960</v>
      </c>
      <c r="B226" s="342">
        <v>46024</v>
      </c>
      <c r="C226" s="343"/>
      <c r="D226" s="344"/>
    </row>
    <row r="227" spans="1:4" ht="15" x14ac:dyDescent="0.25">
      <c r="A227" s="155" t="s">
        <v>961</v>
      </c>
      <c r="B227" s="348">
        <f>B232</f>
        <v>908.12</v>
      </c>
      <c r="C227" s="349"/>
      <c r="D227" s="350"/>
    </row>
    <row r="228" spans="1:4" ht="15" x14ac:dyDescent="0.25">
      <c r="A228" s="155" t="s">
        <v>901</v>
      </c>
      <c r="B228" s="156">
        <v>1</v>
      </c>
      <c r="C228" s="156">
        <v>2</v>
      </c>
      <c r="D228" s="156">
        <v>3</v>
      </c>
    </row>
    <row r="229" spans="1:4" ht="15" x14ac:dyDescent="0.25">
      <c r="A229" s="155" t="s">
        <v>962</v>
      </c>
      <c r="B229" s="205" t="s">
        <v>1097</v>
      </c>
      <c r="C229" s="205" t="s">
        <v>1089</v>
      </c>
      <c r="D229" s="205" t="s">
        <v>1095</v>
      </c>
    </row>
    <row r="230" spans="1:4" ht="15" x14ac:dyDescent="0.25">
      <c r="A230" s="155" t="s">
        <v>966</v>
      </c>
      <c r="B230" s="205" t="s">
        <v>1098</v>
      </c>
      <c r="C230" s="205" t="s">
        <v>1091</v>
      </c>
      <c r="D230" s="205" t="s">
        <v>1100</v>
      </c>
    </row>
    <row r="231" spans="1:4" ht="15" x14ac:dyDescent="0.25">
      <c r="A231" s="155" t="s">
        <v>970</v>
      </c>
      <c r="B231" s="205" t="s">
        <v>1099</v>
      </c>
      <c r="C231" s="205" t="s">
        <v>1090</v>
      </c>
      <c r="D231" s="205" t="s">
        <v>1096</v>
      </c>
    </row>
    <row r="232" spans="1:4" ht="15" x14ac:dyDescent="0.25">
      <c r="A232" s="155" t="s">
        <v>902</v>
      </c>
      <c r="B232" s="171">
        <v>908.12</v>
      </c>
      <c r="C232" s="171">
        <v>1100</v>
      </c>
      <c r="D232" s="171">
        <v>742.39</v>
      </c>
    </row>
    <row r="233" spans="1:4" ht="76.5" x14ac:dyDescent="0.2">
      <c r="A233" s="157" t="s">
        <v>903</v>
      </c>
      <c r="B233" s="172" t="s">
        <v>1093</v>
      </c>
      <c r="C233" s="172" t="s">
        <v>1088</v>
      </c>
      <c r="D233" s="172" t="s">
        <v>1094</v>
      </c>
    </row>
    <row r="235" spans="1:4" ht="15" x14ac:dyDescent="0.25">
      <c r="A235" s="155" t="s">
        <v>899</v>
      </c>
      <c r="B235" s="345">
        <v>24</v>
      </c>
      <c r="C235" s="346"/>
      <c r="D235" s="347"/>
    </row>
    <row r="236" spans="1:4" ht="15" x14ac:dyDescent="0.25">
      <c r="A236" s="155" t="s">
        <v>900</v>
      </c>
      <c r="B236" s="345" t="s">
        <v>1124</v>
      </c>
      <c r="C236" s="346"/>
      <c r="D236" s="347"/>
    </row>
    <row r="237" spans="1:4" ht="15" x14ac:dyDescent="0.25">
      <c r="A237" s="155" t="s">
        <v>960</v>
      </c>
      <c r="B237" s="342">
        <v>46026</v>
      </c>
      <c r="C237" s="343"/>
      <c r="D237" s="344"/>
    </row>
    <row r="238" spans="1:4" ht="15" x14ac:dyDescent="0.25">
      <c r="A238" s="155" t="s">
        <v>961</v>
      </c>
      <c r="B238" s="348">
        <f>C243</f>
        <v>91.33</v>
      </c>
      <c r="C238" s="349"/>
      <c r="D238" s="350"/>
    </row>
    <row r="239" spans="1:4" ht="15" x14ac:dyDescent="0.25">
      <c r="A239" s="155" t="s">
        <v>901</v>
      </c>
      <c r="B239" s="156">
        <v>1</v>
      </c>
      <c r="C239" s="156">
        <v>2</v>
      </c>
      <c r="D239" s="156">
        <v>3</v>
      </c>
    </row>
    <row r="240" spans="1:4" ht="15" x14ac:dyDescent="0.25">
      <c r="A240" s="155" t="s">
        <v>962</v>
      </c>
      <c r="B240" s="206" t="s">
        <v>1127</v>
      </c>
      <c r="C240" s="206" t="s">
        <v>1130</v>
      </c>
      <c r="D240" s="206" t="s">
        <v>1133</v>
      </c>
    </row>
    <row r="241" spans="1:4" ht="15" x14ac:dyDescent="0.25">
      <c r="A241" s="155" t="s">
        <v>966</v>
      </c>
      <c r="B241" s="206" t="s">
        <v>1128</v>
      </c>
      <c r="C241" s="206" t="s">
        <v>1132</v>
      </c>
      <c r="D241" s="206" t="s">
        <v>1135</v>
      </c>
    </row>
    <row r="242" spans="1:4" ht="15" x14ac:dyDescent="0.25">
      <c r="A242" s="155" t="s">
        <v>970</v>
      </c>
      <c r="B242" s="206" t="s">
        <v>1129</v>
      </c>
      <c r="C242" s="206" t="s">
        <v>1131</v>
      </c>
      <c r="D242" s="206" t="s">
        <v>1134</v>
      </c>
    </row>
    <row r="243" spans="1:4" ht="15" x14ac:dyDescent="0.25">
      <c r="A243" s="155" t="s">
        <v>902</v>
      </c>
      <c r="B243" s="171">
        <v>68.03</v>
      </c>
      <c r="C243" s="171">
        <v>91.33</v>
      </c>
      <c r="D243" s="171">
        <v>144.28</v>
      </c>
    </row>
    <row r="244" spans="1:4" ht="102" x14ac:dyDescent="0.2">
      <c r="A244" s="157" t="s">
        <v>903</v>
      </c>
      <c r="B244" s="172" t="s">
        <v>1122</v>
      </c>
      <c r="C244" s="172" t="s">
        <v>1123</v>
      </c>
      <c r="D244" s="172" t="s">
        <v>1125</v>
      </c>
    </row>
  </sheetData>
  <mergeCells count="88">
    <mergeCell ref="B224:D224"/>
    <mergeCell ref="B225:D225"/>
    <mergeCell ref="B226:D226"/>
    <mergeCell ref="B227:D227"/>
    <mergeCell ref="B84:D84"/>
    <mergeCell ref="B138:D138"/>
    <mergeCell ref="B139:D139"/>
    <mergeCell ref="B127:D127"/>
    <mergeCell ref="B128:D128"/>
    <mergeCell ref="B116:D116"/>
    <mergeCell ref="B117:D117"/>
    <mergeCell ref="B125:D125"/>
    <mergeCell ref="B126:D126"/>
    <mergeCell ref="B136:D136"/>
    <mergeCell ref="B137:D137"/>
    <mergeCell ref="B215:D215"/>
    <mergeCell ref="B216:D216"/>
    <mergeCell ref="B202:D202"/>
    <mergeCell ref="B203:D203"/>
    <mergeCell ref="B204:D204"/>
    <mergeCell ref="B205:D205"/>
    <mergeCell ref="B213:D213"/>
    <mergeCell ref="B169:D169"/>
    <mergeCell ref="B170:D170"/>
    <mergeCell ref="B180:D180"/>
    <mergeCell ref="B181:D181"/>
    <mergeCell ref="B214:D214"/>
    <mergeCell ref="B193:D193"/>
    <mergeCell ref="B194:D194"/>
    <mergeCell ref="B182:D182"/>
    <mergeCell ref="B183:D183"/>
    <mergeCell ref="B171:D171"/>
    <mergeCell ref="B172:D172"/>
    <mergeCell ref="B191:D191"/>
    <mergeCell ref="B192:D192"/>
    <mergeCell ref="B147:D147"/>
    <mergeCell ref="B148:D148"/>
    <mergeCell ref="B158:D158"/>
    <mergeCell ref="B159:D159"/>
    <mergeCell ref="B160:D160"/>
    <mergeCell ref="B161:D161"/>
    <mergeCell ref="B149:D149"/>
    <mergeCell ref="B150:D150"/>
    <mergeCell ref="B81:D81"/>
    <mergeCell ref="B82:D82"/>
    <mergeCell ref="B83:D83"/>
    <mergeCell ref="B92:D92"/>
    <mergeCell ref="B93:D93"/>
    <mergeCell ref="B94:D94"/>
    <mergeCell ref="B103:D103"/>
    <mergeCell ref="B104:D104"/>
    <mergeCell ref="B114:D114"/>
    <mergeCell ref="B115:D115"/>
    <mergeCell ref="B105:D105"/>
    <mergeCell ref="B106:D106"/>
    <mergeCell ref="B95:D95"/>
    <mergeCell ref="B235:D235"/>
    <mergeCell ref="B236:D236"/>
    <mergeCell ref="B237:D237"/>
    <mergeCell ref="B238:D238"/>
    <mergeCell ref="B4:D4"/>
    <mergeCell ref="B5:D5"/>
    <mergeCell ref="B6:D6"/>
    <mergeCell ref="B7:D7"/>
    <mergeCell ref="B15:D15"/>
    <mergeCell ref="B16:D16"/>
    <mergeCell ref="B17:D17"/>
    <mergeCell ref="B18:D18"/>
    <mergeCell ref="B26:D26"/>
    <mergeCell ref="B27:D27"/>
    <mergeCell ref="B28:D28"/>
    <mergeCell ref="B29:D29"/>
    <mergeCell ref="B37:D37"/>
    <mergeCell ref="B38:D38"/>
    <mergeCell ref="B39:D39"/>
    <mergeCell ref="B40:D40"/>
    <mergeCell ref="B48:D48"/>
    <mergeCell ref="B49:D49"/>
    <mergeCell ref="B50:D50"/>
    <mergeCell ref="B51:D51"/>
    <mergeCell ref="B59:D59"/>
    <mergeCell ref="B60:D60"/>
    <mergeCell ref="B73:D73"/>
    <mergeCell ref="B61:D61"/>
    <mergeCell ref="B62:D62"/>
    <mergeCell ref="B70:D70"/>
    <mergeCell ref="B71:D71"/>
    <mergeCell ref="B72:D72"/>
  </mergeCells>
  <hyperlinks>
    <hyperlink ref="B101" r:id="rId1" xr:uid="{AA8659C4-052B-4C7A-BB7B-2AA107A5BEAA}"/>
    <hyperlink ref="C101" r:id="rId2" location="origin%3Dshare%26sid%3Dshare" xr:uid="{1C3DE286-2AD8-4C28-A039-840EED5D74AD}"/>
    <hyperlink ref="D101" r:id="rId3" xr:uid="{954F6F12-CDCC-4A76-A49F-44073BB5B146}"/>
    <hyperlink ref="B123" r:id="rId4" xr:uid="{FD46BDD5-9AE0-49E0-93E3-FBBD2CE1A4E6}"/>
    <hyperlink ref="D123" r:id="rId5" xr:uid="{6BE4EC02-BE93-4FE3-8447-7C7B3B9EF1A2}"/>
    <hyperlink ref="C123" r:id="rId6" xr:uid="{35E8BFF6-0EEA-40D1-8861-9487DDC60D7D}"/>
    <hyperlink ref="B112" r:id="rId7" xr:uid="{09739BED-DDA8-4AE8-A5FB-3E9418E1738C}"/>
    <hyperlink ref="C112" r:id="rId8" xr:uid="{D97233BF-EA79-4C1F-A456-5759C6ED2532}"/>
    <hyperlink ref="D112" r:id="rId9" xr:uid="{856D6E41-ACFB-4560-B298-778C4E4C14C9}"/>
    <hyperlink ref="B134" r:id="rId10" xr:uid="{F9602A6F-74DA-4F73-8CBB-88D16BDE2672}"/>
    <hyperlink ref="C134" r:id="rId11" xr:uid="{B426A58F-2560-40A5-8352-C899823C8594}"/>
    <hyperlink ref="D134" r:id="rId12" xr:uid="{6A0FBE42-D879-42C9-8EF3-E6A6743AAF50}"/>
    <hyperlink ref="C145" r:id="rId13" xr:uid="{F12B754F-4CB2-4D23-8F62-C426FBF0B108}"/>
    <hyperlink ref="D145" r:id="rId14" xr:uid="{B49C2617-6764-4FFC-A9B1-4B965E1FD466}"/>
    <hyperlink ref="B145" r:id="rId15" location="origin%3Dshare%26sid%3Dshare" xr:uid="{8C9B8D4C-7E5E-431C-9237-4042D562B51F}"/>
    <hyperlink ref="B156" r:id="rId16" xr:uid="{3A48022D-BDD8-400C-A8FF-CF511992E338}"/>
    <hyperlink ref="C156" r:id="rId17" xr:uid="{600DD32F-8107-4531-98DD-0FA1C75A2D73}"/>
    <hyperlink ref="D156" r:id="rId18" xr:uid="{86C720BE-6FFF-4EA8-8E17-6FCBBC73A487}"/>
    <hyperlink ref="B189" r:id="rId19" xr:uid="{F612BAC5-B6C2-461C-B481-131A160C7E84}"/>
    <hyperlink ref="C189" r:id="rId20" xr:uid="{5F639CEC-FDFC-4321-8367-6FA1A5EA46A5}"/>
    <hyperlink ref="D189" r:id="rId21" xr:uid="{1A07611F-A1FA-463C-9A5F-5AE9980746A7}"/>
    <hyperlink ref="B167" r:id="rId22" xr:uid="{A51DE031-8FCA-4743-A59E-7068957CEA07}"/>
    <hyperlink ref="D167" r:id="rId23" xr:uid="{DC429717-CEA4-439A-BEDD-F276ED476AF2}"/>
    <hyperlink ref="C167" r:id="rId24" location="origin%3Dshare%26sid%3Dshare" xr:uid="{D24FC62D-0BA6-4B94-B060-2D67E1E11E0C}"/>
    <hyperlink ref="B178" r:id="rId25" location="origin%3Dshare%26sid%3Dshare" xr:uid="{7201A7B7-69F3-412A-996C-D58291797F34}"/>
    <hyperlink ref="C178" r:id="rId26" xr:uid="{9D576F44-0D57-4EE7-B347-6D619600F49B}"/>
    <hyperlink ref="D178" r:id="rId27" xr:uid="{92F40580-7751-4DD3-889F-9718E36A9596}"/>
    <hyperlink ref="B211" r:id="rId28" xr:uid="{81FBE93D-860E-4819-A458-C4A5B21287AA}"/>
    <hyperlink ref="C211" r:id="rId29" display="https://www.dap.com.br/caixa-protetora-medidor-trifasico-ou-multiuso?utm_source=Site&amp;utm_medium=GoogleMerchant&amp;utm_campaign=GoogleMerchant&amp;gad_source=1&amp;gad_campaignid=22933646298&amp;gbraid=0AAAAAC-VZZh91wUZSmKpw90xfgPX8PMFY&amp;gclid=CjwKCAiAmKnKBhBrEiwAaqAnZ_YE4a5NjeiGf12wUwGonByer9flIIqRbK9t7PTXOauZ7OBTtIw96RoCqcQQAvD_BwE" xr:uid="{88D75202-7897-4E0F-BE01-220667E02277}"/>
    <hyperlink ref="D211" r:id="rId30" xr:uid="{C4A1B2E5-7300-4B65-BD4F-AD0544D71EE1}"/>
    <hyperlink ref="D222" r:id="rId31" xr:uid="{8B5151B1-0FDB-476C-98A6-B508CFD0FA48}"/>
    <hyperlink ref="B222" r:id="rId32" xr:uid="{3E5F9F07-016B-4105-9B11-9F7FE897D1D3}"/>
    <hyperlink ref="C222" r:id="rId33" xr:uid="{11B53B2D-32EF-4EDB-A40E-6979D91B7946}"/>
    <hyperlink ref="B200" r:id="rId34" xr:uid="{9AD047E3-D479-4C22-ACD5-387E249BCC8B}"/>
    <hyperlink ref="C200" r:id="rId35" xr:uid="{41919FFF-C072-4ED0-94E4-1B598DE69E4B}"/>
    <hyperlink ref="D200" r:id="rId36" xr:uid="{261BBC34-CAA1-4A62-99EC-3F363A14F3A8}"/>
    <hyperlink ref="D90" r:id="rId37" xr:uid="{1B53A32D-F395-44E0-A0EB-179DBBEC5014}"/>
    <hyperlink ref="C90" r:id="rId38" xr:uid="{87507F19-F84E-4017-B7DB-3ACB9768F14C}"/>
    <hyperlink ref="B90" r:id="rId39" xr:uid="{DD0951CA-FBF2-4185-A7C1-B4A73C670E35}"/>
    <hyperlink ref="C233" r:id="rId40" xr:uid="{5711B14C-F371-463E-BEE1-D3029D811953}"/>
    <hyperlink ref="B233" r:id="rId41" xr:uid="{C066F062-2287-4239-BB1F-FD2195098AA0}"/>
    <hyperlink ref="D233" r:id="rId42" xr:uid="{627EFCA1-0089-4B8D-9579-0C0B5443F8B2}"/>
    <hyperlink ref="B244" r:id="rId43" xr:uid="{810C57A3-A023-4C41-916A-84DF342922AA}"/>
    <hyperlink ref="C244" r:id="rId44" xr:uid="{F707C59A-9E4C-4F3C-8FE9-A51331CF6376}"/>
    <hyperlink ref="D244" r:id="rId45" xr:uid="{B388E1BA-BB6B-4F1F-A1C8-D0B1E6316F7E}"/>
  </hyperlinks>
  <pageMargins left="0.511811024" right="0.511811024" top="0.78740157499999996" bottom="0.78740157499999996" header="0.31496062000000002" footer="0.31496062000000002"/>
  <pageSetup paperSize="9" scale="88" fitToHeight="0" orientation="portrait" r:id="rId46"/>
  <rowBreaks count="6" manualBreakCount="6">
    <brk id="47" max="3" man="1"/>
    <brk id="91" max="3" man="1"/>
    <brk id="124" max="3" man="1"/>
    <brk id="157" max="3" man="1"/>
    <brk id="223" max="3" man="1"/>
    <brk id="244"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CF828-9445-42F5-BE1C-EFDD8F057DD1}">
  <sheetPr>
    <pageSetUpPr fitToPage="1"/>
  </sheetPr>
  <dimension ref="A1:I614"/>
  <sheetViews>
    <sheetView tabSelected="1" view="pageBreakPreview" topLeftCell="A570" zoomScaleNormal="100" zoomScaleSheetLayoutView="100" workbookViewId="0">
      <selection activeCell="E15" sqref="E15"/>
    </sheetView>
  </sheetViews>
  <sheetFormatPr defaultRowHeight="12.75" x14ac:dyDescent="0.2"/>
  <cols>
    <col min="1" max="1" width="10.83203125" style="227" customWidth="1"/>
    <col min="2" max="2" width="16.6640625" style="227" customWidth="1"/>
    <col min="3" max="3" width="73.1640625" customWidth="1"/>
    <col min="4" max="4" width="16.6640625" style="227" customWidth="1"/>
    <col min="5" max="5" width="21.1640625" style="227" customWidth="1"/>
    <col min="6" max="6" width="23.33203125" customWidth="1"/>
    <col min="7" max="7" width="20.33203125" style="249" customWidth="1"/>
    <col min="8" max="8" width="16.6640625" style="249" customWidth="1"/>
    <col min="9" max="9" width="15.33203125" style="259" customWidth="1"/>
    <col min="10" max="10" width="15.33203125" customWidth="1"/>
  </cols>
  <sheetData>
    <row r="1" spans="1:9" ht="15" x14ac:dyDescent="0.2">
      <c r="A1" s="212"/>
      <c r="B1" s="211" t="s">
        <v>83</v>
      </c>
      <c r="C1" s="149"/>
      <c r="D1" s="228"/>
      <c r="E1" s="229"/>
      <c r="F1" s="150"/>
      <c r="G1" s="260" t="s">
        <v>9227</v>
      </c>
      <c r="H1" s="241"/>
      <c r="I1" s="220"/>
    </row>
    <row r="2" spans="1:9" ht="15" x14ac:dyDescent="0.2">
      <c r="A2" s="237"/>
      <c r="B2" s="219" t="s">
        <v>43</v>
      </c>
      <c r="C2" s="151"/>
      <c r="D2" s="152"/>
      <c r="E2" s="153"/>
      <c r="F2" s="153"/>
      <c r="G2" s="261">
        <v>46105</v>
      </c>
      <c r="H2" s="251"/>
      <c r="I2" s="238"/>
    </row>
    <row r="3" spans="1:9" ht="15" x14ac:dyDescent="0.2">
      <c r="A3" s="217"/>
      <c r="B3" s="239"/>
      <c r="C3" s="218"/>
      <c r="D3" s="218" t="s">
        <v>1283</v>
      </c>
      <c r="E3" s="218"/>
      <c r="F3" s="218"/>
      <c r="G3" s="242"/>
      <c r="H3" s="242"/>
      <c r="I3" s="221"/>
    </row>
    <row r="4" spans="1:9" ht="45" x14ac:dyDescent="0.2">
      <c r="A4" s="235" t="s">
        <v>1282</v>
      </c>
      <c r="B4" s="235" t="s">
        <v>1287</v>
      </c>
      <c r="C4" s="235" t="s">
        <v>1288</v>
      </c>
      <c r="D4" s="235" t="s">
        <v>33</v>
      </c>
      <c r="E4" s="236" t="s">
        <v>42</v>
      </c>
      <c r="F4" s="235" t="s">
        <v>34</v>
      </c>
      <c r="G4" s="243" t="s">
        <v>1296</v>
      </c>
      <c r="H4" s="243" t="s">
        <v>1284</v>
      </c>
      <c r="I4" s="235" t="s">
        <v>1285</v>
      </c>
    </row>
    <row r="5" spans="1:9" x14ac:dyDescent="0.2">
      <c r="A5" s="226">
        <v>1</v>
      </c>
      <c r="B5" s="226" t="s">
        <v>1027</v>
      </c>
      <c r="C5" s="222" t="s">
        <v>1114</v>
      </c>
      <c r="D5" s="233">
        <v>1</v>
      </c>
      <c r="E5" s="230">
        <v>421924.19736000005</v>
      </c>
      <c r="F5" s="223">
        <v>421924.19736000005</v>
      </c>
      <c r="G5" s="244">
        <f>F5/$F$572</f>
        <v>8.8137984294351518E-2</v>
      </c>
      <c r="H5" s="252">
        <f>G5</f>
        <v>8.8137984294351518E-2</v>
      </c>
      <c r="I5" s="254" t="str">
        <f t="shared" ref="I5:I9" si="0">IF(H5&lt;=0.8,"A",IF(H5&lt;=0.95,"B","C"))</f>
        <v>A</v>
      </c>
    </row>
    <row r="6" spans="1:9" x14ac:dyDescent="0.2">
      <c r="A6" s="226">
        <v>2</v>
      </c>
      <c r="B6" s="226" t="s">
        <v>868</v>
      </c>
      <c r="C6" s="271" t="s">
        <v>236</v>
      </c>
      <c r="D6" s="233">
        <v>3400</v>
      </c>
      <c r="E6" s="230">
        <v>113.049396</v>
      </c>
      <c r="F6" s="223">
        <v>384367.94640000002</v>
      </c>
      <c r="G6" s="244">
        <f>F6/$F$572</f>
        <v>8.029265975980511E-2</v>
      </c>
      <c r="H6" s="252">
        <f>G6+H5</f>
        <v>0.16843064405415664</v>
      </c>
      <c r="I6" s="254" t="str">
        <f t="shared" si="0"/>
        <v>A</v>
      </c>
    </row>
    <row r="7" spans="1:9" x14ac:dyDescent="0.2">
      <c r="A7" s="226">
        <v>3</v>
      </c>
      <c r="B7" s="226" t="s">
        <v>1023</v>
      </c>
      <c r="C7" s="271" t="s">
        <v>1043</v>
      </c>
      <c r="D7" s="233">
        <v>1</v>
      </c>
      <c r="E7" s="230">
        <v>172222.16</v>
      </c>
      <c r="F7" s="223">
        <v>172222.16</v>
      </c>
      <c r="G7" s="244">
        <f>F7/$F$572</f>
        <v>3.5976400804213153E-2</v>
      </c>
      <c r="H7" s="252">
        <f t="shared" ref="H7:H9" si="1">G7+H6</f>
        <v>0.2044070448583698</v>
      </c>
      <c r="I7" s="254" t="str">
        <f t="shared" si="0"/>
        <v>A</v>
      </c>
    </row>
    <row r="8" spans="1:9" x14ac:dyDescent="0.2">
      <c r="A8" s="226">
        <v>4</v>
      </c>
      <c r="B8" s="226" t="s">
        <v>634</v>
      </c>
      <c r="C8" s="222" t="s">
        <v>603</v>
      </c>
      <c r="D8" s="233">
        <v>1824</v>
      </c>
      <c r="E8" s="230">
        <v>84.41171700000001</v>
      </c>
      <c r="F8" s="223">
        <v>153966.97180800003</v>
      </c>
      <c r="G8" s="244">
        <f>F8/$F$572</f>
        <v>3.2162977681708296E-2</v>
      </c>
      <c r="H8" s="252">
        <f t="shared" si="1"/>
        <v>0.23657002254007808</v>
      </c>
      <c r="I8" s="254" t="str">
        <f t="shared" si="0"/>
        <v>A</v>
      </c>
    </row>
    <row r="9" spans="1:9" x14ac:dyDescent="0.2">
      <c r="A9" s="226">
        <v>5</v>
      </c>
      <c r="B9" s="226" t="s">
        <v>1021</v>
      </c>
      <c r="C9" s="271" t="s">
        <v>1034</v>
      </c>
      <c r="D9" s="233">
        <v>3</v>
      </c>
      <c r="E9" s="230">
        <v>49332.170662666671</v>
      </c>
      <c r="F9" s="223">
        <v>147996.51198800001</v>
      </c>
      <c r="G9" s="244">
        <f>F9/$F$572</f>
        <v>3.0915776650959577E-2</v>
      </c>
      <c r="H9" s="252">
        <f t="shared" si="1"/>
        <v>0.26748579919103765</v>
      </c>
      <c r="I9" s="254" t="str">
        <f t="shared" si="0"/>
        <v>A</v>
      </c>
    </row>
    <row r="10" spans="1:9" x14ac:dyDescent="0.2">
      <c r="A10" s="226">
        <v>6</v>
      </c>
      <c r="B10" s="226" t="s">
        <v>1029</v>
      </c>
      <c r="C10" s="222" t="s">
        <v>1103</v>
      </c>
      <c r="D10" s="233">
        <v>1</v>
      </c>
      <c r="E10" s="230">
        <v>139037.63727199999</v>
      </c>
      <c r="F10" s="223">
        <v>139037.63727199999</v>
      </c>
      <c r="G10" s="244">
        <f>F10/$F$572</f>
        <v>2.9044309776211589E-2</v>
      </c>
      <c r="H10" s="252">
        <f t="shared" ref="H10:H73" si="2">G10+H9</f>
        <v>0.29653010896724924</v>
      </c>
      <c r="I10" s="254" t="str">
        <f t="shared" ref="I10:I73" si="3">IF(H10&lt;=0.8,"A",IF(H10&lt;=0.95,"B","C"))</f>
        <v>A</v>
      </c>
    </row>
    <row r="11" spans="1:9" x14ac:dyDescent="0.2">
      <c r="A11" s="226">
        <v>7</v>
      </c>
      <c r="B11" s="226" t="s">
        <v>879</v>
      </c>
      <c r="C11" s="271" t="s">
        <v>241</v>
      </c>
      <c r="D11" s="233">
        <v>175.9</v>
      </c>
      <c r="E11" s="230">
        <v>724.01157000000012</v>
      </c>
      <c r="F11" s="223">
        <v>127353.63516300003</v>
      </c>
      <c r="G11" s="244">
        <f>F11/$F$572</f>
        <v>2.6603576580955798E-2</v>
      </c>
      <c r="H11" s="252">
        <f t="shared" si="2"/>
        <v>0.32313368554820504</v>
      </c>
      <c r="I11" s="254" t="str">
        <f t="shared" si="3"/>
        <v>A</v>
      </c>
    </row>
    <row r="12" spans="1:9" x14ac:dyDescent="0.2">
      <c r="A12" s="226">
        <v>8</v>
      </c>
      <c r="B12" s="226" t="s">
        <v>1031</v>
      </c>
      <c r="C12" s="271" t="s">
        <v>1060</v>
      </c>
      <c r="D12" s="233">
        <v>1</v>
      </c>
      <c r="E12" s="230">
        <v>117288.592</v>
      </c>
      <c r="F12" s="223">
        <v>117288.592</v>
      </c>
      <c r="G12" s="244">
        <f>F12/$F$572</f>
        <v>2.4501036310041798E-2</v>
      </c>
      <c r="H12" s="252">
        <f t="shared" si="2"/>
        <v>0.34763472185824684</v>
      </c>
      <c r="I12" s="254" t="str">
        <f t="shared" si="3"/>
        <v>A</v>
      </c>
    </row>
    <row r="13" spans="1:9" x14ac:dyDescent="0.2">
      <c r="A13" s="226">
        <v>9</v>
      </c>
      <c r="B13" s="226" t="s">
        <v>1022</v>
      </c>
      <c r="C13" s="271" t="s">
        <v>1042</v>
      </c>
      <c r="D13" s="233">
        <v>1</v>
      </c>
      <c r="E13" s="230">
        <v>113910.72000000002</v>
      </c>
      <c r="F13" s="223">
        <v>113910.72000000002</v>
      </c>
      <c r="G13" s="244">
        <f>F13/$F$572</f>
        <v>2.3795414705148857E-2</v>
      </c>
      <c r="H13" s="252">
        <f t="shared" si="2"/>
        <v>0.37143013656339569</v>
      </c>
      <c r="I13" s="254" t="str">
        <f t="shared" si="3"/>
        <v>A</v>
      </c>
    </row>
    <row r="14" spans="1:9" x14ac:dyDescent="0.2">
      <c r="A14" s="226">
        <v>10</v>
      </c>
      <c r="B14" s="226" t="s">
        <v>878</v>
      </c>
      <c r="C14" s="222" t="s">
        <v>610</v>
      </c>
      <c r="D14" s="233">
        <v>408.22</v>
      </c>
      <c r="E14" s="230">
        <v>263.22745600000002</v>
      </c>
      <c r="F14" s="223">
        <v>107454.71208832001</v>
      </c>
      <c r="G14" s="244">
        <f>F14/$F$572</f>
        <v>2.2446784957236215E-2</v>
      </c>
      <c r="H14" s="252">
        <f t="shared" si="2"/>
        <v>0.39387692152063192</v>
      </c>
      <c r="I14" s="254" t="str">
        <f t="shared" si="3"/>
        <v>A</v>
      </c>
    </row>
    <row r="15" spans="1:9" x14ac:dyDescent="0.2">
      <c r="A15" s="226">
        <v>11</v>
      </c>
      <c r="B15" s="226" t="s">
        <v>54</v>
      </c>
      <c r="C15" s="222" t="s">
        <v>260</v>
      </c>
      <c r="D15" s="233">
        <v>720</v>
      </c>
      <c r="E15" s="230">
        <v>144.48953900000001</v>
      </c>
      <c r="F15" s="223">
        <v>104032.46808000001</v>
      </c>
      <c r="G15" s="244">
        <f>F15/$F$572</f>
        <v>2.1731894248089741E-2</v>
      </c>
      <c r="H15" s="252">
        <f t="shared" si="2"/>
        <v>0.41560881576872166</v>
      </c>
      <c r="I15" s="254" t="str">
        <f t="shared" si="3"/>
        <v>A</v>
      </c>
    </row>
    <row r="16" spans="1:9" x14ac:dyDescent="0.2">
      <c r="A16" s="226">
        <v>12</v>
      </c>
      <c r="B16" s="226" t="s">
        <v>872</v>
      </c>
      <c r="C16" s="222" t="s">
        <v>251</v>
      </c>
      <c r="D16" s="233">
        <v>1610.05</v>
      </c>
      <c r="E16" s="230">
        <v>58.816888000000006</v>
      </c>
      <c r="F16" s="223">
        <v>94698.13052440001</v>
      </c>
      <c r="G16" s="244">
        <f>F16/$F$572</f>
        <v>1.9781994948591439E-2</v>
      </c>
      <c r="H16" s="252">
        <f t="shared" si="2"/>
        <v>0.43539081071731311</v>
      </c>
      <c r="I16" s="254" t="str">
        <f t="shared" si="3"/>
        <v>A</v>
      </c>
    </row>
    <row r="17" spans="1:9" x14ac:dyDescent="0.2">
      <c r="A17" s="226">
        <v>13</v>
      </c>
      <c r="B17" s="226" t="s">
        <v>409</v>
      </c>
      <c r="C17" s="222" t="s">
        <v>322</v>
      </c>
      <c r="D17" s="233">
        <v>55.2</v>
      </c>
      <c r="E17" s="230">
        <v>1685.6070300000001</v>
      </c>
      <c r="F17" s="223">
        <v>93045.508056000006</v>
      </c>
      <c r="G17" s="244">
        <f>F17/$F$572</f>
        <v>1.9436769872438597E-2</v>
      </c>
      <c r="H17" s="252">
        <f t="shared" si="2"/>
        <v>0.4548275805897517</v>
      </c>
      <c r="I17" s="254" t="str">
        <f t="shared" si="3"/>
        <v>A</v>
      </c>
    </row>
    <row r="18" spans="1:9" x14ac:dyDescent="0.2">
      <c r="A18" s="226">
        <v>14</v>
      </c>
      <c r="B18" s="226" t="s">
        <v>632</v>
      </c>
      <c r="C18" s="222" t="s">
        <v>238</v>
      </c>
      <c r="D18" s="233">
        <v>1370</v>
      </c>
      <c r="E18" s="230">
        <v>62.329802000000008</v>
      </c>
      <c r="F18" s="223">
        <v>85391.828740000012</v>
      </c>
      <c r="G18" s="244">
        <f>F18/$F$572</f>
        <v>1.7837952190095444E-2</v>
      </c>
      <c r="H18" s="252">
        <f t="shared" si="2"/>
        <v>0.47266553277984713</v>
      </c>
      <c r="I18" s="254" t="str">
        <f t="shared" si="3"/>
        <v>A</v>
      </c>
    </row>
    <row r="19" spans="1:9" x14ac:dyDescent="0.2">
      <c r="A19" s="226">
        <v>15</v>
      </c>
      <c r="B19" s="226" t="s">
        <v>55</v>
      </c>
      <c r="C19" s="222" t="s">
        <v>5</v>
      </c>
      <c r="D19" s="233">
        <v>480</v>
      </c>
      <c r="E19" s="230">
        <v>139.485139</v>
      </c>
      <c r="F19" s="223">
        <v>66952.866720000005</v>
      </c>
      <c r="G19" s="244">
        <f>F19/$F$572</f>
        <v>1.3986139577565303E-2</v>
      </c>
      <c r="H19" s="252">
        <f t="shared" si="2"/>
        <v>0.48665167235741241</v>
      </c>
      <c r="I19" s="254" t="str">
        <f t="shared" si="3"/>
        <v>A</v>
      </c>
    </row>
    <row r="20" spans="1:9" x14ac:dyDescent="0.2">
      <c r="A20" s="226">
        <v>16</v>
      </c>
      <c r="B20" s="226" t="s">
        <v>1321</v>
      </c>
      <c r="C20" s="222" t="s">
        <v>1015</v>
      </c>
      <c r="D20" s="233">
        <v>3089.2</v>
      </c>
      <c r="E20" s="230">
        <v>20.843326000000001</v>
      </c>
      <c r="F20" s="223">
        <v>64389.202679200003</v>
      </c>
      <c r="G20" s="244">
        <f>F20/$F$572</f>
        <v>1.3450602193414683E-2</v>
      </c>
      <c r="H20" s="252">
        <f t="shared" si="2"/>
        <v>0.50010227455082712</v>
      </c>
      <c r="I20" s="254" t="str">
        <f t="shared" si="3"/>
        <v>A</v>
      </c>
    </row>
    <row r="21" spans="1:9" x14ac:dyDescent="0.2">
      <c r="A21" s="226">
        <v>17</v>
      </c>
      <c r="B21" s="226" t="s">
        <v>1104</v>
      </c>
      <c r="C21" s="222" t="s">
        <v>1115</v>
      </c>
      <c r="D21" s="233">
        <v>247.25400000000002</v>
      </c>
      <c r="E21" s="230">
        <v>249.41035957142856</v>
      </c>
      <c r="F21" s="223">
        <v>61667.709045474003</v>
      </c>
      <c r="G21" s="244">
        <f>F21/$F$572</f>
        <v>1.288209494816215E-2</v>
      </c>
      <c r="H21" s="252">
        <f t="shared" si="2"/>
        <v>0.51298436949898929</v>
      </c>
      <c r="I21" s="254" t="str">
        <f t="shared" si="3"/>
        <v>A</v>
      </c>
    </row>
    <row r="22" spans="1:9" x14ac:dyDescent="0.2">
      <c r="A22" s="226">
        <v>18</v>
      </c>
      <c r="B22" s="226" t="s">
        <v>521</v>
      </c>
      <c r="C22" s="222" t="s">
        <v>314</v>
      </c>
      <c r="D22" s="233">
        <v>2</v>
      </c>
      <c r="E22" s="230">
        <v>28416.234300000004</v>
      </c>
      <c r="F22" s="223">
        <v>56832.468600000007</v>
      </c>
      <c r="G22" s="244">
        <f>F22/$F$572</f>
        <v>1.1872035915973059E-2</v>
      </c>
      <c r="H22" s="252">
        <f t="shared" si="2"/>
        <v>0.52485640541496237</v>
      </c>
      <c r="I22" s="254" t="str">
        <f t="shared" si="3"/>
        <v>A</v>
      </c>
    </row>
    <row r="23" spans="1:9" x14ac:dyDescent="0.2">
      <c r="A23" s="226">
        <v>19</v>
      </c>
      <c r="B23" s="226" t="s">
        <v>1020</v>
      </c>
      <c r="C23" s="222" t="s">
        <v>293</v>
      </c>
      <c r="D23" s="233">
        <v>1</v>
      </c>
      <c r="E23" s="230">
        <v>55923.789944000004</v>
      </c>
      <c r="F23" s="223">
        <v>55923.789944000004</v>
      </c>
      <c r="G23" s="244">
        <f>F23/$F$572</f>
        <v>1.1682217210119587E-2</v>
      </c>
      <c r="H23" s="252">
        <f t="shared" si="2"/>
        <v>0.53653862262508201</v>
      </c>
      <c r="I23" s="254" t="str">
        <f t="shared" si="3"/>
        <v>A</v>
      </c>
    </row>
    <row r="24" spans="1:9" x14ac:dyDescent="0.2">
      <c r="A24" s="226">
        <v>20</v>
      </c>
      <c r="B24" s="226" t="s">
        <v>799</v>
      </c>
      <c r="C24" s="222" t="s">
        <v>232</v>
      </c>
      <c r="D24" s="233">
        <v>1122</v>
      </c>
      <c r="E24" s="230">
        <v>46.240656000000001</v>
      </c>
      <c r="F24" s="223">
        <v>51882.016032</v>
      </c>
      <c r="G24" s="244">
        <f>F24/$F$572</f>
        <v>1.0837909612199988E-2</v>
      </c>
      <c r="H24" s="252">
        <f t="shared" si="2"/>
        <v>0.547376532237282</v>
      </c>
      <c r="I24" s="254" t="str">
        <f t="shared" si="3"/>
        <v>A</v>
      </c>
    </row>
    <row r="25" spans="1:9" x14ac:dyDescent="0.2">
      <c r="A25" s="226">
        <v>21</v>
      </c>
      <c r="B25" s="226" t="s">
        <v>786</v>
      </c>
      <c r="C25" s="222" t="s">
        <v>988</v>
      </c>
      <c r="D25" s="233">
        <v>33</v>
      </c>
      <c r="E25" s="230">
        <v>1566.8935655371506</v>
      </c>
      <c r="F25" s="223">
        <v>51707.487662725973</v>
      </c>
      <c r="G25" s="244">
        <f>F25/$F$572</f>
        <v>1.0801451455103897E-2</v>
      </c>
      <c r="H25" s="252">
        <f t="shared" si="2"/>
        <v>0.55817798369238592</v>
      </c>
      <c r="I25" s="254" t="str">
        <f t="shared" si="3"/>
        <v>A</v>
      </c>
    </row>
    <row r="26" spans="1:9" x14ac:dyDescent="0.2">
      <c r="A26" s="226">
        <v>22</v>
      </c>
      <c r="B26" s="226" t="s">
        <v>771</v>
      </c>
      <c r="C26" s="222" t="s">
        <v>988</v>
      </c>
      <c r="D26" s="233">
        <v>32</v>
      </c>
      <c r="E26" s="230">
        <v>1566.8935655371506</v>
      </c>
      <c r="F26" s="223">
        <v>50140.594097188819</v>
      </c>
      <c r="G26" s="244">
        <f>F26/$F$572</f>
        <v>1.0474134744343172E-2</v>
      </c>
      <c r="H26" s="252">
        <f t="shared" si="2"/>
        <v>0.56865211843672914</v>
      </c>
      <c r="I26" s="254" t="str">
        <f t="shared" si="3"/>
        <v>A</v>
      </c>
    </row>
    <row r="27" spans="1:9" x14ac:dyDescent="0.2">
      <c r="A27" s="226">
        <v>23</v>
      </c>
      <c r="B27" s="226" t="s">
        <v>414</v>
      </c>
      <c r="C27" s="222" t="s">
        <v>324</v>
      </c>
      <c r="D27" s="233">
        <v>144.4</v>
      </c>
      <c r="E27" s="230">
        <v>339.98642500000005</v>
      </c>
      <c r="F27" s="223">
        <v>49094.03977000001</v>
      </c>
      <c r="G27" s="244">
        <f>F27/$F$572</f>
        <v>1.0255514457973937E-2</v>
      </c>
      <c r="H27" s="252">
        <f t="shared" si="2"/>
        <v>0.57890763289470304</v>
      </c>
      <c r="I27" s="254" t="str">
        <f t="shared" si="3"/>
        <v>A</v>
      </c>
    </row>
    <row r="28" spans="1:9" x14ac:dyDescent="0.2">
      <c r="A28" s="226">
        <v>24</v>
      </c>
      <c r="B28" s="226" t="s">
        <v>330</v>
      </c>
      <c r="C28" s="222" t="s">
        <v>296</v>
      </c>
      <c r="D28" s="233">
        <v>406.98</v>
      </c>
      <c r="E28" s="230">
        <v>119.567627</v>
      </c>
      <c r="F28" s="223">
        <v>48661.632836460005</v>
      </c>
      <c r="G28" s="244">
        <f>F28/$F$572</f>
        <v>1.0165186679298091E-2</v>
      </c>
      <c r="H28" s="252">
        <f t="shared" si="2"/>
        <v>0.58907281957400115</v>
      </c>
      <c r="I28" s="254" t="str">
        <f t="shared" si="3"/>
        <v>A</v>
      </c>
    </row>
    <row r="29" spans="1:9" x14ac:dyDescent="0.2">
      <c r="A29" s="226">
        <v>25</v>
      </c>
      <c r="B29" s="226" t="s">
        <v>757</v>
      </c>
      <c r="C29" s="222" t="s">
        <v>988</v>
      </c>
      <c r="D29" s="233">
        <v>31</v>
      </c>
      <c r="E29" s="230">
        <v>1566.8935655371506</v>
      </c>
      <c r="F29" s="223">
        <v>48573.700531651666</v>
      </c>
      <c r="G29" s="244">
        <f>F29/$F$572</f>
        <v>1.0146818033582448E-2</v>
      </c>
      <c r="H29" s="252">
        <f t="shared" si="2"/>
        <v>0.59921963760758357</v>
      </c>
      <c r="I29" s="254" t="str">
        <f t="shared" si="3"/>
        <v>A</v>
      </c>
    </row>
    <row r="30" spans="1:9" x14ac:dyDescent="0.2">
      <c r="A30" s="226">
        <v>26</v>
      </c>
      <c r="B30" s="226" t="s">
        <v>1066</v>
      </c>
      <c r="C30" s="222" t="s">
        <v>1101</v>
      </c>
      <c r="D30" s="233">
        <v>5</v>
      </c>
      <c r="E30" s="230">
        <v>9555.7356539200009</v>
      </c>
      <c r="F30" s="223">
        <v>47778.678269600001</v>
      </c>
      <c r="G30" s="244">
        <f>F30/$F$572</f>
        <v>9.9807416149157498E-3</v>
      </c>
      <c r="H30" s="252">
        <f t="shared" si="2"/>
        <v>0.60920037922249937</v>
      </c>
      <c r="I30" s="254" t="str">
        <f t="shared" si="3"/>
        <v>A</v>
      </c>
    </row>
    <row r="31" spans="1:9" x14ac:dyDescent="0.2">
      <c r="A31" s="226">
        <v>27</v>
      </c>
      <c r="B31" s="226" t="s">
        <v>631</v>
      </c>
      <c r="C31" s="222" t="s">
        <v>244</v>
      </c>
      <c r="D31" s="233">
        <v>1270</v>
      </c>
      <c r="E31" s="230">
        <v>37.132648000000003</v>
      </c>
      <c r="F31" s="223">
        <v>47158.462960000004</v>
      </c>
      <c r="G31" s="244">
        <f>F31/$F$572</f>
        <v>9.8511815480632706E-3</v>
      </c>
      <c r="H31" s="252">
        <f t="shared" si="2"/>
        <v>0.61905156077056267</v>
      </c>
      <c r="I31" s="254" t="str">
        <f t="shared" si="3"/>
        <v>A</v>
      </c>
    </row>
    <row r="32" spans="1:9" x14ac:dyDescent="0.2">
      <c r="A32" s="226">
        <v>28</v>
      </c>
      <c r="B32" s="226" t="s">
        <v>326</v>
      </c>
      <c r="C32" s="222" t="s">
        <v>299</v>
      </c>
      <c r="D32" s="233">
        <v>43.02</v>
      </c>
      <c r="E32" s="230">
        <v>1067.375965</v>
      </c>
      <c r="F32" s="223">
        <v>45918.514014300003</v>
      </c>
      <c r="G32" s="244">
        <f>F32/$F$572</f>
        <v>9.5921620336914572E-3</v>
      </c>
      <c r="H32" s="252">
        <f t="shared" si="2"/>
        <v>0.62864372280425418</v>
      </c>
      <c r="I32" s="254" t="str">
        <f t="shared" si="3"/>
        <v>A</v>
      </c>
    </row>
    <row r="33" spans="1:9" x14ac:dyDescent="0.2">
      <c r="A33" s="226">
        <v>29</v>
      </c>
      <c r="B33" s="226" t="s">
        <v>1309</v>
      </c>
      <c r="C33" s="222" t="s">
        <v>1014</v>
      </c>
      <c r="D33" s="233">
        <v>1263</v>
      </c>
      <c r="E33" s="230">
        <v>32.703754000000004</v>
      </c>
      <c r="F33" s="223">
        <v>41304.841302000008</v>
      </c>
      <c r="G33" s="244">
        <f>F33/$F$572</f>
        <v>8.6283874609119383E-3</v>
      </c>
      <c r="H33" s="252">
        <f t="shared" si="2"/>
        <v>0.63727211026516617</v>
      </c>
      <c r="I33" s="254" t="str">
        <f t="shared" si="3"/>
        <v>A</v>
      </c>
    </row>
    <row r="34" spans="1:9" x14ac:dyDescent="0.2">
      <c r="A34" s="226">
        <v>30</v>
      </c>
      <c r="B34" s="226" t="s">
        <v>633</v>
      </c>
      <c r="C34" s="222" t="s">
        <v>292</v>
      </c>
      <c r="D34" s="233">
        <v>210.56</v>
      </c>
      <c r="E34" s="230">
        <v>187.089494</v>
      </c>
      <c r="F34" s="223">
        <v>39393.563856640001</v>
      </c>
      <c r="G34" s="244">
        <f>F34/$F$572</f>
        <v>8.2291305742120836E-3</v>
      </c>
      <c r="H34" s="252">
        <f t="shared" si="2"/>
        <v>0.64550124083937821</v>
      </c>
      <c r="I34" s="254" t="str">
        <f t="shared" si="3"/>
        <v>A</v>
      </c>
    </row>
    <row r="35" spans="1:9" x14ac:dyDescent="0.2">
      <c r="A35" s="226">
        <v>31</v>
      </c>
      <c r="B35" s="226" t="s">
        <v>512</v>
      </c>
      <c r="C35" s="222" t="s">
        <v>1238</v>
      </c>
      <c r="D35" s="233">
        <v>37.479999999999997</v>
      </c>
      <c r="E35" s="230">
        <v>958.10489099999995</v>
      </c>
      <c r="F35" s="223">
        <v>35909.771314679994</v>
      </c>
      <c r="G35" s="244">
        <f>F35/$F$572</f>
        <v>7.5013826653002359E-3</v>
      </c>
      <c r="H35" s="252">
        <f t="shared" si="2"/>
        <v>0.65300262350467841</v>
      </c>
      <c r="I35" s="254" t="str">
        <f t="shared" si="3"/>
        <v>A</v>
      </c>
    </row>
    <row r="36" spans="1:9" x14ac:dyDescent="0.2">
      <c r="A36" s="226">
        <v>32</v>
      </c>
      <c r="B36" s="226" t="s">
        <v>382</v>
      </c>
      <c r="C36" s="222" t="s">
        <v>304</v>
      </c>
      <c r="D36" s="233">
        <v>29.38</v>
      </c>
      <c r="E36" s="230">
        <v>1186.7309050000001</v>
      </c>
      <c r="F36" s="223">
        <v>34866.153988900005</v>
      </c>
      <c r="G36" s="244">
        <f>F36/$F$572</f>
        <v>7.2833759047388653E-3</v>
      </c>
      <c r="H36" s="252">
        <f t="shared" si="2"/>
        <v>0.66028599940941723</v>
      </c>
      <c r="I36" s="254" t="str">
        <f t="shared" si="3"/>
        <v>A</v>
      </c>
    </row>
    <row r="37" spans="1:9" x14ac:dyDescent="0.2">
      <c r="A37" s="226">
        <v>33</v>
      </c>
      <c r="B37" s="226" t="s">
        <v>520</v>
      </c>
      <c r="C37" s="222" t="s">
        <v>17</v>
      </c>
      <c r="D37" s="233">
        <v>35.446799999999996</v>
      </c>
      <c r="E37" s="230">
        <v>884.74038700000006</v>
      </c>
      <c r="F37" s="223">
        <v>31361.215549911598</v>
      </c>
      <c r="G37" s="244">
        <f>F37/$F$572</f>
        <v>6.5512107171977257E-3</v>
      </c>
      <c r="H37" s="252">
        <f t="shared" si="2"/>
        <v>0.66683721012661501</v>
      </c>
      <c r="I37" s="254" t="str">
        <f t="shared" si="3"/>
        <v>A</v>
      </c>
    </row>
    <row r="38" spans="1:9" x14ac:dyDescent="0.2">
      <c r="A38" s="226">
        <v>34</v>
      </c>
      <c r="B38" s="226" t="s">
        <v>1062</v>
      </c>
      <c r="C38" s="222" t="s">
        <v>1080</v>
      </c>
      <c r="D38" s="233">
        <v>3</v>
      </c>
      <c r="E38" s="230">
        <v>9012.1864654742876</v>
      </c>
      <c r="F38" s="223">
        <v>27036.559396422861</v>
      </c>
      <c r="G38" s="244">
        <f>F38/$F$572</f>
        <v>5.6478103468951034E-3</v>
      </c>
      <c r="H38" s="252">
        <f t="shared" si="2"/>
        <v>0.67248502047351011</v>
      </c>
      <c r="I38" s="254" t="str">
        <f t="shared" si="3"/>
        <v>A</v>
      </c>
    </row>
    <row r="39" spans="1:9" x14ac:dyDescent="0.2">
      <c r="A39" s="226">
        <v>35</v>
      </c>
      <c r="B39" s="226" t="s">
        <v>1324</v>
      </c>
      <c r="C39" s="222" t="s">
        <v>232</v>
      </c>
      <c r="D39" s="233">
        <v>552.4</v>
      </c>
      <c r="E39" s="230">
        <v>46.240656000000001</v>
      </c>
      <c r="F39" s="223">
        <v>25543.338374399998</v>
      </c>
      <c r="G39" s="244">
        <f>F39/$F$572</f>
        <v>5.3358834846517584E-3</v>
      </c>
      <c r="H39" s="252">
        <f t="shared" si="2"/>
        <v>0.67782090395816186</v>
      </c>
      <c r="I39" s="254" t="str">
        <f t="shared" si="3"/>
        <v>A</v>
      </c>
    </row>
    <row r="40" spans="1:9" x14ac:dyDescent="0.2">
      <c r="A40" s="226">
        <v>36</v>
      </c>
      <c r="B40" s="226" t="s">
        <v>513</v>
      </c>
      <c r="C40" s="222" t="s">
        <v>1237</v>
      </c>
      <c r="D40" s="233">
        <v>229.5</v>
      </c>
      <c r="E40" s="230">
        <v>107.20675900000001</v>
      </c>
      <c r="F40" s="223">
        <v>24603.9511905</v>
      </c>
      <c r="G40" s="244">
        <f>F40/$F$572</f>
        <v>5.1396499114674055E-3</v>
      </c>
      <c r="H40" s="252">
        <f t="shared" si="2"/>
        <v>0.68296055386962928</v>
      </c>
      <c r="I40" s="254" t="str">
        <f t="shared" si="3"/>
        <v>A</v>
      </c>
    </row>
    <row r="41" spans="1:9" x14ac:dyDescent="0.2">
      <c r="A41" s="226">
        <v>37</v>
      </c>
      <c r="B41" s="226" t="s">
        <v>887</v>
      </c>
      <c r="C41" s="222" t="s">
        <v>424</v>
      </c>
      <c r="D41" s="233">
        <v>143.07000000000002</v>
      </c>
      <c r="E41" s="230">
        <v>169.68669300000002</v>
      </c>
      <c r="F41" s="223">
        <v>24277.075167510007</v>
      </c>
      <c r="G41" s="244">
        <f>F41/$F$572</f>
        <v>5.0713670446378683E-3</v>
      </c>
      <c r="H41" s="252">
        <f t="shared" si="2"/>
        <v>0.68803192091426713</v>
      </c>
      <c r="I41" s="254" t="str">
        <f t="shared" si="3"/>
        <v>A</v>
      </c>
    </row>
    <row r="42" spans="1:9" x14ac:dyDescent="0.2">
      <c r="A42" s="226">
        <v>38</v>
      </c>
      <c r="B42" s="226" t="s">
        <v>376</v>
      </c>
      <c r="C42" s="222" t="s">
        <v>1252</v>
      </c>
      <c r="D42" s="233">
        <v>28.562999999999999</v>
      </c>
      <c r="E42" s="230">
        <v>843.82941700000015</v>
      </c>
      <c r="F42" s="223">
        <v>24102.299637771004</v>
      </c>
      <c r="G42" s="244">
        <f>F42/$F$572</f>
        <v>5.0348572568808276E-3</v>
      </c>
      <c r="H42" s="252">
        <f t="shared" si="2"/>
        <v>0.69306677817114792</v>
      </c>
      <c r="I42" s="254" t="str">
        <f t="shared" si="3"/>
        <v>A</v>
      </c>
    </row>
    <row r="43" spans="1:9" x14ac:dyDescent="0.2">
      <c r="A43" s="226">
        <v>39</v>
      </c>
      <c r="B43" s="226" t="s">
        <v>782</v>
      </c>
      <c r="C43" s="222" t="s">
        <v>231</v>
      </c>
      <c r="D43" s="233">
        <v>734</v>
      </c>
      <c r="E43" s="230">
        <v>32.753798000000003</v>
      </c>
      <c r="F43" s="223">
        <v>24041.287732000001</v>
      </c>
      <c r="G43" s="244">
        <f>F43/$F$572</f>
        <v>5.022112156158328E-3</v>
      </c>
      <c r="H43" s="252">
        <f t="shared" si="2"/>
        <v>0.69808889032730626</v>
      </c>
      <c r="I43" s="254" t="str">
        <f t="shared" si="3"/>
        <v>A</v>
      </c>
    </row>
    <row r="44" spans="1:9" x14ac:dyDescent="0.2">
      <c r="A44" s="226">
        <v>40</v>
      </c>
      <c r="B44" s="226" t="s">
        <v>283</v>
      </c>
      <c r="C44" s="222" t="s">
        <v>250</v>
      </c>
      <c r="D44" s="233">
        <v>1170.8</v>
      </c>
      <c r="E44" s="230">
        <v>20.180243000000001</v>
      </c>
      <c r="F44" s="223">
        <v>23627.028504400001</v>
      </c>
      <c r="G44" s="244">
        <f>F44/$F$572</f>
        <v>4.9355753480670736E-3</v>
      </c>
      <c r="H44" s="252">
        <f t="shared" si="2"/>
        <v>0.70302446567537336</v>
      </c>
      <c r="I44" s="254" t="str">
        <f t="shared" si="3"/>
        <v>A</v>
      </c>
    </row>
    <row r="45" spans="1:9" x14ac:dyDescent="0.2">
      <c r="A45" s="226">
        <v>41</v>
      </c>
      <c r="B45" s="226" t="s">
        <v>880</v>
      </c>
      <c r="C45" s="222" t="s">
        <v>948</v>
      </c>
      <c r="D45" s="233">
        <v>14</v>
      </c>
      <c r="E45" s="230">
        <v>1650.9588163800001</v>
      </c>
      <c r="F45" s="223">
        <v>23113.423429320002</v>
      </c>
      <c r="G45" s="244">
        <f>F45/$F$572</f>
        <v>4.8282856587718278E-3</v>
      </c>
      <c r="H45" s="252">
        <f t="shared" si="2"/>
        <v>0.70785275133414516</v>
      </c>
      <c r="I45" s="254" t="str">
        <f t="shared" si="3"/>
        <v>A</v>
      </c>
    </row>
    <row r="46" spans="1:9" x14ac:dyDescent="0.2">
      <c r="A46" s="226">
        <v>42</v>
      </c>
      <c r="B46" s="226" t="s">
        <v>1076</v>
      </c>
      <c r="C46" s="222" t="s">
        <v>1102</v>
      </c>
      <c r="D46" s="233">
        <v>5</v>
      </c>
      <c r="E46" s="230">
        <v>4577.0244902200002</v>
      </c>
      <c r="F46" s="223">
        <v>22885.1224511</v>
      </c>
      <c r="G46" s="244">
        <f>F46/$F$572</f>
        <v>4.7805946560783496E-3</v>
      </c>
      <c r="H46" s="252">
        <f t="shared" si="2"/>
        <v>0.71263334599022354</v>
      </c>
      <c r="I46" s="254" t="str">
        <f t="shared" si="3"/>
        <v>A</v>
      </c>
    </row>
    <row r="47" spans="1:9" x14ac:dyDescent="0.2">
      <c r="A47" s="226">
        <v>43</v>
      </c>
      <c r="B47" s="226" t="s">
        <v>882</v>
      </c>
      <c r="C47" s="222" t="s">
        <v>699</v>
      </c>
      <c r="D47" s="233">
        <v>9</v>
      </c>
      <c r="E47" s="230">
        <v>2536.8722347400007</v>
      </c>
      <c r="F47" s="223">
        <v>22831.850112660006</v>
      </c>
      <c r="G47" s="244">
        <f>F47/$F$572</f>
        <v>4.769466314641365E-3</v>
      </c>
      <c r="H47" s="252">
        <f t="shared" si="2"/>
        <v>0.71740281230486491</v>
      </c>
      <c r="I47" s="254" t="str">
        <f t="shared" si="3"/>
        <v>A</v>
      </c>
    </row>
    <row r="48" spans="1:9" x14ac:dyDescent="0.2">
      <c r="A48" s="226">
        <v>44</v>
      </c>
      <c r="B48" s="226" t="s">
        <v>884</v>
      </c>
      <c r="C48" s="222" t="s">
        <v>649</v>
      </c>
      <c r="D48" s="233">
        <v>47.091999999999999</v>
      </c>
      <c r="E48" s="230">
        <v>461.755988</v>
      </c>
      <c r="F48" s="223">
        <v>21745.012986895999</v>
      </c>
      <c r="G48" s="244">
        <f>F48/$F$572</f>
        <v>4.5424311407393251E-3</v>
      </c>
      <c r="H48" s="252">
        <f t="shared" si="2"/>
        <v>0.72194524344560429</v>
      </c>
      <c r="I48" s="254" t="str">
        <f t="shared" si="3"/>
        <v>A</v>
      </c>
    </row>
    <row r="49" spans="1:9" x14ac:dyDescent="0.2">
      <c r="A49" s="226">
        <v>45</v>
      </c>
      <c r="B49" s="226" t="s">
        <v>381</v>
      </c>
      <c r="C49" s="222" t="s">
        <v>297</v>
      </c>
      <c r="D49" s="233">
        <v>1507</v>
      </c>
      <c r="E49" s="230">
        <v>13.749589000000002</v>
      </c>
      <c r="F49" s="223">
        <v>20720.630623000005</v>
      </c>
      <c r="G49" s="244">
        <f>F49/$F$572</f>
        <v>4.3284424734256087E-3</v>
      </c>
      <c r="H49" s="252">
        <f t="shared" si="2"/>
        <v>0.72627368591902985</v>
      </c>
      <c r="I49" s="254" t="str">
        <f t="shared" si="3"/>
        <v>A</v>
      </c>
    </row>
    <row r="50" spans="1:9" x14ac:dyDescent="0.2">
      <c r="A50" s="226">
        <v>46</v>
      </c>
      <c r="B50" s="226" t="s">
        <v>1234</v>
      </c>
      <c r="C50" s="222" t="s">
        <v>426</v>
      </c>
      <c r="D50" s="233">
        <v>368.73</v>
      </c>
      <c r="E50" s="230">
        <v>54.973334000000001</v>
      </c>
      <c r="F50" s="223">
        <v>20270.317445820001</v>
      </c>
      <c r="G50" s="244">
        <f>F50/$F$572</f>
        <v>4.2343741645062081E-3</v>
      </c>
      <c r="H50" s="252">
        <f t="shared" si="2"/>
        <v>0.73050806008353608</v>
      </c>
      <c r="I50" s="254" t="str">
        <f t="shared" si="3"/>
        <v>A</v>
      </c>
    </row>
    <row r="51" spans="1:9" x14ac:dyDescent="0.2">
      <c r="A51" s="226">
        <v>47</v>
      </c>
      <c r="B51" s="226" t="s">
        <v>1032</v>
      </c>
      <c r="C51" s="222" t="s">
        <v>649</v>
      </c>
      <c r="D51" s="233">
        <v>39.67</v>
      </c>
      <c r="E51" s="230">
        <v>461.755988</v>
      </c>
      <c r="F51" s="223">
        <v>18317.860043960001</v>
      </c>
      <c r="G51" s="244">
        <f>F51/$F$572</f>
        <v>3.8265149781943654E-3</v>
      </c>
      <c r="H51" s="252">
        <f t="shared" si="2"/>
        <v>0.7343345750617305</v>
      </c>
      <c r="I51" s="254" t="str">
        <f t="shared" si="3"/>
        <v>A</v>
      </c>
    </row>
    <row r="52" spans="1:9" x14ac:dyDescent="0.2">
      <c r="A52" s="226">
        <v>48</v>
      </c>
      <c r="B52" s="226" t="s">
        <v>635</v>
      </c>
      <c r="C52" s="222" t="s">
        <v>242</v>
      </c>
      <c r="D52" s="233">
        <v>407</v>
      </c>
      <c r="E52" s="230">
        <v>42.24964700000001</v>
      </c>
      <c r="F52" s="223">
        <v>17195.606329000006</v>
      </c>
      <c r="G52" s="244">
        <f>F52/$F$572</f>
        <v>3.5920814450565975E-3</v>
      </c>
      <c r="H52" s="252">
        <f t="shared" si="2"/>
        <v>0.73792665650678713</v>
      </c>
      <c r="I52" s="254" t="str">
        <f t="shared" si="3"/>
        <v>A</v>
      </c>
    </row>
    <row r="53" spans="1:9" x14ac:dyDescent="0.2">
      <c r="A53" s="226">
        <v>49</v>
      </c>
      <c r="B53" s="226" t="s">
        <v>287</v>
      </c>
      <c r="C53" s="222" t="s">
        <v>592</v>
      </c>
      <c r="D53" s="233">
        <v>395.5</v>
      </c>
      <c r="E53" s="230">
        <v>43.338104000000001</v>
      </c>
      <c r="F53" s="223">
        <v>17140.220132000002</v>
      </c>
      <c r="G53" s="244">
        <f>F53/$F$572</f>
        <v>3.5805115284889893E-3</v>
      </c>
      <c r="H53" s="252">
        <f t="shared" si="2"/>
        <v>0.74150716803527617</v>
      </c>
      <c r="I53" s="254" t="str">
        <f t="shared" si="3"/>
        <v>A</v>
      </c>
    </row>
    <row r="54" spans="1:9" x14ac:dyDescent="0.2">
      <c r="A54" s="226">
        <v>50</v>
      </c>
      <c r="B54" s="226" t="s">
        <v>494</v>
      </c>
      <c r="C54" s="222" t="s">
        <v>430</v>
      </c>
      <c r="D54" s="233">
        <v>107.48</v>
      </c>
      <c r="E54" s="230">
        <v>153.10961800000001</v>
      </c>
      <c r="F54" s="223">
        <v>16456.221742640002</v>
      </c>
      <c r="G54" s="244">
        <f>F54/$F$572</f>
        <v>3.4376274756757418E-3</v>
      </c>
      <c r="H54" s="252">
        <f t="shared" si="2"/>
        <v>0.74494479551095194</v>
      </c>
      <c r="I54" s="254" t="str">
        <f t="shared" si="3"/>
        <v>A</v>
      </c>
    </row>
    <row r="55" spans="1:9" x14ac:dyDescent="0.2">
      <c r="A55" s="226">
        <v>51</v>
      </c>
      <c r="B55" s="226" t="s">
        <v>1251</v>
      </c>
      <c r="C55" s="222" t="s">
        <v>1337</v>
      </c>
      <c r="D55" s="233">
        <v>190.42</v>
      </c>
      <c r="E55" s="230">
        <v>84.41171700000001</v>
      </c>
      <c r="F55" s="223">
        <v>16073.679151140001</v>
      </c>
      <c r="G55" s="244">
        <f>F55/$F$572</f>
        <v>3.3577161239862351E-3</v>
      </c>
      <c r="H55" s="252">
        <f t="shared" si="2"/>
        <v>0.74830251163493822</v>
      </c>
      <c r="I55" s="254" t="str">
        <f t="shared" si="3"/>
        <v>A</v>
      </c>
    </row>
    <row r="56" spans="1:9" x14ac:dyDescent="0.2">
      <c r="A56" s="226">
        <v>52</v>
      </c>
      <c r="B56" s="226" t="s">
        <v>1137</v>
      </c>
      <c r="C56" s="222" t="s">
        <v>1126</v>
      </c>
      <c r="D56" s="233">
        <v>104.52269999999999</v>
      </c>
      <c r="E56" s="230">
        <v>147.90712716666667</v>
      </c>
      <c r="F56" s="223">
        <v>15459.652280703349</v>
      </c>
      <c r="G56" s="244">
        <f>F56/$F$572</f>
        <v>3.2294487930261215E-3</v>
      </c>
      <c r="H56" s="252">
        <f t="shared" si="2"/>
        <v>0.75153196042796433</v>
      </c>
      <c r="I56" s="254" t="str">
        <f t="shared" si="3"/>
        <v>A</v>
      </c>
    </row>
    <row r="57" spans="1:9" x14ac:dyDescent="0.2">
      <c r="A57" s="226">
        <v>53</v>
      </c>
      <c r="B57" s="226" t="s">
        <v>370</v>
      </c>
      <c r="C57" s="222" t="s">
        <v>299</v>
      </c>
      <c r="D57" s="233">
        <v>14.428799999999999</v>
      </c>
      <c r="E57" s="230">
        <v>1067.375965</v>
      </c>
      <c r="F57" s="223">
        <v>15400.954323791999</v>
      </c>
      <c r="G57" s="244">
        <f>F57/$F$572</f>
        <v>3.2171870653586068E-3</v>
      </c>
      <c r="H57" s="252">
        <f t="shared" si="2"/>
        <v>0.75474914749332289</v>
      </c>
      <c r="I57" s="254" t="str">
        <f t="shared" si="3"/>
        <v>A</v>
      </c>
    </row>
    <row r="58" spans="1:9" x14ac:dyDescent="0.2">
      <c r="A58" s="226">
        <v>54</v>
      </c>
      <c r="B58" s="226" t="s">
        <v>869</v>
      </c>
      <c r="C58" s="222" t="s">
        <v>249</v>
      </c>
      <c r="D58" s="233">
        <v>10</v>
      </c>
      <c r="E58" s="230">
        <v>1525.9541590000001</v>
      </c>
      <c r="F58" s="223">
        <v>15259.541590000001</v>
      </c>
      <c r="G58" s="244">
        <f>F58/$F$572</f>
        <v>3.1876466090681945E-3</v>
      </c>
      <c r="H58" s="252">
        <f t="shared" si="2"/>
        <v>0.75793679410239112</v>
      </c>
      <c r="I58" s="254" t="str">
        <f t="shared" si="3"/>
        <v>A</v>
      </c>
    </row>
    <row r="59" spans="1:9" x14ac:dyDescent="0.2">
      <c r="A59" s="226">
        <v>55</v>
      </c>
      <c r="B59" s="226" t="s">
        <v>881</v>
      </c>
      <c r="C59" s="222" t="s">
        <v>248</v>
      </c>
      <c r="D59" s="233">
        <v>90</v>
      </c>
      <c r="E59" s="230">
        <v>168.23541700000001</v>
      </c>
      <c r="F59" s="223">
        <v>15141.187530000001</v>
      </c>
      <c r="G59" s="244">
        <f>F59/$F$572</f>
        <v>3.1629230014943149E-3</v>
      </c>
      <c r="H59" s="252">
        <f t="shared" si="2"/>
        <v>0.76109971710388546</v>
      </c>
      <c r="I59" s="254" t="str">
        <f t="shared" si="3"/>
        <v>A</v>
      </c>
    </row>
    <row r="60" spans="1:9" x14ac:dyDescent="0.2">
      <c r="A60" s="226">
        <v>56</v>
      </c>
      <c r="B60" s="226" t="s">
        <v>366</v>
      </c>
      <c r="C60" s="222" t="s">
        <v>299</v>
      </c>
      <c r="D60" s="233">
        <v>14.155200000000001</v>
      </c>
      <c r="E60" s="230">
        <v>1067.375965</v>
      </c>
      <c r="F60" s="223">
        <v>15108.920259768</v>
      </c>
      <c r="G60" s="244">
        <f>F60/$F$572</f>
        <v>3.1561825202070966E-3</v>
      </c>
      <c r="H60" s="252">
        <f t="shared" si="2"/>
        <v>0.76425589962409257</v>
      </c>
      <c r="I60" s="254" t="str">
        <f t="shared" si="3"/>
        <v>A</v>
      </c>
    </row>
    <row r="61" spans="1:9" x14ac:dyDescent="0.2">
      <c r="A61" s="226">
        <v>57</v>
      </c>
      <c r="B61" s="226" t="s">
        <v>787</v>
      </c>
      <c r="C61" s="222" t="s">
        <v>227</v>
      </c>
      <c r="D61" s="233">
        <v>33</v>
      </c>
      <c r="E61" s="230">
        <v>425.16131300000001</v>
      </c>
      <c r="F61" s="223">
        <v>14030.323329000001</v>
      </c>
      <c r="G61" s="244">
        <f>F61/$F$572</f>
        <v>2.9308686843598185E-3</v>
      </c>
      <c r="H61" s="252">
        <f t="shared" si="2"/>
        <v>0.76718676830845234</v>
      </c>
      <c r="I61" s="254" t="str">
        <f t="shared" si="3"/>
        <v>A</v>
      </c>
    </row>
    <row r="62" spans="1:9" x14ac:dyDescent="0.2">
      <c r="A62" s="226">
        <v>58</v>
      </c>
      <c r="B62" s="226" t="s">
        <v>1105</v>
      </c>
      <c r="C62" s="222" t="s">
        <v>1126</v>
      </c>
      <c r="D62" s="233">
        <v>94.17</v>
      </c>
      <c r="E62" s="230">
        <v>147.90712716666667</v>
      </c>
      <c r="F62" s="223">
        <v>13928.414165285001</v>
      </c>
      <c r="G62" s="244">
        <f>F62/$F$572</f>
        <v>2.9095803384266762E-3</v>
      </c>
      <c r="H62" s="252">
        <f t="shared" si="2"/>
        <v>0.77009634864687904</v>
      </c>
      <c r="I62" s="254" t="str">
        <f t="shared" si="3"/>
        <v>A</v>
      </c>
    </row>
    <row r="63" spans="1:9" x14ac:dyDescent="0.2">
      <c r="A63" s="226">
        <v>59</v>
      </c>
      <c r="B63" s="226" t="s">
        <v>395</v>
      </c>
      <c r="C63" s="222" t="s">
        <v>1241</v>
      </c>
      <c r="D63" s="233">
        <v>48.572799999999994</v>
      </c>
      <c r="E63" s="230">
        <v>285.77626200000003</v>
      </c>
      <c r="F63" s="223">
        <v>13880.953218873599</v>
      </c>
      <c r="G63" s="244">
        <f>F63/$F$572</f>
        <v>2.8996659695054881E-3</v>
      </c>
      <c r="H63" s="252">
        <f t="shared" si="2"/>
        <v>0.77299601461638456</v>
      </c>
      <c r="I63" s="254" t="str">
        <f t="shared" si="3"/>
        <v>A</v>
      </c>
    </row>
    <row r="64" spans="1:9" x14ac:dyDescent="0.2">
      <c r="A64" s="226">
        <v>60</v>
      </c>
      <c r="B64" s="226" t="s">
        <v>772</v>
      </c>
      <c r="C64" s="222" t="s">
        <v>227</v>
      </c>
      <c r="D64" s="233">
        <v>32</v>
      </c>
      <c r="E64" s="230">
        <v>425.16131300000001</v>
      </c>
      <c r="F64" s="223">
        <v>13605.162016</v>
      </c>
      <c r="G64" s="244">
        <f>F64/$F$572</f>
        <v>2.8420544818034601E-3</v>
      </c>
      <c r="H64" s="252">
        <f t="shared" si="2"/>
        <v>0.77583806909818798</v>
      </c>
      <c r="I64" s="254" t="str">
        <f t="shared" si="3"/>
        <v>A</v>
      </c>
    </row>
    <row r="65" spans="1:9" x14ac:dyDescent="0.2">
      <c r="A65" s="226">
        <v>61</v>
      </c>
      <c r="B65" s="226" t="s">
        <v>758</v>
      </c>
      <c r="C65" s="222" t="s">
        <v>227</v>
      </c>
      <c r="D65" s="233">
        <v>31</v>
      </c>
      <c r="E65" s="230">
        <v>425.16131300000001</v>
      </c>
      <c r="F65" s="223">
        <v>13180.000703</v>
      </c>
      <c r="G65" s="244">
        <f>F65/$F$572</f>
        <v>2.7532402792471021E-3</v>
      </c>
      <c r="H65" s="252">
        <f t="shared" si="2"/>
        <v>0.77859130937743504</v>
      </c>
      <c r="I65" s="254" t="str">
        <f t="shared" si="3"/>
        <v>A</v>
      </c>
    </row>
    <row r="66" spans="1:9" x14ac:dyDescent="0.2">
      <c r="A66" s="226">
        <v>62</v>
      </c>
      <c r="B66" s="226" t="s">
        <v>893</v>
      </c>
      <c r="C66" s="222" t="s">
        <v>707</v>
      </c>
      <c r="D66" s="233">
        <v>2</v>
      </c>
      <c r="E66" s="230">
        <v>6459.5776643744293</v>
      </c>
      <c r="F66" s="223">
        <v>12919.155328748859</v>
      </c>
      <c r="G66" s="244">
        <f>F66/$F$572</f>
        <v>2.698750904987808E-3</v>
      </c>
      <c r="H66" s="252">
        <f t="shared" si="2"/>
        <v>0.78129006028242287</v>
      </c>
      <c r="I66" s="254" t="str">
        <f t="shared" si="3"/>
        <v>A</v>
      </c>
    </row>
    <row r="67" spans="1:9" x14ac:dyDescent="0.2">
      <c r="A67" s="226">
        <v>63</v>
      </c>
      <c r="B67" s="226" t="s">
        <v>258</v>
      </c>
      <c r="C67" s="222" t="s">
        <v>246</v>
      </c>
      <c r="D67" s="233">
        <v>12</v>
      </c>
      <c r="E67" s="230">
        <v>1075.157807</v>
      </c>
      <c r="F67" s="223">
        <v>12901.893684000001</v>
      </c>
      <c r="G67" s="244">
        <f>F67/$F$572</f>
        <v>2.6951450284268307E-3</v>
      </c>
      <c r="H67" s="252">
        <f t="shared" si="2"/>
        <v>0.7839852053108497</v>
      </c>
      <c r="I67" s="254" t="str">
        <f t="shared" si="3"/>
        <v>A</v>
      </c>
    </row>
    <row r="68" spans="1:9" x14ac:dyDescent="0.2">
      <c r="A68" s="226">
        <v>64</v>
      </c>
      <c r="B68" s="226" t="s">
        <v>871</v>
      </c>
      <c r="C68" s="222" t="s">
        <v>240</v>
      </c>
      <c r="D68" s="233">
        <v>536.57000000000005</v>
      </c>
      <c r="E68" s="230">
        <v>23.708345000000001</v>
      </c>
      <c r="F68" s="223">
        <v>12721.186676650002</v>
      </c>
      <c r="G68" s="244">
        <f>F68/$F$572</f>
        <v>2.6573961828395181E-3</v>
      </c>
      <c r="H68" s="252">
        <f t="shared" si="2"/>
        <v>0.78664260149368925</v>
      </c>
      <c r="I68" s="254" t="str">
        <f t="shared" si="3"/>
        <v>A</v>
      </c>
    </row>
    <row r="69" spans="1:9" x14ac:dyDescent="0.2">
      <c r="A69" s="226">
        <v>65</v>
      </c>
      <c r="B69" s="226" t="s">
        <v>502</v>
      </c>
      <c r="C69" s="222" t="s">
        <v>436</v>
      </c>
      <c r="D69" s="233">
        <v>58.92</v>
      </c>
      <c r="E69" s="230">
        <v>212.76206600000003</v>
      </c>
      <c r="F69" s="223">
        <v>12535.940928720001</v>
      </c>
      <c r="G69" s="244">
        <f>F69/$F$572</f>
        <v>2.6186992156501279E-3</v>
      </c>
      <c r="H69" s="252">
        <f t="shared" si="2"/>
        <v>0.78926130070933942</v>
      </c>
      <c r="I69" s="254" t="str">
        <f t="shared" si="3"/>
        <v>A</v>
      </c>
    </row>
    <row r="70" spans="1:9" x14ac:dyDescent="0.2">
      <c r="A70" s="226">
        <v>66</v>
      </c>
      <c r="B70" s="226" t="s">
        <v>407</v>
      </c>
      <c r="C70" s="222" t="s">
        <v>320</v>
      </c>
      <c r="D70" s="233">
        <v>119.232</v>
      </c>
      <c r="E70" s="230">
        <v>103.25328300000001</v>
      </c>
      <c r="F70" s="223">
        <v>12311.095438656001</v>
      </c>
      <c r="G70" s="244">
        <f>F70/$F$572</f>
        <v>2.5717300482121963E-3</v>
      </c>
      <c r="H70" s="252">
        <f t="shared" si="2"/>
        <v>0.79183303075755163</v>
      </c>
      <c r="I70" s="254" t="str">
        <f t="shared" si="3"/>
        <v>A</v>
      </c>
    </row>
    <row r="71" spans="1:9" x14ac:dyDescent="0.2">
      <c r="A71" s="226">
        <v>67</v>
      </c>
      <c r="B71" s="226" t="s">
        <v>1116</v>
      </c>
      <c r="C71" s="222" t="s">
        <v>1118</v>
      </c>
      <c r="D71" s="233">
        <v>50.46</v>
      </c>
      <c r="E71" s="230">
        <v>242.31304800000004</v>
      </c>
      <c r="F71" s="223">
        <v>12227.116402080002</v>
      </c>
      <c r="G71" s="244">
        <f>F71/$F$572</f>
        <v>2.5541872216734408E-3</v>
      </c>
      <c r="H71" s="252">
        <f t="shared" si="2"/>
        <v>0.79438721797922507</v>
      </c>
      <c r="I71" s="254" t="str">
        <f t="shared" si="3"/>
        <v>A</v>
      </c>
    </row>
    <row r="72" spans="1:9" x14ac:dyDescent="0.2">
      <c r="A72" s="226">
        <v>68</v>
      </c>
      <c r="B72" s="226" t="s">
        <v>589</v>
      </c>
      <c r="C72" s="222" t="s">
        <v>1336</v>
      </c>
      <c r="D72" s="233">
        <v>20</v>
      </c>
      <c r="E72" s="230">
        <v>597.58791500000007</v>
      </c>
      <c r="F72" s="223">
        <v>11951.758300000001</v>
      </c>
      <c r="G72" s="244">
        <f>F72/$F$572</f>
        <v>2.496666206694198E-3</v>
      </c>
      <c r="H72" s="252">
        <f t="shared" si="2"/>
        <v>0.79688388418591927</v>
      </c>
      <c r="I72" s="254" t="str">
        <f t="shared" si="3"/>
        <v>A</v>
      </c>
    </row>
    <row r="73" spans="1:9" x14ac:dyDescent="0.2">
      <c r="A73" s="226">
        <v>69</v>
      </c>
      <c r="B73" s="226" t="s">
        <v>558</v>
      </c>
      <c r="C73" s="222" t="s">
        <v>452</v>
      </c>
      <c r="D73" s="233">
        <v>44.16</v>
      </c>
      <c r="E73" s="230">
        <v>268.46103800000003</v>
      </c>
      <c r="F73" s="223">
        <v>11855.23943808</v>
      </c>
      <c r="G73" s="244">
        <f>F73/$F$572</f>
        <v>2.4765038695036732E-3</v>
      </c>
      <c r="H73" s="252">
        <f t="shared" si="2"/>
        <v>0.79936038805542298</v>
      </c>
      <c r="I73" s="254" t="str">
        <f t="shared" si="3"/>
        <v>A</v>
      </c>
    </row>
    <row r="74" spans="1:9" x14ac:dyDescent="0.2">
      <c r="A74" s="226">
        <v>70</v>
      </c>
      <c r="B74" s="226" t="s">
        <v>1261</v>
      </c>
      <c r="C74" s="222" t="s">
        <v>1269</v>
      </c>
      <c r="D74" s="233">
        <v>950</v>
      </c>
      <c r="E74" s="230">
        <v>12.385890000000002</v>
      </c>
      <c r="F74" s="223">
        <v>11766.595500000001</v>
      </c>
      <c r="G74" s="244">
        <f>F74/$F$572</f>
        <v>2.4579865669380227E-3</v>
      </c>
      <c r="H74" s="252">
        <f t="shared" ref="H74:H75" si="4">G74+H73</f>
        <v>0.80181837462236105</v>
      </c>
      <c r="I74" s="255" t="str">
        <f t="shared" ref="I74:I79" si="5">IF(H74&lt;=0.8,"A",IF(H74&lt;=0.95,"B","C"))</f>
        <v>B</v>
      </c>
    </row>
    <row r="75" spans="1:9" x14ac:dyDescent="0.2">
      <c r="A75" s="226">
        <v>71</v>
      </c>
      <c r="B75" s="226" t="s">
        <v>380</v>
      </c>
      <c r="C75" s="222" t="s">
        <v>313</v>
      </c>
      <c r="D75" s="233">
        <v>55.25</v>
      </c>
      <c r="E75" s="230">
        <v>212.83713200000003</v>
      </c>
      <c r="F75" s="223">
        <v>11759.251543000002</v>
      </c>
      <c r="G75" s="244">
        <f>F75/$F$572</f>
        <v>2.4564524487936394E-3</v>
      </c>
      <c r="H75" s="252">
        <f t="shared" si="4"/>
        <v>0.80427482707115472</v>
      </c>
      <c r="I75" s="255" t="str">
        <f t="shared" si="5"/>
        <v>B</v>
      </c>
    </row>
    <row r="76" spans="1:9" x14ac:dyDescent="0.2">
      <c r="A76" s="226">
        <v>72</v>
      </c>
      <c r="B76" s="226" t="s">
        <v>554</v>
      </c>
      <c r="C76" s="222" t="s">
        <v>477</v>
      </c>
      <c r="D76" s="233">
        <v>113.85749999999999</v>
      </c>
      <c r="E76" s="230">
        <v>101.71443000000001</v>
      </c>
      <c r="F76" s="223">
        <v>11580.950713725</v>
      </c>
      <c r="G76" s="244">
        <f>F76/$F$572</f>
        <v>2.4192062425114685E-3</v>
      </c>
      <c r="H76" s="252">
        <f t="shared" ref="H76:H134" si="6">G76+H75</f>
        <v>0.80669403331366618</v>
      </c>
      <c r="I76" s="255" t="str">
        <f t="shared" si="5"/>
        <v>B</v>
      </c>
    </row>
    <row r="77" spans="1:9" x14ac:dyDescent="0.2">
      <c r="A77" s="226">
        <v>73</v>
      </c>
      <c r="B77" s="226" t="s">
        <v>759</v>
      </c>
      <c r="C77" s="222" t="s">
        <v>942</v>
      </c>
      <c r="D77" s="233">
        <v>63</v>
      </c>
      <c r="E77" s="230">
        <v>181.60967600000001</v>
      </c>
      <c r="F77" s="223">
        <v>11441.409588</v>
      </c>
      <c r="G77" s="244">
        <f>F77/$F$572</f>
        <v>2.3900567563608262E-3</v>
      </c>
      <c r="H77" s="252">
        <f t="shared" si="6"/>
        <v>0.80908409007002702</v>
      </c>
      <c r="I77" s="255" t="str">
        <f t="shared" si="5"/>
        <v>B</v>
      </c>
    </row>
    <row r="78" spans="1:9" x14ac:dyDescent="0.2">
      <c r="A78" s="226">
        <v>74</v>
      </c>
      <c r="B78" s="226" t="s">
        <v>1235</v>
      </c>
      <c r="C78" s="222" t="s">
        <v>428</v>
      </c>
      <c r="D78" s="233">
        <v>368.73</v>
      </c>
      <c r="E78" s="230">
        <v>30.276620000000001</v>
      </c>
      <c r="F78" s="223">
        <v>11163.8980926</v>
      </c>
      <c r="G78" s="244">
        <f>F78/$F$572</f>
        <v>2.3320859076251762E-3</v>
      </c>
      <c r="H78" s="252">
        <f t="shared" si="6"/>
        <v>0.81141617597765214</v>
      </c>
      <c r="I78" s="255" t="str">
        <f t="shared" si="5"/>
        <v>B</v>
      </c>
    </row>
    <row r="79" spans="1:9" x14ac:dyDescent="0.2">
      <c r="A79" s="226">
        <v>75</v>
      </c>
      <c r="B79" s="226" t="s">
        <v>788</v>
      </c>
      <c r="C79" s="222" t="s">
        <v>942</v>
      </c>
      <c r="D79" s="233">
        <v>59</v>
      </c>
      <c r="E79" s="230">
        <v>181.60967600000001</v>
      </c>
      <c r="F79" s="223">
        <v>10714.970884</v>
      </c>
      <c r="G79" s="244">
        <f>F79/$F$572</f>
        <v>2.2383071210363295E-3</v>
      </c>
      <c r="H79" s="252">
        <f t="shared" si="6"/>
        <v>0.81365448309868849</v>
      </c>
      <c r="I79" s="255" t="str">
        <f t="shared" si="5"/>
        <v>B</v>
      </c>
    </row>
    <row r="80" spans="1:9" x14ac:dyDescent="0.2">
      <c r="A80" s="226">
        <v>76</v>
      </c>
      <c r="B80" s="226" t="s">
        <v>515</v>
      </c>
      <c r="C80" s="222" t="s">
        <v>443</v>
      </c>
      <c r="D80" s="233">
        <v>13.4</v>
      </c>
      <c r="E80" s="230">
        <v>789.05625900000018</v>
      </c>
      <c r="F80" s="223">
        <v>10573.353870600004</v>
      </c>
      <c r="G80" s="244">
        <f>F80/$F$572</f>
        <v>2.2087239916947052E-3</v>
      </c>
      <c r="H80" s="252">
        <f t="shared" si="6"/>
        <v>0.81586320709038318</v>
      </c>
      <c r="I80" s="255" t="str">
        <f t="shared" ref="I80:I139" si="7">IF(H80&lt;=0.8,"A",IF(H80&lt;=0.95,"B","C"))</f>
        <v>B</v>
      </c>
    </row>
    <row r="81" spans="1:9" x14ac:dyDescent="0.2">
      <c r="A81" s="226">
        <v>77</v>
      </c>
      <c r="B81" s="226" t="s">
        <v>1323</v>
      </c>
      <c r="C81" s="222" t="s">
        <v>231</v>
      </c>
      <c r="D81" s="233">
        <v>307.39999999999998</v>
      </c>
      <c r="E81" s="230">
        <v>32.753798000000003</v>
      </c>
      <c r="F81" s="223">
        <v>10068.5175052</v>
      </c>
      <c r="G81" s="244">
        <f>F81/$F$572</f>
        <v>2.1032660446908308E-3</v>
      </c>
      <c r="H81" s="252">
        <f t="shared" si="6"/>
        <v>0.81796647313507398</v>
      </c>
      <c r="I81" s="255" t="str">
        <f t="shared" si="7"/>
        <v>B</v>
      </c>
    </row>
    <row r="82" spans="1:9" x14ac:dyDescent="0.2">
      <c r="A82" s="226">
        <v>78</v>
      </c>
      <c r="B82" s="226" t="s">
        <v>574</v>
      </c>
      <c r="C82" s="222" t="s">
        <v>481</v>
      </c>
      <c r="D82" s="233">
        <v>28.02</v>
      </c>
      <c r="E82" s="230">
        <v>355.11222399999997</v>
      </c>
      <c r="F82" s="223">
        <v>9950.2445164799992</v>
      </c>
      <c r="G82" s="244">
        <f>F82/$F$572</f>
        <v>2.0785593725267905E-3</v>
      </c>
      <c r="H82" s="252">
        <f t="shared" si="6"/>
        <v>0.82004503250760075</v>
      </c>
      <c r="I82" s="255" t="str">
        <f t="shared" si="7"/>
        <v>B</v>
      </c>
    </row>
    <row r="83" spans="1:9" x14ac:dyDescent="0.2">
      <c r="A83" s="226">
        <v>79</v>
      </c>
      <c r="B83" s="226" t="s">
        <v>401</v>
      </c>
      <c r="C83" s="222" t="s">
        <v>304</v>
      </c>
      <c r="D83" s="233">
        <v>8.01</v>
      </c>
      <c r="E83" s="230">
        <v>1186.7309050000001</v>
      </c>
      <c r="F83" s="223">
        <v>9505.7145490500006</v>
      </c>
      <c r="G83" s="244">
        <f>F83/$F$572</f>
        <v>1.985699148977478E-3</v>
      </c>
      <c r="H83" s="252">
        <f t="shared" si="6"/>
        <v>0.82203073165657825</v>
      </c>
      <c r="I83" s="255" t="str">
        <f t="shared" si="7"/>
        <v>B</v>
      </c>
    </row>
    <row r="84" spans="1:9" x14ac:dyDescent="0.2">
      <c r="A84" s="226">
        <v>80</v>
      </c>
      <c r="B84" s="226" t="s">
        <v>9225</v>
      </c>
      <c r="C84" s="222" t="s">
        <v>1044</v>
      </c>
      <c r="D84" s="233">
        <v>1</v>
      </c>
      <c r="E84" s="230">
        <v>9465.0058005985011</v>
      </c>
      <c r="F84" s="223">
        <v>9465.0058005985011</v>
      </c>
      <c r="G84" s="244">
        <f>F84/$F$572</f>
        <v>1.9771952825149448E-3</v>
      </c>
      <c r="H84" s="252">
        <f t="shared" si="6"/>
        <v>0.82400792693909319</v>
      </c>
      <c r="I84" s="255" t="str">
        <f t="shared" si="7"/>
        <v>B</v>
      </c>
    </row>
    <row r="85" spans="1:9" x14ac:dyDescent="0.2">
      <c r="A85" s="226">
        <v>81</v>
      </c>
      <c r="B85" s="226" t="s">
        <v>557</v>
      </c>
      <c r="C85" s="222" t="s">
        <v>451</v>
      </c>
      <c r="D85" s="233">
        <v>44.16</v>
      </c>
      <c r="E85" s="230">
        <v>213.56277</v>
      </c>
      <c r="F85" s="223">
        <v>9430.9319231999998</v>
      </c>
      <c r="G85" s="244">
        <f>F85/$F$572</f>
        <v>1.9700774094709526E-3</v>
      </c>
      <c r="H85" s="252">
        <f t="shared" si="6"/>
        <v>0.82597800434856417</v>
      </c>
      <c r="I85" s="255" t="str">
        <f t="shared" si="7"/>
        <v>B</v>
      </c>
    </row>
    <row r="86" spans="1:9" x14ac:dyDescent="0.2">
      <c r="A86" s="226">
        <v>82</v>
      </c>
      <c r="B86" s="226" t="s">
        <v>327</v>
      </c>
      <c r="C86" s="222" t="s">
        <v>1262</v>
      </c>
      <c r="D86" s="233">
        <v>9.0299999999999994</v>
      </c>
      <c r="E86" s="230">
        <v>1034.4470130000002</v>
      </c>
      <c r="F86" s="223">
        <v>9341.0565273900011</v>
      </c>
      <c r="G86" s="244">
        <f>F86/$F$572</f>
        <v>1.9513028611660317E-3</v>
      </c>
      <c r="H86" s="252">
        <f t="shared" si="6"/>
        <v>0.82792930720973024</v>
      </c>
      <c r="I86" s="255" t="str">
        <f t="shared" si="7"/>
        <v>B</v>
      </c>
    </row>
    <row r="87" spans="1:9" x14ac:dyDescent="0.2">
      <c r="A87" s="226">
        <v>83</v>
      </c>
      <c r="B87" s="226" t="s">
        <v>347</v>
      </c>
      <c r="C87" s="222" t="s">
        <v>424</v>
      </c>
      <c r="D87" s="233">
        <v>54.804000000000002</v>
      </c>
      <c r="E87" s="230">
        <v>169.68669300000002</v>
      </c>
      <c r="F87" s="223">
        <v>9299.5095231720006</v>
      </c>
      <c r="G87" s="244">
        <f>F87/$F$572</f>
        <v>1.9426238870086927E-3</v>
      </c>
      <c r="H87" s="252">
        <f t="shared" si="6"/>
        <v>0.82987193109673896</v>
      </c>
      <c r="I87" s="255" t="str">
        <f t="shared" si="7"/>
        <v>B</v>
      </c>
    </row>
    <row r="88" spans="1:9" x14ac:dyDescent="0.2">
      <c r="A88" s="226">
        <v>84</v>
      </c>
      <c r="B88" s="226" t="s">
        <v>578</v>
      </c>
      <c r="C88" s="222" t="s">
        <v>1211</v>
      </c>
      <c r="D88" s="233">
        <v>49.55</v>
      </c>
      <c r="E88" s="230">
        <v>182.12262699999999</v>
      </c>
      <c r="F88" s="223">
        <v>9024.1761678499988</v>
      </c>
      <c r="G88" s="244">
        <f>F88/$F$572</f>
        <v>1.8851080415110335E-3</v>
      </c>
      <c r="H88" s="252">
        <f t="shared" si="6"/>
        <v>0.83175703913824994</v>
      </c>
      <c r="I88" s="255" t="str">
        <f t="shared" si="7"/>
        <v>B</v>
      </c>
    </row>
    <row r="89" spans="1:9" x14ac:dyDescent="0.2">
      <c r="A89" s="226">
        <v>85</v>
      </c>
      <c r="B89" s="226" t="s">
        <v>367</v>
      </c>
      <c r="C89" s="222" t="s">
        <v>306</v>
      </c>
      <c r="D89" s="233">
        <v>48.096000000000004</v>
      </c>
      <c r="E89" s="230">
        <v>186.01354800000001</v>
      </c>
      <c r="F89" s="223">
        <v>8946.5076046080012</v>
      </c>
      <c r="G89" s="244">
        <f>F89/$F$572</f>
        <v>1.8688834432300603E-3</v>
      </c>
      <c r="H89" s="252">
        <f t="shared" si="6"/>
        <v>0.83362592258148005</v>
      </c>
      <c r="I89" s="255" t="str">
        <f t="shared" si="7"/>
        <v>B</v>
      </c>
    </row>
    <row r="90" spans="1:9" x14ac:dyDescent="0.2">
      <c r="A90" s="226">
        <v>86</v>
      </c>
      <c r="B90" s="226" t="s">
        <v>363</v>
      </c>
      <c r="C90" s="222" t="s">
        <v>306</v>
      </c>
      <c r="D90" s="233">
        <v>47.18</v>
      </c>
      <c r="E90" s="230">
        <v>186.01354800000001</v>
      </c>
      <c r="F90" s="223">
        <v>8776.1191946400013</v>
      </c>
      <c r="G90" s="244">
        <f>F90/$F$572</f>
        <v>1.8332901041998137E-3</v>
      </c>
      <c r="H90" s="252">
        <f t="shared" si="6"/>
        <v>0.83545921268567991</v>
      </c>
      <c r="I90" s="255" t="str">
        <f t="shared" si="7"/>
        <v>B</v>
      </c>
    </row>
    <row r="91" spans="1:9" x14ac:dyDescent="0.2">
      <c r="A91" s="226">
        <v>87</v>
      </c>
      <c r="B91" s="226" t="s">
        <v>377</v>
      </c>
      <c r="C91" s="222" t="s">
        <v>1253</v>
      </c>
      <c r="D91" s="233">
        <v>190.42</v>
      </c>
      <c r="E91" s="230">
        <v>46.078012999999999</v>
      </c>
      <c r="F91" s="223">
        <v>8774.1752354599994</v>
      </c>
      <c r="G91" s="244">
        <f>F91/$F$572</f>
        <v>1.8328840202521571E-3</v>
      </c>
      <c r="H91" s="252">
        <f t="shared" si="6"/>
        <v>0.83729209670593208</v>
      </c>
      <c r="I91" s="255" t="str">
        <f t="shared" si="7"/>
        <v>B</v>
      </c>
    </row>
    <row r="92" spans="1:9" x14ac:dyDescent="0.2">
      <c r="A92" s="226">
        <v>88</v>
      </c>
      <c r="B92" s="226" t="s">
        <v>1242</v>
      </c>
      <c r="C92" s="222" t="s">
        <v>424</v>
      </c>
      <c r="D92" s="233">
        <v>50.699999999999996</v>
      </c>
      <c r="E92" s="230">
        <v>169.68669300000002</v>
      </c>
      <c r="F92" s="223">
        <v>8603.1153351000012</v>
      </c>
      <c r="G92" s="244">
        <f>F92/$F$572</f>
        <v>1.797150410031033E-3</v>
      </c>
      <c r="H92" s="252">
        <f t="shared" si="6"/>
        <v>0.83908924711596311</v>
      </c>
      <c r="I92" s="255" t="str">
        <f t="shared" si="7"/>
        <v>B</v>
      </c>
    </row>
    <row r="93" spans="1:9" x14ac:dyDescent="0.2">
      <c r="A93" s="226">
        <v>89</v>
      </c>
      <c r="B93" s="226" t="s">
        <v>1255</v>
      </c>
      <c r="C93" s="222" t="s">
        <v>1265</v>
      </c>
      <c r="D93" s="233">
        <v>91.5</v>
      </c>
      <c r="E93" s="230">
        <v>92.681488000000002</v>
      </c>
      <c r="F93" s="223">
        <v>8480.3561520000003</v>
      </c>
      <c r="G93" s="244">
        <f>F93/$F$572</f>
        <v>1.7715065929194405E-3</v>
      </c>
      <c r="H93" s="252">
        <f t="shared" si="6"/>
        <v>0.84086075370888258</v>
      </c>
      <c r="I93" s="255" t="str">
        <f t="shared" si="7"/>
        <v>B</v>
      </c>
    </row>
    <row r="94" spans="1:9" x14ac:dyDescent="0.2">
      <c r="A94" s="226">
        <v>90</v>
      </c>
      <c r="B94" s="226" t="s">
        <v>522</v>
      </c>
      <c r="C94" s="222" t="s">
        <v>477</v>
      </c>
      <c r="D94" s="233">
        <v>82.15</v>
      </c>
      <c r="E94" s="230">
        <v>101.71443000000001</v>
      </c>
      <c r="F94" s="223">
        <v>8355.840424500002</v>
      </c>
      <c r="G94" s="244">
        <f>F94/$F$572</f>
        <v>1.7454958419279994E-3</v>
      </c>
      <c r="H94" s="252">
        <f t="shared" si="6"/>
        <v>0.84260624955081054</v>
      </c>
      <c r="I94" s="255" t="str">
        <f t="shared" si="7"/>
        <v>B</v>
      </c>
    </row>
    <row r="95" spans="1:9" x14ac:dyDescent="0.2">
      <c r="A95" s="226">
        <v>91</v>
      </c>
      <c r="B95" s="226" t="s">
        <v>1216</v>
      </c>
      <c r="C95" s="222" t="s">
        <v>441</v>
      </c>
      <c r="D95" s="233">
        <v>1.7223000000000002</v>
      </c>
      <c r="E95" s="230">
        <v>4748.8378030000003</v>
      </c>
      <c r="F95" s="223">
        <v>8178.9233481069014</v>
      </c>
      <c r="G95" s="244">
        <f>F95/$F$572</f>
        <v>1.7085386951274494E-3</v>
      </c>
      <c r="H95" s="252">
        <f t="shared" si="6"/>
        <v>0.84431478824593797</v>
      </c>
      <c r="I95" s="255" t="str">
        <f t="shared" si="7"/>
        <v>B</v>
      </c>
    </row>
    <row r="96" spans="1:9" x14ac:dyDescent="0.2">
      <c r="A96" s="226">
        <v>92</v>
      </c>
      <c r="B96" s="226" t="s">
        <v>56</v>
      </c>
      <c r="C96" s="222" t="s">
        <v>6</v>
      </c>
      <c r="D96" s="233">
        <v>160</v>
      </c>
      <c r="E96" s="230">
        <v>50.707083000000004</v>
      </c>
      <c r="F96" s="223">
        <v>8113.1332800000009</v>
      </c>
      <c r="G96" s="244">
        <f>F96/$F$572</f>
        <v>1.6947954587219235E-3</v>
      </c>
      <c r="H96" s="252">
        <f t="shared" si="6"/>
        <v>0.84600958370465995</v>
      </c>
      <c r="I96" s="255" t="str">
        <f t="shared" si="7"/>
        <v>B</v>
      </c>
    </row>
    <row r="97" spans="1:9" x14ac:dyDescent="0.2">
      <c r="A97" s="226">
        <v>93</v>
      </c>
      <c r="B97" s="226" t="s">
        <v>1314</v>
      </c>
      <c r="C97" s="222" t="s">
        <v>940</v>
      </c>
      <c r="D97" s="233">
        <v>405</v>
      </c>
      <c r="E97" s="230">
        <v>19.529671</v>
      </c>
      <c r="F97" s="223">
        <v>7909.5167550000006</v>
      </c>
      <c r="G97" s="244">
        <f>F97/$F$572</f>
        <v>1.6522609224359944E-3</v>
      </c>
      <c r="H97" s="252">
        <f t="shared" si="6"/>
        <v>0.84766184462709593</v>
      </c>
      <c r="I97" s="255" t="str">
        <f t="shared" si="7"/>
        <v>B</v>
      </c>
    </row>
    <row r="98" spans="1:9" x14ac:dyDescent="0.2">
      <c r="A98" s="226">
        <v>94</v>
      </c>
      <c r="B98" s="226" t="s">
        <v>852</v>
      </c>
      <c r="C98" s="222" t="s">
        <v>114</v>
      </c>
      <c r="D98" s="233">
        <v>1</v>
      </c>
      <c r="E98" s="230">
        <v>7752.8415020000002</v>
      </c>
      <c r="F98" s="223">
        <v>7752.8415020000002</v>
      </c>
      <c r="G98" s="244">
        <f>F98/$F$572</f>
        <v>1.61953219752609E-3</v>
      </c>
      <c r="H98" s="252">
        <f t="shared" si="6"/>
        <v>0.84928137682462201</v>
      </c>
      <c r="I98" s="255" t="str">
        <f t="shared" si="7"/>
        <v>B</v>
      </c>
    </row>
    <row r="99" spans="1:9" x14ac:dyDescent="0.2">
      <c r="A99" s="226">
        <v>95</v>
      </c>
      <c r="B99" s="226" t="s">
        <v>860</v>
      </c>
      <c r="C99" s="222" t="s">
        <v>114</v>
      </c>
      <c r="D99" s="233">
        <v>1</v>
      </c>
      <c r="E99" s="230">
        <v>7752.8415020000002</v>
      </c>
      <c r="F99" s="223">
        <v>7752.8415020000002</v>
      </c>
      <c r="G99" s="244">
        <f>F99/$F$572</f>
        <v>1.61953219752609E-3</v>
      </c>
      <c r="H99" s="252">
        <f t="shared" si="6"/>
        <v>0.8509009090221481</v>
      </c>
      <c r="I99" s="255" t="str">
        <f t="shared" si="7"/>
        <v>B</v>
      </c>
    </row>
    <row r="100" spans="1:9" x14ac:dyDescent="0.2">
      <c r="A100" s="226">
        <v>96</v>
      </c>
      <c r="B100" s="226" t="s">
        <v>1259</v>
      </c>
      <c r="C100" s="222" t="s">
        <v>1268</v>
      </c>
      <c r="D100" s="233">
        <v>490</v>
      </c>
      <c r="E100" s="230">
        <v>15.751349000000001</v>
      </c>
      <c r="F100" s="223">
        <v>7718.1610100000007</v>
      </c>
      <c r="G100" s="244">
        <f>F100/$F$572</f>
        <v>1.6122876055393255E-3</v>
      </c>
      <c r="H100" s="252">
        <f t="shared" si="6"/>
        <v>0.85251319662768743</v>
      </c>
      <c r="I100" s="255" t="str">
        <f t="shared" si="7"/>
        <v>B</v>
      </c>
    </row>
    <row r="101" spans="1:9" x14ac:dyDescent="0.2">
      <c r="A101" s="226">
        <v>97</v>
      </c>
      <c r="B101" s="226" t="s">
        <v>356</v>
      </c>
      <c r="C101" s="222" t="s">
        <v>304</v>
      </c>
      <c r="D101" s="233">
        <v>6.3</v>
      </c>
      <c r="E101" s="230">
        <v>1186.7309050000001</v>
      </c>
      <c r="F101" s="223">
        <v>7476.4047015000006</v>
      </c>
      <c r="G101" s="244">
        <f>F101/$F$572</f>
        <v>1.5617858475103761E-3</v>
      </c>
      <c r="H101" s="252">
        <f t="shared" si="6"/>
        <v>0.85407498247519775</v>
      </c>
      <c r="I101" s="255" t="str">
        <f t="shared" si="7"/>
        <v>B</v>
      </c>
    </row>
    <row r="102" spans="1:9" x14ac:dyDescent="0.2">
      <c r="A102" s="226">
        <v>98</v>
      </c>
      <c r="B102" s="226" t="s">
        <v>853</v>
      </c>
      <c r="C102" s="222" t="s">
        <v>115</v>
      </c>
      <c r="D102" s="233">
        <v>1</v>
      </c>
      <c r="E102" s="230">
        <v>7295.501897000001</v>
      </c>
      <c r="F102" s="223">
        <v>7295.501897000001</v>
      </c>
      <c r="G102" s="244">
        <f>F102/$F$572</f>
        <v>1.5239961008175103E-3</v>
      </c>
      <c r="H102" s="252">
        <f t="shared" si="6"/>
        <v>0.8555989785760153</v>
      </c>
      <c r="I102" s="255" t="str">
        <f t="shared" si="7"/>
        <v>B</v>
      </c>
    </row>
    <row r="103" spans="1:9" x14ac:dyDescent="0.2">
      <c r="A103" s="226">
        <v>99</v>
      </c>
      <c r="B103" s="226" t="s">
        <v>861</v>
      </c>
      <c r="C103" s="222" t="s">
        <v>115</v>
      </c>
      <c r="D103" s="233">
        <v>1</v>
      </c>
      <c r="E103" s="230">
        <v>7295.501897000001</v>
      </c>
      <c r="F103" s="223">
        <v>7295.501897000001</v>
      </c>
      <c r="G103" s="244">
        <f>F103/$F$572</f>
        <v>1.5239961008175103E-3</v>
      </c>
      <c r="H103" s="252">
        <f t="shared" si="6"/>
        <v>0.85712297467683285</v>
      </c>
      <c r="I103" s="255" t="str">
        <f t="shared" si="7"/>
        <v>B</v>
      </c>
    </row>
    <row r="104" spans="1:9" x14ac:dyDescent="0.2">
      <c r="A104" s="226">
        <v>100</v>
      </c>
      <c r="B104" s="226" t="s">
        <v>537</v>
      </c>
      <c r="C104" s="222" t="s">
        <v>462</v>
      </c>
      <c r="D104" s="233">
        <v>59.942999999999998</v>
      </c>
      <c r="E104" s="230">
        <v>119.74278100000001</v>
      </c>
      <c r="F104" s="223">
        <v>7177.7415214829998</v>
      </c>
      <c r="G104" s="244">
        <f>F104/$F$572</f>
        <v>1.4993965111453433E-3</v>
      </c>
      <c r="H104" s="252">
        <f t="shared" si="6"/>
        <v>0.85862237118797824</v>
      </c>
      <c r="I104" s="255" t="str">
        <f t="shared" si="7"/>
        <v>B</v>
      </c>
    </row>
    <row r="105" spans="1:9" x14ac:dyDescent="0.2">
      <c r="A105" s="226">
        <v>101</v>
      </c>
      <c r="B105" s="226" t="s">
        <v>764</v>
      </c>
      <c r="C105" s="222" t="s">
        <v>940</v>
      </c>
      <c r="D105" s="233">
        <v>367</v>
      </c>
      <c r="E105" s="230">
        <v>19.529671</v>
      </c>
      <c r="F105" s="223">
        <v>7167.3892569999998</v>
      </c>
      <c r="G105" s="244">
        <f>F105/$F$572</f>
        <v>1.4972339716889133E-3</v>
      </c>
      <c r="H105" s="252">
        <f t="shared" si="6"/>
        <v>0.86011960515966712</v>
      </c>
      <c r="I105" s="255" t="str">
        <f t="shared" si="7"/>
        <v>B</v>
      </c>
    </row>
    <row r="106" spans="1:9" x14ac:dyDescent="0.2">
      <c r="A106" s="226">
        <v>102</v>
      </c>
      <c r="B106" s="226" t="s">
        <v>259</v>
      </c>
      <c r="C106" s="222" t="s">
        <v>1333</v>
      </c>
      <c r="D106" s="233">
        <v>1</v>
      </c>
      <c r="E106" s="230">
        <v>6963.7477099999996</v>
      </c>
      <c r="F106" s="223">
        <v>6963.7477099999996</v>
      </c>
      <c r="G106" s="244">
        <f>F106/$F$572</f>
        <v>1.4546942084246387E-3</v>
      </c>
      <c r="H106" s="252">
        <f t="shared" si="6"/>
        <v>0.86157429936809171</v>
      </c>
      <c r="I106" s="255" t="str">
        <f t="shared" si="7"/>
        <v>B</v>
      </c>
    </row>
    <row r="107" spans="1:9" x14ac:dyDescent="0.2">
      <c r="A107" s="226">
        <v>103</v>
      </c>
      <c r="B107" s="226" t="s">
        <v>403</v>
      </c>
      <c r="C107" s="222" t="s">
        <v>317</v>
      </c>
      <c r="D107" s="233">
        <v>42.17</v>
      </c>
      <c r="E107" s="230">
        <v>164.569694</v>
      </c>
      <c r="F107" s="223">
        <v>6939.9039959800002</v>
      </c>
      <c r="G107" s="244">
        <f>F107/$F$572</f>
        <v>1.4497133684894959E-3</v>
      </c>
      <c r="H107" s="252">
        <f t="shared" si="6"/>
        <v>0.86302401273658125</v>
      </c>
      <c r="I107" s="255" t="str">
        <f t="shared" si="7"/>
        <v>B</v>
      </c>
    </row>
    <row r="108" spans="1:9" x14ac:dyDescent="0.2">
      <c r="A108" s="226">
        <v>104</v>
      </c>
      <c r="B108" s="226" t="s">
        <v>413</v>
      </c>
      <c r="C108" s="222" t="s">
        <v>312</v>
      </c>
      <c r="D108" s="233">
        <v>144.4</v>
      </c>
      <c r="E108" s="230">
        <v>47.979685000000003</v>
      </c>
      <c r="F108" s="223">
        <v>6928.2665140000008</v>
      </c>
      <c r="G108" s="244">
        <f>F108/$F$572</f>
        <v>1.4472823531308204E-3</v>
      </c>
      <c r="H108" s="252">
        <f t="shared" si="6"/>
        <v>0.8644712950897121</v>
      </c>
      <c r="I108" s="255" t="str">
        <f t="shared" si="7"/>
        <v>B</v>
      </c>
    </row>
    <row r="109" spans="1:9" x14ac:dyDescent="0.2">
      <c r="A109" s="226">
        <v>105</v>
      </c>
      <c r="B109" s="226" t="s">
        <v>569</v>
      </c>
      <c r="C109" s="222" t="s">
        <v>462</v>
      </c>
      <c r="D109" s="233">
        <v>57.680999999999997</v>
      </c>
      <c r="E109" s="230">
        <v>119.74278100000001</v>
      </c>
      <c r="F109" s="223">
        <v>6906.8833508610005</v>
      </c>
      <c r="G109" s="244">
        <f>F109/$F$572</f>
        <v>1.4428155107247644E-3</v>
      </c>
      <c r="H109" s="252">
        <f t="shared" si="6"/>
        <v>0.86591411060043688</v>
      </c>
      <c r="I109" s="255" t="str">
        <f t="shared" si="7"/>
        <v>B</v>
      </c>
    </row>
    <row r="110" spans="1:9" x14ac:dyDescent="0.2">
      <c r="A110" s="226">
        <v>106</v>
      </c>
      <c r="B110" s="226" t="s">
        <v>325</v>
      </c>
      <c r="C110" s="222" t="s">
        <v>295</v>
      </c>
      <c r="D110" s="233">
        <v>51.39</v>
      </c>
      <c r="E110" s="230">
        <v>132.11616000000001</v>
      </c>
      <c r="F110" s="223">
        <v>6789.4494624000008</v>
      </c>
      <c r="G110" s="244">
        <f>F110/$F$572</f>
        <v>1.4182841226660491E-3</v>
      </c>
      <c r="H110" s="252">
        <f t="shared" si="6"/>
        <v>0.86733239472310297</v>
      </c>
      <c r="I110" s="255" t="str">
        <f t="shared" si="7"/>
        <v>B</v>
      </c>
    </row>
    <row r="111" spans="1:9" x14ac:dyDescent="0.2">
      <c r="A111" s="226">
        <v>107</v>
      </c>
      <c r="B111" s="226" t="s">
        <v>1039</v>
      </c>
      <c r="C111" s="222" t="s">
        <v>1047</v>
      </c>
      <c r="D111" s="233">
        <v>1</v>
      </c>
      <c r="E111" s="230">
        <v>6775.988477148001</v>
      </c>
      <c r="F111" s="223">
        <v>6775.988477148001</v>
      </c>
      <c r="G111" s="244">
        <f>F111/$F$572</f>
        <v>1.4154721860334719E-3</v>
      </c>
      <c r="H111" s="252">
        <f t="shared" si="6"/>
        <v>0.86874786690913641</v>
      </c>
      <c r="I111" s="255" t="str">
        <f t="shared" si="7"/>
        <v>B</v>
      </c>
    </row>
    <row r="112" spans="1:9" x14ac:dyDescent="0.2">
      <c r="A112" s="226">
        <v>108</v>
      </c>
      <c r="B112" s="226" t="s">
        <v>873</v>
      </c>
      <c r="C112" s="222" t="s">
        <v>294</v>
      </c>
      <c r="D112" s="233">
        <v>791.46</v>
      </c>
      <c r="E112" s="230">
        <v>8.4949690000000011</v>
      </c>
      <c r="F112" s="223">
        <v>6723.4281647400012</v>
      </c>
      <c r="G112" s="244">
        <f>F112/$F$572</f>
        <v>1.4044925834922842E-3</v>
      </c>
      <c r="H112" s="252">
        <f t="shared" si="6"/>
        <v>0.8701523594926287</v>
      </c>
      <c r="I112" s="255" t="str">
        <f t="shared" si="7"/>
        <v>B</v>
      </c>
    </row>
    <row r="113" spans="1:9" x14ac:dyDescent="0.2">
      <c r="A113" s="226">
        <v>109</v>
      </c>
      <c r="B113" s="226" t="s">
        <v>385</v>
      </c>
      <c r="C113" s="222" t="s">
        <v>304</v>
      </c>
      <c r="D113" s="233">
        <v>5.63</v>
      </c>
      <c r="E113" s="230">
        <v>1186.7309050000001</v>
      </c>
      <c r="F113" s="223">
        <v>6681.2949951500004</v>
      </c>
      <c r="G113" s="244">
        <f>F113/$F$572</f>
        <v>1.395691162140225E-3</v>
      </c>
      <c r="H113" s="252">
        <f t="shared" si="6"/>
        <v>0.87154805065476892</v>
      </c>
      <c r="I113" s="255" t="str">
        <f t="shared" si="7"/>
        <v>B</v>
      </c>
    </row>
    <row r="114" spans="1:9" x14ac:dyDescent="0.2">
      <c r="A114" s="226">
        <v>110</v>
      </c>
      <c r="B114" s="226" t="s">
        <v>793</v>
      </c>
      <c r="C114" s="222" t="s">
        <v>940</v>
      </c>
      <c r="D114" s="233">
        <v>323</v>
      </c>
      <c r="E114" s="230">
        <v>19.529671</v>
      </c>
      <c r="F114" s="223">
        <v>6308.0837330000004</v>
      </c>
      <c r="G114" s="244">
        <f>F114/$F$572</f>
        <v>1.317729081350188E-3</v>
      </c>
      <c r="H114" s="252">
        <f t="shared" si="6"/>
        <v>0.87286577973611912</v>
      </c>
      <c r="I114" s="255" t="str">
        <f t="shared" si="7"/>
        <v>B</v>
      </c>
    </row>
    <row r="115" spans="1:9" x14ac:dyDescent="0.2">
      <c r="A115" s="226">
        <v>111</v>
      </c>
      <c r="B115" s="226" t="s">
        <v>854</v>
      </c>
      <c r="C115" s="222" t="s">
        <v>4609</v>
      </c>
      <c r="D115" s="233">
        <v>1</v>
      </c>
      <c r="E115" s="230">
        <v>6235.8952630000003</v>
      </c>
      <c r="F115" s="223">
        <v>6235.8952630000003</v>
      </c>
      <c r="G115" s="244">
        <f>F115/$F$572</f>
        <v>1.3026492488236252E-3</v>
      </c>
      <c r="H115" s="252">
        <f t="shared" si="6"/>
        <v>0.87416842898494274</v>
      </c>
      <c r="I115" s="255" t="str">
        <f t="shared" si="7"/>
        <v>B</v>
      </c>
    </row>
    <row r="116" spans="1:9" x14ac:dyDescent="0.2">
      <c r="A116" s="226">
        <v>112</v>
      </c>
      <c r="B116" s="226" t="s">
        <v>862</v>
      </c>
      <c r="C116" s="222" t="s">
        <v>4609</v>
      </c>
      <c r="D116" s="233">
        <v>1</v>
      </c>
      <c r="E116" s="230">
        <v>6235.8952630000003</v>
      </c>
      <c r="F116" s="223">
        <v>6235.8952630000003</v>
      </c>
      <c r="G116" s="244">
        <f>F116/$F$572</f>
        <v>1.3026492488236252E-3</v>
      </c>
      <c r="H116" s="252">
        <f t="shared" si="6"/>
        <v>0.87547107823376635</v>
      </c>
      <c r="I116" s="255" t="str">
        <f t="shared" si="7"/>
        <v>B</v>
      </c>
    </row>
    <row r="117" spans="1:9" x14ac:dyDescent="0.2">
      <c r="A117" s="226">
        <v>113</v>
      </c>
      <c r="B117" s="226" t="s">
        <v>406</v>
      </c>
      <c r="C117" s="222" t="s">
        <v>318</v>
      </c>
      <c r="D117" s="233">
        <v>5.96</v>
      </c>
      <c r="E117" s="230">
        <v>996.11330900000019</v>
      </c>
      <c r="F117" s="223">
        <v>5936.835321640001</v>
      </c>
      <c r="G117" s="244">
        <f>F117/$F$572</f>
        <v>1.2401770308764584E-3</v>
      </c>
      <c r="H117" s="252">
        <f t="shared" si="6"/>
        <v>0.87671125526464277</v>
      </c>
      <c r="I117" s="255" t="str">
        <f t="shared" si="7"/>
        <v>B</v>
      </c>
    </row>
    <row r="118" spans="1:9" x14ac:dyDescent="0.2">
      <c r="A118" s="226">
        <v>114</v>
      </c>
      <c r="B118" s="226" t="s">
        <v>870</v>
      </c>
      <c r="C118" s="222" t="s">
        <v>245</v>
      </c>
      <c r="D118" s="233">
        <v>1270</v>
      </c>
      <c r="E118" s="230">
        <v>4.6666030000000003</v>
      </c>
      <c r="F118" s="223">
        <v>5926.5858100000005</v>
      </c>
      <c r="G118" s="244">
        <f>F118/$F$572</f>
        <v>1.2380359560066037E-3</v>
      </c>
      <c r="H118" s="252">
        <f t="shared" si="6"/>
        <v>0.87794929122064935</v>
      </c>
      <c r="I118" s="255" t="str">
        <f t="shared" si="7"/>
        <v>B</v>
      </c>
    </row>
    <row r="119" spans="1:9" x14ac:dyDescent="0.2">
      <c r="A119" s="226">
        <v>115</v>
      </c>
      <c r="B119" s="226" t="s">
        <v>398</v>
      </c>
      <c r="C119" s="222" t="s">
        <v>313</v>
      </c>
      <c r="D119" s="233">
        <v>27.84</v>
      </c>
      <c r="E119" s="230">
        <v>212.83713200000003</v>
      </c>
      <c r="F119" s="223">
        <v>5925.3857548800006</v>
      </c>
      <c r="G119" s="244">
        <f>F119/$F$572</f>
        <v>1.237785270125157E-3</v>
      </c>
      <c r="H119" s="252">
        <f t="shared" si="6"/>
        <v>0.87918707649077454</v>
      </c>
      <c r="I119" s="255" t="str">
        <f t="shared" si="7"/>
        <v>B</v>
      </c>
    </row>
    <row r="120" spans="1:9" x14ac:dyDescent="0.2">
      <c r="A120" s="226">
        <v>116</v>
      </c>
      <c r="B120" s="226" t="s">
        <v>802</v>
      </c>
      <c r="C120" s="222" t="s">
        <v>87</v>
      </c>
      <c r="D120" s="233">
        <v>227</v>
      </c>
      <c r="E120" s="230">
        <v>25.872748000000001</v>
      </c>
      <c r="F120" s="223">
        <v>5873.1137960000005</v>
      </c>
      <c r="G120" s="244">
        <f>F120/$F$572</f>
        <v>1.2268659032824217E-3</v>
      </c>
      <c r="H120" s="252">
        <f t="shared" si="6"/>
        <v>0.88041394239405701</v>
      </c>
      <c r="I120" s="255" t="str">
        <f t="shared" si="7"/>
        <v>B</v>
      </c>
    </row>
    <row r="121" spans="1:9" x14ac:dyDescent="0.2">
      <c r="A121" s="226">
        <v>117</v>
      </c>
      <c r="B121" s="226" t="s">
        <v>773</v>
      </c>
      <c r="C121" s="222" t="s">
        <v>942</v>
      </c>
      <c r="D121" s="233">
        <v>32</v>
      </c>
      <c r="E121" s="230">
        <v>181.60967600000001</v>
      </c>
      <c r="F121" s="223">
        <v>5811.5096320000002</v>
      </c>
      <c r="G121" s="244">
        <f>F121/$F$572</f>
        <v>1.2139970825959753E-3</v>
      </c>
      <c r="H121" s="252">
        <f t="shared" si="6"/>
        <v>0.88162793947665297</v>
      </c>
      <c r="I121" s="255" t="str">
        <f t="shared" si="7"/>
        <v>B</v>
      </c>
    </row>
    <row r="122" spans="1:9" x14ac:dyDescent="0.2">
      <c r="A122" s="226">
        <v>118</v>
      </c>
      <c r="B122" s="226" t="s">
        <v>361</v>
      </c>
      <c r="C122" s="222" t="s">
        <v>424</v>
      </c>
      <c r="D122" s="233">
        <v>31.86</v>
      </c>
      <c r="E122" s="230">
        <v>169.68669300000002</v>
      </c>
      <c r="F122" s="223">
        <v>5406.2180389800005</v>
      </c>
      <c r="G122" s="244">
        <f>F122/$F$572</f>
        <v>1.1293335712739389E-3</v>
      </c>
      <c r="H122" s="252">
        <f t="shared" si="6"/>
        <v>0.88275727304792695</v>
      </c>
      <c r="I122" s="255" t="str">
        <f t="shared" si="7"/>
        <v>B</v>
      </c>
    </row>
    <row r="123" spans="1:9" x14ac:dyDescent="0.2">
      <c r="A123" s="226">
        <v>119</v>
      </c>
      <c r="B123" s="226" t="s">
        <v>562</v>
      </c>
      <c r="C123" s="222" t="s">
        <v>456</v>
      </c>
      <c r="D123" s="233">
        <v>82.5</v>
      </c>
      <c r="E123" s="230">
        <v>64.944601000000006</v>
      </c>
      <c r="F123" s="223">
        <v>5357.9295825000008</v>
      </c>
      <c r="G123" s="244">
        <f>F123/$F$572</f>
        <v>1.1192463393837962E-3</v>
      </c>
      <c r="H123" s="252">
        <f t="shared" si="6"/>
        <v>0.88387651938731071</v>
      </c>
      <c r="I123" s="255" t="str">
        <f t="shared" si="7"/>
        <v>B</v>
      </c>
    </row>
    <row r="124" spans="1:9" x14ac:dyDescent="0.2">
      <c r="A124" s="226">
        <v>120</v>
      </c>
      <c r="B124" s="226" t="s">
        <v>142</v>
      </c>
      <c r="C124" s="222" t="s">
        <v>140</v>
      </c>
      <c r="D124" s="233">
        <v>2</v>
      </c>
      <c r="E124" s="230">
        <v>2675.9777900000004</v>
      </c>
      <c r="F124" s="223">
        <v>5351.9555800000007</v>
      </c>
      <c r="G124" s="244">
        <f>F124/$F$572</f>
        <v>1.1179983983038251E-3</v>
      </c>
      <c r="H124" s="252">
        <f t="shared" si="6"/>
        <v>0.88499451778561455</v>
      </c>
      <c r="I124" s="255" t="str">
        <f t="shared" si="7"/>
        <v>B</v>
      </c>
    </row>
    <row r="125" spans="1:9" x14ac:dyDescent="0.2">
      <c r="A125" s="226">
        <v>121</v>
      </c>
      <c r="B125" s="226" t="s">
        <v>149</v>
      </c>
      <c r="C125" s="222" t="s">
        <v>140</v>
      </c>
      <c r="D125" s="233">
        <v>2</v>
      </c>
      <c r="E125" s="230">
        <v>2675.9777900000004</v>
      </c>
      <c r="F125" s="223">
        <v>5351.9555800000007</v>
      </c>
      <c r="G125" s="244">
        <f>F125/$F$572</f>
        <v>1.1179983983038251E-3</v>
      </c>
      <c r="H125" s="252">
        <f t="shared" si="6"/>
        <v>0.8861125161839184</v>
      </c>
      <c r="I125" s="255" t="str">
        <f t="shared" si="7"/>
        <v>B</v>
      </c>
    </row>
    <row r="126" spans="1:9" x14ac:dyDescent="0.2">
      <c r="A126" s="226">
        <v>122</v>
      </c>
      <c r="B126" s="226" t="s">
        <v>155</v>
      </c>
      <c r="C126" s="222" t="s">
        <v>140</v>
      </c>
      <c r="D126" s="233">
        <v>2</v>
      </c>
      <c r="E126" s="230">
        <v>2675.9777900000004</v>
      </c>
      <c r="F126" s="223">
        <v>5351.9555800000007</v>
      </c>
      <c r="G126" s="244">
        <f>F126/$F$572</f>
        <v>1.1179983983038251E-3</v>
      </c>
      <c r="H126" s="252">
        <f t="shared" si="6"/>
        <v>0.88723051458222224</v>
      </c>
      <c r="I126" s="255" t="str">
        <f t="shared" si="7"/>
        <v>B</v>
      </c>
    </row>
    <row r="127" spans="1:9" x14ac:dyDescent="0.2">
      <c r="A127" s="226">
        <v>123</v>
      </c>
      <c r="B127" s="226" t="s">
        <v>790</v>
      </c>
      <c r="C127" s="222" t="s">
        <v>695</v>
      </c>
      <c r="D127" s="233">
        <v>18</v>
      </c>
      <c r="E127" s="230">
        <v>297.1993717483</v>
      </c>
      <c r="F127" s="223">
        <v>5349.5886914694001</v>
      </c>
      <c r="G127" s="244">
        <f>F127/$F$572</f>
        <v>1.1175039664000806E-3</v>
      </c>
      <c r="H127" s="252">
        <f t="shared" si="6"/>
        <v>0.88834801854862233</v>
      </c>
      <c r="I127" s="255" t="str">
        <f t="shared" si="7"/>
        <v>B</v>
      </c>
    </row>
    <row r="128" spans="1:9" x14ac:dyDescent="0.2">
      <c r="A128" s="226">
        <v>124</v>
      </c>
      <c r="B128" s="226" t="s">
        <v>1007</v>
      </c>
      <c r="C128" s="222" t="s">
        <v>100</v>
      </c>
      <c r="D128" s="233">
        <v>9.4163999999999994</v>
      </c>
      <c r="E128" s="230">
        <v>567.53649300000006</v>
      </c>
      <c r="F128" s="223">
        <v>5344.1506326852004</v>
      </c>
      <c r="G128" s="244">
        <f>F128/$F$572</f>
        <v>1.1163679814465922E-3</v>
      </c>
      <c r="H128" s="252">
        <f t="shared" si="6"/>
        <v>0.88946438653006887</v>
      </c>
      <c r="I128" s="255" t="str">
        <f t="shared" si="7"/>
        <v>B</v>
      </c>
    </row>
    <row r="129" spans="1:9" x14ac:dyDescent="0.2">
      <c r="A129" s="226">
        <v>125</v>
      </c>
      <c r="B129" s="226" t="s">
        <v>526</v>
      </c>
      <c r="C129" s="222" t="s">
        <v>452</v>
      </c>
      <c r="D129" s="233">
        <v>19.72</v>
      </c>
      <c r="E129" s="230">
        <v>268.46103800000003</v>
      </c>
      <c r="F129" s="223">
        <v>5294.0516693600002</v>
      </c>
      <c r="G129" s="244">
        <f>F129/$F$572</f>
        <v>1.1059025431751006E-3</v>
      </c>
      <c r="H129" s="252">
        <f t="shared" si="6"/>
        <v>0.89057028907324398</v>
      </c>
      <c r="I129" s="255" t="str">
        <f t="shared" si="7"/>
        <v>B</v>
      </c>
    </row>
    <row r="130" spans="1:9" x14ac:dyDescent="0.2">
      <c r="A130" s="226">
        <v>126</v>
      </c>
      <c r="B130" s="226" t="s">
        <v>1040</v>
      </c>
      <c r="C130" s="222" t="s">
        <v>1046</v>
      </c>
      <c r="D130" s="233">
        <v>1</v>
      </c>
      <c r="E130" s="230">
        <v>5149.2898910000013</v>
      </c>
      <c r="F130" s="223">
        <v>5149.2898910000013</v>
      </c>
      <c r="G130" s="244">
        <f>F130/$F$572</f>
        <v>1.0756624871950224E-3</v>
      </c>
      <c r="H130" s="252">
        <f t="shared" si="6"/>
        <v>0.89164595156043902</v>
      </c>
      <c r="I130" s="255" t="str">
        <f t="shared" si="7"/>
        <v>B</v>
      </c>
    </row>
    <row r="131" spans="1:9" x14ac:dyDescent="0.2">
      <c r="A131" s="226">
        <v>127</v>
      </c>
      <c r="B131" s="226" t="s">
        <v>514</v>
      </c>
      <c r="C131" s="222" t="s">
        <v>1236</v>
      </c>
      <c r="D131" s="233">
        <v>382.5</v>
      </c>
      <c r="E131" s="230">
        <v>13.424303000000002</v>
      </c>
      <c r="F131" s="223">
        <v>5134.795897500001</v>
      </c>
      <c r="G131" s="244">
        <f>F131/$F$572</f>
        <v>1.0726347599884325E-3</v>
      </c>
      <c r="H131" s="252">
        <f t="shared" si="6"/>
        <v>0.89271858632042744</v>
      </c>
      <c r="I131" s="255" t="str">
        <f t="shared" si="7"/>
        <v>B</v>
      </c>
    </row>
    <row r="132" spans="1:9" x14ac:dyDescent="0.2">
      <c r="A132" s="226">
        <v>128</v>
      </c>
      <c r="B132" s="226" t="s">
        <v>1064</v>
      </c>
      <c r="C132" s="222" t="s">
        <v>1070</v>
      </c>
      <c r="D132" s="233">
        <v>12</v>
      </c>
      <c r="E132" s="230">
        <v>423.78510300000005</v>
      </c>
      <c r="F132" s="223">
        <v>5085.4212360000001</v>
      </c>
      <c r="G132" s="244">
        <f>F132/$F$572</f>
        <v>1.0623206249683144E-3</v>
      </c>
      <c r="H132" s="252">
        <f t="shared" si="6"/>
        <v>0.8937809069453958</v>
      </c>
      <c r="I132" s="255" t="str">
        <f t="shared" si="7"/>
        <v>B</v>
      </c>
    </row>
    <row r="133" spans="1:9" x14ac:dyDescent="0.2">
      <c r="A133" s="226">
        <v>129</v>
      </c>
      <c r="B133" s="226" t="s">
        <v>360</v>
      </c>
      <c r="C133" s="222" t="s">
        <v>318</v>
      </c>
      <c r="D133" s="233">
        <v>5.0999999999999996</v>
      </c>
      <c r="E133" s="230">
        <v>996.11330900000019</v>
      </c>
      <c r="F133" s="223">
        <v>5080.1778759000008</v>
      </c>
      <c r="G133" s="244">
        <f>F133/$F$572</f>
        <v>1.0612253116560298E-3</v>
      </c>
      <c r="H133" s="252">
        <f t="shared" si="6"/>
        <v>0.89484213225705178</v>
      </c>
      <c r="I133" s="255" t="str">
        <f t="shared" si="7"/>
        <v>B</v>
      </c>
    </row>
    <row r="134" spans="1:9" x14ac:dyDescent="0.2">
      <c r="A134" s="226">
        <v>130</v>
      </c>
      <c r="B134" s="226" t="s">
        <v>595</v>
      </c>
      <c r="C134" s="222" t="s">
        <v>105</v>
      </c>
      <c r="D134" s="233">
        <v>7</v>
      </c>
      <c r="E134" s="230">
        <v>720.14567100000011</v>
      </c>
      <c r="F134" s="223">
        <v>5041.0196970000006</v>
      </c>
      <c r="G134" s="244">
        <f>F134/$F$572</f>
        <v>1.0530453518943505E-3</v>
      </c>
      <c r="H134" s="252">
        <f t="shared" si="6"/>
        <v>0.8958951776089461</v>
      </c>
      <c r="I134" s="255" t="str">
        <f t="shared" si="7"/>
        <v>B</v>
      </c>
    </row>
    <row r="135" spans="1:9" x14ac:dyDescent="0.2">
      <c r="A135" s="226">
        <v>131</v>
      </c>
      <c r="B135" s="226" t="s">
        <v>877</v>
      </c>
      <c r="C135" s="222" t="s">
        <v>612</v>
      </c>
      <c r="D135" s="233">
        <v>14</v>
      </c>
      <c r="E135" s="230">
        <v>351.5591</v>
      </c>
      <c r="F135" s="223">
        <v>4921.8274000000001</v>
      </c>
      <c r="G135" s="244">
        <f>F135/$F$572</f>
        <v>1.0281466405458991E-3</v>
      </c>
      <c r="H135" s="252">
        <f t="shared" ref="H135:H198" si="8">G135+H134</f>
        <v>0.89692332424949195</v>
      </c>
      <c r="I135" s="255" t="str">
        <f t="shared" si="7"/>
        <v>B</v>
      </c>
    </row>
    <row r="136" spans="1:9" x14ac:dyDescent="0.2">
      <c r="A136" s="226">
        <v>132</v>
      </c>
      <c r="B136" s="226" t="s">
        <v>550</v>
      </c>
      <c r="C136" s="222" t="s">
        <v>468</v>
      </c>
      <c r="D136" s="233">
        <v>4</v>
      </c>
      <c r="E136" s="230">
        <v>1216.9449700000002</v>
      </c>
      <c r="F136" s="223">
        <v>4867.779880000001</v>
      </c>
      <c r="G136" s="244">
        <f>F136/$F$572</f>
        <v>1.0168563673197725E-3</v>
      </c>
      <c r="H136" s="252">
        <f t="shared" si="8"/>
        <v>0.89794018061681169</v>
      </c>
      <c r="I136" s="255" t="str">
        <f t="shared" si="7"/>
        <v>B</v>
      </c>
    </row>
    <row r="137" spans="1:9" x14ac:dyDescent="0.2">
      <c r="A137" s="226">
        <v>133</v>
      </c>
      <c r="B137" s="226" t="s">
        <v>499</v>
      </c>
      <c r="C137" s="222" t="s">
        <v>435</v>
      </c>
      <c r="D137" s="233">
        <v>47.04</v>
      </c>
      <c r="E137" s="230">
        <v>103.21575000000001</v>
      </c>
      <c r="F137" s="223">
        <v>4855.2688800000005</v>
      </c>
      <c r="G137" s="244">
        <f>F137/$F$572</f>
        <v>1.0142428781470577E-3</v>
      </c>
      <c r="H137" s="252">
        <f t="shared" si="8"/>
        <v>0.8989544234949588</v>
      </c>
      <c r="I137" s="255" t="str">
        <f t="shared" si="7"/>
        <v>B</v>
      </c>
    </row>
    <row r="138" spans="1:9" x14ac:dyDescent="0.2">
      <c r="A138" s="226">
        <v>134</v>
      </c>
      <c r="B138" s="226" t="s">
        <v>563</v>
      </c>
      <c r="C138" s="222" t="s">
        <v>457</v>
      </c>
      <c r="D138" s="233">
        <v>142.54500000000002</v>
      </c>
      <c r="E138" s="230">
        <v>33.904810000000005</v>
      </c>
      <c r="F138" s="223">
        <v>4832.9611414500014</v>
      </c>
      <c r="G138" s="244">
        <f>F138/$F$572</f>
        <v>1.0095828962776493E-3</v>
      </c>
      <c r="H138" s="252">
        <f t="shared" si="8"/>
        <v>0.89996400639123642</v>
      </c>
      <c r="I138" s="255" t="str">
        <f t="shared" si="7"/>
        <v>B</v>
      </c>
    </row>
    <row r="139" spans="1:9" x14ac:dyDescent="0.2">
      <c r="A139" s="226">
        <v>135</v>
      </c>
      <c r="B139" s="226" t="s">
        <v>329</v>
      </c>
      <c r="C139" s="222" t="s">
        <v>1264</v>
      </c>
      <c r="D139" s="233">
        <v>139</v>
      </c>
      <c r="E139" s="230">
        <v>34.217585000000007</v>
      </c>
      <c r="F139" s="223">
        <v>4756.2443150000008</v>
      </c>
      <c r="G139" s="244">
        <f>F139/$F$572</f>
        <v>9.9355711134502234E-4</v>
      </c>
      <c r="H139" s="252">
        <f t="shared" si="8"/>
        <v>0.90095756350258138</v>
      </c>
      <c r="I139" s="255" t="str">
        <f t="shared" si="7"/>
        <v>B</v>
      </c>
    </row>
    <row r="140" spans="1:9" x14ac:dyDescent="0.2">
      <c r="A140" s="226">
        <v>136</v>
      </c>
      <c r="B140" s="226" t="s">
        <v>568</v>
      </c>
      <c r="C140" s="222" t="s">
        <v>478</v>
      </c>
      <c r="D140" s="233">
        <v>31.96</v>
      </c>
      <c r="E140" s="230">
        <v>146.47878800000001</v>
      </c>
      <c r="F140" s="223">
        <v>4681.4620644800007</v>
      </c>
      <c r="G140" s="244">
        <f>F140/$F$572</f>
        <v>9.7793545024317226E-4</v>
      </c>
      <c r="H140" s="252">
        <f t="shared" si="8"/>
        <v>0.90193549895282454</v>
      </c>
      <c r="I140" s="255" t="str">
        <f t="shared" ref="I140:I202" si="9">IF(H140&lt;=0.8,"A",IF(H140&lt;=0.95,"B","C"))</f>
        <v>B</v>
      </c>
    </row>
    <row r="141" spans="1:9" x14ac:dyDescent="0.2">
      <c r="A141" s="226">
        <v>137</v>
      </c>
      <c r="B141" s="226" t="s">
        <v>418</v>
      </c>
      <c r="C141" s="222" t="s">
        <v>424</v>
      </c>
      <c r="D141" s="233">
        <v>27.200000000000003</v>
      </c>
      <c r="E141" s="230">
        <v>169.68669300000002</v>
      </c>
      <c r="F141" s="223">
        <v>4615.4780496000012</v>
      </c>
      <c r="G141" s="244">
        <f>F141/$F$572</f>
        <v>9.6415169926714203E-4</v>
      </c>
      <c r="H141" s="252">
        <f t="shared" si="8"/>
        <v>0.90289965065209166</v>
      </c>
      <c r="I141" s="255" t="str">
        <f t="shared" si="9"/>
        <v>B</v>
      </c>
    </row>
    <row r="142" spans="1:9" x14ac:dyDescent="0.2">
      <c r="A142" s="226">
        <v>138</v>
      </c>
      <c r="B142" s="226" t="s">
        <v>886</v>
      </c>
      <c r="C142" s="222" t="s">
        <v>592</v>
      </c>
      <c r="D142" s="233">
        <v>106.05000000000001</v>
      </c>
      <c r="E142" s="230">
        <v>43.338104000000001</v>
      </c>
      <c r="F142" s="223">
        <v>4596.0059292000005</v>
      </c>
      <c r="G142" s="244">
        <f>F142/$F$572</f>
        <v>9.6008406471872901E-4</v>
      </c>
      <c r="H142" s="252">
        <f t="shared" si="8"/>
        <v>0.90385973471681036</v>
      </c>
      <c r="I142" s="255" t="str">
        <f t="shared" si="9"/>
        <v>B</v>
      </c>
    </row>
    <row r="143" spans="1:9" x14ac:dyDescent="0.2">
      <c r="A143" s="226">
        <v>139</v>
      </c>
      <c r="B143" s="226" t="s">
        <v>587</v>
      </c>
      <c r="C143" s="222" t="s">
        <v>473</v>
      </c>
      <c r="D143" s="233">
        <v>5</v>
      </c>
      <c r="E143" s="230">
        <v>915.81771100000003</v>
      </c>
      <c r="F143" s="223">
        <v>4579.0885550000003</v>
      </c>
      <c r="G143" s="244">
        <f>F143/$F$572</f>
        <v>9.5655010465938437E-4</v>
      </c>
      <c r="H143" s="252">
        <f t="shared" si="8"/>
        <v>0.9048162848214697</v>
      </c>
      <c r="I143" s="255" t="str">
        <f t="shared" si="9"/>
        <v>B</v>
      </c>
    </row>
    <row r="144" spans="1:9" x14ac:dyDescent="0.2">
      <c r="A144" s="226">
        <v>140</v>
      </c>
      <c r="B144" s="226" t="s">
        <v>586</v>
      </c>
      <c r="C144" s="222" t="s">
        <v>472</v>
      </c>
      <c r="D144" s="233">
        <v>4</v>
      </c>
      <c r="E144" s="230">
        <v>1129.305415</v>
      </c>
      <c r="F144" s="223">
        <v>4517.2216600000002</v>
      </c>
      <c r="G144" s="244">
        <f>F144/$F$572</f>
        <v>9.4362640070031097E-4</v>
      </c>
      <c r="H144" s="252">
        <f t="shared" si="8"/>
        <v>0.90575991122217003</v>
      </c>
      <c r="I144" s="255" t="str">
        <f t="shared" si="9"/>
        <v>B</v>
      </c>
    </row>
    <row r="145" spans="1:9" x14ac:dyDescent="0.2">
      <c r="A145" s="226">
        <v>141</v>
      </c>
      <c r="B145" s="226" t="s">
        <v>517</v>
      </c>
      <c r="C145" s="222" t="s">
        <v>445</v>
      </c>
      <c r="D145" s="233">
        <v>57.06</v>
      </c>
      <c r="E145" s="230">
        <v>79.157097000000007</v>
      </c>
      <c r="F145" s="223">
        <v>4516.7039548200009</v>
      </c>
      <c r="G145" s="244">
        <f>F145/$F$572</f>
        <v>9.4351825451834419E-4</v>
      </c>
      <c r="H145" s="252">
        <f t="shared" si="8"/>
        <v>0.90670342947668836</v>
      </c>
      <c r="I145" s="255" t="str">
        <f t="shared" si="9"/>
        <v>B</v>
      </c>
    </row>
    <row r="146" spans="1:9" x14ac:dyDescent="0.2">
      <c r="A146" s="226">
        <v>142</v>
      </c>
      <c r="B146" s="226" t="s">
        <v>573</v>
      </c>
      <c r="C146" s="222" t="s">
        <v>480</v>
      </c>
      <c r="D146" s="233">
        <v>28.02</v>
      </c>
      <c r="E146" s="230">
        <v>160.62872899999999</v>
      </c>
      <c r="F146" s="223">
        <v>4500.81698658</v>
      </c>
      <c r="G146" s="244">
        <f>F146/$F$572</f>
        <v>9.401995414272642E-4</v>
      </c>
      <c r="H146" s="252">
        <f t="shared" si="8"/>
        <v>0.90764362901811557</v>
      </c>
      <c r="I146" s="255" t="str">
        <f t="shared" si="9"/>
        <v>B</v>
      </c>
    </row>
    <row r="147" spans="1:9" x14ac:dyDescent="0.2">
      <c r="A147" s="226">
        <v>143</v>
      </c>
      <c r="B147" s="226" t="s">
        <v>518</v>
      </c>
      <c r="C147" s="222" t="s">
        <v>446</v>
      </c>
      <c r="D147" s="233">
        <v>57.06</v>
      </c>
      <c r="E147" s="230">
        <v>76.930139000000011</v>
      </c>
      <c r="F147" s="223">
        <v>4389.6337313400008</v>
      </c>
      <c r="G147" s="244">
        <f>F147/$F$572</f>
        <v>9.1697388130761788E-4</v>
      </c>
      <c r="H147" s="252">
        <f t="shared" si="8"/>
        <v>0.9085606028994232</v>
      </c>
      <c r="I147" s="255" t="str">
        <f t="shared" si="9"/>
        <v>B</v>
      </c>
    </row>
    <row r="148" spans="1:9" x14ac:dyDescent="0.2">
      <c r="A148" s="226">
        <v>144</v>
      </c>
      <c r="B148" s="226" t="s">
        <v>383</v>
      </c>
      <c r="C148" s="222" t="s">
        <v>313</v>
      </c>
      <c r="D148" s="233">
        <v>20.56</v>
      </c>
      <c r="E148" s="230">
        <v>212.83713200000003</v>
      </c>
      <c r="F148" s="223">
        <v>4375.93143392</v>
      </c>
      <c r="G148" s="244">
        <f>F148/$F$572</f>
        <v>9.1411153569587731E-4</v>
      </c>
      <c r="H148" s="252">
        <f t="shared" si="8"/>
        <v>0.90947471443511907</v>
      </c>
      <c r="I148" s="255" t="str">
        <f t="shared" si="9"/>
        <v>B</v>
      </c>
    </row>
    <row r="149" spans="1:9" x14ac:dyDescent="0.2">
      <c r="A149" s="226">
        <v>145</v>
      </c>
      <c r="B149" s="226" t="s">
        <v>516</v>
      </c>
      <c r="C149" s="222" t="s">
        <v>444</v>
      </c>
      <c r="D149" s="233">
        <v>32.160000000000004</v>
      </c>
      <c r="E149" s="230">
        <v>134.343118</v>
      </c>
      <c r="F149" s="223">
        <v>4320.4746748800007</v>
      </c>
      <c r="G149" s="244">
        <f>F149/$F$572</f>
        <v>9.025268790493361E-4</v>
      </c>
      <c r="H149" s="252">
        <f t="shared" si="8"/>
        <v>0.91037724131416842</v>
      </c>
      <c r="I149" s="255" t="str">
        <f t="shared" si="9"/>
        <v>B</v>
      </c>
    </row>
    <row r="150" spans="1:9" x14ac:dyDescent="0.2">
      <c r="A150" s="226">
        <v>146</v>
      </c>
      <c r="B150" s="226" t="s">
        <v>831</v>
      </c>
      <c r="C150" s="222" t="s">
        <v>103</v>
      </c>
      <c r="D150" s="233">
        <v>3</v>
      </c>
      <c r="E150" s="230">
        <v>1416.7956840000002</v>
      </c>
      <c r="F150" s="223">
        <v>4250.387052</v>
      </c>
      <c r="G150" s="244">
        <f>F150/$F$572</f>
        <v>8.8788590362465529E-4</v>
      </c>
      <c r="H150" s="252">
        <f t="shared" si="8"/>
        <v>0.91126512721779307</v>
      </c>
      <c r="I150" s="255" t="str">
        <f t="shared" si="9"/>
        <v>B</v>
      </c>
    </row>
    <row r="151" spans="1:9" x14ac:dyDescent="0.2">
      <c r="A151" s="226">
        <v>147</v>
      </c>
      <c r="B151" s="226" t="s">
        <v>841</v>
      </c>
      <c r="C151" s="222" t="s">
        <v>103</v>
      </c>
      <c r="D151" s="233">
        <v>3</v>
      </c>
      <c r="E151" s="230">
        <v>1416.7956840000002</v>
      </c>
      <c r="F151" s="223">
        <v>4250.387052</v>
      </c>
      <c r="G151" s="244">
        <f>F151/$F$572</f>
        <v>8.8788590362465529E-4</v>
      </c>
      <c r="H151" s="252">
        <f t="shared" si="8"/>
        <v>0.91215301312141772</v>
      </c>
      <c r="I151" s="255" t="str">
        <f t="shared" si="9"/>
        <v>B</v>
      </c>
    </row>
    <row r="152" spans="1:9" x14ac:dyDescent="0.2">
      <c r="A152" s="226">
        <v>148</v>
      </c>
      <c r="B152" s="226" t="s">
        <v>525</v>
      </c>
      <c r="C152" s="222" t="s">
        <v>451</v>
      </c>
      <c r="D152" s="233">
        <v>19.72</v>
      </c>
      <c r="E152" s="230">
        <v>213.56277</v>
      </c>
      <c r="F152" s="223">
        <v>4211.4578243999995</v>
      </c>
      <c r="G152" s="244">
        <f>F152/$F$572</f>
        <v>8.7975377071483661E-4</v>
      </c>
      <c r="H152" s="252">
        <f t="shared" si="8"/>
        <v>0.91303276689213253</v>
      </c>
      <c r="I152" s="255" t="str">
        <f t="shared" si="9"/>
        <v>B</v>
      </c>
    </row>
    <row r="153" spans="1:9" x14ac:dyDescent="0.2">
      <c r="A153" s="226">
        <v>149</v>
      </c>
      <c r="B153" s="226" t="s">
        <v>503</v>
      </c>
      <c r="C153" s="222" t="s">
        <v>437</v>
      </c>
      <c r="D153" s="233">
        <v>19.64</v>
      </c>
      <c r="E153" s="230">
        <v>212.76206600000003</v>
      </c>
      <c r="F153" s="223">
        <v>4178.6469762400011</v>
      </c>
      <c r="G153" s="244">
        <f>F153/$F$572</f>
        <v>8.7289973855004274E-4</v>
      </c>
      <c r="H153" s="252">
        <f t="shared" si="8"/>
        <v>0.91390566663068262</v>
      </c>
      <c r="I153" s="255" t="str">
        <f t="shared" si="9"/>
        <v>B</v>
      </c>
    </row>
    <row r="154" spans="1:9" x14ac:dyDescent="0.2">
      <c r="A154" s="226">
        <v>150</v>
      </c>
      <c r="B154" s="226" t="s">
        <v>1258</v>
      </c>
      <c r="C154" s="222" t="s">
        <v>1267</v>
      </c>
      <c r="D154" s="233">
        <v>220</v>
      </c>
      <c r="E154" s="230">
        <v>18.954165000000003</v>
      </c>
      <c r="F154" s="223">
        <v>4169.9163000000008</v>
      </c>
      <c r="G154" s="244">
        <f>F154/$F$572</f>
        <v>8.7107594126575546E-4</v>
      </c>
      <c r="H154" s="252">
        <f t="shared" si="8"/>
        <v>0.91477674257194841</v>
      </c>
      <c r="I154" s="255" t="str">
        <f t="shared" si="9"/>
        <v>B</v>
      </c>
    </row>
    <row r="155" spans="1:9" x14ac:dyDescent="0.2">
      <c r="A155" s="226">
        <v>151</v>
      </c>
      <c r="B155" s="226" t="s">
        <v>638</v>
      </c>
      <c r="C155" s="222" t="s">
        <v>642</v>
      </c>
      <c r="D155" s="233">
        <v>17</v>
      </c>
      <c r="E155" s="230">
        <v>244.86529200000001</v>
      </c>
      <c r="F155" s="223">
        <v>4162.7099640000006</v>
      </c>
      <c r="G155" s="244">
        <f>F155/$F$572</f>
        <v>8.695705715022719E-4</v>
      </c>
      <c r="H155" s="252">
        <f t="shared" si="8"/>
        <v>0.91564631314345069</v>
      </c>
      <c r="I155" s="255" t="str">
        <f t="shared" si="9"/>
        <v>B</v>
      </c>
    </row>
    <row r="156" spans="1:9" x14ac:dyDescent="0.2">
      <c r="A156" s="226">
        <v>152</v>
      </c>
      <c r="B156" s="226" t="s">
        <v>559</v>
      </c>
      <c r="C156" s="222" t="s">
        <v>453</v>
      </c>
      <c r="D156" s="233">
        <v>3.3119999999999998</v>
      </c>
      <c r="E156" s="230">
        <v>1250.074098</v>
      </c>
      <c r="F156" s="223">
        <v>4140.2454125759996</v>
      </c>
      <c r="G156" s="244">
        <f>F156/$F$572</f>
        <v>8.6487783215957227E-4</v>
      </c>
      <c r="H156" s="252">
        <f t="shared" si="8"/>
        <v>0.91651119097561029</v>
      </c>
      <c r="I156" s="255" t="str">
        <f t="shared" si="9"/>
        <v>B</v>
      </c>
    </row>
    <row r="157" spans="1:9" x14ac:dyDescent="0.2">
      <c r="A157" s="226">
        <v>153</v>
      </c>
      <c r="B157" s="226" t="s">
        <v>541</v>
      </c>
      <c r="C157" s="222" t="s">
        <v>481</v>
      </c>
      <c r="D157" s="233">
        <v>11.54</v>
      </c>
      <c r="E157" s="230">
        <v>355.11222399999997</v>
      </c>
      <c r="F157" s="223">
        <v>4097.9950649599996</v>
      </c>
      <c r="G157" s="244">
        <f>F157/$F$572</f>
        <v>8.5605193286792162E-4</v>
      </c>
      <c r="H157" s="252">
        <f t="shared" si="8"/>
        <v>0.91736724290847826</v>
      </c>
      <c r="I157" s="255" t="str">
        <f t="shared" si="9"/>
        <v>B</v>
      </c>
    </row>
    <row r="158" spans="1:9" x14ac:dyDescent="0.2">
      <c r="A158" s="226">
        <v>154</v>
      </c>
      <c r="B158" s="226" t="s">
        <v>544</v>
      </c>
      <c r="C158" s="222" t="s">
        <v>1211</v>
      </c>
      <c r="D158" s="233">
        <v>22.46</v>
      </c>
      <c r="E158" s="230">
        <v>182.12262699999999</v>
      </c>
      <c r="F158" s="223">
        <v>4090.47420242</v>
      </c>
      <c r="G158" s="244">
        <f>F158/$F$572</f>
        <v>8.5448085998663607E-4</v>
      </c>
      <c r="H158" s="252">
        <f t="shared" si="8"/>
        <v>0.91822172376846489</v>
      </c>
      <c r="I158" s="255" t="str">
        <f t="shared" si="9"/>
        <v>B</v>
      </c>
    </row>
    <row r="159" spans="1:9" x14ac:dyDescent="0.2">
      <c r="A159" s="226">
        <v>155</v>
      </c>
      <c r="B159" s="226" t="s">
        <v>355</v>
      </c>
      <c r="C159" s="222" t="s">
        <v>297</v>
      </c>
      <c r="D159" s="233">
        <v>295.5</v>
      </c>
      <c r="E159" s="230">
        <v>13.749589000000002</v>
      </c>
      <c r="F159" s="223">
        <v>4063.0035495000006</v>
      </c>
      <c r="G159" s="244">
        <f>F159/$F$572</f>
        <v>8.4874236954032346E-4</v>
      </c>
      <c r="H159" s="252">
        <f t="shared" si="8"/>
        <v>0.91907046613800525</v>
      </c>
      <c r="I159" s="255" t="str">
        <f t="shared" si="9"/>
        <v>B</v>
      </c>
    </row>
    <row r="160" spans="1:9" x14ac:dyDescent="0.2">
      <c r="A160" s="226">
        <v>156</v>
      </c>
      <c r="B160" s="226" t="s">
        <v>1035</v>
      </c>
      <c r="C160" s="222" t="s">
        <v>1037</v>
      </c>
      <c r="D160" s="233">
        <v>1</v>
      </c>
      <c r="E160" s="230">
        <v>4062.0637707217998</v>
      </c>
      <c r="F160" s="223">
        <v>4062.0637707217998</v>
      </c>
      <c r="G160" s="244">
        <f>F160/$F$572</f>
        <v>8.485460541649278E-4</v>
      </c>
      <c r="H160" s="252">
        <f t="shared" si="8"/>
        <v>0.9199190121921702</v>
      </c>
      <c r="I160" s="255" t="str">
        <f t="shared" si="9"/>
        <v>B</v>
      </c>
    </row>
    <row r="161" spans="1:9" x14ac:dyDescent="0.2">
      <c r="A161" s="226">
        <v>157</v>
      </c>
      <c r="B161" s="226" t="s">
        <v>375</v>
      </c>
      <c r="C161" s="222" t="s">
        <v>1250</v>
      </c>
      <c r="D161" s="233">
        <v>19.041999999999998</v>
      </c>
      <c r="E161" s="230">
        <v>212.37422500000002</v>
      </c>
      <c r="F161" s="223">
        <v>4044.02999245</v>
      </c>
      <c r="G161" s="244">
        <f>F161/$F$572</f>
        <v>8.4477888253544308E-4</v>
      </c>
      <c r="H161" s="252">
        <f t="shared" si="8"/>
        <v>0.92076379107470563</v>
      </c>
      <c r="I161" s="255" t="str">
        <f t="shared" si="9"/>
        <v>B</v>
      </c>
    </row>
    <row r="162" spans="1:9" x14ac:dyDescent="0.2">
      <c r="A162" s="226">
        <v>158</v>
      </c>
      <c r="B162" s="226" t="s">
        <v>565</v>
      </c>
      <c r="C162" s="222" t="s">
        <v>459</v>
      </c>
      <c r="D162" s="233">
        <v>167.36399999999998</v>
      </c>
      <c r="E162" s="230">
        <v>23.770900000000001</v>
      </c>
      <c r="F162" s="223">
        <v>3978.3929075999995</v>
      </c>
      <c r="G162" s="244">
        <f>F162/$F$572</f>
        <v>8.31067603614172E-4</v>
      </c>
      <c r="H162" s="252">
        <f t="shared" si="8"/>
        <v>0.92159485867831981</v>
      </c>
      <c r="I162" s="255" t="str">
        <f t="shared" si="9"/>
        <v>B</v>
      </c>
    </row>
    <row r="163" spans="1:9" x14ac:dyDescent="0.2">
      <c r="A163" s="226">
        <v>159</v>
      </c>
      <c r="B163" s="226" t="s">
        <v>368</v>
      </c>
      <c r="C163" s="222" t="s">
        <v>1217</v>
      </c>
      <c r="D163" s="233">
        <v>244.75</v>
      </c>
      <c r="E163" s="230">
        <v>16.214256000000002</v>
      </c>
      <c r="F163" s="223">
        <v>3968.4391560000008</v>
      </c>
      <c r="G163" s="244">
        <f>F163/$F$572</f>
        <v>8.2898831162836061E-4</v>
      </c>
      <c r="H163" s="252">
        <f t="shared" si="8"/>
        <v>0.92242384698994817</v>
      </c>
      <c r="I163" s="255" t="str">
        <f t="shared" si="9"/>
        <v>B</v>
      </c>
    </row>
    <row r="164" spans="1:9" x14ac:dyDescent="0.2">
      <c r="A164" s="226">
        <v>160</v>
      </c>
      <c r="B164" s="226" t="s">
        <v>776</v>
      </c>
      <c r="C164" s="222" t="s">
        <v>940</v>
      </c>
      <c r="D164" s="233">
        <v>202</v>
      </c>
      <c r="E164" s="230">
        <v>19.529671</v>
      </c>
      <c r="F164" s="223">
        <v>3944.9935420000002</v>
      </c>
      <c r="G164" s="244">
        <f>F164/$F$572</f>
        <v>8.2409063291869345E-4</v>
      </c>
      <c r="H164" s="252">
        <f t="shared" si="8"/>
        <v>0.92324793762286683</v>
      </c>
      <c r="I164" s="255" t="str">
        <f t="shared" si="9"/>
        <v>B</v>
      </c>
    </row>
    <row r="165" spans="1:9" x14ac:dyDescent="0.2">
      <c r="A165" s="226">
        <v>161</v>
      </c>
      <c r="B165" s="226" t="s">
        <v>364</v>
      </c>
      <c r="C165" s="222" t="s">
        <v>1217</v>
      </c>
      <c r="D165" s="233">
        <v>241</v>
      </c>
      <c r="E165" s="230">
        <v>16.214256000000002</v>
      </c>
      <c r="F165" s="223">
        <v>3907.6356960000007</v>
      </c>
      <c r="G165" s="244">
        <f>F165/$F$572</f>
        <v>8.1628675424896791E-4</v>
      </c>
      <c r="H165" s="252">
        <f t="shared" si="8"/>
        <v>0.92406422437711577</v>
      </c>
      <c r="I165" s="255" t="str">
        <f t="shared" si="9"/>
        <v>B</v>
      </c>
    </row>
    <row r="166" spans="1:9" x14ac:dyDescent="0.2">
      <c r="A166" s="226">
        <v>162</v>
      </c>
      <c r="B166" s="226" t="s">
        <v>1220</v>
      </c>
      <c r="C166" s="222" t="s">
        <v>304</v>
      </c>
      <c r="D166" s="233">
        <v>3.28</v>
      </c>
      <c r="E166" s="230">
        <v>1186.7309050000001</v>
      </c>
      <c r="F166" s="223">
        <v>3892.4773684000002</v>
      </c>
      <c r="G166" s="244">
        <f>F166/$F$572</f>
        <v>8.1312025076730684E-4</v>
      </c>
      <c r="H166" s="252">
        <f t="shared" si="8"/>
        <v>0.92487734462788307</v>
      </c>
      <c r="I166" s="255" t="str">
        <f t="shared" si="9"/>
        <v>B</v>
      </c>
    </row>
    <row r="167" spans="1:9" x14ac:dyDescent="0.2">
      <c r="A167" s="226">
        <v>163</v>
      </c>
      <c r="B167" s="226" t="s">
        <v>384</v>
      </c>
      <c r="C167" s="222" t="s">
        <v>297</v>
      </c>
      <c r="D167" s="233">
        <v>281.5</v>
      </c>
      <c r="E167" s="230">
        <v>13.749589000000002</v>
      </c>
      <c r="F167" s="223">
        <v>3870.5093035000004</v>
      </c>
      <c r="G167" s="244">
        <f>F167/$F$572</f>
        <v>8.0853122512893744E-4</v>
      </c>
      <c r="H167" s="252">
        <f t="shared" si="8"/>
        <v>0.92568587585301199</v>
      </c>
      <c r="I167" s="255" t="str">
        <f t="shared" si="9"/>
        <v>B</v>
      </c>
    </row>
    <row r="168" spans="1:9" x14ac:dyDescent="0.2">
      <c r="A168" s="226">
        <v>164</v>
      </c>
      <c r="B168" s="226" t="s">
        <v>176</v>
      </c>
      <c r="C168" s="222" t="s">
        <v>693</v>
      </c>
      <c r="D168" s="233">
        <v>16</v>
      </c>
      <c r="E168" s="230">
        <v>236.8558548924</v>
      </c>
      <c r="F168" s="223">
        <v>3789.6936782784001</v>
      </c>
      <c r="G168" s="244">
        <f>F168/$F$572</f>
        <v>7.9164922037289816E-4</v>
      </c>
      <c r="H168" s="252">
        <f t="shared" si="8"/>
        <v>0.92647752507338488</v>
      </c>
      <c r="I168" s="255" t="str">
        <f t="shared" si="9"/>
        <v>B</v>
      </c>
    </row>
    <row r="169" spans="1:9" x14ac:dyDescent="0.2">
      <c r="A169" s="226">
        <v>165</v>
      </c>
      <c r="B169" s="226" t="s">
        <v>890</v>
      </c>
      <c r="C169" s="222" t="s">
        <v>428</v>
      </c>
      <c r="D169" s="233">
        <v>120.6</v>
      </c>
      <c r="E169" s="230">
        <v>30.276620000000001</v>
      </c>
      <c r="F169" s="223">
        <v>3651.3603720000001</v>
      </c>
      <c r="G169" s="244">
        <f>F169/$F$572</f>
        <v>7.6275204203508321E-4</v>
      </c>
      <c r="H169" s="252">
        <f t="shared" si="8"/>
        <v>0.92724027711542001</v>
      </c>
      <c r="I169" s="255" t="str">
        <f t="shared" si="9"/>
        <v>B</v>
      </c>
    </row>
    <row r="170" spans="1:9" x14ac:dyDescent="0.2">
      <c r="A170" s="226">
        <v>166</v>
      </c>
      <c r="B170" s="226" t="s">
        <v>1313</v>
      </c>
      <c r="C170" s="222" t="s">
        <v>942</v>
      </c>
      <c r="D170" s="233">
        <v>20</v>
      </c>
      <c r="E170" s="230">
        <v>181.60967600000001</v>
      </c>
      <c r="F170" s="223">
        <v>3632.1935200000003</v>
      </c>
      <c r="G170" s="244">
        <f>F170/$F$572</f>
        <v>7.587481766224846E-4</v>
      </c>
      <c r="H170" s="252">
        <f t="shared" si="8"/>
        <v>0.92799902529204248</v>
      </c>
      <c r="I170" s="255" t="str">
        <f t="shared" si="9"/>
        <v>B</v>
      </c>
    </row>
    <row r="171" spans="1:9" x14ac:dyDescent="0.2">
      <c r="A171" s="226">
        <v>167</v>
      </c>
      <c r="B171" s="226" t="s">
        <v>1222</v>
      </c>
      <c r="C171" s="222" t="s">
        <v>317</v>
      </c>
      <c r="D171" s="233">
        <v>22.05</v>
      </c>
      <c r="E171" s="230">
        <v>164.569694</v>
      </c>
      <c r="F171" s="223">
        <v>3628.7617527000002</v>
      </c>
      <c r="G171" s="244">
        <f>F171/$F$572</f>
        <v>7.5803129654240895E-4</v>
      </c>
      <c r="H171" s="252">
        <f t="shared" si="8"/>
        <v>0.92875705658858487</v>
      </c>
      <c r="I171" s="255" t="str">
        <f t="shared" si="9"/>
        <v>B</v>
      </c>
    </row>
    <row r="172" spans="1:9" x14ac:dyDescent="0.2">
      <c r="A172" s="226">
        <v>168</v>
      </c>
      <c r="B172" s="226" t="s">
        <v>399</v>
      </c>
      <c r="C172" s="222" t="s">
        <v>297</v>
      </c>
      <c r="D172" s="233">
        <v>263</v>
      </c>
      <c r="E172" s="230">
        <v>13.749589000000002</v>
      </c>
      <c r="F172" s="223">
        <v>3616.1419070000006</v>
      </c>
      <c r="G172" s="244">
        <f>F172/$F$572</f>
        <v>7.5539507001389189E-4</v>
      </c>
      <c r="H172" s="252">
        <f t="shared" si="8"/>
        <v>0.92951245165859875</v>
      </c>
      <c r="I172" s="255" t="str">
        <f t="shared" si="9"/>
        <v>B</v>
      </c>
    </row>
    <row r="173" spans="1:9" x14ac:dyDescent="0.2">
      <c r="A173" s="226">
        <v>169</v>
      </c>
      <c r="B173" s="226" t="s">
        <v>1257</v>
      </c>
      <c r="C173" s="222" t="s">
        <v>1266</v>
      </c>
      <c r="D173" s="233">
        <v>170</v>
      </c>
      <c r="E173" s="230">
        <v>21.193634000000003</v>
      </c>
      <c r="F173" s="223">
        <v>3602.9177800000007</v>
      </c>
      <c r="G173" s="244">
        <f>F173/$F$572</f>
        <v>7.5263261195833268E-4</v>
      </c>
      <c r="H173" s="252">
        <f t="shared" si="8"/>
        <v>0.9302650842705571</v>
      </c>
      <c r="I173" s="255" t="str">
        <f t="shared" si="9"/>
        <v>B</v>
      </c>
    </row>
    <row r="174" spans="1:9" x14ac:dyDescent="0.2">
      <c r="A174" s="226">
        <v>170</v>
      </c>
      <c r="B174" s="226" t="s">
        <v>396</v>
      </c>
      <c r="C174" s="222" t="s">
        <v>301</v>
      </c>
      <c r="D174" s="233">
        <v>29.92</v>
      </c>
      <c r="E174" s="230">
        <v>119.95546800000001</v>
      </c>
      <c r="F174" s="223">
        <v>3589.0676025600005</v>
      </c>
      <c r="G174" s="244">
        <f>F174/$F$572</f>
        <v>7.4973937490457074E-4</v>
      </c>
      <c r="H174" s="252">
        <f t="shared" si="8"/>
        <v>0.93101482364546162</v>
      </c>
      <c r="I174" s="255" t="str">
        <f t="shared" si="9"/>
        <v>B</v>
      </c>
    </row>
    <row r="175" spans="1:9" x14ac:dyDescent="0.2">
      <c r="A175" s="226">
        <v>171</v>
      </c>
      <c r="B175" s="226" t="s">
        <v>288</v>
      </c>
      <c r="C175" s="222" t="s">
        <v>602</v>
      </c>
      <c r="D175" s="233">
        <v>28.425000000000001</v>
      </c>
      <c r="E175" s="230">
        <v>125.04744500000001</v>
      </c>
      <c r="F175" s="223">
        <v>3554.4736241250002</v>
      </c>
      <c r="G175" s="244">
        <f>F175/$F$572</f>
        <v>7.4251285519543527E-4</v>
      </c>
      <c r="H175" s="252">
        <f t="shared" si="8"/>
        <v>0.93175733650065706</v>
      </c>
      <c r="I175" s="255" t="str">
        <f t="shared" si="9"/>
        <v>B</v>
      </c>
    </row>
    <row r="176" spans="1:9" x14ac:dyDescent="0.2">
      <c r="A176" s="226">
        <v>172</v>
      </c>
      <c r="B176" s="226" t="s">
        <v>575</v>
      </c>
      <c r="C176" s="222" t="s">
        <v>482</v>
      </c>
      <c r="D176" s="233">
        <v>2.79</v>
      </c>
      <c r="E176" s="230">
        <v>1273.3070250000001</v>
      </c>
      <c r="F176" s="223">
        <v>3552.5265997500001</v>
      </c>
      <c r="G176" s="244">
        <f>F176/$F$572</f>
        <v>7.421061309429316E-4</v>
      </c>
      <c r="H176" s="252">
        <f t="shared" si="8"/>
        <v>0.93249944263160001</v>
      </c>
      <c r="I176" s="255" t="str">
        <f t="shared" si="9"/>
        <v>B</v>
      </c>
    </row>
    <row r="177" spans="1:9" x14ac:dyDescent="0.2">
      <c r="A177" s="226">
        <v>173</v>
      </c>
      <c r="B177" s="226" t="s">
        <v>496</v>
      </c>
      <c r="C177" s="222" t="s">
        <v>432</v>
      </c>
      <c r="D177" s="233">
        <v>5</v>
      </c>
      <c r="E177" s="230">
        <v>698.40155300000004</v>
      </c>
      <c r="F177" s="223">
        <v>3492.0077650000003</v>
      </c>
      <c r="G177" s="244">
        <f>F177/$F$572</f>
        <v>7.2946403044221817E-4</v>
      </c>
      <c r="H177" s="252">
        <f t="shared" si="8"/>
        <v>0.93322890666204228</v>
      </c>
      <c r="I177" s="255" t="str">
        <f t="shared" si="9"/>
        <v>B</v>
      </c>
    </row>
    <row r="178" spans="1:9" x14ac:dyDescent="0.2">
      <c r="A178" s="226">
        <v>174</v>
      </c>
      <c r="B178" s="226" t="s">
        <v>519</v>
      </c>
      <c r="C178" s="222" t="s">
        <v>447</v>
      </c>
      <c r="D178" s="233">
        <v>187.65666000000002</v>
      </c>
      <c r="E178" s="230">
        <v>18.478747000000002</v>
      </c>
      <c r="F178" s="223">
        <v>3467.6599430050205</v>
      </c>
      <c r="G178" s="244">
        <f>F178/$F$572</f>
        <v>7.2437788471741121E-4</v>
      </c>
      <c r="H178" s="252">
        <f t="shared" si="8"/>
        <v>0.93395328454675974</v>
      </c>
      <c r="I178" s="255" t="str">
        <f t="shared" si="9"/>
        <v>B</v>
      </c>
    </row>
    <row r="179" spans="1:9" x14ac:dyDescent="0.2">
      <c r="A179" s="226">
        <v>175</v>
      </c>
      <c r="B179" s="226" t="s">
        <v>27</v>
      </c>
      <c r="C179" s="222" t="s">
        <v>415</v>
      </c>
      <c r="D179" s="233">
        <v>6</v>
      </c>
      <c r="E179" s="230">
        <v>573.91710300000011</v>
      </c>
      <c r="F179" s="223">
        <v>3443.5026180000004</v>
      </c>
      <c r="G179" s="244">
        <f>F179/$F$572</f>
        <v>7.1933153291960398E-4</v>
      </c>
      <c r="H179" s="252">
        <f t="shared" si="8"/>
        <v>0.93467261607967933</v>
      </c>
      <c r="I179" s="255" t="str">
        <f t="shared" si="9"/>
        <v>B</v>
      </c>
    </row>
    <row r="180" spans="1:9" x14ac:dyDescent="0.2">
      <c r="A180" s="226">
        <v>176</v>
      </c>
      <c r="B180" s="226" t="s">
        <v>203</v>
      </c>
      <c r="C180" s="222" t="s">
        <v>141</v>
      </c>
      <c r="D180" s="233">
        <v>10</v>
      </c>
      <c r="E180" s="230">
        <v>343.70219200000008</v>
      </c>
      <c r="F180" s="223">
        <v>3437.021920000001</v>
      </c>
      <c r="G180" s="244">
        <f>F180/$F$572</f>
        <v>7.1797774552813799E-4</v>
      </c>
      <c r="H180" s="252">
        <f t="shared" si="8"/>
        <v>0.93539059382520751</v>
      </c>
      <c r="I180" s="255" t="str">
        <f t="shared" si="9"/>
        <v>B</v>
      </c>
    </row>
    <row r="181" spans="1:9" x14ac:dyDescent="0.2">
      <c r="A181" s="226">
        <v>177</v>
      </c>
      <c r="B181" s="226" t="s">
        <v>1320</v>
      </c>
      <c r="C181" s="222" t="s">
        <v>1011</v>
      </c>
      <c r="D181" s="233">
        <v>372.6</v>
      </c>
      <c r="E181" s="230">
        <v>9.2206070000000011</v>
      </c>
      <c r="F181" s="223">
        <v>3435.5981682000006</v>
      </c>
      <c r="G181" s="244">
        <f>F181/$F$572</f>
        <v>7.17680330460283E-4</v>
      </c>
      <c r="H181" s="252">
        <f t="shared" si="8"/>
        <v>0.93610827415566777</v>
      </c>
      <c r="I181" s="255" t="str">
        <f t="shared" si="9"/>
        <v>B</v>
      </c>
    </row>
    <row r="182" spans="1:9" x14ac:dyDescent="0.2">
      <c r="A182" s="226">
        <v>178</v>
      </c>
      <c r="B182" s="226" t="s">
        <v>1106</v>
      </c>
      <c r="C182" s="222" t="s">
        <v>1113</v>
      </c>
      <c r="D182" s="233">
        <v>14</v>
      </c>
      <c r="E182" s="230">
        <v>242.92633722000005</v>
      </c>
      <c r="F182" s="223">
        <v>3400.9687210800007</v>
      </c>
      <c r="G182" s="244">
        <f>F182/$F$572</f>
        <v>7.1044640150934291E-4</v>
      </c>
      <c r="H182" s="252">
        <f t="shared" si="8"/>
        <v>0.93681872055717708</v>
      </c>
      <c r="I182" s="255" t="str">
        <f t="shared" si="9"/>
        <v>B</v>
      </c>
    </row>
    <row r="183" spans="1:9" x14ac:dyDescent="0.2">
      <c r="A183" s="226">
        <v>179</v>
      </c>
      <c r="B183" s="226" t="s">
        <v>357</v>
      </c>
      <c r="C183" s="222" t="s">
        <v>317</v>
      </c>
      <c r="D183" s="233">
        <v>20.38</v>
      </c>
      <c r="E183" s="230">
        <v>164.569694</v>
      </c>
      <c r="F183" s="223">
        <v>3353.9303637199996</v>
      </c>
      <c r="G183" s="244">
        <f>F183/$F$572</f>
        <v>7.0062030945733746E-4</v>
      </c>
      <c r="H183" s="252">
        <f t="shared" si="8"/>
        <v>0.93751934086663447</v>
      </c>
      <c r="I183" s="255" t="str">
        <f t="shared" si="9"/>
        <v>B</v>
      </c>
    </row>
    <row r="184" spans="1:9" x14ac:dyDescent="0.2">
      <c r="A184" s="226">
        <v>180</v>
      </c>
      <c r="B184" s="226" t="s">
        <v>564</v>
      </c>
      <c r="C184" s="222" t="s">
        <v>427</v>
      </c>
      <c r="D184" s="233">
        <v>82.5</v>
      </c>
      <c r="E184" s="230">
        <v>39.447183000000003</v>
      </c>
      <c r="F184" s="223">
        <v>3254.3925975000002</v>
      </c>
      <c r="G184" s="244">
        <f>F184/$F$572</f>
        <v>6.7982733732943731E-4</v>
      </c>
      <c r="H184" s="252">
        <f t="shared" si="8"/>
        <v>0.93819916820396387</v>
      </c>
      <c r="I184" s="255" t="str">
        <f t="shared" si="9"/>
        <v>B</v>
      </c>
    </row>
    <row r="185" spans="1:9" x14ac:dyDescent="0.2">
      <c r="A185" s="226">
        <v>181</v>
      </c>
      <c r="B185" s="226" t="s">
        <v>1326</v>
      </c>
      <c r="C185" s="222" t="s">
        <v>977</v>
      </c>
      <c r="D185" s="233">
        <v>1</v>
      </c>
      <c r="E185" s="230">
        <v>3098.6744360000007</v>
      </c>
      <c r="F185" s="223">
        <v>3098.6744360000007</v>
      </c>
      <c r="G185" s="244">
        <f>F185/$F$572</f>
        <v>6.4729854434124594E-4</v>
      </c>
      <c r="H185" s="252">
        <f t="shared" si="8"/>
        <v>0.93884646674830508</v>
      </c>
      <c r="I185" s="255" t="str">
        <f t="shared" si="9"/>
        <v>B</v>
      </c>
    </row>
    <row r="186" spans="1:9" x14ac:dyDescent="0.2">
      <c r="A186" s="226">
        <v>182</v>
      </c>
      <c r="B186" s="226" t="s">
        <v>352</v>
      </c>
      <c r="C186" s="222" t="s">
        <v>301</v>
      </c>
      <c r="D186" s="233">
        <v>25.793475000000004</v>
      </c>
      <c r="E186" s="230">
        <v>119.95546800000001</v>
      </c>
      <c r="F186" s="223">
        <v>3094.068364971301</v>
      </c>
      <c r="G186" s="244">
        <f>F186/$F$572</f>
        <v>6.4633635772448779E-4</v>
      </c>
      <c r="H186" s="252">
        <f t="shared" si="8"/>
        <v>0.93949280310602956</v>
      </c>
      <c r="I186" s="255" t="str">
        <f t="shared" si="9"/>
        <v>B</v>
      </c>
    </row>
    <row r="187" spans="1:9" x14ac:dyDescent="0.2">
      <c r="A187" s="226">
        <v>183</v>
      </c>
      <c r="B187" s="226" t="s">
        <v>378</v>
      </c>
      <c r="C187" s="222" t="s">
        <v>301</v>
      </c>
      <c r="D187" s="233">
        <v>25.71</v>
      </c>
      <c r="E187" s="230">
        <v>119.95546800000001</v>
      </c>
      <c r="F187" s="223">
        <v>3084.0550822800005</v>
      </c>
      <c r="G187" s="244">
        <f>F187/$F$572</f>
        <v>6.4424462997314546E-4</v>
      </c>
      <c r="H187" s="252">
        <f t="shared" si="8"/>
        <v>0.94013704773600271</v>
      </c>
      <c r="I187" s="255" t="str">
        <f t="shared" si="9"/>
        <v>B</v>
      </c>
    </row>
    <row r="188" spans="1:9" x14ac:dyDescent="0.2">
      <c r="A188" s="226">
        <v>184</v>
      </c>
      <c r="B188" s="226" t="s">
        <v>349</v>
      </c>
      <c r="C188" s="222" t="s">
        <v>426</v>
      </c>
      <c r="D188" s="233">
        <v>54.8</v>
      </c>
      <c r="E188" s="230">
        <v>54.973334000000001</v>
      </c>
      <c r="F188" s="223">
        <v>3012.5387031999999</v>
      </c>
      <c r="G188" s="244">
        <f>F188/$F$572</f>
        <v>6.2930519408494075E-4</v>
      </c>
      <c r="H188" s="252">
        <f t="shared" si="8"/>
        <v>0.9407663529300877</v>
      </c>
      <c r="I188" s="255" t="str">
        <f t="shared" si="9"/>
        <v>B</v>
      </c>
    </row>
    <row r="189" spans="1:9" x14ac:dyDescent="0.2">
      <c r="A189" s="226">
        <v>185</v>
      </c>
      <c r="B189" s="226" t="s">
        <v>1063</v>
      </c>
      <c r="C189" s="222" t="s">
        <v>1067</v>
      </c>
      <c r="D189" s="233">
        <v>3</v>
      </c>
      <c r="E189" s="230">
        <v>990.69604600000014</v>
      </c>
      <c r="F189" s="223">
        <v>2972.0881380000005</v>
      </c>
      <c r="G189" s="244">
        <f>F189/$F$572</f>
        <v>6.2085526089172025E-4</v>
      </c>
      <c r="H189" s="252">
        <f t="shared" si="8"/>
        <v>0.94138720819097943</v>
      </c>
      <c r="I189" s="255" t="str">
        <f t="shared" si="9"/>
        <v>B</v>
      </c>
    </row>
    <row r="190" spans="1:9" x14ac:dyDescent="0.2">
      <c r="A190" s="226">
        <v>186</v>
      </c>
      <c r="B190" s="226" t="s">
        <v>761</v>
      </c>
      <c r="C190" s="222" t="s">
        <v>695</v>
      </c>
      <c r="D190" s="233">
        <v>10</v>
      </c>
      <c r="E190" s="230">
        <v>297.1993717483</v>
      </c>
      <c r="F190" s="223">
        <v>2971.9937174830002</v>
      </c>
      <c r="G190" s="244">
        <f>F190/$F$572</f>
        <v>6.2083553688893362E-4</v>
      </c>
      <c r="H190" s="252">
        <f t="shared" si="8"/>
        <v>0.94200804372786839</v>
      </c>
      <c r="I190" s="255" t="str">
        <f t="shared" si="9"/>
        <v>B</v>
      </c>
    </row>
    <row r="191" spans="1:9" x14ac:dyDescent="0.2">
      <c r="A191" s="226">
        <v>187</v>
      </c>
      <c r="B191" s="226" t="s">
        <v>530</v>
      </c>
      <c r="C191" s="222" t="s">
        <v>456</v>
      </c>
      <c r="D191" s="233">
        <v>45.105999999999995</v>
      </c>
      <c r="E191" s="230">
        <v>64.944601000000006</v>
      </c>
      <c r="F191" s="223">
        <v>2929.3911727059999</v>
      </c>
      <c r="G191" s="244">
        <f>F191/$F$572</f>
        <v>6.1193606526358186E-4</v>
      </c>
      <c r="H191" s="252">
        <f t="shared" si="8"/>
        <v>0.94261997979313195</v>
      </c>
      <c r="I191" s="255" t="str">
        <f t="shared" si="9"/>
        <v>B</v>
      </c>
    </row>
    <row r="192" spans="1:9" x14ac:dyDescent="0.2">
      <c r="A192" s="226">
        <v>188</v>
      </c>
      <c r="B192" s="226" t="s">
        <v>495</v>
      </c>
      <c r="C192" s="222" t="s">
        <v>431</v>
      </c>
      <c r="D192" s="233">
        <v>8</v>
      </c>
      <c r="E192" s="230">
        <v>360.64208600000001</v>
      </c>
      <c r="F192" s="223">
        <v>2885.136688</v>
      </c>
      <c r="G192" s="244">
        <f>F192/$F$572</f>
        <v>6.026915111413541E-4</v>
      </c>
      <c r="H192" s="252">
        <f t="shared" si="8"/>
        <v>0.94322267130427329</v>
      </c>
      <c r="I192" s="255" t="str">
        <f t="shared" si="9"/>
        <v>B</v>
      </c>
    </row>
    <row r="193" spans="1:9" x14ac:dyDescent="0.2">
      <c r="A193" s="226">
        <v>189</v>
      </c>
      <c r="B193" s="226" t="s">
        <v>819</v>
      </c>
      <c r="C193" s="222" t="s">
        <v>99</v>
      </c>
      <c r="D193" s="233">
        <v>20.080000000000002</v>
      </c>
      <c r="E193" s="230">
        <v>143.12584000000001</v>
      </c>
      <c r="F193" s="223">
        <v>2873.9668672000007</v>
      </c>
      <c r="G193" s="244">
        <f>F193/$F$572</f>
        <v>6.0035818800795464E-4</v>
      </c>
      <c r="H193" s="252">
        <f t="shared" si="8"/>
        <v>0.94382302949228125</v>
      </c>
      <c r="I193" s="255" t="str">
        <f t="shared" si="9"/>
        <v>B</v>
      </c>
    </row>
    <row r="194" spans="1:9" x14ac:dyDescent="0.2">
      <c r="A194" s="226">
        <v>190</v>
      </c>
      <c r="B194" s="226" t="s">
        <v>1327</v>
      </c>
      <c r="C194" s="222" t="s">
        <v>950</v>
      </c>
      <c r="D194" s="233">
        <v>1</v>
      </c>
      <c r="E194" s="230">
        <v>2815.6255720000004</v>
      </c>
      <c r="F194" s="223">
        <v>2815.6255720000004</v>
      </c>
      <c r="G194" s="244">
        <f>F194/$F$572</f>
        <v>5.8817096529775216E-4</v>
      </c>
      <c r="H194" s="252">
        <f t="shared" si="8"/>
        <v>0.94441120045757898</v>
      </c>
      <c r="I194" s="255" t="str">
        <f t="shared" si="9"/>
        <v>B</v>
      </c>
    </row>
    <row r="195" spans="1:9" x14ac:dyDescent="0.2">
      <c r="A195" s="226">
        <v>191</v>
      </c>
      <c r="B195" s="226" t="s">
        <v>335</v>
      </c>
      <c r="C195" s="222" t="s">
        <v>304</v>
      </c>
      <c r="D195" s="233">
        <v>2.3595000000000006</v>
      </c>
      <c r="E195" s="230">
        <v>1186.7309050000001</v>
      </c>
      <c r="F195" s="223">
        <v>2800.0915703475011</v>
      </c>
      <c r="G195" s="244">
        <f>F195/$F$572</f>
        <v>5.8492598526995766E-4</v>
      </c>
      <c r="H195" s="252">
        <f t="shared" si="8"/>
        <v>0.94499612644284892</v>
      </c>
      <c r="I195" s="255" t="str">
        <f t="shared" si="9"/>
        <v>B</v>
      </c>
    </row>
    <row r="196" spans="1:9" x14ac:dyDescent="0.2">
      <c r="A196" s="226">
        <v>192</v>
      </c>
      <c r="B196" s="226" t="s">
        <v>1244</v>
      </c>
      <c r="C196" s="222" t="s">
        <v>426</v>
      </c>
      <c r="D196" s="233">
        <v>50.70000000000001</v>
      </c>
      <c r="E196" s="230">
        <v>54.973334000000001</v>
      </c>
      <c r="F196" s="223">
        <v>2787.1480338000006</v>
      </c>
      <c r="G196" s="244">
        <f>F196/$F$572</f>
        <v>5.8222214124281938E-4</v>
      </c>
      <c r="H196" s="252">
        <f t="shared" si="8"/>
        <v>0.94557834858409173</v>
      </c>
      <c r="I196" s="255" t="str">
        <f t="shared" si="9"/>
        <v>B</v>
      </c>
    </row>
    <row r="197" spans="1:9" x14ac:dyDescent="0.2">
      <c r="A197" s="226">
        <v>193</v>
      </c>
      <c r="B197" s="226" t="s">
        <v>891</v>
      </c>
      <c r="C197" s="222" t="s">
        <v>646</v>
      </c>
      <c r="D197" s="233">
        <v>360</v>
      </c>
      <c r="E197" s="230">
        <v>7.7067760000000005</v>
      </c>
      <c r="F197" s="223">
        <v>2774.4393600000003</v>
      </c>
      <c r="G197" s="244">
        <f>F197/$F$572</f>
        <v>5.7956735894117595E-4</v>
      </c>
      <c r="H197" s="252">
        <f t="shared" si="8"/>
        <v>0.94615791594303289</v>
      </c>
      <c r="I197" s="255" t="str">
        <f t="shared" si="9"/>
        <v>B</v>
      </c>
    </row>
    <row r="198" spans="1:9" x14ac:dyDescent="0.2">
      <c r="A198" s="226">
        <v>194</v>
      </c>
      <c r="B198" s="226" t="s">
        <v>388</v>
      </c>
      <c r="C198" s="222" t="s">
        <v>313</v>
      </c>
      <c r="D198" s="233">
        <v>12.96</v>
      </c>
      <c r="E198" s="230">
        <v>212.83713200000003</v>
      </c>
      <c r="F198" s="223">
        <v>2758.3692307200004</v>
      </c>
      <c r="G198" s="244">
        <f>F198/$F$572</f>
        <v>5.7621038436860754E-4</v>
      </c>
      <c r="H198" s="252">
        <f t="shared" si="8"/>
        <v>0.9467341263274015</v>
      </c>
      <c r="I198" s="255" t="str">
        <f t="shared" si="9"/>
        <v>B</v>
      </c>
    </row>
    <row r="199" spans="1:9" x14ac:dyDescent="0.2">
      <c r="A199" s="226">
        <v>195</v>
      </c>
      <c r="B199" s="226" t="s">
        <v>1230</v>
      </c>
      <c r="C199" s="222" t="s">
        <v>473</v>
      </c>
      <c r="D199" s="233">
        <v>3</v>
      </c>
      <c r="E199" s="230">
        <v>915.81771100000003</v>
      </c>
      <c r="F199" s="223">
        <v>2747.453133</v>
      </c>
      <c r="G199" s="244">
        <f>F199/$F$572</f>
        <v>5.7393006279563062E-4</v>
      </c>
      <c r="H199" s="252">
        <f t="shared" ref="H199:H224" si="10">G199+H198</f>
        <v>0.94730805639019711</v>
      </c>
      <c r="I199" s="255" t="str">
        <f t="shared" si="9"/>
        <v>B</v>
      </c>
    </row>
    <row r="200" spans="1:9" x14ac:dyDescent="0.2">
      <c r="A200" s="226">
        <v>196</v>
      </c>
      <c r="B200" s="226" t="s">
        <v>354</v>
      </c>
      <c r="C200" s="222" t="s">
        <v>303</v>
      </c>
      <c r="D200" s="233">
        <v>8.620000000000001</v>
      </c>
      <c r="E200" s="230">
        <v>315.55244200000004</v>
      </c>
      <c r="F200" s="223">
        <v>2720.0620500400005</v>
      </c>
      <c r="G200" s="244">
        <f>F200/$F$572</f>
        <v>5.6820819414045637E-4</v>
      </c>
      <c r="H200" s="252">
        <f t="shared" si="10"/>
        <v>0.9478762645843376</v>
      </c>
      <c r="I200" s="255" t="str">
        <f t="shared" si="9"/>
        <v>B</v>
      </c>
    </row>
    <row r="201" spans="1:9" x14ac:dyDescent="0.2">
      <c r="A201" s="226">
        <v>197</v>
      </c>
      <c r="B201" s="226" t="s">
        <v>647</v>
      </c>
      <c r="C201" s="222" t="s">
        <v>239</v>
      </c>
      <c r="D201" s="233">
        <v>1370</v>
      </c>
      <c r="E201" s="230">
        <v>1.9767380000000003</v>
      </c>
      <c r="F201" s="223">
        <v>2708.1310600000006</v>
      </c>
      <c r="G201" s="244">
        <f>F201/$F$572</f>
        <v>5.6571586632578894E-4</v>
      </c>
      <c r="H201" s="252">
        <f t="shared" si="10"/>
        <v>0.94844198045066341</v>
      </c>
      <c r="I201" s="255" t="str">
        <f t="shared" si="9"/>
        <v>B</v>
      </c>
    </row>
    <row r="202" spans="1:9" x14ac:dyDescent="0.2">
      <c r="A202" s="226">
        <v>198</v>
      </c>
      <c r="B202" s="226" t="s">
        <v>333</v>
      </c>
      <c r="C202" s="222" t="s">
        <v>303</v>
      </c>
      <c r="D202" s="233">
        <v>8.5800000000000018</v>
      </c>
      <c r="E202" s="230">
        <v>315.55244200000004</v>
      </c>
      <c r="F202" s="223">
        <v>2707.4399523600009</v>
      </c>
      <c r="G202" s="244">
        <f>F202/$F$572</f>
        <v>5.655714971838882E-4</v>
      </c>
      <c r="H202" s="252">
        <f t="shared" si="10"/>
        <v>0.94900755194784725</v>
      </c>
      <c r="I202" s="255" t="str">
        <f t="shared" si="9"/>
        <v>B</v>
      </c>
    </row>
    <row r="203" spans="1:9" x14ac:dyDescent="0.2">
      <c r="A203" s="226">
        <v>199</v>
      </c>
      <c r="B203" s="226" t="s">
        <v>369</v>
      </c>
      <c r="C203" s="222" t="s">
        <v>1248</v>
      </c>
      <c r="D203" s="233">
        <v>137.94</v>
      </c>
      <c r="E203" s="230">
        <v>19.529671</v>
      </c>
      <c r="F203" s="223">
        <v>2693.92281774</v>
      </c>
      <c r="G203" s="244">
        <f>F203/$F$572</f>
        <v>5.6274783121190383E-4</v>
      </c>
      <c r="H203" s="252">
        <f t="shared" si="10"/>
        <v>0.94957029977905916</v>
      </c>
      <c r="I203" s="255" t="str">
        <f>IF(H203&lt;=0.8,"A",IF(H203&lt;=0.95,"B","C"))</f>
        <v>B</v>
      </c>
    </row>
    <row r="204" spans="1:9" x14ac:dyDescent="0.2">
      <c r="A204" s="226">
        <v>200</v>
      </c>
      <c r="B204" s="226" t="s">
        <v>365</v>
      </c>
      <c r="C204" s="222" t="s">
        <v>1248</v>
      </c>
      <c r="D204" s="233">
        <v>135</v>
      </c>
      <c r="E204" s="230">
        <v>19.529671</v>
      </c>
      <c r="F204" s="223">
        <v>2636.5055849999999</v>
      </c>
      <c r="G204" s="244">
        <f>F204/$F$572</f>
        <v>5.5075364081199805E-4</v>
      </c>
      <c r="H204" s="252">
        <f t="shared" si="10"/>
        <v>0.95012105341987119</v>
      </c>
      <c r="I204" s="256" t="str">
        <f>IF(H204&lt;=0.8,"A",IF(H204&lt;=0.95,"B","C"))</f>
        <v>C</v>
      </c>
    </row>
    <row r="205" spans="1:9" x14ac:dyDescent="0.2">
      <c r="A205" s="226">
        <v>201</v>
      </c>
      <c r="B205" s="226" t="s">
        <v>210</v>
      </c>
      <c r="C205" s="222" t="s">
        <v>1012</v>
      </c>
      <c r="D205" s="233">
        <v>417</v>
      </c>
      <c r="E205" s="230">
        <v>6.2555000000000005</v>
      </c>
      <c r="F205" s="223">
        <v>2608.5435000000002</v>
      </c>
      <c r="G205" s="244">
        <f>F205/$F$572</f>
        <v>5.4491249251098115E-4</v>
      </c>
      <c r="H205" s="252">
        <f t="shared" si="10"/>
        <v>0.95066596591238217</v>
      </c>
      <c r="I205" s="256" t="str">
        <f t="shared" ref="I205:I224" si="11">IF(H205&lt;=0.8,"A",IF(H205&lt;=0.95,"B","C"))</f>
        <v>C</v>
      </c>
    </row>
    <row r="206" spans="1:9" x14ac:dyDescent="0.2">
      <c r="A206" s="226">
        <v>202</v>
      </c>
      <c r="B206" s="226" t="s">
        <v>1256</v>
      </c>
      <c r="C206" s="222" t="s">
        <v>298</v>
      </c>
      <c r="D206" s="233">
        <v>120</v>
      </c>
      <c r="E206" s="230">
        <v>21.005969</v>
      </c>
      <c r="F206" s="223">
        <v>2520.7162800000001</v>
      </c>
      <c r="G206" s="244">
        <f>F206/$F$572</f>
        <v>5.2656579851852506E-4</v>
      </c>
      <c r="H206" s="252">
        <f t="shared" si="10"/>
        <v>0.95119253171090068</v>
      </c>
      <c r="I206" s="256" t="str">
        <f t="shared" si="11"/>
        <v>C</v>
      </c>
    </row>
    <row r="207" spans="1:9" x14ac:dyDescent="0.2">
      <c r="A207" s="226">
        <v>203</v>
      </c>
      <c r="B207" s="226" t="s">
        <v>894</v>
      </c>
      <c r="C207" s="222" t="s">
        <v>602</v>
      </c>
      <c r="D207" s="233">
        <v>20</v>
      </c>
      <c r="E207" s="230">
        <v>125.04744500000001</v>
      </c>
      <c r="F207" s="223">
        <v>2500.9489000000003</v>
      </c>
      <c r="G207" s="244">
        <f>F207/$F$572</f>
        <v>5.224364856256361E-4</v>
      </c>
      <c r="H207" s="252">
        <f t="shared" si="10"/>
        <v>0.95171496819652635</v>
      </c>
      <c r="I207" s="256" t="str">
        <f t="shared" si="11"/>
        <v>C</v>
      </c>
    </row>
    <row r="208" spans="1:9" x14ac:dyDescent="0.2">
      <c r="A208" s="226">
        <v>204</v>
      </c>
      <c r="B208" s="226" t="s">
        <v>386</v>
      </c>
      <c r="C208" s="222" t="s">
        <v>301</v>
      </c>
      <c r="D208" s="233">
        <v>19.971000000000004</v>
      </c>
      <c r="E208" s="230">
        <v>119.95546800000001</v>
      </c>
      <c r="F208" s="223">
        <v>2395.6306514280004</v>
      </c>
      <c r="G208" s="244">
        <f>F208/$F$572</f>
        <v>5.0043599786828814E-4</v>
      </c>
      <c r="H208" s="252">
        <f t="shared" si="10"/>
        <v>0.95221540419439465</v>
      </c>
      <c r="I208" s="256" t="str">
        <f t="shared" si="11"/>
        <v>C</v>
      </c>
    </row>
    <row r="209" spans="1:9" x14ac:dyDescent="0.2">
      <c r="A209" s="226">
        <v>205</v>
      </c>
      <c r="B209" s="226" t="s">
        <v>374</v>
      </c>
      <c r="C209" s="222" t="s">
        <v>1249</v>
      </c>
      <c r="D209" s="233">
        <v>9.520999999999999</v>
      </c>
      <c r="E209" s="230">
        <v>251.22088000000002</v>
      </c>
      <c r="F209" s="223">
        <v>2391.87399848</v>
      </c>
      <c r="G209" s="244">
        <f>F209/$F$572</f>
        <v>4.9965125070137539E-4</v>
      </c>
      <c r="H209" s="252">
        <f t="shared" si="10"/>
        <v>0.95271505544509605</v>
      </c>
      <c r="I209" s="256" t="str">
        <f t="shared" si="11"/>
        <v>C</v>
      </c>
    </row>
    <row r="210" spans="1:9" x14ac:dyDescent="0.2">
      <c r="A210" s="226">
        <v>206</v>
      </c>
      <c r="B210" s="226" t="s">
        <v>566</v>
      </c>
      <c r="C210" s="222" t="s">
        <v>460</v>
      </c>
      <c r="D210" s="233">
        <v>167.36399999999998</v>
      </c>
      <c r="E210" s="230">
        <v>14.275051000000001</v>
      </c>
      <c r="F210" s="223">
        <v>2389.1296355639997</v>
      </c>
      <c r="G210" s="244">
        <f>F210/$F$572</f>
        <v>4.9907796617040541E-4</v>
      </c>
      <c r="H210" s="252">
        <f t="shared" si="10"/>
        <v>0.95321413341126648</v>
      </c>
      <c r="I210" s="256" t="str">
        <f t="shared" si="11"/>
        <v>C</v>
      </c>
    </row>
    <row r="211" spans="1:9" x14ac:dyDescent="0.2">
      <c r="A211" s="226">
        <v>207</v>
      </c>
      <c r="B211" s="226" t="s">
        <v>1138</v>
      </c>
      <c r="C211" s="222" t="s">
        <v>1118</v>
      </c>
      <c r="D211" s="233">
        <v>9.83</v>
      </c>
      <c r="E211" s="230">
        <v>242.31304800000004</v>
      </c>
      <c r="F211" s="223">
        <v>2381.9372618400002</v>
      </c>
      <c r="G211" s="244">
        <f>F211/$F$572</f>
        <v>4.9757551306083871E-4</v>
      </c>
      <c r="H211" s="252">
        <f t="shared" si="10"/>
        <v>0.95371170892432733</v>
      </c>
      <c r="I211" s="256" t="str">
        <f t="shared" si="11"/>
        <v>C</v>
      </c>
    </row>
    <row r="212" spans="1:9" x14ac:dyDescent="0.2">
      <c r="A212" s="226">
        <v>208</v>
      </c>
      <c r="B212" s="226" t="s">
        <v>379</v>
      </c>
      <c r="C212" s="222" t="s">
        <v>302</v>
      </c>
      <c r="D212" s="233">
        <v>45.2</v>
      </c>
      <c r="E212" s="230">
        <v>51.707962999999999</v>
      </c>
      <c r="F212" s="223">
        <v>2337.1999276000001</v>
      </c>
      <c r="G212" s="244">
        <f>F212/$F$572</f>
        <v>4.8823009393747914E-4</v>
      </c>
      <c r="H212" s="252">
        <f t="shared" si="10"/>
        <v>0.95419993901826483</v>
      </c>
      <c r="I212" s="256" t="str">
        <f t="shared" si="11"/>
        <v>C</v>
      </c>
    </row>
    <row r="213" spans="1:9" x14ac:dyDescent="0.2">
      <c r="A213" s="226">
        <v>209</v>
      </c>
      <c r="B213" s="226" t="s">
        <v>394</v>
      </c>
      <c r="C213" s="222" t="s">
        <v>312</v>
      </c>
      <c r="D213" s="233">
        <v>48.572799999999994</v>
      </c>
      <c r="E213" s="230">
        <v>47.979685000000003</v>
      </c>
      <c r="F213" s="223">
        <v>2330.5076435679998</v>
      </c>
      <c r="G213" s="244">
        <f>F213/$F$572</f>
        <v>4.8683210721712399E-4</v>
      </c>
      <c r="H213" s="252">
        <f t="shared" si="10"/>
        <v>0.95468677112548195</v>
      </c>
      <c r="I213" s="256" t="str">
        <f t="shared" si="11"/>
        <v>C</v>
      </c>
    </row>
    <row r="214" spans="1:9" x14ac:dyDescent="0.2">
      <c r="A214" s="226">
        <v>210</v>
      </c>
      <c r="B214" s="226" t="s">
        <v>497</v>
      </c>
      <c r="C214" s="222" t="s">
        <v>433</v>
      </c>
      <c r="D214" s="233">
        <v>2</v>
      </c>
      <c r="E214" s="230">
        <v>1158.1557810000002</v>
      </c>
      <c r="F214" s="223">
        <v>2316.3115620000003</v>
      </c>
      <c r="G214" s="244">
        <f>F214/$F$572</f>
        <v>4.8386661241471497E-4</v>
      </c>
      <c r="H214" s="252">
        <f t="shared" si="10"/>
        <v>0.95517063773789668</v>
      </c>
      <c r="I214" s="256" t="str">
        <f t="shared" si="11"/>
        <v>C</v>
      </c>
    </row>
    <row r="215" spans="1:9" x14ac:dyDescent="0.2">
      <c r="A215" s="226">
        <v>211</v>
      </c>
      <c r="B215" s="226" t="s">
        <v>340</v>
      </c>
      <c r="C215" s="222" t="s">
        <v>304</v>
      </c>
      <c r="D215" s="233">
        <v>1.9360000000000004</v>
      </c>
      <c r="E215" s="230">
        <v>1186.7309050000001</v>
      </c>
      <c r="F215" s="223">
        <v>2297.5110320800009</v>
      </c>
      <c r="G215" s="244">
        <f>F215/$F$572</f>
        <v>4.7993926996509349E-4</v>
      </c>
      <c r="H215" s="252">
        <f t="shared" si="10"/>
        <v>0.95565057700786182</v>
      </c>
      <c r="I215" s="256" t="str">
        <f t="shared" si="11"/>
        <v>C</v>
      </c>
    </row>
    <row r="216" spans="1:9" x14ac:dyDescent="0.2">
      <c r="A216" s="226">
        <v>212</v>
      </c>
      <c r="B216" s="226" t="s">
        <v>555</v>
      </c>
      <c r="C216" s="222" t="s">
        <v>1210</v>
      </c>
      <c r="D216" s="233">
        <v>178.4</v>
      </c>
      <c r="E216" s="230">
        <v>12.661132</v>
      </c>
      <c r="F216" s="223">
        <v>2258.7459488</v>
      </c>
      <c r="G216" s="244">
        <f>F216/$F$572</f>
        <v>4.7184142603322077E-4</v>
      </c>
      <c r="H216" s="252">
        <f t="shared" si="10"/>
        <v>0.956122418433895</v>
      </c>
      <c r="I216" s="256" t="str">
        <f t="shared" si="11"/>
        <v>C</v>
      </c>
    </row>
    <row r="217" spans="1:9" x14ac:dyDescent="0.2">
      <c r="A217" s="226">
        <v>213</v>
      </c>
      <c r="B217" s="226" t="s">
        <v>1229</v>
      </c>
      <c r="C217" s="222" t="s">
        <v>472</v>
      </c>
      <c r="D217" s="233">
        <v>2</v>
      </c>
      <c r="E217" s="230">
        <v>1129.305415</v>
      </c>
      <c r="F217" s="223">
        <v>2258.6108300000001</v>
      </c>
      <c r="G217" s="244">
        <f>F217/$F$572</f>
        <v>4.7181320035015548E-4</v>
      </c>
      <c r="H217" s="252">
        <f t="shared" si="10"/>
        <v>0.95659423163424517</v>
      </c>
      <c r="I217" s="256" t="str">
        <f t="shared" si="11"/>
        <v>C</v>
      </c>
    </row>
    <row r="218" spans="1:9" x14ac:dyDescent="0.2">
      <c r="A218" s="226">
        <v>214</v>
      </c>
      <c r="B218" s="226" t="s">
        <v>532</v>
      </c>
      <c r="C218" s="222" t="s">
        <v>458</v>
      </c>
      <c r="D218" s="233">
        <v>11.472</v>
      </c>
      <c r="E218" s="230">
        <v>195.62199600000002</v>
      </c>
      <c r="F218" s="223">
        <v>2244.1755381120001</v>
      </c>
      <c r="G218" s="244">
        <f>F218/$F$572</f>
        <v>4.6879773563476406E-4</v>
      </c>
      <c r="H218" s="252">
        <f t="shared" si="10"/>
        <v>0.95706302936987997</v>
      </c>
      <c r="I218" s="256" t="str">
        <f t="shared" si="11"/>
        <v>C</v>
      </c>
    </row>
    <row r="219" spans="1:9" x14ac:dyDescent="0.2">
      <c r="A219" s="226">
        <v>215</v>
      </c>
      <c r="B219" s="226" t="s">
        <v>389</v>
      </c>
      <c r="C219" s="222" t="s">
        <v>1217</v>
      </c>
      <c r="D219" s="233">
        <v>138</v>
      </c>
      <c r="E219" s="230">
        <v>16.214256000000002</v>
      </c>
      <c r="F219" s="223">
        <v>2237.5673280000005</v>
      </c>
      <c r="G219" s="244">
        <f>F219/$F$572</f>
        <v>4.6741731156164972E-4</v>
      </c>
      <c r="H219" s="252">
        <f t="shared" si="10"/>
        <v>0.9575304466814416</v>
      </c>
      <c r="I219" s="256" t="str">
        <f t="shared" si="11"/>
        <v>C</v>
      </c>
    </row>
    <row r="220" spans="1:9" x14ac:dyDescent="0.2">
      <c r="A220" s="226">
        <v>216</v>
      </c>
      <c r="B220" s="226" t="s">
        <v>745</v>
      </c>
      <c r="C220" s="222" t="s">
        <v>980</v>
      </c>
      <c r="D220" s="233">
        <v>4</v>
      </c>
      <c r="E220" s="230">
        <v>542.21422900000005</v>
      </c>
      <c r="F220" s="223">
        <v>2168.8569160000002</v>
      </c>
      <c r="G220" s="244">
        <f>F220/$F$572</f>
        <v>4.5306402902510143E-4</v>
      </c>
      <c r="H220" s="252">
        <f t="shared" si="10"/>
        <v>0.95798351071046672</v>
      </c>
      <c r="I220" s="256" t="str">
        <f t="shared" si="11"/>
        <v>C</v>
      </c>
    </row>
    <row r="221" spans="1:9" x14ac:dyDescent="0.2">
      <c r="A221" s="226">
        <v>217</v>
      </c>
      <c r="B221" s="226" t="s">
        <v>350</v>
      </c>
      <c r="C221" s="222" t="s">
        <v>427</v>
      </c>
      <c r="D221" s="233">
        <v>54.8</v>
      </c>
      <c r="E221" s="230">
        <v>39.447183000000003</v>
      </c>
      <c r="F221" s="223">
        <v>2161.7056284</v>
      </c>
      <c r="G221" s="244">
        <f>F221/$F$572</f>
        <v>4.5157015861397773E-4</v>
      </c>
      <c r="H221" s="252">
        <f t="shared" si="10"/>
        <v>0.95843508086908069</v>
      </c>
      <c r="I221" s="256" t="str">
        <f t="shared" si="11"/>
        <v>C</v>
      </c>
    </row>
    <row r="222" spans="1:9" x14ac:dyDescent="0.2">
      <c r="A222" s="226">
        <v>218</v>
      </c>
      <c r="B222" s="226" t="s">
        <v>174</v>
      </c>
      <c r="C222" s="222" t="s">
        <v>1012</v>
      </c>
      <c r="D222" s="233">
        <v>334.8</v>
      </c>
      <c r="E222" s="230">
        <v>6.2555000000000005</v>
      </c>
      <c r="F222" s="223">
        <v>2094.3414000000002</v>
      </c>
      <c r="G222" s="244">
        <f>F222/$F$572</f>
        <v>4.3749808751241363E-4</v>
      </c>
      <c r="H222" s="252">
        <f t="shared" si="10"/>
        <v>0.95887257895659306</v>
      </c>
      <c r="I222" s="256" t="str">
        <f t="shared" si="11"/>
        <v>C</v>
      </c>
    </row>
    <row r="223" spans="1:9" x14ac:dyDescent="0.2">
      <c r="A223" s="226">
        <v>219</v>
      </c>
      <c r="B223" s="226" t="s">
        <v>1330</v>
      </c>
      <c r="C223" s="222" t="s">
        <v>698</v>
      </c>
      <c r="D223" s="233">
        <v>1</v>
      </c>
      <c r="E223" s="230">
        <v>2092.39030955</v>
      </c>
      <c r="F223" s="223">
        <v>2092.39030955</v>
      </c>
      <c r="G223" s="244">
        <f>F223/$F$572</f>
        <v>4.3709051387592874E-4</v>
      </c>
      <c r="H223" s="252">
        <f t="shared" si="10"/>
        <v>0.95930966947046903</v>
      </c>
      <c r="I223" s="256" t="str">
        <f t="shared" si="11"/>
        <v>C</v>
      </c>
    </row>
    <row r="224" spans="1:9" x14ac:dyDescent="0.2">
      <c r="A224" s="226">
        <v>220</v>
      </c>
      <c r="B224" s="226" t="s">
        <v>143</v>
      </c>
      <c r="C224" s="222" t="s">
        <v>141</v>
      </c>
      <c r="D224" s="233">
        <v>6</v>
      </c>
      <c r="E224" s="230">
        <v>343.70219200000008</v>
      </c>
      <c r="F224" s="223">
        <v>2062.2131520000003</v>
      </c>
      <c r="G224" s="244">
        <f>F224/$F$572</f>
        <v>4.3078664731688272E-4</v>
      </c>
      <c r="H224" s="252">
        <f t="shared" si="10"/>
        <v>0.95974045611778591</v>
      </c>
      <c r="I224" s="256" t="str">
        <f t="shared" si="11"/>
        <v>C</v>
      </c>
    </row>
    <row r="225" spans="1:9" x14ac:dyDescent="0.2">
      <c r="A225" s="226">
        <v>221</v>
      </c>
      <c r="B225" s="226" t="s">
        <v>150</v>
      </c>
      <c r="C225" s="222" t="s">
        <v>141</v>
      </c>
      <c r="D225" s="233">
        <v>6</v>
      </c>
      <c r="E225" s="230">
        <v>343.70219200000008</v>
      </c>
      <c r="F225" s="223">
        <v>2062.2131520000003</v>
      </c>
      <c r="G225" s="244">
        <f>F225/$F$572</f>
        <v>4.3078664731688272E-4</v>
      </c>
      <c r="H225" s="252">
        <f t="shared" ref="H225:H288" si="12">G225+H224</f>
        <v>0.96017124276510279</v>
      </c>
      <c r="I225" s="256" t="str">
        <f t="shared" ref="I225:I288" si="13">IF(H225&lt;=0.8,"A",IF(H225&lt;=0.95,"B","C"))</f>
        <v>C</v>
      </c>
    </row>
    <row r="226" spans="1:9" x14ac:dyDescent="0.2">
      <c r="A226" s="226">
        <v>222</v>
      </c>
      <c r="B226" s="226" t="s">
        <v>156</v>
      </c>
      <c r="C226" s="222" t="s">
        <v>141</v>
      </c>
      <c r="D226" s="233">
        <v>6</v>
      </c>
      <c r="E226" s="230">
        <v>343.70219200000008</v>
      </c>
      <c r="F226" s="223">
        <v>2062.2131520000003</v>
      </c>
      <c r="G226" s="244">
        <f>F226/$F$572</f>
        <v>4.3078664731688272E-4</v>
      </c>
      <c r="H226" s="252">
        <f t="shared" si="12"/>
        <v>0.96060202941241968</v>
      </c>
      <c r="I226" s="256" t="str">
        <f t="shared" si="13"/>
        <v>C</v>
      </c>
    </row>
    <row r="227" spans="1:9" x14ac:dyDescent="0.2">
      <c r="A227" s="226">
        <v>223</v>
      </c>
      <c r="B227" s="226" t="s">
        <v>832</v>
      </c>
      <c r="C227" s="222" t="s">
        <v>7415</v>
      </c>
      <c r="D227" s="233">
        <v>3</v>
      </c>
      <c r="E227" s="230">
        <v>685.56526700000006</v>
      </c>
      <c r="F227" s="223">
        <v>2056.6958010000003</v>
      </c>
      <c r="G227" s="244">
        <f>F227/$F$572</f>
        <v>4.296340985917156E-4</v>
      </c>
      <c r="H227" s="252">
        <f t="shared" si="12"/>
        <v>0.96103166351101144</v>
      </c>
      <c r="I227" s="256" t="str">
        <f t="shared" si="13"/>
        <v>C</v>
      </c>
    </row>
    <row r="228" spans="1:9" x14ac:dyDescent="0.2">
      <c r="A228" s="226">
        <v>224</v>
      </c>
      <c r="B228" s="226" t="s">
        <v>842</v>
      </c>
      <c r="C228" s="222" t="s">
        <v>7415</v>
      </c>
      <c r="D228" s="233">
        <v>3</v>
      </c>
      <c r="E228" s="230">
        <v>685.56526700000006</v>
      </c>
      <c r="F228" s="223">
        <v>2056.6958010000003</v>
      </c>
      <c r="G228" s="244">
        <f>F228/$F$572</f>
        <v>4.296340985917156E-4</v>
      </c>
      <c r="H228" s="252">
        <f t="shared" si="12"/>
        <v>0.96146129760960319</v>
      </c>
      <c r="I228" s="256" t="str">
        <f t="shared" si="13"/>
        <v>C</v>
      </c>
    </row>
    <row r="229" spans="1:9" x14ac:dyDescent="0.2">
      <c r="A229" s="226">
        <v>225</v>
      </c>
      <c r="B229" s="226" t="s">
        <v>531</v>
      </c>
      <c r="C229" s="222" t="s">
        <v>457</v>
      </c>
      <c r="D229" s="233">
        <v>59.942999999999998</v>
      </c>
      <c r="E229" s="230">
        <v>33.904810000000005</v>
      </c>
      <c r="F229" s="223">
        <v>2032.3560258300001</v>
      </c>
      <c r="G229" s="244">
        <f>F229/$F$572</f>
        <v>4.2454963381087464E-4</v>
      </c>
      <c r="H229" s="252">
        <f t="shared" si="12"/>
        <v>0.96188584724341408</v>
      </c>
      <c r="I229" s="256" t="str">
        <f t="shared" si="13"/>
        <v>C</v>
      </c>
    </row>
    <row r="230" spans="1:9" x14ac:dyDescent="0.2">
      <c r="A230" s="226">
        <v>226</v>
      </c>
      <c r="B230" s="226" t="s">
        <v>847</v>
      </c>
      <c r="C230" s="222" t="s">
        <v>109</v>
      </c>
      <c r="D230" s="233">
        <v>40.230000000000004</v>
      </c>
      <c r="E230" s="230">
        <v>49.881357000000001</v>
      </c>
      <c r="F230" s="223">
        <v>2006.7269921100003</v>
      </c>
      <c r="G230" s="244">
        <f>F230/$F$572</f>
        <v>4.1919584897078546E-4</v>
      </c>
      <c r="H230" s="252">
        <f t="shared" si="12"/>
        <v>0.96230504309238485</v>
      </c>
      <c r="I230" s="256" t="str">
        <f t="shared" si="13"/>
        <v>C</v>
      </c>
    </row>
    <row r="231" spans="1:9" x14ac:dyDescent="0.2">
      <c r="A231" s="226">
        <v>227</v>
      </c>
      <c r="B231" s="226" t="s">
        <v>1303</v>
      </c>
      <c r="C231" s="222" t="s">
        <v>1013</v>
      </c>
      <c r="D231" s="233">
        <v>154</v>
      </c>
      <c r="E231" s="230">
        <v>13.023951000000002</v>
      </c>
      <c r="F231" s="223">
        <v>2005.6884540000003</v>
      </c>
      <c r="G231" s="244">
        <f>F231/$F$572</f>
        <v>4.1897890323455841E-4</v>
      </c>
      <c r="H231" s="252">
        <f t="shared" si="12"/>
        <v>0.96272402199561946</v>
      </c>
      <c r="I231" s="256" t="str">
        <f t="shared" si="13"/>
        <v>C</v>
      </c>
    </row>
    <row r="232" spans="1:9" x14ac:dyDescent="0.2">
      <c r="A232" s="226">
        <v>228</v>
      </c>
      <c r="B232" s="226" t="s">
        <v>1245</v>
      </c>
      <c r="C232" s="222" t="s">
        <v>427</v>
      </c>
      <c r="D232" s="233">
        <v>50.70000000000001</v>
      </c>
      <c r="E232" s="230">
        <v>39.447183000000003</v>
      </c>
      <c r="F232" s="223">
        <v>1999.9721781000005</v>
      </c>
      <c r="G232" s="244">
        <f>F232/$F$572</f>
        <v>4.1778480003154523E-4</v>
      </c>
      <c r="H232" s="252">
        <f t="shared" si="12"/>
        <v>0.96314180679565098</v>
      </c>
      <c r="I232" s="256" t="str">
        <f t="shared" si="13"/>
        <v>C</v>
      </c>
    </row>
    <row r="233" spans="1:9" x14ac:dyDescent="0.2">
      <c r="A233" s="226">
        <v>229</v>
      </c>
      <c r="B233" s="226" t="s">
        <v>338</v>
      </c>
      <c r="C233" s="222" t="s">
        <v>303</v>
      </c>
      <c r="D233" s="233">
        <v>5.9400000000000013</v>
      </c>
      <c r="E233" s="230">
        <v>315.55244200000004</v>
      </c>
      <c r="F233" s="223">
        <v>1874.3815054800007</v>
      </c>
      <c r="G233" s="244">
        <f>F233/$F$572</f>
        <v>3.9154949805038418E-4</v>
      </c>
      <c r="H233" s="252">
        <f t="shared" si="12"/>
        <v>0.9635333562937014</v>
      </c>
      <c r="I233" s="256" t="str">
        <f t="shared" si="13"/>
        <v>C</v>
      </c>
    </row>
    <row r="234" spans="1:9" x14ac:dyDescent="0.2">
      <c r="A234" s="226">
        <v>230</v>
      </c>
      <c r="B234" s="226" t="s">
        <v>760</v>
      </c>
      <c r="C234" s="222" t="s">
        <v>982</v>
      </c>
      <c r="D234" s="233">
        <v>22</v>
      </c>
      <c r="E234" s="230">
        <v>85.150432748300005</v>
      </c>
      <c r="F234" s="223">
        <v>1873.3095204626002</v>
      </c>
      <c r="G234" s="244">
        <f>F234/$F$572</f>
        <v>3.9132556541220272E-4</v>
      </c>
      <c r="H234" s="252">
        <f t="shared" si="12"/>
        <v>0.96392468185911362</v>
      </c>
      <c r="I234" s="256" t="str">
        <f t="shared" si="13"/>
        <v>C</v>
      </c>
    </row>
    <row r="235" spans="1:9" x14ac:dyDescent="0.2">
      <c r="A235" s="226">
        <v>231</v>
      </c>
      <c r="B235" s="226" t="s">
        <v>885</v>
      </c>
      <c r="C235" s="222" t="s">
        <v>650</v>
      </c>
      <c r="D235" s="233">
        <v>47.091999999999999</v>
      </c>
      <c r="E235" s="230">
        <v>39.709913999999998</v>
      </c>
      <c r="F235" s="223">
        <v>1870.0192700879998</v>
      </c>
      <c r="G235" s="244">
        <f>F235/$F$572</f>
        <v>3.9063824755355525E-4</v>
      </c>
      <c r="H235" s="252">
        <f t="shared" si="12"/>
        <v>0.96431532010666721</v>
      </c>
      <c r="I235" s="256" t="str">
        <f t="shared" si="13"/>
        <v>C</v>
      </c>
    </row>
    <row r="236" spans="1:9" x14ac:dyDescent="0.2">
      <c r="A236" s="226">
        <v>232</v>
      </c>
      <c r="B236" s="226" t="s">
        <v>1228</v>
      </c>
      <c r="C236" s="222" t="s">
        <v>318</v>
      </c>
      <c r="D236" s="233">
        <v>1.87</v>
      </c>
      <c r="E236" s="230">
        <v>996.11330900000019</v>
      </c>
      <c r="F236" s="223">
        <v>1862.7318878300005</v>
      </c>
      <c r="G236" s="244">
        <f>F236/$F$572</f>
        <v>3.8911594760721101E-4</v>
      </c>
      <c r="H236" s="252">
        <f t="shared" si="12"/>
        <v>0.96470443605427447</v>
      </c>
      <c r="I236" s="256" t="str">
        <f t="shared" si="13"/>
        <v>C</v>
      </c>
    </row>
    <row r="237" spans="1:9" x14ac:dyDescent="0.2">
      <c r="A237" s="226">
        <v>233</v>
      </c>
      <c r="B237" s="226" t="s">
        <v>334</v>
      </c>
      <c r="C237" s="222" t="s">
        <v>297</v>
      </c>
      <c r="D237" s="233">
        <v>135</v>
      </c>
      <c r="E237" s="230">
        <v>13.749589000000002</v>
      </c>
      <c r="F237" s="223">
        <v>1856.1945150000004</v>
      </c>
      <c r="G237" s="244">
        <f>F237/$F$572</f>
        <v>3.8775032110979242E-4</v>
      </c>
      <c r="H237" s="252">
        <f t="shared" si="12"/>
        <v>0.9650921863753843</v>
      </c>
      <c r="I237" s="256" t="str">
        <f t="shared" si="13"/>
        <v>C</v>
      </c>
    </row>
    <row r="238" spans="1:9" x14ac:dyDescent="0.2">
      <c r="A238" s="226">
        <v>234</v>
      </c>
      <c r="B238" s="226" t="s">
        <v>540</v>
      </c>
      <c r="C238" s="222" t="s">
        <v>480</v>
      </c>
      <c r="D238" s="233">
        <v>11.54</v>
      </c>
      <c r="E238" s="230">
        <v>160.62872899999999</v>
      </c>
      <c r="F238" s="223">
        <v>1853.6555326599998</v>
      </c>
      <c r="G238" s="244">
        <f>F238/$F$572</f>
        <v>3.8721993961708163E-4</v>
      </c>
      <c r="H238" s="252">
        <f t="shared" si="12"/>
        <v>0.9654794063150014</v>
      </c>
      <c r="I238" s="256" t="str">
        <f t="shared" si="13"/>
        <v>C</v>
      </c>
    </row>
    <row r="239" spans="1:9" x14ac:dyDescent="0.2">
      <c r="A239" s="226">
        <v>235</v>
      </c>
      <c r="B239" s="226" t="s">
        <v>536</v>
      </c>
      <c r="C239" s="222" t="s">
        <v>461</v>
      </c>
      <c r="D239" s="233">
        <v>10.620000000000001</v>
      </c>
      <c r="E239" s="230">
        <v>174.36580700000002</v>
      </c>
      <c r="F239" s="223">
        <v>1851.7648703400005</v>
      </c>
      <c r="G239" s="244">
        <f>F239/$F$572</f>
        <v>3.8682498913330117E-4</v>
      </c>
      <c r="H239" s="252">
        <f t="shared" si="12"/>
        <v>0.96586623130413474</v>
      </c>
      <c r="I239" s="256" t="str">
        <f t="shared" si="13"/>
        <v>C</v>
      </c>
    </row>
    <row r="240" spans="1:9" x14ac:dyDescent="0.2">
      <c r="A240" s="226">
        <v>236</v>
      </c>
      <c r="B240" s="226" t="s">
        <v>567</v>
      </c>
      <c r="C240" s="222" t="s">
        <v>461</v>
      </c>
      <c r="D240" s="233">
        <v>10.620000000000001</v>
      </c>
      <c r="E240" s="230">
        <v>174.36580700000002</v>
      </c>
      <c r="F240" s="223">
        <v>1851.7648703400005</v>
      </c>
      <c r="G240" s="244">
        <f>F240/$F$572</f>
        <v>3.8682498913330117E-4</v>
      </c>
      <c r="H240" s="252">
        <f t="shared" si="12"/>
        <v>0.96625305629326808</v>
      </c>
      <c r="I240" s="256" t="str">
        <f t="shared" si="13"/>
        <v>C</v>
      </c>
    </row>
    <row r="241" spans="1:9" x14ac:dyDescent="0.2">
      <c r="A241" s="226">
        <v>237</v>
      </c>
      <c r="B241" s="226" t="s">
        <v>533</v>
      </c>
      <c r="C241" s="222" t="s">
        <v>427</v>
      </c>
      <c r="D241" s="233">
        <v>45.105999999999995</v>
      </c>
      <c r="E241" s="230">
        <v>39.447183000000003</v>
      </c>
      <c r="F241" s="223">
        <v>1779.304636398</v>
      </c>
      <c r="G241" s="244">
        <f>F241/$F$572</f>
        <v>3.7168838639492843E-4</v>
      </c>
      <c r="H241" s="252">
        <f t="shared" si="12"/>
        <v>0.96662474467966297</v>
      </c>
      <c r="I241" s="256" t="str">
        <f t="shared" si="13"/>
        <v>C</v>
      </c>
    </row>
    <row r="242" spans="1:9" x14ac:dyDescent="0.2">
      <c r="A242" s="226">
        <v>238</v>
      </c>
      <c r="B242" s="226" t="s">
        <v>1271</v>
      </c>
      <c r="C242" s="222" t="s">
        <v>426</v>
      </c>
      <c r="D242" s="233">
        <v>31.86</v>
      </c>
      <c r="E242" s="230">
        <v>54.973334000000001</v>
      </c>
      <c r="F242" s="223">
        <v>1751.45042124</v>
      </c>
      <c r="G242" s="244">
        <f>F242/$F$572</f>
        <v>3.6586977159755858E-4</v>
      </c>
      <c r="H242" s="252">
        <f t="shared" si="12"/>
        <v>0.96699061445126056</v>
      </c>
      <c r="I242" s="256" t="str">
        <f t="shared" si="13"/>
        <v>C</v>
      </c>
    </row>
    <row r="243" spans="1:9" x14ac:dyDescent="0.2">
      <c r="A243" s="226">
        <v>239</v>
      </c>
      <c r="B243" s="226" t="s">
        <v>202</v>
      </c>
      <c r="C243" s="222" t="s">
        <v>1012</v>
      </c>
      <c r="D243" s="233">
        <v>279</v>
      </c>
      <c r="E243" s="230">
        <v>6.2555000000000005</v>
      </c>
      <c r="F243" s="223">
        <v>1745.2845000000002</v>
      </c>
      <c r="G243" s="244">
        <f>F243/$F$572</f>
        <v>3.6458173959367802E-4</v>
      </c>
      <c r="H243" s="252">
        <f t="shared" si="12"/>
        <v>0.96735519619085419</v>
      </c>
      <c r="I243" s="256" t="str">
        <f t="shared" si="13"/>
        <v>C</v>
      </c>
    </row>
    <row r="244" spans="1:9" x14ac:dyDescent="0.2">
      <c r="A244" s="226">
        <v>240</v>
      </c>
      <c r="B244" s="226" t="s">
        <v>581</v>
      </c>
      <c r="C244" s="222" t="s">
        <v>465</v>
      </c>
      <c r="D244" s="233">
        <v>42.58</v>
      </c>
      <c r="E244" s="230">
        <v>40.948503000000002</v>
      </c>
      <c r="F244" s="223">
        <v>1743.58725774</v>
      </c>
      <c r="G244" s="244">
        <f>F244/$F$572</f>
        <v>3.6422719365250756E-4</v>
      </c>
      <c r="H244" s="252">
        <f t="shared" si="12"/>
        <v>0.96771942338450667</v>
      </c>
      <c r="I244" s="256" t="str">
        <f t="shared" si="13"/>
        <v>C</v>
      </c>
    </row>
    <row r="245" spans="1:9" x14ac:dyDescent="0.2">
      <c r="A245" s="226">
        <v>241</v>
      </c>
      <c r="B245" s="226" t="s">
        <v>580</v>
      </c>
      <c r="C245" s="222" t="s">
        <v>464</v>
      </c>
      <c r="D245" s="233">
        <v>42.58</v>
      </c>
      <c r="E245" s="230">
        <v>40.685772000000007</v>
      </c>
      <c r="F245" s="223">
        <v>1732.4001717600001</v>
      </c>
      <c r="G245" s="244">
        <f>F245/$F$572</f>
        <v>3.6189026390404967E-4</v>
      </c>
      <c r="H245" s="252">
        <f t="shared" si="12"/>
        <v>0.96808131364841077</v>
      </c>
      <c r="I245" s="256" t="str">
        <f t="shared" si="13"/>
        <v>C</v>
      </c>
    </row>
    <row r="246" spans="1:9" x14ac:dyDescent="0.2">
      <c r="A246" s="226">
        <v>242</v>
      </c>
      <c r="B246" s="226" t="s">
        <v>328</v>
      </c>
      <c r="C246" s="222" t="s">
        <v>1263</v>
      </c>
      <c r="D246" s="233">
        <v>9.93</v>
      </c>
      <c r="E246" s="230">
        <v>174.36580700000002</v>
      </c>
      <c r="F246" s="223">
        <v>1731.4524635100001</v>
      </c>
      <c r="G246" s="244">
        <f>F246/$F$572</f>
        <v>3.6169229209921655E-4</v>
      </c>
      <c r="H246" s="252">
        <f t="shared" si="12"/>
        <v>0.96844300594051003</v>
      </c>
      <c r="I246" s="256" t="str">
        <f t="shared" si="13"/>
        <v>C</v>
      </c>
    </row>
    <row r="247" spans="1:9" x14ac:dyDescent="0.2">
      <c r="A247" s="226">
        <v>243</v>
      </c>
      <c r="B247" s="226" t="s">
        <v>744</v>
      </c>
      <c r="C247" s="222" t="s">
        <v>979</v>
      </c>
      <c r="D247" s="233">
        <v>5</v>
      </c>
      <c r="E247" s="230">
        <v>341.51276700000005</v>
      </c>
      <c r="F247" s="223">
        <v>1707.5638350000004</v>
      </c>
      <c r="G247" s="244">
        <f>F247/$F$572</f>
        <v>3.5670206973794375E-4</v>
      </c>
      <c r="H247" s="252">
        <f t="shared" si="12"/>
        <v>0.96879970801024795</v>
      </c>
      <c r="I247" s="256" t="str">
        <f t="shared" si="13"/>
        <v>C</v>
      </c>
    </row>
    <row r="248" spans="1:9" x14ac:dyDescent="0.2">
      <c r="A248" s="226">
        <v>244</v>
      </c>
      <c r="B248" s="226" t="s">
        <v>351</v>
      </c>
      <c r="C248" s="222" t="s">
        <v>428</v>
      </c>
      <c r="D248" s="233">
        <v>54.8</v>
      </c>
      <c r="E248" s="230">
        <v>30.276620000000001</v>
      </c>
      <c r="F248" s="223">
        <v>1659.158776</v>
      </c>
      <c r="G248" s="244">
        <f>F248/$F$572</f>
        <v>3.4659048012871112E-4</v>
      </c>
      <c r="H248" s="252">
        <f t="shared" si="12"/>
        <v>0.9691462984903767</v>
      </c>
      <c r="I248" s="256" t="str">
        <f t="shared" si="13"/>
        <v>C</v>
      </c>
    </row>
    <row r="249" spans="1:9" x14ac:dyDescent="0.2">
      <c r="A249" s="226">
        <v>245</v>
      </c>
      <c r="B249" s="226" t="s">
        <v>542</v>
      </c>
      <c r="C249" s="222" t="s">
        <v>482</v>
      </c>
      <c r="D249" s="233">
        <v>1.28</v>
      </c>
      <c r="E249" s="230">
        <v>1273.3070250000001</v>
      </c>
      <c r="F249" s="223">
        <v>1629.8329920000001</v>
      </c>
      <c r="G249" s="244">
        <f>F249/$F$572</f>
        <v>3.4046446150786823E-4</v>
      </c>
      <c r="H249" s="252">
        <f t="shared" si="12"/>
        <v>0.96948676295188452</v>
      </c>
      <c r="I249" s="256" t="str">
        <f t="shared" si="13"/>
        <v>C</v>
      </c>
    </row>
    <row r="250" spans="1:9" x14ac:dyDescent="0.2">
      <c r="A250" s="226">
        <v>246</v>
      </c>
      <c r="B250" s="226" t="s">
        <v>889</v>
      </c>
      <c r="C250" s="222" t="s">
        <v>426</v>
      </c>
      <c r="D250" s="233">
        <v>29.25</v>
      </c>
      <c r="E250" s="230">
        <v>54.973334000000001</v>
      </c>
      <c r="F250" s="223">
        <v>1607.9700195</v>
      </c>
      <c r="G250" s="244">
        <f>F250/$F$572</f>
        <v>3.3589738917854956E-4</v>
      </c>
      <c r="H250" s="252">
        <f t="shared" si="12"/>
        <v>0.96982266034106301</v>
      </c>
      <c r="I250" s="256" t="str">
        <f t="shared" si="13"/>
        <v>C</v>
      </c>
    </row>
    <row r="251" spans="1:9" x14ac:dyDescent="0.2">
      <c r="A251" s="226">
        <v>247</v>
      </c>
      <c r="B251" s="226" t="s">
        <v>500</v>
      </c>
      <c r="C251" s="222" t="s">
        <v>309</v>
      </c>
      <c r="D251" s="233">
        <v>78.56</v>
      </c>
      <c r="E251" s="230">
        <v>20.292842</v>
      </c>
      <c r="F251" s="223">
        <v>1594.2056675200001</v>
      </c>
      <c r="G251" s="244">
        <f>F251/$F$572</f>
        <v>3.3302208066051254E-4</v>
      </c>
      <c r="H251" s="252">
        <f t="shared" si="12"/>
        <v>0.97015568242172356</v>
      </c>
      <c r="I251" s="256" t="str">
        <f t="shared" si="13"/>
        <v>C</v>
      </c>
    </row>
    <row r="252" spans="1:9" x14ac:dyDescent="0.2">
      <c r="A252" s="226">
        <v>248</v>
      </c>
      <c r="B252" s="226" t="s">
        <v>1033</v>
      </c>
      <c r="C252" s="222" t="s">
        <v>650</v>
      </c>
      <c r="D252" s="233">
        <v>39.67</v>
      </c>
      <c r="E252" s="230">
        <v>39.709913999999998</v>
      </c>
      <c r="F252" s="223">
        <v>1575.2922883799999</v>
      </c>
      <c r="G252" s="244">
        <f>F252/$F$572</f>
        <v>3.2907116453855298E-4</v>
      </c>
      <c r="H252" s="252">
        <f t="shared" si="12"/>
        <v>0.97048475358626207</v>
      </c>
      <c r="I252" s="256" t="str">
        <f t="shared" si="13"/>
        <v>C</v>
      </c>
    </row>
    <row r="253" spans="1:9" x14ac:dyDescent="0.2">
      <c r="A253" s="226">
        <v>249</v>
      </c>
      <c r="B253" s="226" t="s">
        <v>1246</v>
      </c>
      <c r="C253" s="222" t="s">
        <v>428</v>
      </c>
      <c r="D253" s="233">
        <v>50.70000000000001</v>
      </c>
      <c r="E253" s="230">
        <v>30.276620000000001</v>
      </c>
      <c r="F253" s="223">
        <v>1535.0246340000003</v>
      </c>
      <c r="G253" s="244">
        <f>F253/$F$572</f>
        <v>3.2065944055703751E-4</v>
      </c>
      <c r="H253" s="252">
        <f t="shared" si="12"/>
        <v>0.97080541302681911</v>
      </c>
      <c r="I253" s="256" t="str">
        <f t="shared" si="13"/>
        <v>C</v>
      </c>
    </row>
    <row r="254" spans="1:9" x14ac:dyDescent="0.2">
      <c r="A254" s="226">
        <v>250</v>
      </c>
      <c r="B254" s="226" t="s">
        <v>1117</v>
      </c>
      <c r="C254" s="222" t="s">
        <v>1119</v>
      </c>
      <c r="D254" s="233">
        <v>23.1</v>
      </c>
      <c r="E254" s="230">
        <v>66.308300000000003</v>
      </c>
      <c r="F254" s="223">
        <v>1531.7217300000002</v>
      </c>
      <c r="G254" s="244">
        <f>F254/$F$572</f>
        <v>3.1996947941544086E-4</v>
      </c>
      <c r="H254" s="252">
        <f t="shared" si="12"/>
        <v>0.97112538250623459</v>
      </c>
      <c r="I254" s="256" t="str">
        <f t="shared" si="13"/>
        <v>C</v>
      </c>
    </row>
    <row r="255" spans="1:9" x14ac:dyDescent="0.2">
      <c r="A255" s="226">
        <v>251</v>
      </c>
      <c r="B255" s="226" t="s">
        <v>883</v>
      </c>
      <c r="C255" s="222" t="s">
        <v>651</v>
      </c>
      <c r="D255" s="233">
        <v>47.091999999999999</v>
      </c>
      <c r="E255" s="230">
        <v>32.428512000000005</v>
      </c>
      <c r="F255" s="223">
        <v>1527.1234871040001</v>
      </c>
      <c r="G255" s="244">
        <f>F255/$F$572</f>
        <v>3.1900892805885803E-4</v>
      </c>
      <c r="H255" s="252">
        <f t="shared" si="12"/>
        <v>0.9714443914342934</v>
      </c>
      <c r="I255" s="256" t="str">
        <f t="shared" si="13"/>
        <v>C</v>
      </c>
    </row>
    <row r="256" spans="1:9" x14ac:dyDescent="0.2">
      <c r="A256" s="226">
        <v>252</v>
      </c>
      <c r="B256" s="226" t="s">
        <v>535</v>
      </c>
      <c r="C256" s="222" t="s">
        <v>460</v>
      </c>
      <c r="D256" s="233">
        <v>105.89999999999999</v>
      </c>
      <c r="E256" s="230">
        <v>14.275051000000001</v>
      </c>
      <c r="F256" s="223">
        <v>1511.7279009000001</v>
      </c>
      <c r="G256" s="244">
        <f>F256/$F$572</f>
        <v>3.1579286236852573E-4</v>
      </c>
      <c r="H256" s="252">
        <f t="shared" si="12"/>
        <v>0.97176018429666189</v>
      </c>
      <c r="I256" s="256" t="str">
        <f t="shared" si="13"/>
        <v>C</v>
      </c>
    </row>
    <row r="257" spans="1:9" x14ac:dyDescent="0.2">
      <c r="A257" s="226">
        <v>253</v>
      </c>
      <c r="B257" s="226" t="s">
        <v>506</v>
      </c>
      <c r="C257" s="222" t="s">
        <v>426</v>
      </c>
      <c r="D257" s="233">
        <v>27.345000000000006</v>
      </c>
      <c r="E257" s="230">
        <v>54.973334000000001</v>
      </c>
      <c r="F257" s="223">
        <v>1503.2458182300004</v>
      </c>
      <c r="G257" s="244">
        <f>F257/$F$572</f>
        <v>3.1402099511410053E-4</v>
      </c>
      <c r="H257" s="252">
        <f t="shared" si="12"/>
        <v>0.97207420529177602</v>
      </c>
      <c r="I257" s="256" t="str">
        <f t="shared" si="13"/>
        <v>C</v>
      </c>
    </row>
    <row r="258" spans="1:9" x14ac:dyDescent="0.2">
      <c r="A258" s="226">
        <v>254</v>
      </c>
      <c r="B258" s="226" t="s">
        <v>597</v>
      </c>
      <c r="C258" s="222" t="s">
        <v>105</v>
      </c>
      <c r="D258" s="233">
        <v>2</v>
      </c>
      <c r="E258" s="230">
        <v>720.14567100000011</v>
      </c>
      <c r="F258" s="223">
        <v>1440.2913420000002</v>
      </c>
      <c r="G258" s="244">
        <f>F258/$F$572</f>
        <v>3.0087010054124304E-4</v>
      </c>
      <c r="H258" s="252">
        <f t="shared" si="12"/>
        <v>0.97237507539231727</v>
      </c>
      <c r="I258" s="256" t="str">
        <f t="shared" si="13"/>
        <v>C</v>
      </c>
    </row>
    <row r="259" spans="1:9" x14ac:dyDescent="0.2">
      <c r="A259" s="226">
        <v>255</v>
      </c>
      <c r="B259" s="226" t="s">
        <v>551</v>
      </c>
      <c r="C259" s="222" t="s">
        <v>469</v>
      </c>
      <c r="D259" s="233">
        <v>19.21</v>
      </c>
      <c r="E259" s="230">
        <v>74.953400999999999</v>
      </c>
      <c r="F259" s="223">
        <v>1439.8548332100002</v>
      </c>
      <c r="G259" s="244">
        <f>F259/$F$572</f>
        <v>3.0077891590400701E-4</v>
      </c>
      <c r="H259" s="252">
        <f t="shared" si="12"/>
        <v>0.97267585430822123</v>
      </c>
      <c r="I259" s="256" t="str">
        <f t="shared" si="13"/>
        <v>C</v>
      </c>
    </row>
    <row r="260" spans="1:9" x14ac:dyDescent="0.2">
      <c r="A260" s="226">
        <v>256</v>
      </c>
      <c r="B260" s="226" t="s">
        <v>572</v>
      </c>
      <c r="C260" s="222" t="s">
        <v>479</v>
      </c>
      <c r="D260" s="233">
        <v>118.80000000000001</v>
      </c>
      <c r="E260" s="230">
        <v>11.872939000000001</v>
      </c>
      <c r="F260" s="223">
        <v>1410.5051532000002</v>
      </c>
      <c r="G260" s="244">
        <f>F260/$F$572</f>
        <v>2.9464790551884425E-4</v>
      </c>
      <c r="H260" s="252">
        <f t="shared" si="12"/>
        <v>0.97297050221374004</v>
      </c>
      <c r="I260" s="256" t="str">
        <f t="shared" si="13"/>
        <v>C</v>
      </c>
    </row>
    <row r="261" spans="1:9" x14ac:dyDescent="0.2">
      <c r="A261" s="226">
        <v>257</v>
      </c>
      <c r="B261" s="226" t="s">
        <v>763</v>
      </c>
      <c r="C261" s="222" t="s">
        <v>697</v>
      </c>
      <c r="D261" s="233">
        <v>1</v>
      </c>
      <c r="E261" s="230">
        <v>1406.8388046499999</v>
      </c>
      <c r="F261" s="223">
        <v>1406.8388046499999</v>
      </c>
      <c r="G261" s="244">
        <f>F261/$F$572</f>
        <v>2.9388202251678019E-4</v>
      </c>
      <c r="H261" s="252">
        <f t="shared" si="12"/>
        <v>0.97326438423625683</v>
      </c>
      <c r="I261" s="256" t="str">
        <f t="shared" si="13"/>
        <v>C</v>
      </c>
    </row>
    <row r="262" spans="1:9" x14ac:dyDescent="0.2">
      <c r="A262" s="226">
        <v>258</v>
      </c>
      <c r="B262" s="226" t="s">
        <v>775</v>
      </c>
      <c r="C262" s="222" t="s">
        <v>697</v>
      </c>
      <c r="D262" s="233">
        <v>1</v>
      </c>
      <c r="E262" s="230">
        <v>1406.8388046499999</v>
      </c>
      <c r="F262" s="223">
        <v>1406.8388046499999</v>
      </c>
      <c r="G262" s="244">
        <f>F262/$F$572</f>
        <v>2.9388202251678019E-4</v>
      </c>
      <c r="H262" s="252">
        <f t="shared" si="12"/>
        <v>0.97355826625877362</v>
      </c>
      <c r="I262" s="256" t="str">
        <f t="shared" si="13"/>
        <v>C</v>
      </c>
    </row>
    <row r="263" spans="1:9" x14ac:dyDescent="0.2">
      <c r="A263" s="226">
        <v>259</v>
      </c>
      <c r="B263" s="226" t="s">
        <v>792</v>
      </c>
      <c r="C263" s="222" t="s">
        <v>697</v>
      </c>
      <c r="D263" s="233">
        <v>1</v>
      </c>
      <c r="E263" s="230">
        <v>1406.8388046499999</v>
      </c>
      <c r="F263" s="223">
        <v>1406.8388046499999</v>
      </c>
      <c r="G263" s="244">
        <f>F263/$F$572</f>
        <v>2.9388202251678019E-4</v>
      </c>
      <c r="H263" s="252">
        <f t="shared" si="12"/>
        <v>0.97385214828129041</v>
      </c>
      <c r="I263" s="256" t="str">
        <f t="shared" si="13"/>
        <v>C</v>
      </c>
    </row>
    <row r="264" spans="1:9" x14ac:dyDescent="0.2">
      <c r="A264" s="226">
        <v>260</v>
      </c>
      <c r="B264" s="226" t="s">
        <v>1233</v>
      </c>
      <c r="C264" s="222" t="s">
        <v>475</v>
      </c>
      <c r="D264" s="233">
        <v>10</v>
      </c>
      <c r="E264" s="230">
        <v>139.49765000000002</v>
      </c>
      <c r="F264" s="223">
        <v>1394.9765000000002</v>
      </c>
      <c r="G264" s="244">
        <f>F264/$F$572</f>
        <v>2.9140404275767098E-4</v>
      </c>
      <c r="H264" s="252">
        <f t="shared" si="12"/>
        <v>0.97414355232404803</v>
      </c>
      <c r="I264" s="256" t="str">
        <f t="shared" si="13"/>
        <v>C</v>
      </c>
    </row>
    <row r="265" spans="1:9" x14ac:dyDescent="0.2">
      <c r="A265" s="226">
        <v>261</v>
      </c>
      <c r="B265" s="226" t="s">
        <v>571</v>
      </c>
      <c r="C265" s="222" t="s">
        <v>449</v>
      </c>
      <c r="D265" s="233">
        <v>98.3</v>
      </c>
      <c r="E265" s="230">
        <v>14.137430000000002</v>
      </c>
      <c r="F265" s="223">
        <v>1389.7093690000002</v>
      </c>
      <c r="G265" s="244">
        <f>F265/$F$572</f>
        <v>2.9030376381595813E-4</v>
      </c>
      <c r="H265" s="252">
        <f t="shared" si="12"/>
        <v>0.97443385608786404</v>
      </c>
      <c r="I265" s="256" t="str">
        <f t="shared" si="13"/>
        <v>C</v>
      </c>
    </row>
    <row r="266" spans="1:9" x14ac:dyDescent="0.2">
      <c r="A266" s="226">
        <v>262</v>
      </c>
      <c r="B266" s="226" t="s">
        <v>358</v>
      </c>
      <c r="C266" s="222" t="s">
        <v>1248</v>
      </c>
      <c r="D266" s="233">
        <v>70.77</v>
      </c>
      <c r="E266" s="230">
        <v>19.529671</v>
      </c>
      <c r="F266" s="223">
        <v>1382.11481667</v>
      </c>
      <c r="G266" s="244">
        <f>F266/$F$572</f>
        <v>2.8871729748344518E-4</v>
      </c>
      <c r="H266" s="252">
        <f t="shared" si="12"/>
        <v>0.97472257338534751</v>
      </c>
      <c r="I266" s="256" t="str">
        <f t="shared" si="13"/>
        <v>C</v>
      </c>
    </row>
    <row r="267" spans="1:9" x14ac:dyDescent="0.2">
      <c r="A267" s="226">
        <v>263</v>
      </c>
      <c r="B267" s="226" t="s">
        <v>1077</v>
      </c>
      <c r="C267" s="222" t="s">
        <v>1079</v>
      </c>
      <c r="D267" s="233">
        <v>1</v>
      </c>
      <c r="E267" s="230">
        <v>1369.5499478785714</v>
      </c>
      <c r="F267" s="223">
        <v>1369.5499478785714</v>
      </c>
      <c r="G267" s="244">
        <f>F267/$F$572</f>
        <v>2.8609255537306416E-4</v>
      </c>
      <c r="H267" s="252">
        <f t="shared" si="12"/>
        <v>0.97500866594072055</v>
      </c>
      <c r="I267" s="256" t="str">
        <f t="shared" si="13"/>
        <v>C</v>
      </c>
    </row>
    <row r="268" spans="1:9" x14ac:dyDescent="0.2">
      <c r="A268" s="226">
        <v>264</v>
      </c>
      <c r="B268" s="226" t="s">
        <v>501</v>
      </c>
      <c r="C268" s="222" t="s">
        <v>311</v>
      </c>
      <c r="D268" s="233">
        <v>392.8</v>
      </c>
      <c r="E268" s="230">
        <v>3.4780579999999999</v>
      </c>
      <c r="F268" s="223">
        <v>1366.1811823999999</v>
      </c>
      <c r="G268" s="244">
        <f>F268/$F$572</f>
        <v>2.8538883607775111E-4</v>
      </c>
      <c r="H268" s="252">
        <f t="shared" si="12"/>
        <v>0.97529405477679831</v>
      </c>
      <c r="I268" s="256" t="str">
        <f t="shared" si="13"/>
        <v>C</v>
      </c>
    </row>
    <row r="269" spans="1:9" x14ac:dyDescent="0.2">
      <c r="A269" s="226">
        <v>265</v>
      </c>
      <c r="B269" s="226" t="s">
        <v>892</v>
      </c>
      <c r="C269" s="222" t="s">
        <v>706</v>
      </c>
      <c r="D269" s="233">
        <v>1</v>
      </c>
      <c r="E269" s="230">
        <v>1363.3936190010002</v>
      </c>
      <c r="F269" s="223">
        <v>1363.3936190010002</v>
      </c>
      <c r="G269" s="244">
        <f>F269/$F$572</f>
        <v>2.8480652716866785E-4</v>
      </c>
      <c r="H269" s="252">
        <f t="shared" si="12"/>
        <v>0.97557886130396698</v>
      </c>
      <c r="I269" s="256" t="str">
        <f t="shared" si="13"/>
        <v>C</v>
      </c>
    </row>
    <row r="270" spans="1:9" x14ac:dyDescent="0.2">
      <c r="A270" s="226">
        <v>266</v>
      </c>
      <c r="B270" s="226" t="s">
        <v>1212</v>
      </c>
      <c r="C270" s="222" t="s">
        <v>484</v>
      </c>
      <c r="D270" s="233">
        <v>5.4799999999999986</v>
      </c>
      <c r="E270" s="230">
        <v>247.767844</v>
      </c>
      <c r="F270" s="223">
        <v>1357.7677851199996</v>
      </c>
      <c r="G270" s="244">
        <f>F270/$F$572</f>
        <v>2.8363131687888398E-4</v>
      </c>
      <c r="H270" s="252">
        <f t="shared" si="12"/>
        <v>0.9758624926208459</v>
      </c>
      <c r="I270" s="256" t="str">
        <f t="shared" si="13"/>
        <v>C</v>
      </c>
    </row>
    <row r="271" spans="1:9" x14ac:dyDescent="0.2">
      <c r="A271" s="226">
        <v>267</v>
      </c>
      <c r="B271" s="226" t="s">
        <v>404</v>
      </c>
      <c r="C271" s="222" t="s">
        <v>1217</v>
      </c>
      <c r="D271" s="233">
        <v>83.6</v>
      </c>
      <c r="E271" s="230">
        <v>16.214256000000002</v>
      </c>
      <c r="F271" s="223">
        <v>1355.5118016000001</v>
      </c>
      <c r="G271" s="244">
        <f>F271/$F$572</f>
        <v>2.8316005251126023E-4</v>
      </c>
      <c r="H271" s="252">
        <f t="shared" si="12"/>
        <v>0.97614565267335718</v>
      </c>
      <c r="I271" s="256" t="str">
        <f t="shared" si="13"/>
        <v>C</v>
      </c>
    </row>
    <row r="272" spans="1:9" x14ac:dyDescent="0.2">
      <c r="A272" s="226">
        <v>268</v>
      </c>
      <c r="B272" s="226" t="s">
        <v>821</v>
      </c>
      <c r="C272" s="222" t="s">
        <v>1008</v>
      </c>
      <c r="D272" s="233">
        <v>1</v>
      </c>
      <c r="E272" s="230">
        <v>1348.1603379999999</v>
      </c>
      <c r="F272" s="223">
        <v>1348.1603379999999</v>
      </c>
      <c r="G272" s="244">
        <f>F272/$F$572</f>
        <v>2.8162436627337314E-4</v>
      </c>
      <c r="H272" s="252">
        <f t="shared" si="12"/>
        <v>0.9764272770396305</v>
      </c>
      <c r="I272" s="256" t="str">
        <f t="shared" si="13"/>
        <v>C</v>
      </c>
    </row>
    <row r="273" spans="1:9" x14ac:dyDescent="0.2">
      <c r="A273" s="226">
        <v>269</v>
      </c>
      <c r="B273" s="226" t="s">
        <v>820</v>
      </c>
      <c r="C273" s="222" t="s">
        <v>1005</v>
      </c>
      <c r="D273" s="233">
        <v>5</v>
      </c>
      <c r="E273" s="230">
        <v>269.46248474830003</v>
      </c>
      <c r="F273" s="223">
        <v>1347.3124237415002</v>
      </c>
      <c r="G273" s="244">
        <f>F273/$F$572</f>
        <v>2.8144724096492623E-4</v>
      </c>
      <c r="H273" s="252">
        <f t="shared" si="12"/>
        <v>0.97670872428059541</v>
      </c>
      <c r="I273" s="256" t="str">
        <f t="shared" si="13"/>
        <v>C</v>
      </c>
    </row>
    <row r="274" spans="1:9" x14ac:dyDescent="0.2">
      <c r="A274" s="226">
        <v>270</v>
      </c>
      <c r="B274" s="226" t="s">
        <v>511</v>
      </c>
      <c r="C274" s="222" t="s">
        <v>311</v>
      </c>
      <c r="D274" s="233">
        <v>382.5</v>
      </c>
      <c r="E274" s="230">
        <v>3.4780579999999999</v>
      </c>
      <c r="F274" s="223">
        <v>1330.3571849999998</v>
      </c>
      <c r="G274" s="244">
        <f>F274/$F$572</f>
        <v>2.7790537118060031E-4</v>
      </c>
      <c r="H274" s="252">
        <f t="shared" si="12"/>
        <v>0.97698662965177596</v>
      </c>
      <c r="I274" s="256" t="str">
        <f t="shared" si="13"/>
        <v>C</v>
      </c>
    </row>
    <row r="275" spans="1:9" x14ac:dyDescent="0.2">
      <c r="A275" s="226">
        <v>271</v>
      </c>
      <c r="B275" s="226" t="s">
        <v>208</v>
      </c>
      <c r="C275" s="222" t="s">
        <v>940</v>
      </c>
      <c r="D275" s="233">
        <v>68</v>
      </c>
      <c r="E275" s="230">
        <v>19.529671</v>
      </c>
      <c r="F275" s="223">
        <v>1328.0176280000001</v>
      </c>
      <c r="G275" s="244">
        <f>F275/$F$572</f>
        <v>2.7741664870530275E-4</v>
      </c>
      <c r="H275" s="252">
        <f t="shared" si="12"/>
        <v>0.97726404630048125</v>
      </c>
      <c r="I275" s="256" t="str">
        <f t="shared" si="13"/>
        <v>C</v>
      </c>
    </row>
    <row r="276" spans="1:9" x14ac:dyDescent="0.2">
      <c r="A276" s="226">
        <v>272</v>
      </c>
      <c r="B276" s="226" t="s">
        <v>504</v>
      </c>
      <c r="C276" s="222" t="s">
        <v>439</v>
      </c>
      <c r="D276" s="233">
        <v>12.900000000000002</v>
      </c>
      <c r="E276" s="230">
        <v>102.82790900000001</v>
      </c>
      <c r="F276" s="223">
        <v>1326.4800261000003</v>
      </c>
      <c r="G276" s="244">
        <f>F276/$F$572</f>
        <v>2.7709545088597617E-4</v>
      </c>
      <c r="H276" s="252">
        <f t="shared" si="12"/>
        <v>0.97754114175136719</v>
      </c>
      <c r="I276" s="256" t="str">
        <f t="shared" si="13"/>
        <v>C</v>
      </c>
    </row>
    <row r="277" spans="1:9" x14ac:dyDescent="0.2">
      <c r="A277" s="226">
        <v>273</v>
      </c>
      <c r="B277" s="226" t="s">
        <v>353</v>
      </c>
      <c r="C277" s="222" t="s">
        <v>302</v>
      </c>
      <c r="D277" s="233">
        <v>25.351499999999998</v>
      </c>
      <c r="E277" s="230">
        <v>51.707962999999999</v>
      </c>
      <c r="F277" s="223">
        <v>1310.8744239944999</v>
      </c>
      <c r="G277" s="244">
        <f>F277/$F$572</f>
        <v>2.7383551385964602E-4</v>
      </c>
      <c r="H277" s="252">
        <f t="shared" si="12"/>
        <v>0.97781497726522681</v>
      </c>
      <c r="I277" s="256" t="str">
        <f t="shared" si="13"/>
        <v>C</v>
      </c>
    </row>
    <row r="278" spans="1:9" x14ac:dyDescent="0.2">
      <c r="A278" s="226">
        <v>274</v>
      </c>
      <c r="B278" s="226" t="s">
        <v>648</v>
      </c>
      <c r="C278" s="222" t="s">
        <v>606</v>
      </c>
      <c r="D278" s="233">
        <v>18.829999999999998</v>
      </c>
      <c r="E278" s="230">
        <v>68.234994</v>
      </c>
      <c r="F278" s="223">
        <v>1284.8649370199998</v>
      </c>
      <c r="G278" s="244">
        <f>F278/$F$572</f>
        <v>2.6840225412055917E-4</v>
      </c>
      <c r="H278" s="252">
        <f t="shared" si="12"/>
        <v>0.97808337951934743</v>
      </c>
      <c r="I278" s="256" t="str">
        <f t="shared" si="13"/>
        <v>C</v>
      </c>
    </row>
    <row r="279" spans="1:9" x14ac:dyDescent="0.2">
      <c r="A279" s="226">
        <v>275</v>
      </c>
      <c r="B279" s="226" t="s">
        <v>1272</v>
      </c>
      <c r="C279" s="222" t="s">
        <v>427</v>
      </c>
      <c r="D279" s="233">
        <v>31.86</v>
      </c>
      <c r="E279" s="230">
        <v>39.447183000000003</v>
      </c>
      <c r="F279" s="223">
        <v>1256.7872503800002</v>
      </c>
      <c r="G279" s="244">
        <f>F279/$F$572</f>
        <v>2.6253695717958636E-4</v>
      </c>
      <c r="H279" s="252">
        <f t="shared" si="12"/>
        <v>0.97834591647652702</v>
      </c>
      <c r="I279" s="256" t="str">
        <f t="shared" si="13"/>
        <v>C</v>
      </c>
    </row>
    <row r="280" spans="1:9" x14ac:dyDescent="0.2">
      <c r="A280" s="226">
        <v>276</v>
      </c>
      <c r="B280" s="226" t="s">
        <v>339</v>
      </c>
      <c r="C280" s="222" t="s">
        <v>1239</v>
      </c>
      <c r="D280" s="233">
        <v>93.7</v>
      </c>
      <c r="E280" s="230">
        <v>12.973907000000001</v>
      </c>
      <c r="F280" s="223">
        <v>1215.6550859000001</v>
      </c>
      <c r="G280" s="244">
        <f>F280/$F$572</f>
        <v>2.5394464109623624E-4</v>
      </c>
      <c r="H280" s="252">
        <f t="shared" si="12"/>
        <v>0.9785998611176232</v>
      </c>
      <c r="I280" s="256" t="str">
        <f t="shared" si="13"/>
        <v>C</v>
      </c>
    </row>
    <row r="281" spans="1:9" x14ac:dyDescent="0.2">
      <c r="A281" s="226">
        <v>277</v>
      </c>
      <c r="B281" s="226" t="s">
        <v>527</v>
      </c>
      <c r="C281" s="222" t="s">
        <v>453</v>
      </c>
      <c r="D281" s="233">
        <v>0.95</v>
      </c>
      <c r="E281" s="230">
        <v>1250.074098</v>
      </c>
      <c r="F281" s="223">
        <v>1187.5703931</v>
      </c>
      <c r="G281" s="244">
        <f>F281/$F$572</f>
        <v>2.4807788060132659E-4</v>
      </c>
      <c r="H281" s="252">
        <f t="shared" si="12"/>
        <v>0.97884793899822453</v>
      </c>
      <c r="I281" s="256" t="str">
        <f t="shared" si="13"/>
        <v>C</v>
      </c>
    </row>
    <row r="282" spans="1:9" x14ac:dyDescent="0.2">
      <c r="A282" s="226">
        <v>278</v>
      </c>
      <c r="B282" s="226" t="s">
        <v>410</v>
      </c>
      <c r="C282" s="222" t="s">
        <v>309</v>
      </c>
      <c r="D282" s="233">
        <v>57.760000000000005</v>
      </c>
      <c r="E282" s="230">
        <v>20.292842</v>
      </c>
      <c r="F282" s="223">
        <v>1172.1145539200002</v>
      </c>
      <c r="G282" s="244">
        <f>F282/$F$572</f>
        <v>2.4484922834713856E-4</v>
      </c>
      <c r="H282" s="252">
        <f t="shared" si="12"/>
        <v>0.97909278822657164</v>
      </c>
      <c r="I282" s="256" t="str">
        <f t="shared" si="13"/>
        <v>C</v>
      </c>
    </row>
    <row r="283" spans="1:9" x14ac:dyDescent="0.2">
      <c r="A283" s="226">
        <v>279</v>
      </c>
      <c r="B283" s="226" t="s">
        <v>588</v>
      </c>
      <c r="C283" s="222" t="s">
        <v>99</v>
      </c>
      <c r="D283" s="233">
        <v>8.1</v>
      </c>
      <c r="E283" s="230">
        <v>143.12584000000001</v>
      </c>
      <c r="F283" s="223">
        <v>1159.3193040000001</v>
      </c>
      <c r="G283" s="244">
        <f>F283/$F$572</f>
        <v>2.4217636070041992E-4</v>
      </c>
      <c r="H283" s="252">
        <f t="shared" si="12"/>
        <v>0.97933496458727209</v>
      </c>
      <c r="I283" s="256" t="str">
        <f t="shared" si="13"/>
        <v>C</v>
      </c>
    </row>
    <row r="284" spans="1:9" x14ac:dyDescent="0.2">
      <c r="A284" s="226">
        <v>280</v>
      </c>
      <c r="B284" s="226" t="s">
        <v>371</v>
      </c>
      <c r="C284" s="222" t="s">
        <v>309</v>
      </c>
      <c r="D284" s="233">
        <v>57.125999999999998</v>
      </c>
      <c r="E284" s="230">
        <v>20.292842</v>
      </c>
      <c r="F284" s="223">
        <v>1159.248892092</v>
      </c>
      <c r="G284" s="244">
        <f>F284/$F$572</f>
        <v>2.4216165198335585E-4</v>
      </c>
      <c r="H284" s="252">
        <f t="shared" si="12"/>
        <v>0.97957712623925541</v>
      </c>
      <c r="I284" s="256" t="str">
        <f t="shared" si="13"/>
        <v>C</v>
      </c>
    </row>
    <row r="285" spans="1:9" x14ac:dyDescent="0.2">
      <c r="A285" s="226">
        <v>281</v>
      </c>
      <c r="B285" s="226" t="s">
        <v>397</v>
      </c>
      <c r="C285" s="222" t="s">
        <v>302</v>
      </c>
      <c r="D285" s="233">
        <v>22.28</v>
      </c>
      <c r="E285" s="230">
        <v>51.707962999999999</v>
      </c>
      <c r="F285" s="223">
        <v>1152.0534156400001</v>
      </c>
      <c r="G285" s="244">
        <f>F285/$F$572</f>
        <v>2.4065855072847423E-4</v>
      </c>
      <c r="H285" s="252">
        <f t="shared" si="12"/>
        <v>0.97981778478998394</v>
      </c>
      <c r="I285" s="256" t="str">
        <f t="shared" si="13"/>
        <v>C</v>
      </c>
    </row>
    <row r="286" spans="1:9" x14ac:dyDescent="0.2">
      <c r="A286" s="226">
        <v>282</v>
      </c>
      <c r="B286" s="226" t="s">
        <v>556</v>
      </c>
      <c r="C286" s="222" t="s">
        <v>450</v>
      </c>
      <c r="D286" s="233">
        <v>64.8</v>
      </c>
      <c r="E286" s="230">
        <v>17.753109000000002</v>
      </c>
      <c r="F286" s="223">
        <v>1150.4014632000001</v>
      </c>
      <c r="G286" s="244">
        <f>F286/$F$572</f>
        <v>2.4031346561810901E-4</v>
      </c>
      <c r="H286" s="252">
        <f t="shared" si="12"/>
        <v>0.98005809825560208</v>
      </c>
      <c r="I286" s="256" t="str">
        <f t="shared" si="13"/>
        <v>C</v>
      </c>
    </row>
    <row r="287" spans="1:9" x14ac:dyDescent="0.2">
      <c r="A287" s="226">
        <v>283</v>
      </c>
      <c r="B287" s="226" t="s">
        <v>552</v>
      </c>
      <c r="C287" s="222" t="s">
        <v>470</v>
      </c>
      <c r="D287" s="233">
        <v>1</v>
      </c>
      <c r="E287" s="230">
        <v>1138.701176</v>
      </c>
      <c r="F287" s="223">
        <v>1138.701176</v>
      </c>
      <c r="G287" s="244">
        <f>F287/$F$572</f>
        <v>2.3786933054378636E-4</v>
      </c>
      <c r="H287" s="252">
        <f t="shared" si="12"/>
        <v>0.9802959675861459</v>
      </c>
      <c r="I287" s="256" t="str">
        <f t="shared" si="13"/>
        <v>C</v>
      </c>
    </row>
    <row r="288" spans="1:9" x14ac:dyDescent="0.2">
      <c r="A288" s="226">
        <v>284</v>
      </c>
      <c r="B288" s="226" t="s">
        <v>583</v>
      </c>
      <c r="C288" s="222" t="s">
        <v>470</v>
      </c>
      <c r="D288" s="233">
        <v>1</v>
      </c>
      <c r="E288" s="230">
        <v>1138.701176</v>
      </c>
      <c r="F288" s="223">
        <v>1138.701176</v>
      </c>
      <c r="G288" s="244">
        <f>F288/$F$572</f>
        <v>2.3786933054378636E-4</v>
      </c>
      <c r="H288" s="252">
        <f t="shared" si="12"/>
        <v>0.98053383691668972</v>
      </c>
      <c r="I288" s="256" t="str">
        <f t="shared" si="13"/>
        <v>C</v>
      </c>
    </row>
    <row r="289" spans="1:9" x14ac:dyDescent="0.2">
      <c r="A289" s="226">
        <v>285</v>
      </c>
      <c r="B289" s="226" t="s">
        <v>177</v>
      </c>
      <c r="C289" s="222" t="s">
        <v>215</v>
      </c>
      <c r="D289" s="233">
        <v>5</v>
      </c>
      <c r="E289" s="230">
        <v>227.04962800000001</v>
      </c>
      <c r="F289" s="223">
        <v>1135.2481400000001</v>
      </c>
      <c r="G289" s="244">
        <f>F289/$F$572</f>
        <v>2.3714800753211717E-4</v>
      </c>
      <c r="H289" s="252">
        <f t="shared" ref="H289:H352" si="14">G289+H288</f>
        <v>0.98077098492422188</v>
      </c>
      <c r="I289" s="256" t="str">
        <f t="shared" ref="I289:I352" si="15">IF(H289&lt;=0.8,"A",IF(H289&lt;=0.95,"B","C"))</f>
        <v>C</v>
      </c>
    </row>
    <row r="290" spans="1:9" x14ac:dyDescent="0.2">
      <c r="A290" s="226">
        <v>286</v>
      </c>
      <c r="B290" s="226" t="s">
        <v>423</v>
      </c>
      <c r="C290" s="222" t="s">
        <v>100</v>
      </c>
      <c r="D290" s="233">
        <v>2</v>
      </c>
      <c r="E290" s="230">
        <v>567.53649300000006</v>
      </c>
      <c r="F290" s="223">
        <v>1135.0729860000001</v>
      </c>
      <c r="G290" s="244">
        <f>F290/$F$572</f>
        <v>2.3711141868369915E-4</v>
      </c>
      <c r="H290" s="252">
        <f t="shared" si="14"/>
        <v>0.98100809634290553</v>
      </c>
      <c r="I290" s="256" t="str">
        <f t="shared" si="15"/>
        <v>C</v>
      </c>
    </row>
    <row r="291" spans="1:9" x14ac:dyDescent="0.2">
      <c r="A291" s="226">
        <v>287</v>
      </c>
      <c r="B291" s="226" t="s">
        <v>1225</v>
      </c>
      <c r="C291" s="222" t="s">
        <v>1217</v>
      </c>
      <c r="D291" s="233">
        <v>69</v>
      </c>
      <c r="E291" s="230">
        <v>16.214256000000002</v>
      </c>
      <c r="F291" s="223">
        <v>1118.7836640000003</v>
      </c>
      <c r="G291" s="244">
        <f>F291/$F$572</f>
        <v>2.3370865578082486E-4</v>
      </c>
      <c r="H291" s="252">
        <f t="shared" si="14"/>
        <v>0.98124180499868641</v>
      </c>
      <c r="I291" s="256" t="str">
        <f t="shared" si="15"/>
        <v>C</v>
      </c>
    </row>
    <row r="292" spans="1:9" x14ac:dyDescent="0.2">
      <c r="A292" s="226">
        <v>288</v>
      </c>
      <c r="B292" s="226" t="s">
        <v>180</v>
      </c>
      <c r="C292" s="222" t="s">
        <v>942</v>
      </c>
      <c r="D292" s="233">
        <v>6</v>
      </c>
      <c r="E292" s="230">
        <v>181.60967600000001</v>
      </c>
      <c r="F292" s="223">
        <v>1089.658056</v>
      </c>
      <c r="G292" s="244">
        <f>F292/$F$572</f>
        <v>2.2762445298674536E-4</v>
      </c>
      <c r="H292" s="252">
        <f t="shared" si="14"/>
        <v>0.98146942945167315</v>
      </c>
      <c r="I292" s="256" t="str">
        <f t="shared" si="15"/>
        <v>C</v>
      </c>
    </row>
    <row r="293" spans="1:9" x14ac:dyDescent="0.2">
      <c r="A293" s="226">
        <v>289</v>
      </c>
      <c r="B293" s="226" t="s">
        <v>175</v>
      </c>
      <c r="C293" s="222" t="s">
        <v>684</v>
      </c>
      <c r="D293" s="233">
        <v>5</v>
      </c>
      <c r="E293" s="230">
        <v>217.10895665050003</v>
      </c>
      <c r="F293" s="223">
        <v>1085.5447832525001</v>
      </c>
      <c r="G293" s="244">
        <f>F293/$F$572</f>
        <v>2.267652096177091E-4</v>
      </c>
      <c r="H293" s="252">
        <f t="shared" si="14"/>
        <v>0.98169619466129088</v>
      </c>
      <c r="I293" s="256" t="str">
        <f t="shared" si="15"/>
        <v>C</v>
      </c>
    </row>
    <row r="294" spans="1:9" x14ac:dyDescent="0.2">
      <c r="A294" s="226">
        <v>290</v>
      </c>
      <c r="B294" s="226" t="s">
        <v>637</v>
      </c>
      <c r="C294" s="222" t="s">
        <v>639</v>
      </c>
      <c r="D294" s="233">
        <v>1548</v>
      </c>
      <c r="E294" s="230">
        <v>0.70061600000000013</v>
      </c>
      <c r="F294" s="223">
        <v>1084.5535680000003</v>
      </c>
      <c r="G294" s="244">
        <f>F294/$F$572</f>
        <v>2.2655814940427787E-4</v>
      </c>
      <c r="H294" s="252">
        <f t="shared" si="14"/>
        <v>0.98192275281069519</v>
      </c>
      <c r="I294" s="256" t="str">
        <f t="shared" si="15"/>
        <v>C</v>
      </c>
    </row>
    <row r="295" spans="1:9" x14ac:dyDescent="0.2">
      <c r="A295" s="226">
        <v>291</v>
      </c>
      <c r="B295" s="226" t="s">
        <v>343</v>
      </c>
      <c r="C295" s="222" t="s">
        <v>303</v>
      </c>
      <c r="D295" s="233">
        <v>3.43</v>
      </c>
      <c r="E295" s="230">
        <v>315.55244200000004</v>
      </c>
      <c r="F295" s="223">
        <v>1082.3448760600002</v>
      </c>
      <c r="G295" s="244">
        <f>F295/$F$572</f>
        <v>2.2609676402572684E-4</v>
      </c>
      <c r="H295" s="252">
        <f t="shared" si="14"/>
        <v>0.98214884957472093</v>
      </c>
      <c r="I295" s="256" t="str">
        <f t="shared" si="15"/>
        <v>C</v>
      </c>
    </row>
    <row r="296" spans="1:9" x14ac:dyDescent="0.2">
      <c r="A296" s="226">
        <v>292</v>
      </c>
      <c r="B296" s="226" t="s">
        <v>507</v>
      </c>
      <c r="C296" s="222" t="s">
        <v>427</v>
      </c>
      <c r="D296" s="233">
        <v>27.345000000000006</v>
      </c>
      <c r="E296" s="230">
        <v>39.447183000000003</v>
      </c>
      <c r="F296" s="223">
        <v>1078.6832191350004</v>
      </c>
      <c r="G296" s="244">
        <f>F296/$F$572</f>
        <v>2.2533186108210265E-4</v>
      </c>
      <c r="H296" s="252">
        <f t="shared" si="14"/>
        <v>0.98237418143580302</v>
      </c>
      <c r="I296" s="256" t="str">
        <f t="shared" si="15"/>
        <v>C</v>
      </c>
    </row>
    <row r="297" spans="1:9" x14ac:dyDescent="0.2">
      <c r="A297" s="226">
        <v>293</v>
      </c>
      <c r="B297" s="226" t="s">
        <v>271</v>
      </c>
      <c r="C297" s="222" t="s">
        <v>86</v>
      </c>
      <c r="D297" s="233">
        <v>1</v>
      </c>
      <c r="E297" s="230">
        <v>1071.1167540000001</v>
      </c>
      <c r="F297" s="223">
        <v>1071.1167540000001</v>
      </c>
      <c r="G297" s="244">
        <f>F297/$F$572</f>
        <v>2.2375126203278244E-4</v>
      </c>
      <c r="H297" s="252">
        <f t="shared" si="14"/>
        <v>0.9825979326978358</v>
      </c>
      <c r="I297" s="256" t="str">
        <f t="shared" si="15"/>
        <v>C</v>
      </c>
    </row>
    <row r="298" spans="1:9" x14ac:dyDescent="0.2">
      <c r="A298" s="226">
        <v>294</v>
      </c>
      <c r="B298" s="226" t="s">
        <v>1231</v>
      </c>
      <c r="C298" s="222" t="s">
        <v>99</v>
      </c>
      <c r="D298" s="233">
        <v>7.38</v>
      </c>
      <c r="E298" s="230">
        <v>143.12584000000001</v>
      </c>
      <c r="F298" s="223">
        <v>1056.2686992000001</v>
      </c>
      <c r="G298" s="244">
        <f>F298/$F$572</f>
        <v>2.2064957308260482E-4</v>
      </c>
      <c r="H298" s="252">
        <f t="shared" si="14"/>
        <v>0.98281858227091845</v>
      </c>
      <c r="I298" s="256" t="str">
        <f t="shared" si="15"/>
        <v>C</v>
      </c>
    </row>
    <row r="299" spans="1:9" x14ac:dyDescent="0.2">
      <c r="A299" s="226">
        <v>295</v>
      </c>
      <c r="B299" s="226" t="s">
        <v>875</v>
      </c>
      <c r="C299" s="222" t="s">
        <v>244</v>
      </c>
      <c r="D299" s="233">
        <v>28.22</v>
      </c>
      <c r="E299" s="230">
        <v>37.132648000000003</v>
      </c>
      <c r="F299" s="223">
        <v>1047.8833265600001</v>
      </c>
      <c r="G299" s="244">
        <f>F299/$F$572</f>
        <v>2.1889790809948462E-4</v>
      </c>
      <c r="H299" s="252">
        <f t="shared" si="14"/>
        <v>0.98303748017901793</v>
      </c>
      <c r="I299" s="256" t="str">
        <f t="shared" si="15"/>
        <v>C</v>
      </c>
    </row>
    <row r="300" spans="1:9" x14ac:dyDescent="0.2">
      <c r="A300" s="226">
        <v>296</v>
      </c>
      <c r="B300" s="226" t="s">
        <v>169</v>
      </c>
      <c r="C300" s="222" t="s">
        <v>940</v>
      </c>
      <c r="D300" s="233">
        <v>52.8</v>
      </c>
      <c r="E300" s="230">
        <v>19.529671</v>
      </c>
      <c r="F300" s="223">
        <v>1031.1666287999999</v>
      </c>
      <c r="G300" s="244">
        <f>F300/$F$572</f>
        <v>2.1540586840647032E-4</v>
      </c>
      <c r="H300" s="252">
        <f t="shared" si="14"/>
        <v>0.98325288604742445</v>
      </c>
      <c r="I300" s="256" t="str">
        <f t="shared" si="15"/>
        <v>C</v>
      </c>
    </row>
    <row r="301" spans="1:9" x14ac:dyDescent="0.2">
      <c r="A301" s="226">
        <v>297</v>
      </c>
      <c r="B301" s="226" t="s">
        <v>148</v>
      </c>
      <c r="C301" s="222" t="s">
        <v>1011</v>
      </c>
      <c r="D301" s="233">
        <v>111</v>
      </c>
      <c r="E301" s="230">
        <v>9.2206070000000011</v>
      </c>
      <c r="F301" s="223">
        <v>1023.4873770000002</v>
      </c>
      <c r="G301" s="244">
        <f>F301/$F$572</f>
        <v>2.138017087522582E-4</v>
      </c>
      <c r="H301" s="252">
        <f t="shared" si="14"/>
        <v>0.98346668775617674</v>
      </c>
      <c r="I301" s="256" t="str">
        <f t="shared" si="15"/>
        <v>C</v>
      </c>
    </row>
    <row r="302" spans="1:9" x14ac:dyDescent="0.2">
      <c r="A302" s="226">
        <v>298</v>
      </c>
      <c r="B302" s="226" t="s">
        <v>725</v>
      </c>
      <c r="C302" s="222" t="s">
        <v>1011</v>
      </c>
      <c r="D302" s="233">
        <v>111</v>
      </c>
      <c r="E302" s="230">
        <v>9.2206070000000011</v>
      </c>
      <c r="F302" s="223">
        <v>1023.4873770000002</v>
      </c>
      <c r="G302" s="244">
        <f>F302/$F$572</f>
        <v>2.138017087522582E-4</v>
      </c>
      <c r="H302" s="252">
        <f t="shared" si="14"/>
        <v>0.98368048946492903</v>
      </c>
      <c r="I302" s="256" t="str">
        <f t="shared" si="15"/>
        <v>C</v>
      </c>
    </row>
    <row r="303" spans="1:9" x14ac:dyDescent="0.2">
      <c r="A303" s="226">
        <v>299</v>
      </c>
      <c r="B303" s="226" t="s">
        <v>161</v>
      </c>
      <c r="C303" s="222" t="s">
        <v>1011</v>
      </c>
      <c r="D303" s="233">
        <v>111</v>
      </c>
      <c r="E303" s="230">
        <v>9.2206070000000011</v>
      </c>
      <c r="F303" s="223">
        <v>1023.4873770000002</v>
      </c>
      <c r="G303" s="244">
        <f>F303/$F$572</f>
        <v>2.138017087522582E-4</v>
      </c>
      <c r="H303" s="252">
        <f t="shared" si="14"/>
        <v>0.98389429117368132</v>
      </c>
      <c r="I303" s="256" t="str">
        <f t="shared" si="15"/>
        <v>C</v>
      </c>
    </row>
    <row r="304" spans="1:9" x14ac:dyDescent="0.2">
      <c r="A304" s="226">
        <v>300</v>
      </c>
      <c r="B304" s="226" t="s">
        <v>811</v>
      </c>
      <c r="C304" s="222" t="s">
        <v>93</v>
      </c>
      <c r="D304" s="233">
        <v>4</v>
      </c>
      <c r="E304" s="230">
        <v>250.39515399999999</v>
      </c>
      <c r="F304" s="223">
        <v>1001.580616</v>
      </c>
      <c r="G304" s="244">
        <f>F304/$F$572</f>
        <v>2.0922548921083501E-4</v>
      </c>
      <c r="H304" s="252">
        <f t="shared" si="14"/>
        <v>0.9841035166628922</v>
      </c>
      <c r="I304" s="256" t="str">
        <f t="shared" si="15"/>
        <v>C</v>
      </c>
    </row>
    <row r="305" spans="1:9" x14ac:dyDescent="0.2">
      <c r="A305" s="226">
        <v>301</v>
      </c>
      <c r="B305" s="226" t="s">
        <v>825</v>
      </c>
      <c r="C305" s="222" t="s">
        <v>93</v>
      </c>
      <c r="D305" s="233">
        <v>4</v>
      </c>
      <c r="E305" s="230">
        <v>250.39515399999999</v>
      </c>
      <c r="F305" s="223">
        <v>1001.580616</v>
      </c>
      <c r="G305" s="244">
        <f>F305/$F$572</f>
        <v>2.0922548921083501E-4</v>
      </c>
      <c r="H305" s="252">
        <f t="shared" si="14"/>
        <v>0.98431274215210307</v>
      </c>
      <c r="I305" s="256" t="str">
        <f t="shared" si="15"/>
        <v>C</v>
      </c>
    </row>
    <row r="306" spans="1:9" x14ac:dyDescent="0.2">
      <c r="A306" s="226">
        <v>302</v>
      </c>
      <c r="B306" s="226" t="s">
        <v>818</v>
      </c>
      <c r="C306" s="222" t="s">
        <v>938</v>
      </c>
      <c r="D306" s="233">
        <v>19.2</v>
      </c>
      <c r="E306" s="230">
        <v>51.995716000000009</v>
      </c>
      <c r="F306" s="223">
        <v>998.3177472000001</v>
      </c>
      <c r="G306" s="244">
        <f>F306/$F$572</f>
        <v>2.0854389123459109E-4</v>
      </c>
      <c r="H306" s="252">
        <f t="shared" si="14"/>
        <v>0.98452128604333766</v>
      </c>
      <c r="I306" s="256" t="str">
        <f t="shared" si="15"/>
        <v>C</v>
      </c>
    </row>
    <row r="307" spans="1:9" x14ac:dyDescent="0.2">
      <c r="A307" s="226">
        <v>303</v>
      </c>
      <c r="B307" s="226" t="s">
        <v>1273</v>
      </c>
      <c r="C307" s="222" t="s">
        <v>428</v>
      </c>
      <c r="D307" s="233">
        <v>31.86</v>
      </c>
      <c r="E307" s="230">
        <v>30.276620000000001</v>
      </c>
      <c r="F307" s="223">
        <v>964.61311320000004</v>
      </c>
      <c r="G307" s="244">
        <f>F307/$F$572</f>
        <v>2.0150315140329811E-4</v>
      </c>
      <c r="H307" s="252">
        <f t="shared" si="14"/>
        <v>0.98472278919474099</v>
      </c>
      <c r="I307" s="256" t="str">
        <f t="shared" si="15"/>
        <v>C</v>
      </c>
    </row>
    <row r="308" spans="1:9" x14ac:dyDescent="0.2">
      <c r="A308" s="226">
        <v>304</v>
      </c>
      <c r="B308" s="226" t="s">
        <v>539</v>
      </c>
      <c r="C308" s="222" t="s">
        <v>449</v>
      </c>
      <c r="D308" s="233">
        <v>68</v>
      </c>
      <c r="E308" s="230">
        <v>14.137430000000002</v>
      </c>
      <c r="F308" s="223">
        <v>961.3452400000001</v>
      </c>
      <c r="G308" s="244">
        <f>F308/$F$572</f>
        <v>2.0082050803138507E-4</v>
      </c>
      <c r="H308" s="252">
        <f t="shared" si="14"/>
        <v>0.98492360970277237</v>
      </c>
      <c r="I308" s="256" t="str">
        <f t="shared" si="15"/>
        <v>C</v>
      </c>
    </row>
    <row r="309" spans="1:9" x14ac:dyDescent="0.2">
      <c r="A309" s="226">
        <v>305</v>
      </c>
      <c r="B309" s="226" t="s">
        <v>570</v>
      </c>
      <c r="C309" s="222" t="s">
        <v>450</v>
      </c>
      <c r="D309" s="233">
        <v>52.8</v>
      </c>
      <c r="E309" s="230">
        <v>17.753109000000002</v>
      </c>
      <c r="F309" s="223">
        <v>937.36415520000003</v>
      </c>
      <c r="G309" s="244">
        <f>F309/$F$572</f>
        <v>1.9581097198512583E-4</v>
      </c>
      <c r="H309" s="252">
        <f t="shared" si="14"/>
        <v>0.98511942067475755</v>
      </c>
      <c r="I309" s="256" t="str">
        <f t="shared" si="15"/>
        <v>C</v>
      </c>
    </row>
    <row r="310" spans="1:9" x14ac:dyDescent="0.2">
      <c r="A310" s="226">
        <v>306</v>
      </c>
      <c r="B310" s="226" t="s">
        <v>197</v>
      </c>
      <c r="C310" s="222" t="s">
        <v>940</v>
      </c>
      <c r="D310" s="233">
        <v>47</v>
      </c>
      <c r="E310" s="230">
        <v>19.529671</v>
      </c>
      <c r="F310" s="223">
        <v>917.89453700000001</v>
      </c>
      <c r="G310" s="244">
        <f>F310/$F$572</f>
        <v>1.9174386013454749E-4</v>
      </c>
      <c r="H310" s="252">
        <f t="shared" si="14"/>
        <v>0.98531116453489209</v>
      </c>
      <c r="I310" s="256" t="str">
        <f t="shared" si="15"/>
        <v>C</v>
      </c>
    </row>
    <row r="311" spans="1:9" x14ac:dyDescent="0.2">
      <c r="A311" s="226">
        <v>307</v>
      </c>
      <c r="B311" s="226" t="s">
        <v>359</v>
      </c>
      <c r="C311" s="222" t="s">
        <v>1239</v>
      </c>
      <c r="D311" s="233">
        <v>70.14</v>
      </c>
      <c r="E311" s="230">
        <v>12.973907000000001</v>
      </c>
      <c r="F311" s="223">
        <v>909.98983698000006</v>
      </c>
      <c r="G311" s="244">
        <f>F311/$F$572</f>
        <v>1.9009260540544298E-4</v>
      </c>
      <c r="H311" s="252">
        <f t="shared" si="14"/>
        <v>0.98550125714029757</v>
      </c>
      <c r="I311" s="256" t="str">
        <f t="shared" si="15"/>
        <v>C</v>
      </c>
    </row>
    <row r="312" spans="1:9" x14ac:dyDescent="0.2">
      <c r="A312" s="226">
        <v>308</v>
      </c>
      <c r="B312" s="226" t="s">
        <v>897</v>
      </c>
      <c r="C312" s="222" t="s">
        <v>82</v>
      </c>
      <c r="D312" s="233">
        <v>32</v>
      </c>
      <c r="E312" s="230">
        <v>27.974596000000002</v>
      </c>
      <c r="F312" s="223">
        <v>895.18707200000006</v>
      </c>
      <c r="G312" s="244">
        <f>F312/$F$572</f>
        <v>1.870003772860706E-4</v>
      </c>
      <c r="H312" s="252">
        <f t="shared" si="14"/>
        <v>0.9856882575175836</v>
      </c>
      <c r="I312" s="256" t="str">
        <f t="shared" si="15"/>
        <v>C</v>
      </c>
    </row>
    <row r="313" spans="1:9" x14ac:dyDescent="0.2">
      <c r="A313" s="226">
        <v>309</v>
      </c>
      <c r="B313" s="226" t="s">
        <v>163</v>
      </c>
      <c r="C313" s="222" t="s">
        <v>683</v>
      </c>
      <c r="D313" s="233">
        <v>4</v>
      </c>
      <c r="E313" s="230">
        <v>219.67001465000001</v>
      </c>
      <c r="F313" s="223">
        <v>878.68005860000005</v>
      </c>
      <c r="G313" s="244">
        <f>F313/$F$572</f>
        <v>1.8355213967159105E-4</v>
      </c>
      <c r="H313" s="252">
        <f t="shared" si="14"/>
        <v>0.98587180965725518</v>
      </c>
      <c r="I313" s="256" t="str">
        <f t="shared" si="15"/>
        <v>C</v>
      </c>
    </row>
    <row r="314" spans="1:9" x14ac:dyDescent="0.2">
      <c r="A314" s="226">
        <v>310</v>
      </c>
      <c r="B314" s="226" t="s">
        <v>207</v>
      </c>
      <c r="C314" s="222" t="s">
        <v>944</v>
      </c>
      <c r="D314" s="233">
        <v>66</v>
      </c>
      <c r="E314" s="230">
        <v>13.286682000000001</v>
      </c>
      <c r="F314" s="223">
        <v>876.92101200000002</v>
      </c>
      <c r="G314" s="244">
        <f>F314/$F$572</f>
        <v>1.8318468309390737E-4</v>
      </c>
      <c r="H314" s="252">
        <f t="shared" si="14"/>
        <v>0.98605499434034904</v>
      </c>
      <c r="I314" s="256" t="str">
        <f t="shared" si="15"/>
        <v>C</v>
      </c>
    </row>
    <row r="315" spans="1:9" x14ac:dyDescent="0.2">
      <c r="A315" s="226">
        <v>311</v>
      </c>
      <c r="B315" s="226" t="s">
        <v>523</v>
      </c>
      <c r="C315" s="222" t="s">
        <v>449</v>
      </c>
      <c r="D315" s="233">
        <v>61</v>
      </c>
      <c r="E315" s="230">
        <v>14.137430000000002</v>
      </c>
      <c r="F315" s="223">
        <v>862.38323000000014</v>
      </c>
      <c r="G315" s="244">
        <f>F315/$F$572</f>
        <v>1.8014780867521311E-4</v>
      </c>
      <c r="H315" s="252">
        <f t="shared" si="14"/>
        <v>0.9862351421490243</v>
      </c>
      <c r="I315" s="256" t="str">
        <f t="shared" si="15"/>
        <v>C</v>
      </c>
    </row>
    <row r="316" spans="1:9" x14ac:dyDescent="0.2">
      <c r="A316" s="226">
        <v>312</v>
      </c>
      <c r="B316" s="226" t="s">
        <v>560</v>
      </c>
      <c r="C316" s="222" t="s">
        <v>454</v>
      </c>
      <c r="D316" s="233">
        <v>82.5</v>
      </c>
      <c r="E316" s="230">
        <v>10.321575000000001</v>
      </c>
      <c r="F316" s="223">
        <v>851.52993750000007</v>
      </c>
      <c r="G316" s="244">
        <f>F316/$F$572</f>
        <v>1.7788060681788321E-4</v>
      </c>
      <c r="H316" s="252">
        <f t="shared" si="14"/>
        <v>0.98641302275584219</v>
      </c>
      <c r="I316" s="256" t="str">
        <f t="shared" si="15"/>
        <v>C</v>
      </c>
    </row>
    <row r="317" spans="1:9" x14ac:dyDescent="0.2">
      <c r="A317" s="226">
        <v>313</v>
      </c>
      <c r="B317" s="226" t="s">
        <v>561</v>
      </c>
      <c r="C317" s="222" t="s">
        <v>455</v>
      </c>
      <c r="D317" s="233">
        <v>142.54500000000002</v>
      </c>
      <c r="E317" s="230">
        <v>5.9302140000000003</v>
      </c>
      <c r="F317" s="223">
        <v>845.32235463000018</v>
      </c>
      <c r="G317" s="244">
        <f>F317/$F$572</f>
        <v>1.7658387189505747E-4</v>
      </c>
      <c r="H317" s="252">
        <f t="shared" si="14"/>
        <v>0.9865896066277372</v>
      </c>
      <c r="I317" s="256" t="str">
        <f t="shared" si="15"/>
        <v>C</v>
      </c>
    </row>
    <row r="318" spans="1:9" x14ac:dyDescent="0.2">
      <c r="A318" s="226">
        <v>314</v>
      </c>
      <c r="B318" s="226" t="s">
        <v>508</v>
      </c>
      <c r="C318" s="222" t="s">
        <v>428</v>
      </c>
      <c r="D318" s="233">
        <v>27.345000000000006</v>
      </c>
      <c r="E318" s="230">
        <v>30.276620000000001</v>
      </c>
      <c r="F318" s="223">
        <v>827.91417390000026</v>
      </c>
      <c r="G318" s="244">
        <f>F318/$F$572</f>
        <v>1.7294738465546729E-4</v>
      </c>
      <c r="H318" s="252">
        <f t="shared" si="14"/>
        <v>0.98676255401239266</v>
      </c>
      <c r="I318" s="256" t="str">
        <f t="shared" si="15"/>
        <v>C</v>
      </c>
    </row>
    <row r="319" spans="1:9" x14ac:dyDescent="0.2">
      <c r="A319" s="226">
        <v>315</v>
      </c>
      <c r="B319" s="226" t="s">
        <v>874</v>
      </c>
      <c r="C319" s="222" t="s">
        <v>607</v>
      </c>
      <c r="D319" s="233">
        <v>28.22</v>
      </c>
      <c r="E319" s="230">
        <v>29.032440000000005</v>
      </c>
      <c r="F319" s="223">
        <v>819.29545680000012</v>
      </c>
      <c r="G319" s="244">
        <f>F319/$F$572</f>
        <v>1.7114697510998414E-4</v>
      </c>
      <c r="H319" s="252">
        <f t="shared" si="14"/>
        <v>0.98693370098750266</v>
      </c>
      <c r="I319" s="256" t="str">
        <f t="shared" si="15"/>
        <v>C</v>
      </c>
    </row>
    <row r="320" spans="1:9" x14ac:dyDescent="0.2">
      <c r="A320" s="226">
        <v>316</v>
      </c>
      <c r="B320" s="226" t="s">
        <v>1328</v>
      </c>
      <c r="C320" s="222" t="s">
        <v>978</v>
      </c>
      <c r="D320" s="233">
        <v>1</v>
      </c>
      <c r="E320" s="230">
        <v>817.769004</v>
      </c>
      <c r="F320" s="223">
        <v>817.769004</v>
      </c>
      <c r="G320" s="244">
        <f>F320/$F$572</f>
        <v>1.7082810628531303E-4</v>
      </c>
      <c r="H320" s="252">
        <f t="shared" si="14"/>
        <v>0.98710452909378799</v>
      </c>
      <c r="I320" s="256" t="str">
        <f t="shared" si="15"/>
        <v>C</v>
      </c>
    </row>
    <row r="321" spans="1:9" x14ac:dyDescent="0.2">
      <c r="A321" s="226">
        <v>317</v>
      </c>
      <c r="B321" s="226" t="s">
        <v>577</v>
      </c>
      <c r="C321" s="222" t="s">
        <v>1215</v>
      </c>
      <c r="D321" s="233">
        <v>58.65</v>
      </c>
      <c r="E321" s="230">
        <v>13.586946000000001</v>
      </c>
      <c r="F321" s="223">
        <v>796.8743829</v>
      </c>
      <c r="G321" s="244">
        <f>F321/$F$572</f>
        <v>1.6646331801796249E-4</v>
      </c>
      <c r="H321" s="252">
        <f t="shared" si="14"/>
        <v>0.98727099241180594</v>
      </c>
      <c r="I321" s="256" t="str">
        <f t="shared" si="15"/>
        <v>C</v>
      </c>
    </row>
    <row r="322" spans="1:9" x14ac:dyDescent="0.2">
      <c r="A322" s="226">
        <v>318</v>
      </c>
      <c r="B322" s="226" t="s">
        <v>547</v>
      </c>
      <c r="C322" s="222" t="s">
        <v>465</v>
      </c>
      <c r="D322" s="233">
        <v>19.21</v>
      </c>
      <c r="E322" s="230">
        <v>40.948503000000002</v>
      </c>
      <c r="F322" s="223">
        <v>786.62074263000011</v>
      </c>
      <c r="G322" s="244">
        <f>F322/$F$572</f>
        <v>1.6432138069668085E-4</v>
      </c>
      <c r="H322" s="252">
        <f t="shared" si="14"/>
        <v>0.9874353137925026</v>
      </c>
      <c r="I322" s="256" t="str">
        <f t="shared" si="15"/>
        <v>C</v>
      </c>
    </row>
    <row r="323" spans="1:9" x14ac:dyDescent="0.2">
      <c r="A323" s="226">
        <v>319</v>
      </c>
      <c r="B323" s="226" t="s">
        <v>601</v>
      </c>
      <c r="C323" s="222" t="s">
        <v>109</v>
      </c>
      <c r="D323" s="233">
        <v>15.730000000000004</v>
      </c>
      <c r="E323" s="230">
        <v>49.881357000000001</v>
      </c>
      <c r="F323" s="223">
        <v>784.63374561000023</v>
      </c>
      <c r="G323" s="244">
        <f>F323/$F$572</f>
        <v>1.6390630634627036E-4</v>
      </c>
      <c r="H323" s="252">
        <f t="shared" si="14"/>
        <v>0.98759922009884882</v>
      </c>
      <c r="I323" s="256" t="str">
        <f t="shared" si="15"/>
        <v>C</v>
      </c>
    </row>
    <row r="324" spans="1:9" x14ac:dyDescent="0.2">
      <c r="A324" s="226">
        <v>320</v>
      </c>
      <c r="B324" s="226" t="s">
        <v>546</v>
      </c>
      <c r="C324" s="222" t="s">
        <v>464</v>
      </c>
      <c r="D324" s="233">
        <v>19.21</v>
      </c>
      <c r="E324" s="230">
        <v>40.685772000000007</v>
      </c>
      <c r="F324" s="223">
        <v>781.57368012000018</v>
      </c>
      <c r="G324" s="244">
        <f>F324/$F$572</f>
        <v>1.6326707302951609E-4</v>
      </c>
      <c r="H324" s="252">
        <f t="shared" si="14"/>
        <v>0.98776248717187831</v>
      </c>
      <c r="I324" s="256" t="str">
        <f t="shared" si="15"/>
        <v>C</v>
      </c>
    </row>
    <row r="325" spans="1:9" x14ac:dyDescent="0.2">
      <c r="A325" s="226">
        <v>321</v>
      </c>
      <c r="B325" s="226" t="s">
        <v>1322</v>
      </c>
      <c r="C325" s="222" t="s">
        <v>1014</v>
      </c>
      <c r="D325" s="233">
        <v>23.2</v>
      </c>
      <c r="E325" s="230">
        <v>32.703754000000004</v>
      </c>
      <c r="F325" s="223">
        <v>758.72709280000004</v>
      </c>
      <c r="G325" s="244">
        <f>F325/$F$572</f>
        <v>1.584945281814386E-4</v>
      </c>
      <c r="H325" s="252">
        <f t="shared" si="14"/>
        <v>0.98792098170005971</v>
      </c>
      <c r="I325" s="256" t="str">
        <f t="shared" si="15"/>
        <v>C</v>
      </c>
    </row>
    <row r="326" spans="1:9" x14ac:dyDescent="0.2">
      <c r="A326" s="226">
        <v>322</v>
      </c>
      <c r="B326" s="226" t="s">
        <v>582</v>
      </c>
      <c r="C326" s="222" t="s">
        <v>466</v>
      </c>
      <c r="D326" s="233">
        <v>42.58</v>
      </c>
      <c r="E326" s="230">
        <v>17.152581000000001</v>
      </c>
      <c r="F326" s="223">
        <v>730.35689897999998</v>
      </c>
      <c r="G326" s="244">
        <f>F326/$F$572</f>
        <v>1.5256812786360765E-4</v>
      </c>
      <c r="H326" s="252">
        <f t="shared" si="14"/>
        <v>0.98807354982792328</v>
      </c>
      <c r="I326" s="256" t="str">
        <f t="shared" si="15"/>
        <v>C</v>
      </c>
    </row>
    <row r="327" spans="1:9" x14ac:dyDescent="0.2">
      <c r="A327" s="226">
        <v>323</v>
      </c>
      <c r="B327" s="226" t="s">
        <v>170</v>
      </c>
      <c r="C327" s="222" t="s">
        <v>942</v>
      </c>
      <c r="D327" s="233">
        <v>4</v>
      </c>
      <c r="E327" s="230">
        <v>181.60967600000001</v>
      </c>
      <c r="F327" s="223">
        <v>726.43870400000003</v>
      </c>
      <c r="G327" s="244">
        <f>F327/$F$572</f>
        <v>1.5174963532449691E-4</v>
      </c>
      <c r="H327" s="252">
        <f t="shared" si="14"/>
        <v>0.98822529946324777</v>
      </c>
      <c r="I327" s="256" t="str">
        <f t="shared" si="15"/>
        <v>C</v>
      </c>
    </row>
    <row r="328" spans="1:9" x14ac:dyDescent="0.2">
      <c r="A328" s="226">
        <v>324</v>
      </c>
      <c r="B328" s="226" t="s">
        <v>387</v>
      </c>
      <c r="C328" s="222" t="s">
        <v>302</v>
      </c>
      <c r="D328" s="233">
        <v>13.750000000000002</v>
      </c>
      <c r="E328" s="230">
        <v>51.707962999999999</v>
      </c>
      <c r="F328" s="223">
        <v>710.98449125000013</v>
      </c>
      <c r="G328" s="244">
        <f>F328/$F$572</f>
        <v>1.485213228239013E-4</v>
      </c>
      <c r="H328" s="252">
        <f t="shared" si="14"/>
        <v>0.98837382078607172</v>
      </c>
      <c r="I328" s="256" t="str">
        <f t="shared" si="15"/>
        <v>C</v>
      </c>
    </row>
    <row r="329" spans="1:9" x14ac:dyDescent="0.2">
      <c r="A329" s="226">
        <v>325</v>
      </c>
      <c r="B329" s="226" t="s">
        <v>755</v>
      </c>
      <c r="C329" s="222" t="s">
        <v>1011</v>
      </c>
      <c r="D329" s="233">
        <v>77</v>
      </c>
      <c r="E329" s="230">
        <v>9.2206070000000011</v>
      </c>
      <c r="F329" s="223">
        <v>709.98673900000006</v>
      </c>
      <c r="G329" s="244">
        <f>F329/$F$572</f>
        <v>1.4831289706237729E-4</v>
      </c>
      <c r="H329" s="252">
        <f t="shared" si="14"/>
        <v>0.98852213368313413</v>
      </c>
      <c r="I329" s="256" t="str">
        <f t="shared" si="15"/>
        <v>C</v>
      </c>
    </row>
    <row r="330" spans="1:9" x14ac:dyDescent="0.2">
      <c r="A330" s="226">
        <v>326</v>
      </c>
      <c r="B330" s="226" t="s">
        <v>420</v>
      </c>
      <c r="C330" s="222" t="s">
        <v>426</v>
      </c>
      <c r="D330" s="233">
        <v>12.88</v>
      </c>
      <c r="E330" s="230">
        <v>54.973334000000001</v>
      </c>
      <c r="F330" s="223">
        <v>708.05654192000009</v>
      </c>
      <c r="G330" s="244">
        <f>F330/$F$572</f>
        <v>1.479096879528109E-4</v>
      </c>
      <c r="H330" s="252">
        <f t="shared" si="14"/>
        <v>0.98867004337108699</v>
      </c>
      <c r="I330" s="256" t="str">
        <f t="shared" si="15"/>
        <v>C</v>
      </c>
    </row>
    <row r="331" spans="1:9" x14ac:dyDescent="0.2">
      <c r="A331" s="226">
        <v>327</v>
      </c>
      <c r="B331" s="226" t="s">
        <v>738</v>
      </c>
      <c r="C331" s="222" t="s">
        <v>1012</v>
      </c>
      <c r="D331" s="233">
        <v>111.60000000000001</v>
      </c>
      <c r="E331" s="230">
        <v>6.2555000000000005</v>
      </c>
      <c r="F331" s="223">
        <v>698.11380000000008</v>
      </c>
      <c r="G331" s="244">
        <f>F331/$F$572</f>
        <v>1.458326958374712E-4</v>
      </c>
      <c r="H331" s="252">
        <f t="shared" si="14"/>
        <v>0.98881587606692445</v>
      </c>
      <c r="I331" s="256" t="str">
        <f t="shared" si="15"/>
        <v>C</v>
      </c>
    </row>
    <row r="332" spans="1:9" x14ac:dyDescent="0.2">
      <c r="A332" s="226">
        <v>328</v>
      </c>
      <c r="B332" s="226" t="s">
        <v>553</v>
      </c>
      <c r="C332" s="222" t="s">
        <v>471</v>
      </c>
      <c r="D332" s="233">
        <v>3</v>
      </c>
      <c r="E332" s="230">
        <v>230.52768600000002</v>
      </c>
      <c r="F332" s="223">
        <v>691.58305800000005</v>
      </c>
      <c r="G332" s="244">
        <f>F332/$F$572</f>
        <v>1.4446845448931421E-4</v>
      </c>
      <c r="H332" s="252">
        <f t="shared" si="14"/>
        <v>0.98896034452141379</v>
      </c>
      <c r="I332" s="256" t="str">
        <f t="shared" si="15"/>
        <v>C</v>
      </c>
    </row>
    <row r="333" spans="1:9" x14ac:dyDescent="0.2">
      <c r="A333" s="226">
        <v>329</v>
      </c>
      <c r="B333" s="226" t="s">
        <v>584</v>
      </c>
      <c r="C333" s="222" t="s">
        <v>471</v>
      </c>
      <c r="D333" s="233">
        <v>3</v>
      </c>
      <c r="E333" s="230">
        <v>230.52768600000002</v>
      </c>
      <c r="F333" s="223">
        <v>691.58305800000005</v>
      </c>
      <c r="G333" s="244">
        <f>F333/$F$572</f>
        <v>1.4446845448931421E-4</v>
      </c>
      <c r="H333" s="252">
        <f t="shared" si="14"/>
        <v>0.98910481297590314</v>
      </c>
      <c r="I333" s="256" t="str">
        <f t="shared" si="15"/>
        <v>C</v>
      </c>
    </row>
    <row r="334" spans="1:9" x14ac:dyDescent="0.2">
      <c r="A334" s="226">
        <v>330</v>
      </c>
      <c r="B334" s="226" t="s">
        <v>789</v>
      </c>
      <c r="C334" s="222" t="s">
        <v>982</v>
      </c>
      <c r="D334" s="233">
        <v>8</v>
      </c>
      <c r="E334" s="230">
        <v>85.150432748300005</v>
      </c>
      <c r="F334" s="223">
        <v>681.20346198640004</v>
      </c>
      <c r="G334" s="244">
        <f>F334/$F$572</f>
        <v>1.4230020560443733E-4</v>
      </c>
      <c r="H334" s="252">
        <f t="shared" si="14"/>
        <v>0.9892471131815076</v>
      </c>
      <c r="I334" s="256" t="str">
        <f t="shared" si="15"/>
        <v>C</v>
      </c>
    </row>
    <row r="335" spans="1:9" x14ac:dyDescent="0.2">
      <c r="A335" s="226">
        <v>331</v>
      </c>
      <c r="B335" s="226" t="s">
        <v>753</v>
      </c>
      <c r="C335" s="222" t="s">
        <v>1012</v>
      </c>
      <c r="D335" s="233">
        <v>108.6</v>
      </c>
      <c r="E335" s="230">
        <v>6.2555000000000005</v>
      </c>
      <c r="F335" s="223">
        <v>679.34730000000002</v>
      </c>
      <c r="G335" s="244">
        <f>F335/$F$572</f>
        <v>1.4191246207839939E-4</v>
      </c>
      <c r="H335" s="252">
        <f t="shared" si="14"/>
        <v>0.989389025643586</v>
      </c>
      <c r="I335" s="256" t="str">
        <f t="shared" si="15"/>
        <v>C</v>
      </c>
    </row>
    <row r="336" spans="1:9" x14ac:dyDescent="0.2">
      <c r="A336" s="226">
        <v>332</v>
      </c>
      <c r="B336" s="226" t="s">
        <v>510</v>
      </c>
      <c r="C336" s="222" t="s">
        <v>440</v>
      </c>
      <c r="D336" s="233">
        <v>1</v>
      </c>
      <c r="E336" s="230">
        <v>674.24281199999996</v>
      </c>
      <c r="F336" s="223">
        <v>674.24281199999996</v>
      </c>
      <c r="G336" s="244">
        <f>F336/$F$572</f>
        <v>1.4084615849593185E-4</v>
      </c>
      <c r="H336" s="252">
        <f t="shared" si="14"/>
        <v>0.98952987180208196</v>
      </c>
      <c r="I336" s="256" t="str">
        <f t="shared" si="15"/>
        <v>C</v>
      </c>
    </row>
    <row r="337" spans="1:9" x14ac:dyDescent="0.2">
      <c r="A337" s="226">
        <v>333</v>
      </c>
      <c r="B337" s="226" t="s">
        <v>848</v>
      </c>
      <c r="C337" s="222" t="s">
        <v>110</v>
      </c>
      <c r="D337" s="233">
        <v>18.799999999999997</v>
      </c>
      <c r="E337" s="230">
        <v>35.831504000000002</v>
      </c>
      <c r="F337" s="223">
        <v>673.63227519999998</v>
      </c>
      <c r="G337" s="244">
        <f>F337/$F$572</f>
        <v>1.4071862022430338E-4</v>
      </c>
      <c r="H337" s="252">
        <f t="shared" si="14"/>
        <v>0.98967059042230632</v>
      </c>
      <c r="I337" s="256" t="str">
        <f t="shared" si="15"/>
        <v>C</v>
      </c>
    </row>
    <row r="338" spans="1:9" x14ac:dyDescent="0.2">
      <c r="A338" s="226">
        <v>334</v>
      </c>
      <c r="B338" s="226" t="s">
        <v>604</v>
      </c>
      <c r="C338" s="222" t="s">
        <v>110</v>
      </c>
      <c r="D338" s="233">
        <v>18.799999999999997</v>
      </c>
      <c r="E338" s="230">
        <v>35.831504000000002</v>
      </c>
      <c r="F338" s="223">
        <v>673.63227519999998</v>
      </c>
      <c r="G338" s="244">
        <f>F338/$F$572</f>
        <v>1.4071862022430338E-4</v>
      </c>
      <c r="H338" s="252">
        <f t="shared" si="14"/>
        <v>0.98981130904253067</v>
      </c>
      <c r="I338" s="256" t="str">
        <f t="shared" si="15"/>
        <v>C</v>
      </c>
    </row>
    <row r="339" spans="1:9" x14ac:dyDescent="0.2">
      <c r="A339" s="226">
        <v>335</v>
      </c>
      <c r="B339" s="226" t="s">
        <v>373</v>
      </c>
      <c r="C339" s="222" t="s">
        <v>311</v>
      </c>
      <c r="D339" s="233">
        <v>190.42</v>
      </c>
      <c r="E339" s="230">
        <v>3.4780579999999999</v>
      </c>
      <c r="F339" s="223">
        <v>662.2918043599999</v>
      </c>
      <c r="G339" s="244">
        <f>F339/$F$572</f>
        <v>1.3834964909858799E-4</v>
      </c>
      <c r="H339" s="252">
        <f t="shared" si="14"/>
        <v>0.98994965869162921</v>
      </c>
      <c r="I339" s="256" t="str">
        <f t="shared" si="15"/>
        <v>C</v>
      </c>
    </row>
    <row r="340" spans="1:9" x14ac:dyDescent="0.2">
      <c r="A340" s="226">
        <v>336</v>
      </c>
      <c r="B340" s="226" t="s">
        <v>189</v>
      </c>
      <c r="C340" s="222" t="s">
        <v>683</v>
      </c>
      <c r="D340" s="233">
        <v>3</v>
      </c>
      <c r="E340" s="230">
        <v>219.67001465000001</v>
      </c>
      <c r="F340" s="223">
        <v>659.01004395000007</v>
      </c>
      <c r="G340" s="244">
        <f>F340/$F$572</f>
        <v>1.3766410475369328E-4</v>
      </c>
      <c r="H340" s="252">
        <f t="shared" si="14"/>
        <v>0.9900873227963829</v>
      </c>
      <c r="I340" s="256" t="str">
        <f t="shared" si="15"/>
        <v>C</v>
      </c>
    </row>
    <row r="341" spans="1:9" x14ac:dyDescent="0.2">
      <c r="A341" s="226">
        <v>337</v>
      </c>
      <c r="B341" s="226" t="s">
        <v>732</v>
      </c>
      <c r="C341" s="222" t="s">
        <v>944</v>
      </c>
      <c r="D341" s="233">
        <v>49.2</v>
      </c>
      <c r="E341" s="230">
        <v>13.286682000000001</v>
      </c>
      <c r="F341" s="223">
        <v>653.70475440000007</v>
      </c>
      <c r="G341" s="244">
        <f>F341/$F$572</f>
        <v>1.365558546700037E-4</v>
      </c>
      <c r="H341" s="252">
        <f t="shared" si="14"/>
        <v>0.99022387865105288</v>
      </c>
      <c r="I341" s="256" t="str">
        <f t="shared" si="15"/>
        <v>C</v>
      </c>
    </row>
    <row r="342" spans="1:9" x14ac:dyDescent="0.2">
      <c r="A342" s="226">
        <v>338</v>
      </c>
      <c r="B342" s="226" t="s">
        <v>739</v>
      </c>
      <c r="C342" s="222" t="s">
        <v>1011</v>
      </c>
      <c r="D342" s="233">
        <v>70</v>
      </c>
      <c r="E342" s="230">
        <v>9.2206070000000011</v>
      </c>
      <c r="F342" s="223">
        <v>645.44249000000013</v>
      </c>
      <c r="G342" s="244">
        <f>F342/$F$572</f>
        <v>1.3482990642034302E-4</v>
      </c>
      <c r="H342" s="252">
        <f t="shared" si="14"/>
        <v>0.99035870855747321</v>
      </c>
      <c r="I342" s="256" t="str">
        <f t="shared" si="15"/>
        <v>C</v>
      </c>
    </row>
    <row r="343" spans="1:9" x14ac:dyDescent="0.2">
      <c r="A343" s="226">
        <v>339</v>
      </c>
      <c r="B343" s="226" t="s">
        <v>274</v>
      </c>
      <c r="C343" s="222" t="s">
        <v>87</v>
      </c>
      <c r="D343" s="233">
        <v>24.3</v>
      </c>
      <c r="E343" s="230">
        <v>25.872748000000001</v>
      </c>
      <c r="F343" s="223">
        <v>628.70777640000006</v>
      </c>
      <c r="G343" s="244">
        <f>F343/$F$572</f>
        <v>1.3133410330292002E-4</v>
      </c>
      <c r="H343" s="252">
        <f t="shared" si="14"/>
        <v>0.99049004266077612</v>
      </c>
      <c r="I343" s="256" t="str">
        <f t="shared" si="15"/>
        <v>C</v>
      </c>
    </row>
    <row r="344" spans="1:9" x14ac:dyDescent="0.2">
      <c r="A344" s="226">
        <v>340</v>
      </c>
      <c r="B344" s="226" t="s">
        <v>195</v>
      </c>
      <c r="C344" s="222" t="s">
        <v>228</v>
      </c>
      <c r="D344" s="233">
        <v>1</v>
      </c>
      <c r="E344" s="230">
        <v>578.55868400000008</v>
      </c>
      <c r="F344" s="223">
        <v>578.55868400000008</v>
      </c>
      <c r="G344" s="244">
        <f>F344/$F$572</f>
        <v>1.2085819330301109E-4</v>
      </c>
      <c r="H344" s="252">
        <f t="shared" si="14"/>
        <v>0.9906109008540791</v>
      </c>
      <c r="I344" s="256" t="str">
        <f t="shared" si="15"/>
        <v>C</v>
      </c>
    </row>
    <row r="345" spans="1:9" x14ac:dyDescent="0.2">
      <c r="A345" s="226">
        <v>341</v>
      </c>
      <c r="B345" s="226" t="s">
        <v>731</v>
      </c>
      <c r="C345" s="222" t="s">
        <v>228</v>
      </c>
      <c r="D345" s="233">
        <v>1</v>
      </c>
      <c r="E345" s="230">
        <v>578.55868400000008</v>
      </c>
      <c r="F345" s="223">
        <v>578.55868400000008</v>
      </c>
      <c r="G345" s="244">
        <f>F345/$F$572</f>
        <v>1.2085819330301109E-4</v>
      </c>
      <c r="H345" s="252">
        <f t="shared" si="14"/>
        <v>0.99073175904738209</v>
      </c>
      <c r="I345" s="256" t="str">
        <f t="shared" si="15"/>
        <v>C</v>
      </c>
    </row>
    <row r="346" spans="1:9" x14ac:dyDescent="0.2">
      <c r="A346" s="226">
        <v>342</v>
      </c>
      <c r="B346" s="226" t="s">
        <v>746</v>
      </c>
      <c r="C346" s="222" t="s">
        <v>228</v>
      </c>
      <c r="D346" s="233">
        <v>1</v>
      </c>
      <c r="E346" s="230">
        <v>578.55868400000008</v>
      </c>
      <c r="F346" s="223">
        <v>578.55868400000008</v>
      </c>
      <c r="G346" s="244">
        <f>F346/$F$572</f>
        <v>1.2085819330301109E-4</v>
      </c>
      <c r="H346" s="252">
        <f t="shared" si="14"/>
        <v>0.99085261724068507</v>
      </c>
      <c r="I346" s="256" t="str">
        <f t="shared" si="15"/>
        <v>C</v>
      </c>
    </row>
    <row r="347" spans="1:9" x14ac:dyDescent="0.2">
      <c r="A347" s="226">
        <v>343</v>
      </c>
      <c r="B347" s="226" t="s">
        <v>405</v>
      </c>
      <c r="C347" s="222" t="s">
        <v>298</v>
      </c>
      <c r="D347" s="233">
        <v>27.2</v>
      </c>
      <c r="E347" s="230">
        <v>21.005969</v>
      </c>
      <c r="F347" s="223">
        <v>571.36235680000004</v>
      </c>
      <c r="G347" s="244">
        <f>F347/$F$572</f>
        <v>1.1935491433086568E-4</v>
      </c>
      <c r="H347" s="252">
        <f t="shared" si="14"/>
        <v>0.99097197215501598</v>
      </c>
      <c r="I347" s="256" t="str">
        <f t="shared" si="15"/>
        <v>C</v>
      </c>
    </row>
    <row r="348" spans="1:9" x14ac:dyDescent="0.2">
      <c r="A348" s="226">
        <v>344</v>
      </c>
      <c r="B348" s="226" t="s">
        <v>146</v>
      </c>
      <c r="C348" s="222" t="s">
        <v>942</v>
      </c>
      <c r="D348" s="233">
        <v>3</v>
      </c>
      <c r="E348" s="230">
        <v>181.60967600000001</v>
      </c>
      <c r="F348" s="223">
        <v>544.82902799999999</v>
      </c>
      <c r="G348" s="244">
        <f>F348/$F$572</f>
        <v>1.1381222649337268E-4</v>
      </c>
      <c r="H348" s="252">
        <f t="shared" si="14"/>
        <v>0.9910857843815094</v>
      </c>
      <c r="I348" s="256" t="str">
        <f t="shared" si="15"/>
        <v>C</v>
      </c>
    </row>
    <row r="349" spans="1:9" x14ac:dyDescent="0.2">
      <c r="A349" s="226">
        <v>345</v>
      </c>
      <c r="B349" s="226" t="s">
        <v>153</v>
      </c>
      <c r="C349" s="222" t="s">
        <v>942</v>
      </c>
      <c r="D349" s="233">
        <v>3</v>
      </c>
      <c r="E349" s="230">
        <v>181.60967600000001</v>
      </c>
      <c r="F349" s="223">
        <v>544.82902799999999</v>
      </c>
      <c r="G349" s="244">
        <f>F349/$F$572</f>
        <v>1.1381222649337268E-4</v>
      </c>
      <c r="H349" s="252">
        <f t="shared" si="14"/>
        <v>0.99119959660800283</v>
      </c>
      <c r="I349" s="256" t="str">
        <f t="shared" si="15"/>
        <v>C</v>
      </c>
    </row>
    <row r="350" spans="1:9" x14ac:dyDescent="0.2">
      <c r="A350" s="226">
        <v>346</v>
      </c>
      <c r="B350" s="226" t="s">
        <v>159</v>
      </c>
      <c r="C350" s="222" t="s">
        <v>942</v>
      </c>
      <c r="D350" s="233">
        <v>3</v>
      </c>
      <c r="E350" s="230">
        <v>181.60967600000001</v>
      </c>
      <c r="F350" s="223">
        <v>544.82902799999999</v>
      </c>
      <c r="G350" s="244">
        <f>F350/$F$572</f>
        <v>1.1381222649337268E-4</v>
      </c>
      <c r="H350" s="252">
        <f t="shared" si="14"/>
        <v>0.99131340883449626</v>
      </c>
      <c r="I350" s="256" t="str">
        <f t="shared" si="15"/>
        <v>C</v>
      </c>
    </row>
    <row r="351" spans="1:9" x14ac:dyDescent="0.2">
      <c r="A351" s="226">
        <v>347</v>
      </c>
      <c r="B351" s="226" t="s">
        <v>896</v>
      </c>
      <c r="C351" s="222" t="s">
        <v>24</v>
      </c>
      <c r="D351" s="233">
        <v>16</v>
      </c>
      <c r="E351" s="230">
        <v>33.667101000000002</v>
      </c>
      <c r="F351" s="223">
        <v>538.67361600000004</v>
      </c>
      <c r="G351" s="244">
        <f>F351/$F$572</f>
        <v>1.1252638982039714E-4</v>
      </c>
      <c r="H351" s="252">
        <f t="shared" si="14"/>
        <v>0.99142593522431666</v>
      </c>
      <c r="I351" s="256" t="str">
        <f t="shared" si="15"/>
        <v>C</v>
      </c>
    </row>
    <row r="352" spans="1:9" x14ac:dyDescent="0.2">
      <c r="A352" s="226">
        <v>348</v>
      </c>
      <c r="B352" s="226" t="s">
        <v>549</v>
      </c>
      <c r="C352" s="222" t="s">
        <v>467</v>
      </c>
      <c r="D352" s="233">
        <v>19.21</v>
      </c>
      <c r="E352" s="230">
        <v>27.786931000000003</v>
      </c>
      <c r="F352" s="223">
        <v>533.78694451000013</v>
      </c>
      <c r="G352" s="244">
        <f>F352/$F$572</f>
        <v>1.1150558708442658E-4</v>
      </c>
      <c r="H352" s="252">
        <f t="shared" si="14"/>
        <v>0.99153744081140105</v>
      </c>
      <c r="I352" s="256" t="str">
        <f t="shared" si="15"/>
        <v>C</v>
      </c>
    </row>
    <row r="353" spans="1:9" x14ac:dyDescent="0.2">
      <c r="A353" s="226">
        <v>349</v>
      </c>
      <c r="B353" s="226" t="s">
        <v>524</v>
      </c>
      <c r="C353" s="222" t="s">
        <v>450</v>
      </c>
      <c r="D353" s="233">
        <v>30</v>
      </c>
      <c r="E353" s="230">
        <v>17.753109000000002</v>
      </c>
      <c r="F353" s="223">
        <v>532.59327000000008</v>
      </c>
      <c r="G353" s="244">
        <f>F353/$F$572</f>
        <v>1.1125623408245788E-4</v>
      </c>
      <c r="H353" s="252">
        <f t="shared" ref="H353:H416" si="16">G353+H352</f>
        <v>0.99164869704548353</v>
      </c>
      <c r="I353" s="256" t="str">
        <f t="shared" ref="I353:I416" si="17">IF(H353&lt;=0.8,"A",IF(H353&lt;=0.95,"B","C"))</f>
        <v>C</v>
      </c>
    </row>
    <row r="354" spans="1:9" x14ac:dyDescent="0.2">
      <c r="A354" s="226">
        <v>350</v>
      </c>
      <c r="B354" s="226" t="s">
        <v>1223</v>
      </c>
      <c r="C354" s="222" t="s">
        <v>298</v>
      </c>
      <c r="D354" s="233">
        <v>25</v>
      </c>
      <c r="E354" s="230">
        <v>21.005969</v>
      </c>
      <c r="F354" s="223">
        <v>525.149225</v>
      </c>
      <c r="G354" s="244">
        <f>F354/$F$572</f>
        <v>1.0970120802469271E-4</v>
      </c>
      <c r="H354" s="252">
        <f t="shared" si="16"/>
        <v>0.9917583982535082</v>
      </c>
      <c r="I354" s="256" t="str">
        <f t="shared" si="17"/>
        <v>C</v>
      </c>
    </row>
    <row r="355" spans="1:9" x14ac:dyDescent="0.2">
      <c r="A355" s="226">
        <v>351</v>
      </c>
      <c r="B355" s="226" t="s">
        <v>585</v>
      </c>
      <c r="C355" s="222" t="s">
        <v>483</v>
      </c>
      <c r="D355" s="233">
        <v>2</v>
      </c>
      <c r="E355" s="230">
        <v>261.50492200000002</v>
      </c>
      <c r="F355" s="223">
        <v>523.00984400000004</v>
      </c>
      <c r="G355" s="244">
        <f>F355/$F$572</f>
        <v>1.0925430137615853E-4</v>
      </c>
      <c r="H355" s="252">
        <f t="shared" si="16"/>
        <v>0.9918676525548844</v>
      </c>
      <c r="I355" s="256" t="str">
        <f t="shared" si="17"/>
        <v>C</v>
      </c>
    </row>
    <row r="356" spans="1:9" x14ac:dyDescent="0.2">
      <c r="A356" s="226">
        <v>352</v>
      </c>
      <c r="B356" s="226" t="s">
        <v>331</v>
      </c>
      <c r="C356" s="222" t="s">
        <v>301</v>
      </c>
      <c r="D356" s="233">
        <v>4.32</v>
      </c>
      <c r="E356" s="230">
        <v>119.95546800000001</v>
      </c>
      <c r="F356" s="223">
        <v>518.20762176000005</v>
      </c>
      <c r="G356" s="244">
        <f>F356/$F$572</f>
        <v>1.082511396921038E-4</v>
      </c>
      <c r="H356" s="252">
        <f t="shared" si="16"/>
        <v>0.99197590369457656</v>
      </c>
      <c r="I356" s="256" t="str">
        <f t="shared" si="17"/>
        <v>C</v>
      </c>
    </row>
    <row r="357" spans="1:9" x14ac:dyDescent="0.2">
      <c r="A357" s="226">
        <v>353</v>
      </c>
      <c r="B357" s="226" t="s">
        <v>348</v>
      </c>
      <c r="C357" s="222" t="s">
        <v>425</v>
      </c>
      <c r="D357" s="233">
        <v>54.8</v>
      </c>
      <c r="E357" s="230">
        <v>9.3332060000000006</v>
      </c>
      <c r="F357" s="223">
        <v>511.45968879999998</v>
      </c>
      <c r="G357" s="244">
        <f>F357/$F$572</f>
        <v>1.0684152817190846E-4</v>
      </c>
      <c r="H357" s="252">
        <f t="shared" si="16"/>
        <v>0.99208274522274842</v>
      </c>
      <c r="I357" s="256" t="str">
        <f t="shared" si="17"/>
        <v>C</v>
      </c>
    </row>
    <row r="358" spans="1:9" x14ac:dyDescent="0.2">
      <c r="A358" s="226">
        <v>354</v>
      </c>
      <c r="B358" s="226" t="s">
        <v>859</v>
      </c>
      <c r="C358" s="222" t="s">
        <v>118</v>
      </c>
      <c r="D358" s="233">
        <v>0.5</v>
      </c>
      <c r="E358" s="230">
        <v>1019.558923</v>
      </c>
      <c r="F358" s="223">
        <v>509.77946150000002</v>
      </c>
      <c r="G358" s="244">
        <f>F358/$F$572</f>
        <v>1.064905365760129E-4</v>
      </c>
      <c r="H358" s="252">
        <f t="shared" si="16"/>
        <v>0.99218923575932438</v>
      </c>
      <c r="I358" s="256" t="str">
        <f t="shared" si="17"/>
        <v>C</v>
      </c>
    </row>
    <row r="359" spans="1:9" x14ac:dyDescent="0.2">
      <c r="A359" s="226">
        <v>355</v>
      </c>
      <c r="B359" s="226" t="s">
        <v>867</v>
      </c>
      <c r="C359" s="222" t="s">
        <v>118</v>
      </c>
      <c r="D359" s="233">
        <v>0.5</v>
      </c>
      <c r="E359" s="230">
        <v>1019.558923</v>
      </c>
      <c r="F359" s="223">
        <v>509.77946150000002</v>
      </c>
      <c r="G359" s="244">
        <f>F359/$F$572</f>
        <v>1.064905365760129E-4</v>
      </c>
      <c r="H359" s="252">
        <f t="shared" si="16"/>
        <v>0.99229572629590035</v>
      </c>
      <c r="I359" s="256" t="str">
        <f t="shared" si="17"/>
        <v>C</v>
      </c>
    </row>
    <row r="360" spans="1:9" x14ac:dyDescent="0.2">
      <c r="A360" s="226">
        <v>356</v>
      </c>
      <c r="B360" s="226" t="s">
        <v>421</v>
      </c>
      <c r="C360" s="222" t="s">
        <v>427</v>
      </c>
      <c r="D360" s="233">
        <v>12.88</v>
      </c>
      <c r="E360" s="230">
        <v>39.447183000000003</v>
      </c>
      <c r="F360" s="223">
        <v>508.07971704000005</v>
      </c>
      <c r="G360" s="244">
        <f>F360/$F$572</f>
        <v>1.0613546793700792E-4</v>
      </c>
      <c r="H360" s="252">
        <f t="shared" si="16"/>
        <v>0.99240186176383738</v>
      </c>
      <c r="I360" s="256" t="str">
        <f t="shared" si="17"/>
        <v>C</v>
      </c>
    </row>
    <row r="361" spans="1:9" x14ac:dyDescent="0.2">
      <c r="A361" s="226">
        <v>357</v>
      </c>
      <c r="B361" s="226" t="s">
        <v>342</v>
      </c>
      <c r="C361" s="222" t="s">
        <v>302</v>
      </c>
      <c r="D361" s="233">
        <v>9.7346000000000004</v>
      </c>
      <c r="E361" s="230">
        <v>51.707962999999999</v>
      </c>
      <c r="F361" s="223">
        <v>503.3563366198</v>
      </c>
      <c r="G361" s="244">
        <f>F361/$F$572</f>
        <v>1.0514877593902177E-4</v>
      </c>
      <c r="H361" s="252">
        <f t="shared" si="16"/>
        <v>0.99250701053977641</v>
      </c>
      <c r="I361" s="256" t="str">
        <f t="shared" si="17"/>
        <v>C</v>
      </c>
    </row>
    <row r="362" spans="1:9" x14ac:dyDescent="0.2">
      <c r="A362" s="226">
        <v>358</v>
      </c>
      <c r="B362" s="226" t="s">
        <v>412</v>
      </c>
      <c r="C362" s="222" t="s">
        <v>311</v>
      </c>
      <c r="D362" s="233">
        <v>144.4</v>
      </c>
      <c r="E362" s="230">
        <v>3.4780579999999999</v>
      </c>
      <c r="F362" s="223">
        <v>502.23157520000001</v>
      </c>
      <c r="G362" s="244">
        <f>F362/$F$572</f>
        <v>1.0491381855811422E-4</v>
      </c>
      <c r="H362" s="252">
        <f t="shared" si="16"/>
        <v>0.99261192435833456</v>
      </c>
      <c r="I362" s="256" t="str">
        <f t="shared" si="17"/>
        <v>C</v>
      </c>
    </row>
    <row r="363" spans="1:9" x14ac:dyDescent="0.2">
      <c r="A363" s="226">
        <v>359</v>
      </c>
      <c r="B363" s="226" t="s">
        <v>762</v>
      </c>
      <c r="C363" s="222" t="s">
        <v>228</v>
      </c>
      <c r="D363" s="233">
        <v>1</v>
      </c>
      <c r="E363" s="230">
        <v>491.76987700000001</v>
      </c>
      <c r="F363" s="223">
        <v>491.76987700000001</v>
      </c>
      <c r="G363" s="244">
        <f>F363/$F$572</f>
        <v>1.0272841891189033E-4</v>
      </c>
      <c r="H363" s="252">
        <f t="shared" si="16"/>
        <v>0.99271465277724646</v>
      </c>
      <c r="I363" s="256" t="str">
        <f t="shared" si="17"/>
        <v>C</v>
      </c>
    </row>
    <row r="364" spans="1:9" x14ac:dyDescent="0.2">
      <c r="A364" s="226">
        <v>360</v>
      </c>
      <c r="B364" s="226" t="s">
        <v>774</v>
      </c>
      <c r="C364" s="222" t="s">
        <v>228</v>
      </c>
      <c r="D364" s="233">
        <v>1</v>
      </c>
      <c r="E364" s="230">
        <v>491.76987700000001</v>
      </c>
      <c r="F364" s="223">
        <v>491.76987700000001</v>
      </c>
      <c r="G364" s="244">
        <f>F364/$F$572</f>
        <v>1.0272841891189033E-4</v>
      </c>
      <c r="H364" s="252">
        <f t="shared" si="16"/>
        <v>0.99281738119615837</v>
      </c>
      <c r="I364" s="256" t="str">
        <f t="shared" si="17"/>
        <v>C</v>
      </c>
    </row>
    <row r="365" spans="1:9" x14ac:dyDescent="0.2">
      <c r="A365" s="226">
        <v>361</v>
      </c>
      <c r="B365" s="226" t="s">
        <v>791</v>
      </c>
      <c r="C365" s="222" t="s">
        <v>228</v>
      </c>
      <c r="D365" s="233">
        <v>1</v>
      </c>
      <c r="E365" s="230">
        <v>491.76987700000001</v>
      </c>
      <c r="F365" s="223">
        <v>491.76987700000001</v>
      </c>
      <c r="G365" s="244">
        <f>F365/$F$572</f>
        <v>1.0272841891189033E-4</v>
      </c>
      <c r="H365" s="252">
        <f t="shared" si="16"/>
        <v>0.99292010961507027</v>
      </c>
      <c r="I365" s="256" t="str">
        <f t="shared" si="17"/>
        <v>C</v>
      </c>
    </row>
    <row r="366" spans="1:9" x14ac:dyDescent="0.2">
      <c r="A366" s="226">
        <v>362</v>
      </c>
      <c r="B366" s="226" t="s">
        <v>1243</v>
      </c>
      <c r="C366" s="222" t="s">
        <v>425</v>
      </c>
      <c r="D366" s="233">
        <v>50.70000000000001</v>
      </c>
      <c r="E366" s="230">
        <v>9.3332060000000006</v>
      </c>
      <c r="F366" s="223">
        <v>473.19354420000013</v>
      </c>
      <c r="G366" s="244">
        <f>F366/$F$572</f>
        <v>9.8847910188243809E-5</v>
      </c>
      <c r="H366" s="252">
        <f t="shared" si="16"/>
        <v>0.99301895752525848</v>
      </c>
      <c r="I366" s="256" t="str">
        <f t="shared" si="17"/>
        <v>C</v>
      </c>
    </row>
    <row r="367" spans="1:9" x14ac:dyDescent="0.2">
      <c r="A367" s="226">
        <v>363</v>
      </c>
      <c r="B367" s="226" t="s">
        <v>528</v>
      </c>
      <c r="C367" s="222" t="s">
        <v>454</v>
      </c>
      <c r="D367" s="233">
        <v>45.105999999999995</v>
      </c>
      <c r="E367" s="230">
        <v>10.321575000000001</v>
      </c>
      <c r="F367" s="223">
        <v>465.56496195</v>
      </c>
      <c r="G367" s="244">
        <f>F367/$F$572</f>
        <v>9.7254335165181092E-5</v>
      </c>
      <c r="H367" s="252">
        <f t="shared" si="16"/>
        <v>0.99311621186042365</v>
      </c>
      <c r="I367" s="256" t="str">
        <f t="shared" si="17"/>
        <v>C</v>
      </c>
    </row>
    <row r="368" spans="1:9" x14ac:dyDescent="0.2">
      <c r="A368" s="226">
        <v>364</v>
      </c>
      <c r="B368" s="226" t="s">
        <v>813</v>
      </c>
      <c r="C368" s="222" t="s">
        <v>87</v>
      </c>
      <c r="D368" s="233">
        <v>17.600000000000001</v>
      </c>
      <c r="E368" s="230">
        <v>25.872748000000001</v>
      </c>
      <c r="F368" s="223">
        <v>455.36036480000007</v>
      </c>
      <c r="G368" s="244">
        <f>F368/$F$572</f>
        <v>9.5122642721456489E-5</v>
      </c>
      <c r="H368" s="252">
        <f t="shared" si="16"/>
        <v>0.99321133450314514</v>
      </c>
      <c r="I368" s="256" t="str">
        <f t="shared" si="17"/>
        <v>C</v>
      </c>
    </row>
    <row r="369" spans="1:9" x14ac:dyDescent="0.2">
      <c r="A369" s="226">
        <v>365</v>
      </c>
      <c r="B369" s="226" t="s">
        <v>534</v>
      </c>
      <c r="C369" s="222" t="s">
        <v>459</v>
      </c>
      <c r="D369" s="233">
        <v>19.0535</v>
      </c>
      <c r="E369" s="230">
        <v>23.770900000000001</v>
      </c>
      <c r="F369" s="223">
        <v>452.91884314999999</v>
      </c>
      <c r="G369" s="244">
        <f>F369/$F$572</f>
        <v>9.4612620309401238E-5</v>
      </c>
      <c r="H369" s="252">
        <f t="shared" si="16"/>
        <v>0.99330594712345455</v>
      </c>
      <c r="I369" s="256" t="str">
        <f t="shared" si="17"/>
        <v>C</v>
      </c>
    </row>
    <row r="370" spans="1:9" x14ac:dyDescent="0.2">
      <c r="A370" s="226">
        <v>366</v>
      </c>
      <c r="B370" s="226" t="s">
        <v>1139</v>
      </c>
      <c r="C370" s="222" t="s">
        <v>1119</v>
      </c>
      <c r="D370" s="233">
        <v>6.8</v>
      </c>
      <c r="E370" s="230">
        <v>66.308300000000003</v>
      </c>
      <c r="F370" s="223">
        <v>450.89643999999998</v>
      </c>
      <c r="G370" s="244">
        <f>F370/$F$572</f>
        <v>9.4190149784631927E-5</v>
      </c>
      <c r="H370" s="252">
        <f t="shared" si="16"/>
        <v>0.99340013727323917</v>
      </c>
      <c r="I370" s="256" t="str">
        <f t="shared" si="17"/>
        <v>C</v>
      </c>
    </row>
    <row r="371" spans="1:9" x14ac:dyDescent="0.2">
      <c r="A371" s="226">
        <v>367</v>
      </c>
      <c r="B371" s="226" t="s">
        <v>1334</v>
      </c>
      <c r="C371" s="222" t="s">
        <v>1340</v>
      </c>
      <c r="D371" s="233">
        <v>1</v>
      </c>
      <c r="E371" s="230">
        <v>447.98888360000001</v>
      </c>
      <c r="F371" s="223">
        <v>447.98888360000001</v>
      </c>
      <c r="G371" s="244">
        <f>F371/$F$572</f>
        <v>9.3582774900893072E-5</v>
      </c>
      <c r="H371" s="252">
        <f t="shared" si="16"/>
        <v>0.99349372004814007</v>
      </c>
      <c r="I371" s="256" t="str">
        <f t="shared" si="17"/>
        <v>C</v>
      </c>
    </row>
    <row r="372" spans="1:9" x14ac:dyDescent="0.2">
      <c r="A372" s="226">
        <v>368</v>
      </c>
      <c r="B372" s="226" t="s">
        <v>742</v>
      </c>
      <c r="C372" s="222" t="s">
        <v>683</v>
      </c>
      <c r="D372" s="233">
        <v>2</v>
      </c>
      <c r="E372" s="230">
        <v>219.67001465000001</v>
      </c>
      <c r="F372" s="223">
        <v>439.34002930000003</v>
      </c>
      <c r="G372" s="244">
        <f>F372/$F$572</f>
        <v>9.1776069835795523E-5</v>
      </c>
      <c r="H372" s="252">
        <f t="shared" si="16"/>
        <v>0.99358549611797586</v>
      </c>
      <c r="I372" s="256" t="str">
        <f t="shared" si="17"/>
        <v>C</v>
      </c>
    </row>
    <row r="373" spans="1:9" x14ac:dyDescent="0.2">
      <c r="A373" s="226">
        <v>369</v>
      </c>
      <c r="B373" s="226" t="s">
        <v>182</v>
      </c>
      <c r="C373" s="222" t="s">
        <v>1012</v>
      </c>
      <c r="D373" s="233">
        <v>68</v>
      </c>
      <c r="E373" s="230">
        <v>6.2555000000000005</v>
      </c>
      <c r="F373" s="223">
        <v>425.37400000000002</v>
      </c>
      <c r="G373" s="244">
        <f>F373/$F$572</f>
        <v>8.8858631872294283E-5</v>
      </c>
      <c r="H373" s="252">
        <f t="shared" si="16"/>
        <v>0.99367435474984811</v>
      </c>
      <c r="I373" s="256" t="str">
        <f t="shared" si="17"/>
        <v>C</v>
      </c>
    </row>
    <row r="374" spans="1:9" x14ac:dyDescent="0.2">
      <c r="A374" s="226">
        <v>370</v>
      </c>
      <c r="B374" s="226" t="s">
        <v>747</v>
      </c>
      <c r="C374" s="222" t="s">
        <v>944</v>
      </c>
      <c r="D374" s="233">
        <v>32</v>
      </c>
      <c r="E374" s="230">
        <v>13.286682000000001</v>
      </c>
      <c r="F374" s="223">
        <v>425.17382400000002</v>
      </c>
      <c r="G374" s="244">
        <f>F374/$F$572</f>
        <v>8.8816816045530843E-5</v>
      </c>
      <c r="H374" s="252">
        <f t="shared" si="16"/>
        <v>0.99376317156589367</v>
      </c>
      <c r="I374" s="256" t="str">
        <f t="shared" si="17"/>
        <v>C</v>
      </c>
    </row>
    <row r="375" spans="1:9" x14ac:dyDescent="0.2">
      <c r="A375" s="226">
        <v>371</v>
      </c>
      <c r="B375" s="226" t="s">
        <v>179</v>
      </c>
      <c r="C375" s="222" t="s">
        <v>940</v>
      </c>
      <c r="D375" s="233">
        <v>21</v>
      </c>
      <c r="E375" s="230">
        <v>19.529671</v>
      </c>
      <c r="F375" s="223">
        <v>410.12309099999999</v>
      </c>
      <c r="G375" s="244">
        <f>F375/$F$572</f>
        <v>8.5672788570755246E-5</v>
      </c>
      <c r="H375" s="252">
        <f t="shared" si="16"/>
        <v>0.99384884435446441</v>
      </c>
      <c r="I375" s="256" t="str">
        <f t="shared" si="17"/>
        <v>C</v>
      </c>
    </row>
    <row r="376" spans="1:9" x14ac:dyDescent="0.2">
      <c r="A376" s="226">
        <v>372</v>
      </c>
      <c r="B376" s="226" t="s">
        <v>1227</v>
      </c>
      <c r="C376" s="222" t="s">
        <v>297</v>
      </c>
      <c r="D376" s="233">
        <v>29</v>
      </c>
      <c r="E376" s="230">
        <v>13.749589000000002</v>
      </c>
      <c r="F376" s="223">
        <v>398.73808100000008</v>
      </c>
      <c r="G376" s="244">
        <f>F376/$F$572</f>
        <v>8.3294513423585038E-5</v>
      </c>
      <c r="H376" s="252">
        <f t="shared" si="16"/>
        <v>0.993932138867888</v>
      </c>
      <c r="I376" s="256" t="str">
        <f t="shared" si="17"/>
        <v>C</v>
      </c>
    </row>
    <row r="377" spans="1:9" x14ac:dyDescent="0.2">
      <c r="A377" s="226">
        <v>373</v>
      </c>
      <c r="B377" s="226" t="s">
        <v>402</v>
      </c>
      <c r="C377" s="222" t="s">
        <v>295</v>
      </c>
      <c r="D377" s="233">
        <v>2.98</v>
      </c>
      <c r="E377" s="230">
        <v>132.11616000000001</v>
      </c>
      <c r="F377" s="223">
        <v>393.70615680000003</v>
      </c>
      <c r="G377" s="244">
        <f>F377/$F$572</f>
        <v>8.224336807831924E-5</v>
      </c>
      <c r="H377" s="252">
        <f t="shared" si="16"/>
        <v>0.99401438223596628</v>
      </c>
      <c r="I377" s="256" t="str">
        <f t="shared" si="17"/>
        <v>C</v>
      </c>
    </row>
    <row r="378" spans="1:9" x14ac:dyDescent="0.2">
      <c r="A378" s="226">
        <v>374</v>
      </c>
      <c r="B378" s="226" t="s">
        <v>422</v>
      </c>
      <c r="C378" s="222" t="s">
        <v>428</v>
      </c>
      <c r="D378" s="233">
        <v>12.88</v>
      </c>
      <c r="E378" s="230">
        <v>30.276620000000001</v>
      </c>
      <c r="F378" s="223">
        <v>389.96286560000004</v>
      </c>
      <c r="G378" s="244">
        <f>F378/$F$572</f>
        <v>8.1461412117843051E-5</v>
      </c>
      <c r="H378" s="252">
        <f t="shared" si="16"/>
        <v>0.99409584364808412</v>
      </c>
      <c r="I378" s="256" t="str">
        <f t="shared" si="17"/>
        <v>C</v>
      </c>
    </row>
    <row r="379" spans="1:9" x14ac:dyDescent="0.2">
      <c r="A379" s="226">
        <v>375</v>
      </c>
      <c r="B379" s="226" t="s">
        <v>196</v>
      </c>
      <c r="C379" s="222" t="s">
        <v>944</v>
      </c>
      <c r="D379" s="233">
        <v>29</v>
      </c>
      <c r="E379" s="230">
        <v>13.286682000000001</v>
      </c>
      <c r="F379" s="223">
        <v>385.31377800000001</v>
      </c>
      <c r="G379" s="244">
        <f>F379/$F$572</f>
        <v>8.0490239541262324E-5</v>
      </c>
      <c r="H379" s="252">
        <f t="shared" si="16"/>
        <v>0.99417633388762539</v>
      </c>
      <c r="I379" s="256" t="str">
        <f t="shared" si="17"/>
        <v>C</v>
      </c>
    </row>
    <row r="380" spans="1:9" x14ac:dyDescent="0.2">
      <c r="A380" s="226">
        <v>376</v>
      </c>
      <c r="B380" s="226" t="s">
        <v>165</v>
      </c>
      <c r="C380" s="222" t="s">
        <v>690</v>
      </c>
      <c r="D380" s="233">
        <v>3</v>
      </c>
      <c r="E380" s="230">
        <v>127.8850448924</v>
      </c>
      <c r="F380" s="223">
        <v>383.65513467720001</v>
      </c>
      <c r="G380" s="244">
        <f>F380/$F$572</f>
        <v>8.014375673688753E-5</v>
      </c>
      <c r="H380" s="252">
        <f t="shared" si="16"/>
        <v>0.99425647764436231</v>
      </c>
      <c r="I380" s="256" t="str">
        <f t="shared" si="17"/>
        <v>C</v>
      </c>
    </row>
    <row r="381" spans="1:9" x14ac:dyDescent="0.2">
      <c r="A381" s="226">
        <v>377</v>
      </c>
      <c r="B381" s="226" t="s">
        <v>192</v>
      </c>
      <c r="C381" s="222" t="s">
        <v>690</v>
      </c>
      <c r="D381" s="233">
        <v>3</v>
      </c>
      <c r="E381" s="230">
        <v>127.8850448924</v>
      </c>
      <c r="F381" s="223">
        <v>383.65513467720001</v>
      </c>
      <c r="G381" s="244">
        <f>F381/$F$572</f>
        <v>8.014375673688753E-5</v>
      </c>
      <c r="H381" s="252">
        <f t="shared" si="16"/>
        <v>0.99433662140109924</v>
      </c>
      <c r="I381" s="256" t="str">
        <f t="shared" si="17"/>
        <v>C</v>
      </c>
    </row>
    <row r="382" spans="1:9" x14ac:dyDescent="0.2">
      <c r="A382" s="226">
        <v>378</v>
      </c>
      <c r="B382" s="226" t="s">
        <v>579</v>
      </c>
      <c r="C382" s="222" t="s">
        <v>463</v>
      </c>
      <c r="D382" s="233">
        <v>42.58</v>
      </c>
      <c r="E382" s="230">
        <v>8.8327659999999995</v>
      </c>
      <c r="F382" s="223">
        <v>376.09917627999994</v>
      </c>
      <c r="G382" s="244">
        <f>F382/$F$572</f>
        <v>7.8565352495774598E-5</v>
      </c>
      <c r="H382" s="252">
        <f t="shared" si="16"/>
        <v>0.99441518675359497</v>
      </c>
      <c r="I382" s="256" t="str">
        <f t="shared" si="17"/>
        <v>C</v>
      </c>
    </row>
    <row r="383" spans="1:9" x14ac:dyDescent="0.2">
      <c r="A383" s="226">
        <v>379</v>
      </c>
      <c r="B383" s="226" t="s">
        <v>1213</v>
      </c>
      <c r="C383" s="222" t="s">
        <v>485</v>
      </c>
      <c r="D383" s="233">
        <v>3</v>
      </c>
      <c r="E383" s="230">
        <v>123.27088300000001</v>
      </c>
      <c r="F383" s="223">
        <v>369.81264900000002</v>
      </c>
      <c r="G383" s="244">
        <f>F383/$F$572</f>
        <v>7.7252126456269025E-5</v>
      </c>
      <c r="H383" s="252">
        <f t="shared" si="16"/>
        <v>0.99449243888005123</v>
      </c>
      <c r="I383" s="256" t="str">
        <f t="shared" si="17"/>
        <v>C</v>
      </c>
    </row>
    <row r="384" spans="1:9" x14ac:dyDescent="0.2">
      <c r="A384" s="226">
        <v>380</v>
      </c>
      <c r="B384" s="226" t="s">
        <v>336</v>
      </c>
      <c r="C384" s="222" t="s">
        <v>301</v>
      </c>
      <c r="D384" s="233">
        <v>3.0420000000000007</v>
      </c>
      <c r="E384" s="230">
        <v>119.95546800000001</v>
      </c>
      <c r="F384" s="223">
        <v>364.90453365600013</v>
      </c>
      <c r="G384" s="244">
        <f>F384/$F$572</f>
        <v>7.6226844199856435E-5</v>
      </c>
      <c r="H384" s="252">
        <f t="shared" si="16"/>
        <v>0.99456866572425107</v>
      </c>
      <c r="I384" s="256" t="str">
        <f t="shared" si="17"/>
        <v>C</v>
      </c>
    </row>
    <row r="385" spans="1:9" x14ac:dyDescent="0.2">
      <c r="A385" s="226">
        <v>381</v>
      </c>
      <c r="B385" s="226" t="s">
        <v>728</v>
      </c>
      <c r="C385" s="222" t="s">
        <v>225</v>
      </c>
      <c r="D385" s="233">
        <v>4</v>
      </c>
      <c r="E385" s="230">
        <v>90.079200000000014</v>
      </c>
      <c r="F385" s="223">
        <v>360.31680000000006</v>
      </c>
      <c r="G385" s="244">
        <f>F385/$F$572</f>
        <v>7.5268488174178692E-5</v>
      </c>
      <c r="H385" s="252">
        <f t="shared" si="16"/>
        <v>0.99464393421242525</v>
      </c>
      <c r="I385" s="256" t="str">
        <f t="shared" si="17"/>
        <v>C</v>
      </c>
    </row>
    <row r="386" spans="1:9" x14ac:dyDescent="0.2">
      <c r="A386" s="226">
        <v>382</v>
      </c>
      <c r="B386" s="226" t="s">
        <v>529</v>
      </c>
      <c r="C386" s="222" t="s">
        <v>455</v>
      </c>
      <c r="D386" s="233">
        <v>59.942999999999998</v>
      </c>
      <c r="E386" s="230">
        <v>5.9302140000000003</v>
      </c>
      <c r="F386" s="223">
        <v>355.47481780200002</v>
      </c>
      <c r="G386" s="244">
        <f>F386/$F$572</f>
        <v>7.4257020821533046E-5</v>
      </c>
      <c r="H386" s="252">
        <f t="shared" si="16"/>
        <v>0.99471819123324678</v>
      </c>
      <c r="I386" s="256" t="str">
        <f t="shared" si="17"/>
        <v>C</v>
      </c>
    </row>
    <row r="387" spans="1:9" x14ac:dyDescent="0.2">
      <c r="A387" s="226">
        <v>383</v>
      </c>
      <c r="B387" s="226" t="s">
        <v>1304</v>
      </c>
      <c r="C387" s="222" t="s">
        <v>1298</v>
      </c>
      <c r="D387" s="233">
        <v>4</v>
      </c>
      <c r="E387" s="230">
        <v>88.152506000000002</v>
      </c>
      <c r="F387" s="223">
        <v>352.61002400000001</v>
      </c>
      <c r="G387" s="244">
        <f>F387/$F$572</f>
        <v>7.3658578843786534E-5</v>
      </c>
      <c r="H387" s="252">
        <f t="shared" si="16"/>
        <v>0.99479184981209057</v>
      </c>
      <c r="I387" s="256" t="str">
        <f t="shared" si="17"/>
        <v>C</v>
      </c>
    </row>
    <row r="388" spans="1:9" x14ac:dyDescent="0.2">
      <c r="A388" s="226">
        <v>384</v>
      </c>
      <c r="B388" s="226" t="s">
        <v>740</v>
      </c>
      <c r="C388" s="222" t="s">
        <v>1298</v>
      </c>
      <c r="D388" s="233">
        <v>4</v>
      </c>
      <c r="E388" s="230">
        <v>88.152506000000002</v>
      </c>
      <c r="F388" s="223">
        <v>352.61002400000001</v>
      </c>
      <c r="G388" s="244">
        <f>F388/$F$572</f>
        <v>7.3658578843786534E-5</v>
      </c>
      <c r="H388" s="252">
        <f t="shared" si="16"/>
        <v>0.99486550839093435</v>
      </c>
      <c r="I388" s="256" t="str">
        <f t="shared" si="17"/>
        <v>C</v>
      </c>
    </row>
    <row r="389" spans="1:9" x14ac:dyDescent="0.2">
      <c r="A389" s="226">
        <v>385</v>
      </c>
      <c r="B389" s="226" t="s">
        <v>754</v>
      </c>
      <c r="C389" s="222" t="s">
        <v>1298</v>
      </c>
      <c r="D389" s="233">
        <v>4</v>
      </c>
      <c r="E389" s="230">
        <v>88.152506000000002</v>
      </c>
      <c r="F389" s="223">
        <v>352.61002400000001</v>
      </c>
      <c r="G389" s="244">
        <f>F389/$F$572</f>
        <v>7.3658578843786534E-5</v>
      </c>
      <c r="H389" s="252">
        <f t="shared" si="16"/>
        <v>0.99493916696977813</v>
      </c>
      <c r="I389" s="256" t="str">
        <f t="shared" si="17"/>
        <v>C</v>
      </c>
    </row>
    <row r="390" spans="1:9" x14ac:dyDescent="0.2">
      <c r="A390" s="226">
        <v>386</v>
      </c>
      <c r="B390" s="226" t="s">
        <v>1329</v>
      </c>
      <c r="C390" s="222" t="s">
        <v>1298</v>
      </c>
      <c r="D390" s="233">
        <v>4</v>
      </c>
      <c r="E390" s="230">
        <v>88.152506000000002</v>
      </c>
      <c r="F390" s="223">
        <v>352.61002400000001</v>
      </c>
      <c r="G390" s="244">
        <f>F390/$F$572</f>
        <v>7.3658578843786534E-5</v>
      </c>
      <c r="H390" s="252">
        <f t="shared" si="16"/>
        <v>0.99501282554862192</v>
      </c>
      <c r="I390" s="256" t="str">
        <f t="shared" si="17"/>
        <v>C</v>
      </c>
    </row>
    <row r="391" spans="1:9" x14ac:dyDescent="0.2">
      <c r="A391" s="226">
        <v>387</v>
      </c>
      <c r="B391" s="226" t="s">
        <v>548</v>
      </c>
      <c r="C391" s="222" t="s">
        <v>466</v>
      </c>
      <c r="D391" s="233">
        <v>19.21</v>
      </c>
      <c r="E391" s="230">
        <v>17.152581000000001</v>
      </c>
      <c r="F391" s="223">
        <v>329.50108101000006</v>
      </c>
      <c r="G391" s="244">
        <f>F391/$F$572</f>
        <v>6.8831229127757246E-5</v>
      </c>
      <c r="H391" s="252">
        <f t="shared" si="16"/>
        <v>0.99508165677774962</v>
      </c>
      <c r="I391" s="256" t="str">
        <f t="shared" si="17"/>
        <v>C</v>
      </c>
    </row>
    <row r="392" spans="1:9" x14ac:dyDescent="0.2">
      <c r="A392" s="226">
        <v>388</v>
      </c>
      <c r="B392" s="226" t="s">
        <v>275</v>
      </c>
      <c r="C392" s="222" t="s">
        <v>87</v>
      </c>
      <c r="D392" s="233">
        <v>12.4</v>
      </c>
      <c r="E392" s="230">
        <v>25.872748000000001</v>
      </c>
      <c r="F392" s="223">
        <v>320.82207520000003</v>
      </c>
      <c r="G392" s="244">
        <f>F392/$F$572</f>
        <v>6.7018225553753437E-5</v>
      </c>
      <c r="H392" s="252">
        <f t="shared" si="16"/>
        <v>0.9951486750033034</v>
      </c>
      <c r="I392" s="256" t="str">
        <f t="shared" si="17"/>
        <v>C</v>
      </c>
    </row>
    <row r="393" spans="1:9" x14ac:dyDescent="0.2">
      <c r="A393" s="226">
        <v>389</v>
      </c>
      <c r="B393" s="226" t="s">
        <v>538</v>
      </c>
      <c r="C393" s="222" t="s">
        <v>450</v>
      </c>
      <c r="D393" s="233">
        <v>18</v>
      </c>
      <c r="E393" s="230">
        <v>17.753109000000002</v>
      </c>
      <c r="F393" s="223">
        <v>319.55596200000002</v>
      </c>
      <c r="G393" s="244">
        <f>F393/$F$572</f>
        <v>6.6753740449474727E-5</v>
      </c>
      <c r="H393" s="252">
        <f t="shared" si="16"/>
        <v>0.99521542874375291</v>
      </c>
      <c r="I393" s="256" t="str">
        <f t="shared" si="17"/>
        <v>C</v>
      </c>
    </row>
    <row r="394" spans="1:9" x14ac:dyDescent="0.2">
      <c r="A394" s="226">
        <v>390</v>
      </c>
      <c r="B394" s="226" t="s">
        <v>400</v>
      </c>
      <c r="C394" s="222" t="s">
        <v>298</v>
      </c>
      <c r="D394" s="233">
        <v>15</v>
      </c>
      <c r="E394" s="230">
        <v>21.005969</v>
      </c>
      <c r="F394" s="223">
        <v>315.08953500000001</v>
      </c>
      <c r="G394" s="244">
        <f>F394/$F$572</f>
        <v>6.5820724814815633E-5</v>
      </c>
      <c r="H394" s="252">
        <f t="shared" si="16"/>
        <v>0.99528124946856777</v>
      </c>
      <c r="I394" s="256" t="str">
        <f t="shared" si="17"/>
        <v>C</v>
      </c>
    </row>
    <row r="395" spans="1:9" x14ac:dyDescent="0.2">
      <c r="A395" s="226">
        <v>391</v>
      </c>
      <c r="B395" s="226" t="s">
        <v>269</v>
      </c>
      <c r="C395" s="222" t="s">
        <v>85</v>
      </c>
      <c r="D395" s="233">
        <v>1</v>
      </c>
      <c r="E395" s="230">
        <v>314.15120999999999</v>
      </c>
      <c r="F395" s="223">
        <v>314.15120999999999</v>
      </c>
      <c r="G395" s="244">
        <f>F395/$F$572</f>
        <v>6.562471312686204E-5</v>
      </c>
      <c r="H395" s="252">
        <f t="shared" si="16"/>
        <v>0.99534687418169465</v>
      </c>
      <c r="I395" s="256" t="str">
        <f t="shared" si="17"/>
        <v>C</v>
      </c>
    </row>
    <row r="396" spans="1:9" x14ac:dyDescent="0.2">
      <c r="A396" s="226">
        <v>392</v>
      </c>
      <c r="B396" s="226" t="s">
        <v>730</v>
      </c>
      <c r="C396" s="222" t="s">
        <v>1332</v>
      </c>
      <c r="D396" s="233">
        <v>5</v>
      </c>
      <c r="E396" s="230">
        <v>62.504956000000007</v>
      </c>
      <c r="F396" s="223">
        <v>312.52478000000002</v>
      </c>
      <c r="G396" s="244">
        <f>F396/$F$572</f>
        <v>6.5284959534409157E-5</v>
      </c>
      <c r="H396" s="252">
        <f t="shared" si="16"/>
        <v>0.99541215914122905</v>
      </c>
      <c r="I396" s="256" t="str">
        <f t="shared" si="17"/>
        <v>C</v>
      </c>
    </row>
    <row r="397" spans="1:9" x14ac:dyDescent="0.2">
      <c r="A397" s="226">
        <v>393</v>
      </c>
      <c r="B397" s="226" t="s">
        <v>767</v>
      </c>
      <c r="C397" s="222" t="s">
        <v>230</v>
      </c>
      <c r="D397" s="233">
        <v>1</v>
      </c>
      <c r="E397" s="230">
        <v>308.371128</v>
      </c>
      <c r="F397" s="223">
        <v>308.371128</v>
      </c>
      <c r="G397" s="244">
        <f>F397/$F$572</f>
        <v>6.4417281129067918E-5</v>
      </c>
      <c r="H397" s="252">
        <f t="shared" si="16"/>
        <v>0.99547657642235809</v>
      </c>
      <c r="I397" s="256" t="str">
        <f t="shared" si="17"/>
        <v>C</v>
      </c>
    </row>
    <row r="398" spans="1:9" x14ac:dyDescent="0.2">
      <c r="A398" s="226">
        <v>394</v>
      </c>
      <c r="B398" s="226" t="s">
        <v>779</v>
      </c>
      <c r="C398" s="222" t="s">
        <v>230</v>
      </c>
      <c r="D398" s="233">
        <v>1</v>
      </c>
      <c r="E398" s="230">
        <v>308.371128</v>
      </c>
      <c r="F398" s="223">
        <v>308.371128</v>
      </c>
      <c r="G398" s="244">
        <f>F398/$F$572</f>
        <v>6.4417281129067918E-5</v>
      </c>
      <c r="H398" s="252">
        <f t="shared" si="16"/>
        <v>0.99554099370348714</v>
      </c>
      <c r="I398" s="256" t="str">
        <f t="shared" si="17"/>
        <v>C</v>
      </c>
    </row>
    <row r="399" spans="1:9" x14ac:dyDescent="0.2">
      <c r="A399" s="226">
        <v>395</v>
      </c>
      <c r="B399" s="226" t="s">
        <v>796</v>
      </c>
      <c r="C399" s="222" t="s">
        <v>230</v>
      </c>
      <c r="D399" s="233">
        <v>1</v>
      </c>
      <c r="E399" s="230">
        <v>308.371128</v>
      </c>
      <c r="F399" s="223">
        <v>308.371128</v>
      </c>
      <c r="G399" s="244">
        <f>F399/$F$572</f>
        <v>6.4417281129067918E-5</v>
      </c>
      <c r="H399" s="252">
        <f t="shared" si="16"/>
        <v>0.99560541098461619</v>
      </c>
      <c r="I399" s="256" t="str">
        <f t="shared" si="17"/>
        <v>C</v>
      </c>
    </row>
    <row r="400" spans="1:9" x14ac:dyDescent="0.2">
      <c r="A400" s="226">
        <v>396</v>
      </c>
      <c r="B400" s="226" t="s">
        <v>362</v>
      </c>
      <c r="C400" s="222" t="s">
        <v>425</v>
      </c>
      <c r="D400" s="233">
        <v>31.86</v>
      </c>
      <c r="E400" s="230">
        <v>9.3332060000000006</v>
      </c>
      <c r="F400" s="223">
        <v>297.35594316000004</v>
      </c>
      <c r="G400" s="244">
        <f>F400/$F$572</f>
        <v>6.2116260721843135E-5</v>
      </c>
      <c r="H400" s="252">
        <f t="shared" si="16"/>
        <v>0.99566752724533802</v>
      </c>
      <c r="I400" s="256" t="str">
        <f t="shared" si="17"/>
        <v>C</v>
      </c>
    </row>
    <row r="401" spans="1:9" x14ac:dyDescent="0.2">
      <c r="A401" s="226">
        <v>397</v>
      </c>
      <c r="B401" s="226" t="s">
        <v>845</v>
      </c>
      <c r="C401" s="222" t="s">
        <v>107</v>
      </c>
      <c r="D401" s="233">
        <v>8</v>
      </c>
      <c r="E401" s="230">
        <v>36.932472000000004</v>
      </c>
      <c r="F401" s="223">
        <v>295.45977600000003</v>
      </c>
      <c r="G401" s="244">
        <f>F401/$F$572</f>
        <v>6.1720160302826526E-5</v>
      </c>
      <c r="H401" s="252">
        <f t="shared" si="16"/>
        <v>0.99572924740564084</v>
      </c>
      <c r="I401" s="256" t="str">
        <f t="shared" si="17"/>
        <v>C</v>
      </c>
    </row>
    <row r="402" spans="1:9" x14ac:dyDescent="0.2">
      <c r="A402" s="226">
        <v>398</v>
      </c>
      <c r="B402" s="226" t="s">
        <v>599</v>
      </c>
      <c r="C402" s="222" t="s">
        <v>107</v>
      </c>
      <c r="D402" s="233">
        <v>8</v>
      </c>
      <c r="E402" s="230">
        <v>36.932472000000004</v>
      </c>
      <c r="F402" s="223">
        <v>295.45977600000003</v>
      </c>
      <c r="G402" s="244">
        <f>F402/$F$572</f>
        <v>6.1720160302826526E-5</v>
      </c>
      <c r="H402" s="252">
        <f t="shared" si="16"/>
        <v>0.99579096756594365</v>
      </c>
      <c r="I402" s="256" t="str">
        <f t="shared" si="17"/>
        <v>C</v>
      </c>
    </row>
    <row r="403" spans="1:9" x14ac:dyDescent="0.2">
      <c r="A403" s="226">
        <v>399</v>
      </c>
      <c r="B403" s="226" t="s">
        <v>341</v>
      </c>
      <c r="C403" s="222" t="s">
        <v>301</v>
      </c>
      <c r="D403" s="233">
        <v>2.4336500000000001</v>
      </c>
      <c r="E403" s="230">
        <v>119.95546800000001</v>
      </c>
      <c r="F403" s="223">
        <v>291.92962469820003</v>
      </c>
      <c r="G403" s="244">
        <f>F403/$F$572</f>
        <v>6.0982728266594531E-5</v>
      </c>
      <c r="H403" s="252">
        <f t="shared" si="16"/>
        <v>0.99585195029421025</v>
      </c>
      <c r="I403" s="256" t="str">
        <f t="shared" si="17"/>
        <v>C</v>
      </c>
    </row>
    <row r="404" spans="1:9" x14ac:dyDescent="0.2">
      <c r="A404" s="226">
        <v>400</v>
      </c>
      <c r="B404" s="226" t="s">
        <v>408</v>
      </c>
      <c r="C404" s="222" t="s">
        <v>321</v>
      </c>
      <c r="D404" s="233">
        <v>66.239999999999995</v>
      </c>
      <c r="E404" s="230">
        <v>4.2412290000000006</v>
      </c>
      <c r="F404" s="223">
        <v>280.93900896000002</v>
      </c>
      <c r="G404" s="244">
        <f>F404/$F$572</f>
        <v>5.8686840229407122E-5</v>
      </c>
      <c r="H404" s="252">
        <f t="shared" si="16"/>
        <v>0.99591063713443961</v>
      </c>
      <c r="I404" s="256" t="str">
        <f t="shared" si="17"/>
        <v>C</v>
      </c>
    </row>
    <row r="405" spans="1:9" x14ac:dyDescent="0.2">
      <c r="A405" s="226">
        <v>401</v>
      </c>
      <c r="B405" s="226" t="s">
        <v>1221</v>
      </c>
      <c r="C405" s="222" t="s">
        <v>295</v>
      </c>
      <c r="D405" s="233">
        <v>2.12</v>
      </c>
      <c r="E405" s="230">
        <v>132.11616000000001</v>
      </c>
      <c r="F405" s="223">
        <v>280.08625920000003</v>
      </c>
      <c r="G405" s="244">
        <f>F405/$F$572</f>
        <v>5.8508704807394897E-5</v>
      </c>
      <c r="H405" s="252">
        <f t="shared" si="16"/>
        <v>0.99596914583924701</v>
      </c>
      <c r="I405" s="256" t="str">
        <f t="shared" si="17"/>
        <v>C</v>
      </c>
    </row>
    <row r="406" spans="1:9" x14ac:dyDescent="0.2">
      <c r="A406" s="226">
        <v>402</v>
      </c>
      <c r="B406" s="226" t="s">
        <v>846</v>
      </c>
      <c r="C406" s="222" t="s">
        <v>108</v>
      </c>
      <c r="D406" s="233">
        <v>4</v>
      </c>
      <c r="E406" s="230">
        <v>69.936490000000006</v>
      </c>
      <c r="F406" s="223">
        <v>279.74596000000003</v>
      </c>
      <c r="G406" s="244">
        <f>F406/$F$572</f>
        <v>5.8437617901897064E-5</v>
      </c>
      <c r="H406" s="252">
        <f t="shared" si="16"/>
        <v>0.99602758345714892</v>
      </c>
      <c r="I406" s="256" t="str">
        <f t="shared" si="17"/>
        <v>C</v>
      </c>
    </row>
    <row r="407" spans="1:9" x14ac:dyDescent="0.2">
      <c r="A407" s="226">
        <v>403</v>
      </c>
      <c r="B407" s="226" t="s">
        <v>600</v>
      </c>
      <c r="C407" s="222" t="s">
        <v>108</v>
      </c>
      <c r="D407" s="233">
        <v>4</v>
      </c>
      <c r="E407" s="230">
        <v>69.936490000000006</v>
      </c>
      <c r="F407" s="223">
        <v>279.74596000000003</v>
      </c>
      <c r="G407" s="244">
        <f>F407/$F$572</f>
        <v>5.8437617901897064E-5</v>
      </c>
      <c r="H407" s="252">
        <f t="shared" si="16"/>
        <v>0.99608602107505084</v>
      </c>
      <c r="I407" s="256" t="str">
        <f t="shared" si="17"/>
        <v>C</v>
      </c>
    </row>
    <row r="408" spans="1:9" x14ac:dyDescent="0.2">
      <c r="A408" s="226">
        <v>404</v>
      </c>
      <c r="B408" s="226" t="s">
        <v>888</v>
      </c>
      <c r="C408" s="222" t="s">
        <v>425</v>
      </c>
      <c r="D408" s="233">
        <v>29.25</v>
      </c>
      <c r="E408" s="230">
        <v>9.3332060000000006</v>
      </c>
      <c r="F408" s="223">
        <v>272.99627550000002</v>
      </c>
      <c r="G408" s="244">
        <f>F408/$F$572</f>
        <v>5.7027640493217573E-5</v>
      </c>
      <c r="H408" s="252">
        <f t="shared" si="16"/>
        <v>0.99614304871554404</v>
      </c>
      <c r="I408" s="256" t="str">
        <f t="shared" si="17"/>
        <v>C</v>
      </c>
    </row>
    <row r="409" spans="1:9" x14ac:dyDescent="0.2">
      <c r="A409" s="226">
        <v>405</v>
      </c>
      <c r="B409" s="226" t="s">
        <v>190</v>
      </c>
      <c r="C409" s="222" t="s">
        <v>256</v>
      </c>
      <c r="D409" s="233">
        <v>2</v>
      </c>
      <c r="E409" s="230">
        <v>136.09653465</v>
      </c>
      <c r="F409" s="223">
        <v>272.19306929999999</v>
      </c>
      <c r="G409" s="244">
        <f>F409/$F$572</f>
        <v>5.6859854488329288E-5</v>
      </c>
      <c r="H409" s="252">
        <f t="shared" si="16"/>
        <v>0.99619990857003238</v>
      </c>
      <c r="I409" s="256" t="str">
        <f t="shared" si="17"/>
        <v>C</v>
      </c>
    </row>
    <row r="410" spans="1:9" x14ac:dyDescent="0.2">
      <c r="A410" s="226">
        <v>406</v>
      </c>
      <c r="B410" s="226" t="s">
        <v>851</v>
      </c>
      <c r="C410" s="222" t="s">
        <v>113</v>
      </c>
      <c r="D410" s="233">
        <v>3</v>
      </c>
      <c r="E410" s="230">
        <v>90.241843000000003</v>
      </c>
      <c r="F410" s="223">
        <v>270.72552899999999</v>
      </c>
      <c r="G410" s="244">
        <f>F410/$F$572</f>
        <v>5.6553292208369879E-5</v>
      </c>
      <c r="H410" s="252">
        <f t="shared" si="16"/>
        <v>0.99625646186224071</v>
      </c>
      <c r="I410" s="256" t="str">
        <f t="shared" si="17"/>
        <v>C</v>
      </c>
    </row>
    <row r="411" spans="1:9" x14ac:dyDescent="0.2">
      <c r="A411" s="226">
        <v>407</v>
      </c>
      <c r="B411" s="226" t="s">
        <v>609</v>
      </c>
      <c r="C411" s="222" t="s">
        <v>113</v>
      </c>
      <c r="D411" s="233">
        <v>3</v>
      </c>
      <c r="E411" s="230">
        <v>90.241843000000003</v>
      </c>
      <c r="F411" s="223">
        <v>270.72552899999999</v>
      </c>
      <c r="G411" s="244">
        <f>F411/$F$572</f>
        <v>5.6553292208369879E-5</v>
      </c>
      <c r="H411" s="252">
        <f t="shared" si="16"/>
        <v>0.99631301515444903</v>
      </c>
      <c r="I411" s="256" t="str">
        <f t="shared" si="17"/>
        <v>C</v>
      </c>
    </row>
    <row r="412" spans="1:9" x14ac:dyDescent="0.2">
      <c r="A412" s="226">
        <v>408</v>
      </c>
      <c r="B412" s="226" t="s">
        <v>1232</v>
      </c>
      <c r="C412" s="222" t="s">
        <v>474</v>
      </c>
      <c r="D412" s="233">
        <v>2</v>
      </c>
      <c r="E412" s="230">
        <v>134.70593700000001</v>
      </c>
      <c r="F412" s="223">
        <v>269.41187400000001</v>
      </c>
      <c r="G412" s="244">
        <f>F412/$F$572</f>
        <v>5.6278875845234851E-5</v>
      </c>
      <c r="H412" s="252">
        <f t="shared" si="16"/>
        <v>0.99636929403029428</v>
      </c>
      <c r="I412" s="256" t="str">
        <f t="shared" si="17"/>
        <v>C</v>
      </c>
    </row>
    <row r="413" spans="1:9" x14ac:dyDescent="0.2">
      <c r="A413" s="226">
        <v>409</v>
      </c>
      <c r="B413" s="226" t="s">
        <v>505</v>
      </c>
      <c r="C413" s="222" t="s">
        <v>425</v>
      </c>
      <c r="D413" s="233">
        <v>27.345000000000006</v>
      </c>
      <c r="E413" s="230">
        <v>9.3332060000000006</v>
      </c>
      <c r="F413" s="223">
        <v>255.21651807000006</v>
      </c>
      <c r="G413" s="244">
        <f>F413/$F$572</f>
        <v>5.3313532625197767E-5</v>
      </c>
      <c r="H413" s="252">
        <f t="shared" si="16"/>
        <v>0.99642260756291945</v>
      </c>
      <c r="I413" s="256" t="str">
        <f t="shared" si="17"/>
        <v>C</v>
      </c>
    </row>
    <row r="414" spans="1:9" x14ac:dyDescent="0.2">
      <c r="A414" s="226">
        <v>410</v>
      </c>
      <c r="B414" s="226" t="s">
        <v>187</v>
      </c>
      <c r="C414" s="222" t="s">
        <v>216</v>
      </c>
      <c r="D414" s="233">
        <v>1</v>
      </c>
      <c r="E414" s="230">
        <v>250.65788500000002</v>
      </c>
      <c r="F414" s="223">
        <v>250.65788500000002</v>
      </c>
      <c r="G414" s="244">
        <f>F414/$F$572</f>
        <v>5.2361255575335765E-5</v>
      </c>
      <c r="H414" s="252">
        <f t="shared" si="16"/>
        <v>0.99647496881849473</v>
      </c>
      <c r="I414" s="256" t="str">
        <f t="shared" si="17"/>
        <v>C</v>
      </c>
    </row>
    <row r="415" spans="1:9" x14ac:dyDescent="0.2">
      <c r="A415" s="226">
        <v>411</v>
      </c>
      <c r="B415" s="226" t="s">
        <v>214</v>
      </c>
      <c r="C415" s="222" t="s">
        <v>216</v>
      </c>
      <c r="D415" s="233">
        <v>1</v>
      </c>
      <c r="E415" s="230">
        <v>250.65788500000002</v>
      </c>
      <c r="F415" s="223">
        <v>250.65788500000002</v>
      </c>
      <c r="G415" s="244">
        <f>F415/$F$572</f>
        <v>5.2361255575335765E-5</v>
      </c>
      <c r="H415" s="252">
        <f t="shared" si="16"/>
        <v>0.99652733007407002</v>
      </c>
      <c r="I415" s="256" t="str">
        <f t="shared" si="17"/>
        <v>C</v>
      </c>
    </row>
    <row r="416" spans="1:9" x14ac:dyDescent="0.2">
      <c r="A416" s="226">
        <v>412</v>
      </c>
      <c r="B416" s="226" t="s">
        <v>806</v>
      </c>
      <c r="C416" s="222" t="s">
        <v>93</v>
      </c>
      <c r="D416" s="233">
        <v>1</v>
      </c>
      <c r="E416" s="230">
        <v>250.39515399999999</v>
      </c>
      <c r="F416" s="223">
        <v>250.39515399999999</v>
      </c>
      <c r="G416" s="244">
        <f>F416/$F$572</f>
        <v>5.2306372302708753E-5</v>
      </c>
      <c r="H416" s="252">
        <f t="shared" si="16"/>
        <v>0.99657963644637271</v>
      </c>
      <c r="I416" s="256" t="str">
        <f t="shared" si="17"/>
        <v>C</v>
      </c>
    </row>
    <row r="417" spans="1:9" x14ac:dyDescent="0.2">
      <c r="A417" s="226">
        <v>413</v>
      </c>
      <c r="B417" s="226" t="s">
        <v>835</v>
      </c>
      <c r="C417" s="222" t="s">
        <v>93</v>
      </c>
      <c r="D417" s="233">
        <v>1</v>
      </c>
      <c r="E417" s="230">
        <v>250.39515399999999</v>
      </c>
      <c r="F417" s="223">
        <v>250.39515399999999</v>
      </c>
      <c r="G417" s="244">
        <f>F417/$F$572</f>
        <v>5.2306372302708753E-5</v>
      </c>
      <c r="H417" s="252">
        <f t="shared" ref="H417:H480" si="18">G417+H416</f>
        <v>0.9966319428186754</v>
      </c>
      <c r="I417" s="256" t="str">
        <f t="shared" ref="I417:I480" si="19">IF(H417&lt;=0.8,"A",IF(H417&lt;=0.95,"B","C"))</f>
        <v>C</v>
      </c>
    </row>
    <row r="418" spans="1:9" x14ac:dyDescent="0.2">
      <c r="A418" s="226">
        <v>414</v>
      </c>
      <c r="B418" s="226" t="s">
        <v>895</v>
      </c>
      <c r="C418" s="222" t="s">
        <v>652</v>
      </c>
      <c r="D418" s="233">
        <v>7</v>
      </c>
      <c r="E418" s="230">
        <v>35.706394000000003</v>
      </c>
      <c r="F418" s="223">
        <v>249.94475800000004</v>
      </c>
      <c r="G418" s="244">
        <f>F418/$F$572</f>
        <v>5.2212286692491037E-5</v>
      </c>
      <c r="H418" s="252">
        <f t="shared" si="18"/>
        <v>0.9966841551053679</v>
      </c>
      <c r="I418" s="256" t="str">
        <f t="shared" si="19"/>
        <v>C</v>
      </c>
    </row>
    <row r="419" spans="1:9" x14ac:dyDescent="0.2">
      <c r="A419" s="226">
        <v>415</v>
      </c>
      <c r="B419" s="226" t="s">
        <v>346</v>
      </c>
      <c r="C419" s="222" t="s">
        <v>318</v>
      </c>
      <c r="D419" s="233">
        <v>0.24</v>
      </c>
      <c r="E419" s="230">
        <v>996.11330900000019</v>
      </c>
      <c r="F419" s="223">
        <v>239.06719416000004</v>
      </c>
      <c r="G419" s="244">
        <f>F419/$F$572</f>
        <v>4.9940014666166115E-5</v>
      </c>
      <c r="H419" s="252">
        <f t="shared" si="18"/>
        <v>0.99673409512003408</v>
      </c>
      <c r="I419" s="256" t="str">
        <f t="shared" si="19"/>
        <v>C</v>
      </c>
    </row>
    <row r="420" spans="1:9" x14ac:dyDescent="0.2">
      <c r="A420" s="226">
        <v>416</v>
      </c>
      <c r="B420" s="226" t="s">
        <v>729</v>
      </c>
      <c r="C420" s="222" t="s">
        <v>217</v>
      </c>
      <c r="D420" s="233">
        <v>7</v>
      </c>
      <c r="E420" s="230">
        <v>33.967365000000001</v>
      </c>
      <c r="F420" s="223">
        <v>237.77155500000001</v>
      </c>
      <c r="G420" s="244">
        <f>F420/$F$572</f>
        <v>4.9669361727439785E-5</v>
      </c>
      <c r="H420" s="252">
        <f t="shared" si="18"/>
        <v>0.99678376448176154</v>
      </c>
      <c r="I420" s="256" t="str">
        <f t="shared" si="19"/>
        <v>C</v>
      </c>
    </row>
    <row r="421" spans="1:9" x14ac:dyDescent="0.2">
      <c r="A421" s="226">
        <v>417</v>
      </c>
      <c r="B421" s="226" t="s">
        <v>498</v>
      </c>
      <c r="C421" s="222" t="s">
        <v>434</v>
      </c>
      <c r="D421" s="233">
        <v>47.04</v>
      </c>
      <c r="E421" s="230">
        <v>4.8167350000000004</v>
      </c>
      <c r="F421" s="223">
        <v>226.57921440000001</v>
      </c>
      <c r="G421" s="244">
        <f>F421/$F$572</f>
        <v>4.7331334313529366E-5</v>
      </c>
      <c r="H421" s="252">
        <f t="shared" si="18"/>
        <v>0.9968310958160751</v>
      </c>
      <c r="I421" s="256" t="str">
        <f t="shared" si="19"/>
        <v>C</v>
      </c>
    </row>
    <row r="422" spans="1:9" x14ac:dyDescent="0.2">
      <c r="A422" s="226">
        <v>418</v>
      </c>
      <c r="B422" s="226" t="s">
        <v>1315</v>
      </c>
      <c r="C422" s="222" t="s">
        <v>235</v>
      </c>
      <c r="D422" s="233">
        <v>1</v>
      </c>
      <c r="E422" s="230">
        <v>208.97123300000001</v>
      </c>
      <c r="F422" s="223">
        <v>208.97123300000001</v>
      </c>
      <c r="G422" s="244">
        <f>F422/$F$572</f>
        <v>4.3653109651850923E-5</v>
      </c>
      <c r="H422" s="252">
        <f t="shared" si="18"/>
        <v>0.99687474892572692</v>
      </c>
      <c r="I422" s="256" t="str">
        <f t="shared" si="19"/>
        <v>C</v>
      </c>
    </row>
    <row r="423" spans="1:9" x14ac:dyDescent="0.2">
      <c r="A423" s="226">
        <v>419</v>
      </c>
      <c r="B423" s="226" t="s">
        <v>1318</v>
      </c>
      <c r="C423" s="222" t="s">
        <v>234</v>
      </c>
      <c r="D423" s="233">
        <v>2</v>
      </c>
      <c r="E423" s="230">
        <v>103.48123200000001</v>
      </c>
      <c r="F423" s="223">
        <v>206.96246400000001</v>
      </c>
      <c r="G423" s="244">
        <f>F423/$F$572</f>
        <v>4.323348723701721E-5</v>
      </c>
      <c r="H423" s="252">
        <f t="shared" si="18"/>
        <v>0.99691798241296392</v>
      </c>
      <c r="I423" s="256" t="str">
        <f t="shared" si="19"/>
        <v>C</v>
      </c>
    </row>
    <row r="424" spans="1:9" x14ac:dyDescent="0.2">
      <c r="A424" s="226">
        <v>420</v>
      </c>
      <c r="B424" s="226" t="s">
        <v>188</v>
      </c>
      <c r="C424" s="222" t="s">
        <v>945</v>
      </c>
      <c r="D424" s="233">
        <v>1</v>
      </c>
      <c r="E424" s="230">
        <v>199.86322500000003</v>
      </c>
      <c r="F424" s="223">
        <v>199.86322500000003</v>
      </c>
      <c r="G424" s="244">
        <f>F424/$F$572</f>
        <v>4.1750489534114741E-5</v>
      </c>
      <c r="H424" s="252">
        <f t="shared" si="18"/>
        <v>0.99695973290249806</v>
      </c>
      <c r="I424" s="256" t="str">
        <f t="shared" si="19"/>
        <v>C</v>
      </c>
    </row>
    <row r="425" spans="1:9" x14ac:dyDescent="0.2">
      <c r="A425" s="226">
        <v>421</v>
      </c>
      <c r="B425" s="226" t="s">
        <v>204</v>
      </c>
      <c r="C425" s="222" t="s">
        <v>945</v>
      </c>
      <c r="D425" s="233">
        <v>1</v>
      </c>
      <c r="E425" s="230">
        <v>199.86322500000003</v>
      </c>
      <c r="F425" s="223">
        <v>199.86322500000003</v>
      </c>
      <c r="G425" s="244">
        <f>F425/$F$572</f>
        <v>4.1750489534114741E-5</v>
      </c>
      <c r="H425" s="252">
        <f t="shared" si="18"/>
        <v>0.99700148339203221</v>
      </c>
      <c r="I425" s="256" t="str">
        <f t="shared" si="19"/>
        <v>C</v>
      </c>
    </row>
    <row r="426" spans="1:9" x14ac:dyDescent="0.2">
      <c r="A426" s="226">
        <v>422</v>
      </c>
      <c r="B426" s="226" t="s">
        <v>1307</v>
      </c>
      <c r="C426" s="222" t="s">
        <v>945</v>
      </c>
      <c r="D426" s="233">
        <v>1</v>
      </c>
      <c r="E426" s="230">
        <v>199.86322500000003</v>
      </c>
      <c r="F426" s="223">
        <v>199.86322500000003</v>
      </c>
      <c r="G426" s="244">
        <f>F426/$F$572</f>
        <v>4.1750489534114741E-5</v>
      </c>
      <c r="H426" s="252">
        <f t="shared" si="18"/>
        <v>0.99704323388156635</v>
      </c>
      <c r="I426" s="256" t="str">
        <f t="shared" si="19"/>
        <v>C</v>
      </c>
    </row>
    <row r="427" spans="1:9" x14ac:dyDescent="0.2">
      <c r="A427" s="226">
        <v>423</v>
      </c>
      <c r="B427" s="226" t="s">
        <v>768</v>
      </c>
      <c r="C427" s="222" t="s">
        <v>945</v>
      </c>
      <c r="D427" s="233">
        <v>1</v>
      </c>
      <c r="E427" s="230">
        <v>199.86322500000003</v>
      </c>
      <c r="F427" s="223">
        <v>199.86322500000003</v>
      </c>
      <c r="G427" s="244">
        <f>F427/$F$572</f>
        <v>4.1750489534114741E-5</v>
      </c>
      <c r="H427" s="252">
        <f t="shared" si="18"/>
        <v>0.99708498437110049</v>
      </c>
      <c r="I427" s="256" t="str">
        <f t="shared" si="19"/>
        <v>C</v>
      </c>
    </row>
    <row r="428" spans="1:9" x14ac:dyDescent="0.2">
      <c r="A428" s="226">
        <v>424</v>
      </c>
      <c r="B428" s="226" t="s">
        <v>780</v>
      </c>
      <c r="C428" s="222" t="s">
        <v>945</v>
      </c>
      <c r="D428" s="233">
        <v>1</v>
      </c>
      <c r="E428" s="230">
        <v>199.86322500000003</v>
      </c>
      <c r="F428" s="223">
        <v>199.86322500000003</v>
      </c>
      <c r="G428" s="244">
        <f>F428/$F$572</f>
        <v>4.1750489534114741E-5</v>
      </c>
      <c r="H428" s="252">
        <f t="shared" si="18"/>
        <v>0.99712673486063463</v>
      </c>
      <c r="I428" s="256" t="str">
        <f t="shared" si="19"/>
        <v>C</v>
      </c>
    </row>
    <row r="429" spans="1:9" x14ac:dyDescent="0.2">
      <c r="A429" s="226">
        <v>425</v>
      </c>
      <c r="B429" s="226" t="s">
        <v>797</v>
      </c>
      <c r="C429" s="222" t="s">
        <v>945</v>
      </c>
      <c r="D429" s="233">
        <v>1</v>
      </c>
      <c r="E429" s="230">
        <v>199.86322500000003</v>
      </c>
      <c r="F429" s="223">
        <v>199.86322500000003</v>
      </c>
      <c r="G429" s="244">
        <f>F429/$F$572</f>
        <v>4.1750489534114741E-5</v>
      </c>
      <c r="H429" s="252">
        <f t="shared" si="18"/>
        <v>0.99716848535016878</v>
      </c>
      <c r="I429" s="256" t="str">
        <f t="shared" si="19"/>
        <v>C</v>
      </c>
    </row>
    <row r="430" spans="1:9" x14ac:dyDescent="0.2">
      <c r="A430" s="226">
        <v>426</v>
      </c>
      <c r="B430" s="226" t="s">
        <v>391</v>
      </c>
      <c r="C430" s="222" t="s">
        <v>309</v>
      </c>
      <c r="D430" s="233">
        <v>9.7145599999999988</v>
      </c>
      <c r="E430" s="230">
        <v>20.292842</v>
      </c>
      <c r="F430" s="223">
        <v>197.13603117951999</v>
      </c>
      <c r="G430" s="244">
        <f>F430/$F$572</f>
        <v>4.1180791546606264E-5</v>
      </c>
      <c r="H430" s="252">
        <f t="shared" si="18"/>
        <v>0.99720966614171536</v>
      </c>
      <c r="I430" s="256" t="str">
        <f t="shared" si="19"/>
        <v>C</v>
      </c>
    </row>
    <row r="431" spans="1:9" x14ac:dyDescent="0.2">
      <c r="A431" s="226">
        <v>427</v>
      </c>
      <c r="B431" s="226" t="s">
        <v>145</v>
      </c>
      <c r="C431" s="222" t="s">
        <v>940</v>
      </c>
      <c r="D431" s="233">
        <v>10</v>
      </c>
      <c r="E431" s="230">
        <v>19.529671</v>
      </c>
      <c r="F431" s="223">
        <v>195.29671000000002</v>
      </c>
      <c r="G431" s="244">
        <f>F431/$F$572</f>
        <v>4.0796565986073933E-5</v>
      </c>
      <c r="H431" s="252">
        <f t="shared" si="18"/>
        <v>0.99725046270770146</v>
      </c>
      <c r="I431" s="256" t="str">
        <f t="shared" si="19"/>
        <v>C</v>
      </c>
    </row>
    <row r="432" spans="1:9" x14ac:dyDescent="0.2">
      <c r="A432" s="226">
        <v>428</v>
      </c>
      <c r="B432" s="226" t="s">
        <v>152</v>
      </c>
      <c r="C432" s="222" t="s">
        <v>940</v>
      </c>
      <c r="D432" s="233">
        <v>10</v>
      </c>
      <c r="E432" s="230">
        <v>19.529671</v>
      </c>
      <c r="F432" s="223">
        <v>195.29671000000002</v>
      </c>
      <c r="G432" s="244">
        <f>F432/$F$572</f>
        <v>4.0796565986073933E-5</v>
      </c>
      <c r="H432" s="252">
        <f t="shared" si="18"/>
        <v>0.99729125927368756</v>
      </c>
      <c r="I432" s="256" t="str">
        <f t="shared" si="19"/>
        <v>C</v>
      </c>
    </row>
    <row r="433" spans="1:9" x14ac:dyDescent="0.2">
      <c r="A433" s="226">
        <v>429</v>
      </c>
      <c r="B433" s="226" t="s">
        <v>158</v>
      </c>
      <c r="C433" s="222" t="s">
        <v>940</v>
      </c>
      <c r="D433" s="233">
        <v>10</v>
      </c>
      <c r="E433" s="230">
        <v>19.529671</v>
      </c>
      <c r="F433" s="223">
        <v>195.29671000000002</v>
      </c>
      <c r="G433" s="244">
        <f>F433/$F$572</f>
        <v>4.0796565986073933E-5</v>
      </c>
      <c r="H433" s="252">
        <f t="shared" si="18"/>
        <v>0.99733205583967366</v>
      </c>
      <c r="I433" s="256" t="str">
        <f t="shared" si="19"/>
        <v>C</v>
      </c>
    </row>
    <row r="434" spans="1:9" x14ac:dyDescent="0.2">
      <c r="A434" s="226">
        <v>430</v>
      </c>
      <c r="B434" s="226" t="s">
        <v>827</v>
      </c>
      <c r="C434" s="222" t="s">
        <v>95</v>
      </c>
      <c r="D434" s="233">
        <v>7.3</v>
      </c>
      <c r="E434" s="230">
        <v>26.198034000000003</v>
      </c>
      <c r="F434" s="223">
        <v>191.24564820000003</v>
      </c>
      <c r="G434" s="244">
        <f>F434/$F$572</f>
        <v>3.9950318191948967E-5</v>
      </c>
      <c r="H434" s="252">
        <f t="shared" si="18"/>
        <v>0.99737200615786559</v>
      </c>
      <c r="I434" s="256" t="str">
        <f t="shared" si="19"/>
        <v>C</v>
      </c>
    </row>
    <row r="435" spans="1:9" x14ac:dyDescent="0.2">
      <c r="A435" s="226">
        <v>431</v>
      </c>
      <c r="B435" s="226" t="s">
        <v>837</v>
      </c>
      <c r="C435" s="222" t="s">
        <v>95</v>
      </c>
      <c r="D435" s="233">
        <v>7.3</v>
      </c>
      <c r="E435" s="230">
        <v>26.198034000000003</v>
      </c>
      <c r="F435" s="223">
        <v>191.24564820000003</v>
      </c>
      <c r="G435" s="244">
        <f>F435/$F$572</f>
        <v>3.9950318191948967E-5</v>
      </c>
      <c r="H435" s="252">
        <f t="shared" si="18"/>
        <v>0.99741195647605752</v>
      </c>
      <c r="I435" s="256" t="str">
        <f t="shared" si="19"/>
        <v>C</v>
      </c>
    </row>
    <row r="436" spans="1:9" x14ac:dyDescent="0.2">
      <c r="A436" s="226">
        <v>432</v>
      </c>
      <c r="B436" s="226" t="s">
        <v>332</v>
      </c>
      <c r="C436" s="222" t="s">
        <v>302</v>
      </c>
      <c r="D436" s="233">
        <v>3.6300000000000008</v>
      </c>
      <c r="E436" s="230">
        <v>51.707962999999999</v>
      </c>
      <c r="F436" s="223">
        <v>187.69990569000004</v>
      </c>
      <c r="G436" s="244">
        <f>F436/$F$572</f>
        <v>3.9209629225509943E-5</v>
      </c>
      <c r="H436" s="252">
        <f t="shared" si="18"/>
        <v>0.99745116610528306</v>
      </c>
      <c r="I436" s="256" t="str">
        <f t="shared" si="19"/>
        <v>C</v>
      </c>
    </row>
    <row r="437" spans="1:9" x14ac:dyDescent="0.2">
      <c r="A437" s="226">
        <v>433</v>
      </c>
      <c r="B437" s="226" t="s">
        <v>193</v>
      </c>
      <c r="C437" s="222" t="s">
        <v>1332</v>
      </c>
      <c r="D437" s="233">
        <v>3</v>
      </c>
      <c r="E437" s="230">
        <v>62.504956000000007</v>
      </c>
      <c r="F437" s="223">
        <v>187.51486800000004</v>
      </c>
      <c r="G437" s="244">
        <f>F437/$F$572</f>
        <v>3.9170975720645494E-5</v>
      </c>
      <c r="H437" s="252">
        <f t="shared" si="18"/>
        <v>0.99749033708100365</v>
      </c>
      <c r="I437" s="256" t="str">
        <f t="shared" si="19"/>
        <v>C</v>
      </c>
    </row>
    <row r="438" spans="1:9" x14ac:dyDescent="0.2">
      <c r="A438" s="226">
        <v>434</v>
      </c>
      <c r="B438" s="226" t="s">
        <v>803</v>
      </c>
      <c r="C438" s="222" t="s">
        <v>88</v>
      </c>
      <c r="D438" s="233">
        <v>10</v>
      </c>
      <c r="E438" s="230">
        <v>18.691434000000001</v>
      </c>
      <c r="F438" s="223">
        <v>186.91434000000001</v>
      </c>
      <c r="G438" s="244">
        <f>F438/$F$572</f>
        <v>3.9045528240355195E-5</v>
      </c>
      <c r="H438" s="252">
        <f t="shared" si="18"/>
        <v>0.99752938260924395</v>
      </c>
      <c r="I438" s="256" t="str">
        <f t="shared" si="19"/>
        <v>C</v>
      </c>
    </row>
    <row r="439" spans="1:9" x14ac:dyDescent="0.2">
      <c r="A439" s="226">
        <v>435</v>
      </c>
      <c r="B439" s="226" t="s">
        <v>344</v>
      </c>
      <c r="C439" s="222" t="s">
        <v>1217</v>
      </c>
      <c r="D439" s="233">
        <v>11.4</v>
      </c>
      <c r="E439" s="230">
        <v>16.214256000000002</v>
      </c>
      <c r="F439" s="223">
        <v>184.84251840000005</v>
      </c>
      <c r="G439" s="244">
        <f>F439/$F$572</f>
        <v>3.8612734433353674E-5</v>
      </c>
      <c r="H439" s="252">
        <f t="shared" si="18"/>
        <v>0.99756799534367735</v>
      </c>
      <c r="I439" s="256" t="str">
        <f t="shared" si="19"/>
        <v>C</v>
      </c>
    </row>
    <row r="440" spans="1:9" x14ac:dyDescent="0.2">
      <c r="A440" s="226">
        <v>436</v>
      </c>
      <c r="B440" s="226" t="s">
        <v>198</v>
      </c>
      <c r="C440" s="222" t="s">
        <v>219</v>
      </c>
      <c r="D440" s="233">
        <v>1</v>
      </c>
      <c r="E440" s="230">
        <v>183.28615000000002</v>
      </c>
      <c r="F440" s="223">
        <v>183.28615000000002</v>
      </c>
      <c r="G440" s="244">
        <f>F440/$F$572</f>
        <v>3.8287616380267981E-5</v>
      </c>
      <c r="H440" s="252">
        <f t="shared" si="18"/>
        <v>0.9976062829600576</v>
      </c>
      <c r="I440" s="256" t="str">
        <f t="shared" si="19"/>
        <v>C</v>
      </c>
    </row>
    <row r="441" spans="1:9" x14ac:dyDescent="0.2">
      <c r="A441" s="226">
        <v>437</v>
      </c>
      <c r="B441" s="226" t="s">
        <v>734</v>
      </c>
      <c r="C441" s="222" t="s">
        <v>219</v>
      </c>
      <c r="D441" s="233">
        <v>1</v>
      </c>
      <c r="E441" s="230">
        <v>183.28615000000002</v>
      </c>
      <c r="F441" s="223">
        <v>183.28615000000002</v>
      </c>
      <c r="G441" s="244">
        <f>F441/$F$572</f>
        <v>3.8287616380267981E-5</v>
      </c>
      <c r="H441" s="252">
        <f t="shared" si="18"/>
        <v>0.99764457057643785</v>
      </c>
      <c r="I441" s="256" t="str">
        <f t="shared" si="19"/>
        <v>C</v>
      </c>
    </row>
    <row r="442" spans="1:9" x14ac:dyDescent="0.2">
      <c r="A442" s="226">
        <v>438</v>
      </c>
      <c r="B442" s="226" t="s">
        <v>205</v>
      </c>
      <c r="C442" s="222" t="s">
        <v>942</v>
      </c>
      <c r="D442" s="233">
        <v>1</v>
      </c>
      <c r="E442" s="230">
        <v>181.60967600000001</v>
      </c>
      <c r="F442" s="223">
        <v>181.60967600000001</v>
      </c>
      <c r="G442" s="244">
        <f>F442/$F$572</f>
        <v>3.7937408831124227E-5</v>
      </c>
      <c r="H442" s="252">
        <f t="shared" si="18"/>
        <v>0.99768250798526903</v>
      </c>
      <c r="I442" s="256" t="str">
        <f t="shared" si="19"/>
        <v>C</v>
      </c>
    </row>
    <row r="443" spans="1:9" x14ac:dyDescent="0.2">
      <c r="A443" s="226">
        <v>439</v>
      </c>
      <c r="B443" s="226" t="s">
        <v>270</v>
      </c>
      <c r="C443" s="222" t="s">
        <v>937</v>
      </c>
      <c r="D443" s="233">
        <v>1</v>
      </c>
      <c r="E443" s="230">
        <v>180.07082300000002</v>
      </c>
      <c r="F443" s="223">
        <v>180.07082300000002</v>
      </c>
      <c r="G443" s="244">
        <f>F443/$F$572</f>
        <v>3.7615949662880342E-5</v>
      </c>
      <c r="H443" s="252">
        <f t="shared" si="18"/>
        <v>0.99772012393493192</v>
      </c>
      <c r="I443" s="256" t="str">
        <f t="shared" si="19"/>
        <v>C</v>
      </c>
    </row>
    <row r="444" spans="1:9" x14ac:dyDescent="0.2">
      <c r="A444" s="226">
        <v>440</v>
      </c>
      <c r="B444" s="226" t="s">
        <v>724</v>
      </c>
      <c r="C444" s="222" t="s">
        <v>1298</v>
      </c>
      <c r="D444" s="233">
        <v>2</v>
      </c>
      <c r="E444" s="230">
        <v>88.152506000000002</v>
      </c>
      <c r="F444" s="223">
        <v>176.305012</v>
      </c>
      <c r="G444" s="244">
        <f>F444/$F$572</f>
        <v>3.6829289421893267E-5</v>
      </c>
      <c r="H444" s="252">
        <f t="shared" si="18"/>
        <v>0.99775695322435387</v>
      </c>
      <c r="I444" s="256" t="str">
        <f t="shared" si="19"/>
        <v>C</v>
      </c>
    </row>
    <row r="445" spans="1:9" x14ac:dyDescent="0.2">
      <c r="A445" s="226">
        <v>441</v>
      </c>
      <c r="B445" s="226" t="s">
        <v>726</v>
      </c>
      <c r="C445" s="222" t="s">
        <v>1298</v>
      </c>
      <c r="D445" s="233">
        <v>2</v>
      </c>
      <c r="E445" s="230">
        <v>88.152506000000002</v>
      </c>
      <c r="F445" s="223">
        <v>176.305012</v>
      </c>
      <c r="G445" s="244">
        <f>F445/$F$572</f>
        <v>3.6829289421893267E-5</v>
      </c>
      <c r="H445" s="252">
        <f t="shared" si="18"/>
        <v>0.99779378251377582</v>
      </c>
      <c r="I445" s="256" t="str">
        <f t="shared" si="19"/>
        <v>C</v>
      </c>
    </row>
    <row r="446" spans="1:9" x14ac:dyDescent="0.2">
      <c r="A446" s="226">
        <v>442</v>
      </c>
      <c r="B446" s="226" t="s">
        <v>162</v>
      </c>
      <c r="C446" s="222" t="s">
        <v>1298</v>
      </c>
      <c r="D446" s="233">
        <v>2</v>
      </c>
      <c r="E446" s="230">
        <v>88.152506000000002</v>
      </c>
      <c r="F446" s="223">
        <v>176.305012</v>
      </c>
      <c r="G446" s="244">
        <f>F446/$F$572</f>
        <v>3.6829289421893267E-5</v>
      </c>
      <c r="H446" s="252">
        <f t="shared" si="18"/>
        <v>0.99783061180319776</v>
      </c>
      <c r="I446" s="256" t="str">
        <f t="shared" si="19"/>
        <v>C</v>
      </c>
    </row>
    <row r="447" spans="1:9" x14ac:dyDescent="0.2">
      <c r="A447" s="226">
        <v>443</v>
      </c>
      <c r="B447" s="226" t="s">
        <v>173</v>
      </c>
      <c r="C447" s="222" t="s">
        <v>1298</v>
      </c>
      <c r="D447" s="233">
        <v>2</v>
      </c>
      <c r="E447" s="230">
        <v>88.152506000000002</v>
      </c>
      <c r="F447" s="223">
        <v>176.305012</v>
      </c>
      <c r="G447" s="244">
        <f>F447/$F$572</f>
        <v>3.6829289421893267E-5</v>
      </c>
      <c r="H447" s="252">
        <f t="shared" si="18"/>
        <v>0.99786744109261971</v>
      </c>
      <c r="I447" s="256" t="str">
        <f t="shared" si="19"/>
        <v>C</v>
      </c>
    </row>
    <row r="448" spans="1:9" x14ac:dyDescent="0.2">
      <c r="A448" s="226">
        <v>444</v>
      </c>
      <c r="B448" s="226" t="s">
        <v>186</v>
      </c>
      <c r="C448" s="222" t="s">
        <v>1298</v>
      </c>
      <c r="D448" s="233">
        <v>2</v>
      </c>
      <c r="E448" s="230">
        <v>88.152506000000002</v>
      </c>
      <c r="F448" s="223">
        <v>176.305012</v>
      </c>
      <c r="G448" s="244">
        <f>F448/$F$572</f>
        <v>3.6829289421893267E-5</v>
      </c>
      <c r="H448" s="252">
        <f t="shared" si="18"/>
        <v>0.99790427038204166</v>
      </c>
      <c r="I448" s="256" t="str">
        <f t="shared" si="19"/>
        <v>C</v>
      </c>
    </row>
    <row r="449" spans="1:9" x14ac:dyDescent="0.2">
      <c r="A449" s="226">
        <v>445</v>
      </c>
      <c r="B449" s="226" t="s">
        <v>1306</v>
      </c>
      <c r="C449" s="222" t="s">
        <v>1298</v>
      </c>
      <c r="D449" s="233">
        <v>2</v>
      </c>
      <c r="E449" s="230">
        <v>88.152506000000002</v>
      </c>
      <c r="F449" s="223">
        <v>176.305012</v>
      </c>
      <c r="G449" s="244">
        <f>F449/$F$572</f>
        <v>3.6829289421893267E-5</v>
      </c>
      <c r="H449" s="252">
        <f t="shared" si="18"/>
        <v>0.99794109967146361</v>
      </c>
      <c r="I449" s="256" t="str">
        <f t="shared" si="19"/>
        <v>C</v>
      </c>
    </row>
    <row r="450" spans="1:9" x14ac:dyDescent="0.2">
      <c r="A450" s="226">
        <v>446</v>
      </c>
      <c r="B450" s="226" t="s">
        <v>1310</v>
      </c>
      <c r="C450" s="222" t="s">
        <v>1298</v>
      </c>
      <c r="D450" s="233">
        <v>2</v>
      </c>
      <c r="E450" s="230">
        <v>88.152506000000002</v>
      </c>
      <c r="F450" s="223">
        <v>176.305012</v>
      </c>
      <c r="G450" s="244">
        <f>F450/$F$572</f>
        <v>3.6829289421893267E-5</v>
      </c>
      <c r="H450" s="252">
        <f t="shared" si="18"/>
        <v>0.99797792896088555</v>
      </c>
      <c r="I450" s="256" t="str">
        <f t="shared" si="19"/>
        <v>C</v>
      </c>
    </row>
    <row r="451" spans="1:9" x14ac:dyDescent="0.2">
      <c r="A451" s="226">
        <v>447</v>
      </c>
      <c r="B451" s="226" t="s">
        <v>783</v>
      </c>
      <c r="C451" s="222" t="s">
        <v>1298</v>
      </c>
      <c r="D451" s="233">
        <v>2</v>
      </c>
      <c r="E451" s="230">
        <v>88.152506000000002</v>
      </c>
      <c r="F451" s="223">
        <v>176.305012</v>
      </c>
      <c r="G451" s="244">
        <f>F451/$F$572</f>
        <v>3.6829289421893267E-5</v>
      </c>
      <c r="H451" s="252">
        <f t="shared" si="18"/>
        <v>0.9980147582503075</v>
      </c>
      <c r="I451" s="256" t="str">
        <f t="shared" si="19"/>
        <v>C</v>
      </c>
    </row>
    <row r="452" spans="1:9" x14ac:dyDescent="0.2">
      <c r="A452" s="226">
        <v>448</v>
      </c>
      <c r="B452" s="226" t="s">
        <v>800</v>
      </c>
      <c r="C452" s="222" t="s">
        <v>1298</v>
      </c>
      <c r="D452" s="233">
        <v>2</v>
      </c>
      <c r="E452" s="230">
        <v>88.152506000000002</v>
      </c>
      <c r="F452" s="223">
        <v>176.305012</v>
      </c>
      <c r="G452" s="244">
        <f>F452/$F$572</f>
        <v>3.6829289421893267E-5</v>
      </c>
      <c r="H452" s="252">
        <f t="shared" si="18"/>
        <v>0.99805158753972945</v>
      </c>
      <c r="I452" s="256" t="str">
        <f t="shared" si="19"/>
        <v>C</v>
      </c>
    </row>
    <row r="453" spans="1:9" x14ac:dyDescent="0.2">
      <c r="A453" s="226">
        <v>449</v>
      </c>
      <c r="B453" s="226" t="s">
        <v>191</v>
      </c>
      <c r="C453" s="222" t="s">
        <v>217</v>
      </c>
      <c r="D453" s="233">
        <v>5</v>
      </c>
      <c r="E453" s="230">
        <v>33.967365000000001</v>
      </c>
      <c r="F453" s="223">
        <v>169.836825</v>
      </c>
      <c r="G453" s="244">
        <f>F453/$F$572</f>
        <v>3.5478115519599849E-5</v>
      </c>
      <c r="H453" s="252">
        <f t="shared" si="18"/>
        <v>0.99808706565524907</v>
      </c>
      <c r="I453" s="256" t="str">
        <f t="shared" si="19"/>
        <v>C</v>
      </c>
    </row>
    <row r="454" spans="1:9" x14ac:dyDescent="0.2">
      <c r="A454" s="226">
        <v>450</v>
      </c>
      <c r="B454" s="226" t="s">
        <v>545</v>
      </c>
      <c r="C454" s="222" t="s">
        <v>463</v>
      </c>
      <c r="D454" s="233">
        <v>19.21</v>
      </c>
      <c r="E454" s="230">
        <v>8.8327659999999995</v>
      </c>
      <c r="F454" s="223">
        <v>169.67743486000001</v>
      </c>
      <c r="G454" s="244">
        <f>F454/$F$572</f>
        <v>3.5444819667539464E-5</v>
      </c>
      <c r="H454" s="252">
        <f t="shared" si="18"/>
        <v>0.99812251047491662</v>
      </c>
      <c r="I454" s="256" t="str">
        <f t="shared" si="19"/>
        <v>C</v>
      </c>
    </row>
    <row r="455" spans="1:9" x14ac:dyDescent="0.2">
      <c r="A455" s="226">
        <v>451</v>
      </c>
      <c r="B455" s="226" t="s">
        <v>372</v>
      </c>
      <c r="C455" s="222" t="s">
        <v>310</v>
      </c>
      <c r="D455" s="233">
        <v>190.42</v>
      </c>
      <c r="E455" s="230">
        <v>0.88828099999999999</v>
      </c>
      <c r="F455" s="223">
        <v>169.14646801999999</v>
      </c>
      <c r="G455" s="244">
        <f>F455/$F$572</f>
        <v>3.5333903187049458E-5</v>
      </c>
      <c r="H455" s="252">
        <f t="shared" si="18"/>
        <v>0.99815784437810362</v>
      </c>
      <c r="I455" s="256" t="str">
        <f t="shared" si="19"/>
        <v>C</v>
      </c>
    </row>
    <row r="456" spans="1:9" x14ac:dyDescent="0.2">
      <c r="A456" s="226">
        <v>452</v>
      </c>
      <c r="B456" s="226" t="s">
        <v>393</v>
      </c>
      <c r="C456" s="222" t="s">
        <v>311</v>
      </c>
      <c r="D456" s="233">
        <v>48.572799999999994</v>
      </c>
      <c r="E456" s="230">
        <v>3.4780579999999999</v>
      </c>
      <c r="F456" s="223">
        <v>168.93901562239998</v>
      </c>
      <c r="G456" s="244">
        <f>F456/$F$572</f>
        <v>3.5290567354983174E-5</v>
      </c>
      <c r="H456" s="252">
        <f t="shared" si="18"/>
        <v>0.99819313494545858</v>
      </c>
      <c r="I456" s="256" t="str">
        <f t="shared" si="19"/>
        <v>C</v>
      </c>
    </row>
    <row r="457" spans="1:9" x14ac:dyDescent="0.2">
      <c r="A457" s="226">
        <v>453</v>
      </c>
      <c r="B457" s="226" t="s">
        <v>199</v>
      </c>
      <c r="C457" s="222" t="s">
        <v>222</v>
      </c>
      <c r="D457" s="233">
        <v>2</v>
      </c>
      <c r="E457" s="230">
        <v>83.861233000000013</v>
      </c>
      <c r="F457" s="223">
        <v>167.72246600000003</v>
      </c>
      <c r="G457" s="244">
        <f>F457/$F$572</f>
        <v>3.5036435849411095E-5</v>
      </c>
      <c r="H457" s="252">
        <f t="shared" si="18"/>
        <v>0.99822817138130804</v>
      </c>
      <c r="I457" s="256" t="str">
        <f t="shared" si="19"/>
        <v>C</v>
      </c>
    </row>
    <row r="458" spans="1:9" x14ac:dyDescent="0.2">
      <c r="A458" s="226">
        <v>454</v>
      </c>
      <c r="B458" s="226" t="s">
        <v>833</v>
      </c>
      <c r="C458" s="222" t="s">
        <v>936</v>
      </c>
      <c r="D458" s="233">
        <v>3</v>
      </c>
      <c r="E458" s="230">
        <v>53.547080000000001</v>
      </c>
      <c r="F458" s="223">
        <v>160.64124000000001</v>
      </c>
      <c r="G458" s="244">
        <f>F458/$F$572</f>
        <v>3.3557200977654662E-5</v>
      </c>
      <c r="H458" s="252">
        <f t="shared" si="18"/>
        <v>0.99826172858228568</v>
      </c>
      <c r="I458" s="256" t="str">
        <f t="shared" si="19"/>
        <v>C</v>
      </c>
    </row>
    <row r="459" spans="1:9" x14ac:dyDescent="0.2">
      <c r="A459" s="226">
        <v>455</v>
      </c>
      <c r="B459" s="226" t="s">
        <v>843</v>
      </c>
      <c r="C459" s="222" t="s">
        <v>936</v>
      </c>
      <c r="D459" s="233">
        <v>3</v>
      </c>
      <c r="E459" s="230">
        <v>53.547080000000001</v>
      </c>
      <c r="F459" s="223">
        <v>160.64124000000001</v>
      </c>
      <c r="G459" s="244">
        <f>F459/$F$572</f>
        <v>3.3557200977654662E-5</v>
      </c>
      <c r="H459" s="252">
        <f t="shared" si="18"/>
        <v>0.99829528578326332</v>
      </c>
      <c r="I459" s="256" t="str">
        <f t="shared" si="19"/>
        <v>C</v>
      </c>
    </row>
    <row r="460" spans="1:9" x14ac:dyDescent="0.2">
      <c r="A460" s="226">
        <v>456</v>
      </c>
      <c r="B460" s="226" t="s">
        <v>858</v>
      </c>
      <c r="C460" s="222" t="s">
        <v>117</v>
      </c>
      <c r="D460" s="233">
        <v>0.73</v>
      </c>
      <c r="E460" s="230">
        <v>189.078743</v>
      </c>
      <c r="F460" s="223">
        <v>138.02748238999999</v>
      </c>
      <c r="G460" s="244">
        <f>F460/$F$572</f>
        <v>2.8833293163081406E-5</v>
      </c>
      <c r="H460" s="252">
        <f t="shared" si="18"/>
        <v>0.99832411907642638</v>
      </c>
      <c r="I460" s="256" t="str">
        <f t="shared" si="19"/>
        <v>C</v>
      </c>
    </row>
    <row r="461" spans="1:9" x14ac:dyDescent="0.2">
      <c r="A461" s="226">
        <v>457</v>
      </c>
      <c r="B461" s="226" t="s">
        <v>866</v>
      </c>
      <c r="C461" s="222" t="s">
        <v>117</v>
      </c>
      <c r="D461" s="233">
        <v>0.73</v>
      </c>
      <c r="E461" s="230">
        <v>189.078743</v>
      </c>
      <c r="F461" s="223">
        <v>138.02748238999999</v>
      </c>
      <c r="G461" s="244">
        <f>F461/$F$572</f>
        <v>2.8833293163081406E-5</v>
      </c>
      <c r="H461" s="252">
        <f t="shared" si="18"/>
        <v>0.99835295236958943</v>
      </c>
      <c r="I461" s="256" t="str">
        <f t="shared" si="19"/>
        <v>C</v>
      </c>
    </row>
    <row r="462" spans="1:9" x14ac:dyDescent="0.2">
      <c r="A462" s="226">
        <v>458</v>
      </c>
      <c r="B462" s="226" t="s">
        <v>144</v>
      </c>
      <c r="C462" s="222" t="s">
        <v>943</v>
      </c>
      <c r="D462" s="233">
        <v>1</v>
      </c>
      <c r="E462" s="230">
        <v>135.16884400000001</v>
      </c>
      <c r="F462" s="223">
        <v>135.16884400000001</v>
      </c>
      <c r="G462" s="244">
        <f>F462/$F$572</f>
        <v>2.8236137022007864E-5</v>
      </c>
      <c r="H462" s="252">
        <f t="shared" si="18"/>
        <v>0.99838118850661139</v>
      </c>
      <c r="I462" s="256" t="str">
        <f t="shared" si="19"/>
        <v>C</v>
      </c>
    </row>
    <row r="463" spans="1:9" x14ac:dyDescent="0.2">
      <c r="A463" s="226">
        <v>459</v>
      </c>
      <c r="B463" s="226" t="s">
        <v>151</v>
      </c>
      <c r="C463" s="222" t="s">
        <v>943</v>
      </c>
      <c r="D463" s="233">
        <v>1</v>
      </c>
      <c r="E463" s="230">
        <v>135.16884400000001</v>
      </c>
      <c r="F463" s="223">
        <v>135.16884400000001</v>
      </c>
      <c r="G463" s="244">
        <f>F463/$F$572</f>
        <v>2.8236137022007864E-5</v>
      </c>
      <c r="H463" s="252">
        <f t="shared" si="18"/>
        <v>0.99840942464363336</v>
      </c>
      <c r="I463" s="256" t="str">
        <f t="shared" si="19"/>
        <v>C</v>
      </c>
    </row>
    <row r="464" spans="1:9" x14ac:dyDescent="0.2">
      <c r="A464" s="226">
        <v>460</v>
      </c>
      <c r="B464" s="226" t="s">
        <v>157</v>
      </c>
      <c r="C464" s="222" t="s">
        <v>943</v>
      </c>
      <c r="D464" s="233">
        <v>1</v>
      </c>
      <c r="E464" s="230">
        <v>135.16884400000001</v>
      </c>
      <c r="F464" s="223">
        <v>135.16884400000001</v>
      </c>
      <c r="G464" s="244">
        <f>F464/$F$572</f>
        <v>2.8236137022007864E-5</v>
      </c>
      <c r="H464" s="252">
        <f t="shared" si="18"/>
        <v>0.99843766078065532</v>
      </c>
      <c r="I464" s="256" t="str">
        <f t="shared" si="19"/>
        <v>C</v>
      </c>
    </row>
    <row r="465" spans="1:9" x14ac:dyDescent="0.2">
      <c r="A465" s="226">
        <v>461</v>
      </c>
      <c r="B465" s="226" t="s">
        <v>167</v>
      </c>
      <c r="C465" s="222" t="s">
        <v>943</v>
      </c>
      <c r="D465" s="233">
        <v>1</v>
      </c>
      <c r="E465" s="230">
        <v>135.16884400000001</v>
      </c>
      <c r="F465" s="223">
        <v>135.16884400000001</v>
      </c>
      <c r="G465" s="244">
        <f>F465/$F$572</f>
        <v>2.8236137022007864E-5</v>
      </c>
      <c r="H465" s="252">
        <f t="shared" si="18"/>
        <v>0.99846589691767729</v>
      </c>
      <c r="I465" s="256" t="str">
        <f t="shared" si="19"/>
        <v>C</v>
      </c>
    </row>
    <row r="466" spans="1:9" x14ac:dyDescent="0.2">
      <c r="A466" s="226">
        <v>462</v>
      </c>
      <c r="B466" s="226" t="s">
        <v>178</v>
      </c>
      <c r="C466" s="222" t="s">
        <v>943</v>
      </c>
      <c r="D466" s="233">
        <v>1</v>
      </c>
      <c r="E466" s="230">
        <v>135.16884400000001</v>
      </c>
      <c r="F466" s="223">
        <v>135.16884400000001</v>
      </c>
      <c r="G466" s="244">
        <f>F466/$F$572</f>
        <v>2.8236137022007864E-5</v>
      </c>
      <c r="H466" s="252">
        <f t="shared" si="18"/>
        <v>0.99849413305469925</v>
      </c>
      <c r="I466" s="256" t="str">
        <f t="shared" si="19"/>
        <v>C</v>
      </c>
    </row>
    <row r="467" spans="1:9" x14ac:dyDescent="0.2">
      <c r="A467" s="226">
        <v>463</v>
      </c>
      <c r="B467" s="226" t="s">
        <v>206</v>
      </c>
      <c r="C467" s="222" t="s">
        <v>943</v>
      </c>
      <c r="D467" s="233">
        <v>1</v>
      </c>
      <c r="E467" s="230">
        <v>135.16884400000001</v>
      </c>
      <c r="F467" s="223">
        <v>135.16884400000001</v>
      </c>
      <c r="G467" s="244">
        <f>F467/$F$572</f>
        <v>2.8236137022007864E-5</v>
      </c>
      <c r="H467" s="252">
        <f t="shared" si="18"/>
        <v>0.99852236919172122</v>
      </c>
      <c r="I467" s="256" t="str">
        <f t="shared" si="19"/>
        <v>C</v>
      </c>
    </row>
    <row r="468" spans="1:9" x14ac:dyDescent="0.2">
      <c r="A468" s="226">
        <v>464</v>
      </c>
      <c r="B468" s="226" t="s">
        <v>876</v>
      </c>
      <c r="C468" s="222" t="s">
        <v>245</v>
      </c>
      <c r="D468" s="233">
        <v>28.22</v>
      </c>
      <c r="E468" s="230">
        <v>4.6666030000000003</v>
      </c>
      <c r="F468" s="223">
        <v>131.69153666</v>
      </c>
      <c r="G468" s="244">
        <f>F468/$F$572</f>
        <v>2.7509743841343586E-5</v>
      </c>
      <c r="H468" s="252">
        <f t="shared" si="18"/>
        <v>0.99854987893556257</v>
      </c>
      <c r="I468" s="256" t="str">
        <f t="shared" si="19"/>
        <v>C</v>
      </c>
    </row>
    <row r="469" spans="1:9" x14ac:dyDescent="0.2">
      <c r="A469" s="226">
        <v>465</v>
      </c>
      <c r="B469" s="226" t="s">
        <v>411</v>
      </c>
      <c r="C469" s="222" t="s">
        <v>310</v>
      </c>
      <c r="D469" s="233">
        <v>144.4</v>
      </c>
      <c r="E469" s="230">
        <v>0.88828099999999999</v>
      </c>
      <c r="F469" s="223">
        <v>128.2677764</v>
      </c>
      <c r="G469" s="244">
        <f>F469/$F$572</f>
        <v>2.6794536394338524E-5</v>
      </c>
      <c r="H469" s="252">
        <f t="shared" si="18"/>
        <v>0.99857667347195689</v>
      </c>
      <c r="I469" s="256" t="str">
        <f t="shared" si="19"/>
        <v>C</v>
      </c>
    </row>
    <row r="470" spans="1:9" x14ac:dyDescent="0.2">
      <c r="A470" s="226">
        <v>466</v>
      </c>
      <c r="B470" s="226" t="s">
        <v>1224</v>
      </c>
      <c r="C470" s="222" t="s">
        <v>1226</v>
      </c>
      <c r="D470" s="233">
        <v>7</v>
      </c>
      <c r="E470" s="230">
        <v>18.178483</v>
      </c>
      <c r="F470" s="223">
        <v>127.249381</v>
      </c>
      <c r="G470" s="244">
        <f>F470/$F$572</f>
        <v>2.6581798375679561E-5</v>
      </c>
      <c r="H470" s="252">
        <f t="shared" si="18"/>
        <v>0.99860325527033256</v>
      </c>
      <c r="I470" s="256" t="str">
        <f t="shared" si="19"/>
        <v>C</v>
      </c>
    </row>
    <row r="471" spans="1:9" x14ac:dyDescent="0.2">
      <c r="A471" s="226">
        <v>467</v>
      </c>
      <c r="B471" s="226" t="s">
        <v>636</v>
      </c>
      <c r="C471" s="222" t="s">
        <v>640</v>
      </c>
      <c r="D471" s="233">
        <v>54</v>
      </c>
      <c r="E471" s="230">
        <v>2.3395570000000001</v>
      </c>
      <c r="F471" s="223">
        <v>126.336078</v>
      </c>
      <c r="G471" s="244">
        <f>F471/$F$572</f>
        <v>2.6391013666071399E-5</v>
      </c>
      <c r="H471" s="252">
        <f t="shared" si="18"/>
        <v>0.99862964628399864</v>
      </c>
      <c r="I471" s="256" t="str">
        <f t="shared" si="19"/>
        <v>C</v>
      </c>
    </row>
    <row r="472" spans="1:9" x14ac:dyDescent="0.2">
      <c r="A472" s="226">
        <v>468</v>
      </c>
      <c r="B472" s="226" t="s">
        <v>857</v>
      </c>
      <c r="C472" s="222" t="s">
        <v>116</v>
      </c>
      <c r="D472" s="233">
        <v>1.48</v>
      </c>
      <c r="E472" s="230">
        <v>85.162376999999992</v>
      </c>
      <c r="F472" s="223">
        <v>126.04031795999998</v>
      </c>
      <c r="G472" s="244">
        <f>F472/$F$572</f>
        <v>2.6329230782028424E-5</v>
      </c>
      <c r="H472" s="252">
        <f t="shared" si="18"/>
        <v>0.99865597551478069</v>
      </c>
      <c r="I472" s="256" t="str">
        <f t="shared" si="19"/>
        <v>C</v>
      </c>
    </row>
    <row r="473" spans="1:9" x14ac:dyDescent="0.2">
      <c r="A473" s="226">
        <v>469</v>
      </c>
      <c r="B473" s="226" t="s">
        <v>865</v>
      </c>
      <c r="C473" s="222" t="s">
        <v>116</v>
      </c>
      <c r="D473" s="233">
        <v>1.48</v>
      </c>
      <c r="E473" s="230">
        <v>85.162376999999992</v>
      </c>
      <c r="F473" s="223">
        <v>126.04031795999998</v>
      </c>
      <c r="G473" s="244">
        <f>F473/$F$572</f>
        <v>2.6329230782028424E-5</v>
      </c>
      <c r="H473" s="252">
        <f t="shared" si="18"/>
        <v>0.99868230474556274</v>
      </c>
      <c r="I473" s="256" t="str">
        <f t="shared" si="19"/>
        <v>C</v>
      </c>
    </row>
    <row r="474" spans="1:9" x14ac:dyDescent="0.2">
      <c r="A474" s="226">
        <v>470</v>
      </c>
      <c r="B474" s="226" t="s">
        <v>1219</v>
      </c>
      <c r="C474" s="222" t="s">
        <v>298</v>
      </c>
      <c r="D474" s="233">
        <v>6</v>
      </c>
      <c r="E474" s="230">
        <v>21.005969</v>
      </c>
      <c r="F474" s="223">
        <v>126.035814</v>
      </c>
      <c r="G474" s="244">
        <f>F474/$F$572</f>
        <v>2.632828992592625E-5</v>
      </c>
      <c r="H474" s="252">
        <f t="shared" si="18"/>
        <v>0.99870863303548862</v>
      </c>
      <c r="I474" s="256" t="str">
        <f t="shared" si="19"/>
        <v>C</v>
      </c>
    </row>
    <row r="475" spans="1:9" x14ac:dyDescent="0.2">
      <c r="A475" s="226">
        <v>471</v>
      </c>
      <c r="B475" s="226" t="s">
        <v>1301</v>
      </c>
      <c r="C475" s="222" t="s">
        <v>939</v>
      </c>
      <c r="D475" s="233">
        <v>1</v>
      </c>
      <c r="E475" s="230">
        <v>125.410264</v>
      </c>
      <c r="F475" s="223">
        <v>125.410264</v>
      </c>
      <c r="G475" s="244">
        <f>F475/$F$572</f>
        <v>2.6197615467290522E-5</v>
      </c>
      <c r="H475" s="252">
        <f t="shared" si="18"/>
        <v>0.99873483065095592</v>
      </c>
      <c r="I475" s="256" t="str">
        <f t="shared" si="19"/>
        <v>C</v>
      </c>
    </row>
    <row r="476" spans="1:9" x14ac:dyDescent="0.2">
      <c r="A476" s="226">
        <v>472</v>
      </c>
      <c r="B476" s="226" t="s">
        <v>1300</v>
      </c>
      <c r="C476" s="222" t="s">
        <v>939</v>
      </c>
      <c r="D476" s="233">
        <v>1</v>
      </c>
      <c r="E476" s="230">
        <v>125.410264</v>
      </c>
      <c r="F476" s="223">
        <v>125.410264</v>
      </c>
      <c r="G476" s="244">
        <f>F476/$F$572</f>
        <v>2.6197615467290522E-5</v>
      </c>
      <c r="H476" s="252">
        <f t="shared" si="18"/>
        <v>0.99876102826642321</v>
      </c>
      <c r="I476" s="256" t="str">
        <f t="shared" si="19"/>
        <v>C</v>
      </c>
    </row>
    <row r="477" spans="1:9" x14ac:dyDescent="0.2">
      <c r="A477" s="226">
        <v>473</v>
      </c>
      <c r="B477" s="226" t="s">
        <v>1299</v>
      </c>
      <c r="C477" s="222" t="s">
        <v>939</v>
      </c>
      <c r="D477" s="233">
        <v>1</v>
      </c>
      <c r="E477" s="230">
        <v>125.410264</v>
      </c>
      <c r="F477" s="223">
        <v>125.410264</v>
      </c>
      <c r="G477" s="244">
        <f>F477/$F$572</f>
        <v>2.6197615467290522E-5</v>
      </c>
      <c r="H477" s="252">
        <f t="shared" si="18"/>
        <v>0.99878722588189051</v>
      </c>
      <c r="I477" s="256" t="str">
        <f t="shared" si="19"/>
        <v>C</v>
      </c>
    </row>
    <row r="478" spans="1:9" x14ac:dyDescent="0.2">
      <c r="A478" s="226">
        <v>474</v>
      </c>
      <c r="B478" s="226" t="s">
        <v>1331</v>
      </c>
      <c r="C478" s="222" t="s">
        <v>939</v>
      </c>
      <c r="D478" s="233">
        <v>1</v>
      </c>
      <c r="E478" s="230">
        <v>125.410264</v>
      </c>
      <c r="F478" s="223">
        <v>125.410264</v>
      </c>
      <c r="G478" s="244">
        <f>F478/$F$572</f>
        <v>2.6197615467290522E-5</v>
      </c>
      <c r="H478" s="252">
        <f t="shared" si="18"/>
        <v>0.9988134234973578</v>
      </c>
      <c r="I478" s="256" t="str">
        <f t="shared" si="19"/>
        <v>C</v>
      </c>
    </row>
    <row r="479" spans="1:9" x14ac:dyDescent="0.2">
      <c r="A479" s="226">
        <v>475</v>
      </c>
      <c r="B479" s="226" t="s">
        <v>183</v>
      </c>
      <c r="C479" s="222" t="s">
        <v>939</v>
      </c>
      <c r="D479" s="233">
        <v>1</v>
      </c>
      <c r="E479" s="230">
        <v>125.410264</v>
      </c>
      <c r="F479" s="223">
        <v>125.410264</v>
      </c>
      <c r="G479" s="244">
        <f>F479/$F$572</f>
        <v>2.6197615467290522E-5</v>
      </c>
      <c r="H479" s="252">
        <f t="shared" si="18"/>
        <v>0.99883962111282509</v>
      </c>
      <c r="I479" s="256" t="str">
        <f t="shared" si="19"/>
        <v>C</v>
      </c>
    </row>
    <row r="480" spans="1:9" x14ac:dyDescent="0.2">
      <c r="A480" s="226">
        <v>476</v>
      </c>
      <c r="B480" s="226" t="s">
        <v>1305</v>
      </c>
      <c r="C480" s="222" t="s">
        <v>939</v>
      </c>
      <c r="D480" s="233">
        <v>1</v>
      </c>
      <c r="E480" s="230">
        <v>125.410264</v>
      </c>
      <c r="F480" s="223">
        <v>125.410264</v>
      </c>
      <c r="G480" s="244">
        <f>F480/$F$572</f>
        <v>2.6197615467290522E-5</v>
      </c>
      <c r="H480" s="252">
        <f t="shared" si="18"/>
        <v>0.99886581872829239</v>
      </c>
      <c r="I480" s="256" t="str">
        <f t="shared" si="19"/>
        <v>C</v>
      </c>
    </row>
    <row r="481" spans="1:9" x14ac:dyDescent="0.2">
      <c r="A481" s="226">
        <v>477</v>
      </c>
      <c r="B481" s="226" t="s">
        <v>211</v>
      </c>
      <c r="C481" s="222" t="s">
        <v>939</v>
      </c>
      <c r="D481" s="233">
        <v>1</v>
      </c>
      <c r="E481" s="230">
        <v>125.410264</v>
      </c>
      <c r="F481" s="223">
        <v>125.410264</v>
      </c>
      <c r="G481" s="244">
        <f>F481/$F$572</f>
        <v>2.6197615467290522E-5</v>
      </c>
      <c r="H481" s="252">
        <f t="shared" ref="H481:H544" si="20">G481+H480</f>
        <v>0.99889201634375968</v>
      </c>
      <c r="I481" s="256" t="str">
        <f t="shared" ref="I481:I544" si="21">IF(H481&lt;=0.8,"A",IF(H481&lt;=0.95,"B","C"))</f>
        <v>C</v>
      </c>
    </row>
    <row r="482" spans="1:9" x14ac:dyDescent="0.2">
      <c r="A482" s="226">
        <v>478</v>
      </c>
      <c r="B482" s="226" t="s">
        <v>1308</v>
      </c>
      <c r="C482" s="222" t="s">
        <v>939</v>
      </c>
      <c r="D482" s="233">
        <v>1</v>
      </c>
      <c r="E482" s="230">
        <v>125.410264</v>
      </c>
      <c r="F482" s="223">
        <v>125.410264</v>
      </c>
      <c r="G482" s="244">
        <f>F482/$F$572</f>
        <v>2.6197615467290522E-5</v>
      </c>
      <c r="H482" s="252">
        <f t="shared" si="20"/>
        <v>0.99891821395922697</v>
      </c>
      <c r="I482" s="256" t="str">
        <f t="shared" si="21"/>
        <v>C</v>
      </c>
    </row>
    <row r="483" spans="1:9" x14ac:dyDescent="0.2">
      <c r="A483" s="226">
        <v>479</v>
      </c>
      <c r="B483" s="226" t="s">
        <v>1311</v>
      </c>
      <c r="C483" s="222" t="s">
        <v>939</v>
      </c>
      <c r="D483" s="233">
        <v>1</v>
      </c>
      <c r="E483" s="230">
        <v>125.410264</v>
      </c>
      <c r="F483" s="223">
        <v>125.410264</v>
      </c>
      <c r="G483" s="244">
        <f>F483/$F$572</f>
        <v>2.6197615467290522E-5</v>
      </c>
      <c r="H483" s="252">
        <f t="shared" si="20"/>
        <v>0.99894441157469427</v>
      </c>
      <c r="I483" s="256" t="str">
        <f t="shared" si="21"/>
        <v>C</v>
      </c>
    </row>
    <row r="484" spans="1:9" x14ac:dyDescent="0.2">
      <c r="A484" s="226">
        <v>480</v>
      </c>
      <c r="B484" s="226" t="s">
        <v>784</v>
      </c>
      <c r="C484" s="222" t="s">
        <v>939</v>
      </c>
      <c r="D484" s="233">
        <v>1</v>
      </c>
      <c r="E484" s="230">
        <v>125.410264</v>
      </c>
      <c r="F484" s="223">
        <v>125.410264</v>
      </c>
      <c r="G484" s="244">
        <f>F484/$F$572</f>
        <v>2.6197615467290522E-5</v>
      </c>
      <c r="H484" s="252">
        <f t="shared" si="20"/>
        <v>0.99897060919016156</v>
      </c>
      <c r="I484" s="256" t="str">
        <f t="shared" si="21"/>
        <v>C</v>
      </c>
    </row>
    <row r="485" spans="1:9" x14ac:dyDescent="0.2">
      <c r="A485" s="226">
        <v>481</v>
      </c>
      <c r="B485" s="226" t="s">
        <v>801</v>
      </c>
      <c r="C485" s="222" t="s">
        <v>939</v>
      </c>
      <c r="D485" s="233">
        <v>1</v>
      </c>
      <c r="E485" s="230">
        <v>125.410264</v>
      </c>
      <c r="F485" s="223">
        <v>125.410264</v>
      </c>
      <c r="G485" s="244">
        <f>F485/$F$572</f>
        <v>2.6197615467290522E-5</v>
      </c>
      <c r="H485" s="252">
        <f t="shared" si="20"/>
        <v>0.99899680680562886</v>
      </c>
      <c r="I485" s="256" t="str">
        <f t="shared" si="21"/>
        <v>C</v>
      </c>
    </row>
    <row r="486" spans="1:9" x14ac:dyDescent="0.2">
      <c r="A486" s="226">
        <v>482</v>
      </c>
      <c r="B486" s="226" t="s">
        <v>1325</v>
      </c>
      <c r="C486" s="222" t="s">
        <v>939</v>
      </c>
      <c r="D486" s="233">
        <v>1</v>
      </c>
      <c r="E486" s="230">
        <v>125.410264</v>
      </c>
      <c r="F486" s="223">
        <v>125.410264</v>
      </c>
      <c r="G486" s="244">
        <f>F486/$F$572</f>
        <v>2.6197615467290522E-5</v>
      </c>
      <c r="H486" s="252">
        <f t="shared" si="20"/>
        <v>0.99902300442109615</v>
      </c>
      <c r="I486" s="256" t="str">
        <f t="shared" si="21"/>
        <v>C</v>
      </c>
    </row>
    <row r="487" spans="1:9" x14ac:dyDescent="0.2">
      <c r="A487" s="226">
        <v>483</v>
      </c>
      <c r="B487" s="226" t="s">
        <v>390</v>
      </c>
      <c r="C487" s="222" t="s">
        <v>297</v>
      </c>
      <c r="D487" s="233">
        <v>9</v>
      </c>
      <c r="E487" s="230">
        <v>13.749589000000002</v>
      </c>
      <c r="F487" s="223">
        <v>123.74630100000002</v>
      </c>
      <c r="G487" s="244">
        <f>F487/$F$572</f>
        <v>2.5850021407319495E-5</v>
      </c>
      <c r="H487" s="252">
        <f t="shared" si="20"/>
        <v>0.99904885444250346</v>
      </c>
      <c r="I487" s="256" t="str">
        <f t="shared" si="21"/>
        <v>C</v>
      </c>
    </row>
    <row r="488" spans="1:9" x14ac:dyDescent="0.2">
      <c r="A488" s="226">
        <v>484</v>
      </c>
      <c r="B488" s="226" t="s">
        <v>164</v>
      </c>
      <c r="C488" s="222" t="s">
        <v>485</v>
      </c>
      <c r="D488" s="233">
        <v>1</v>
      </c>
      <c r="E488" s="230">
        <v>123.27088300000001</v>
      </c>
      <c r="F488" s="223">
        <v>123.27088300000001</v>
      </c>
      <c r="G488" s="244">
        <f>F488/$F$572</f>
        <v>2.5750708818756341E-5</v>
      </c>
      <c r="H488" s="252">
        <f t="shared" si="20"/>
        <v>0.99907460515132218</v>
      </c>
      <c r="I488" s="256" t="str">
        <f t="shared" si="21"/>
        <v>C</v>
      </c>
    </row>
    <row r="489" spans="1:9" x14ac:dyDescent="0.2">
      <c r="A489" s="226">
        <v>485</v>
      </c>
      <c r="B489" s="226" t="s">
        <v>543</v>
      </c>
      <c r="C489" s="222" t="s">
        <v>1214</v>
      </c>
      <c r="D489" s="233">
        <v>6.3360000000000003</v>
      </c>
      <c r="E489" s="230">
        <v>19.367028000000001</v>
      </c>
      <c r="F489" s="223">
        <v>122.70948940800001</v>
      </c>
      <c r="G489" s="244">
        <f>F489/$F$572</f>
        <v>2.5633436332598294E-5</v>
      </c>
      <c r="H489" s="252">
        <f t="shared" si="20"/>
        <v>0.99910023858765473</v>
      </c>
      <c r="I489" s="256" t="str">
        <f t="shared" si="21"/>
        <v>C</v>
      </c>
    </row>
    <row r="490" spans="1:9" x14ac:dyDescent="0.2">
      <c r="A490" s="226">
        <v>486</v>
      </c>
      <c r="B490" s="226" t="s">
        <v>419</v>
      </c>
      <c r="C490" s="222" t="s">
        <v>425</v>
      </c>
      <c r="D490" s="233">
        <v>12.88</v>
      </c>
      <c r="E490" s="230">
        <v>9.3332060000000006</v>
      </c>
      <c r="F490" s="223">
        <v>120.21169328000002</v>
      </c>
      <c r="G490" s="244">
        <f>F490/$F$572</f>
        <v>2.5111658446244184E-5</v>
      </c>
      <c r="H490" s="252">
        <f t="shared" si="20"/>
        <v>0.99912535024610094</v>
      </c>
      <c r="I490" s="256" t="str">
        <f t="shared" si="21"/>
        <v>C</v>
      </c>
    </row>
    <row r="491" spans="1:9" x14ac:dyDescent="0.2">
      <c r="A491" s="226">
        <v>487</v>
      </c>
      <c r="B491" s="226" t="s">
        <v>850</v>
      </c>
      <c r="C491" s="222" t="s">
        <v>112</v>
      </c>
      <c r="D491" s="233">
        <v>6</v>
      </c>
      <c r="E491" s="230">
        <v>19.654781000000003</v>
      </c>
      <c r="F491" s="223">
        <v>117.92868600000003</v>
      </c>
      <c r="G491" s="244">
        <f>F491/$F$572</f>
        <v>2.4634748942007236E-5</v>
      </c>
      <c r="H491" s="252">
        <f t="shared" si="20"/>
        <v>0.99914998499504293</v>
      </c>
      <c r="I491" s="256" t="str">
        <f t="shared" si="21"/>
        <v>C</v>
      </c>
    </row>
    <row r="492" spans="1:9" x14ac:dyDescent="0.2">
      <c r="A492" s="226">
        <v>488</v>
      </c>
      <c r="B492" s="226" t="s">
        <v>608</v>
      </c>
      <c r="C492" s="222" t="s">
        <v>112</v>
      </c>
      <c r="D492" s="233">
        <v>6</v>
      </c>
      <c r="E492" s="230">
        <v>19.654781000000003</v>
      </c>
      <c r="F492" s="223">
        <v>117.92868600000003</v>
      </c>
      <c r="G492" s="244">
        <f>F492/$F$572</f>
        <v>2.4634748942007236E-5</v>
      </c>
      <c r="H492" s="252">
        <f t="shared" si="20"/>
        <v>0.99917461974398492</v>
      </c>
      <c r="I492" s="256" t="str">
        <f t="shared" si="21"/>
        <v>C</v>
      </c>
    </row>
    <row r="493" spans="1:9" x14ac:dyDescent="0.2">
      <c r="A493" s="226">
        <v>489</v>
      </c>
      <c r="B493" s="226" t="s">
        <v>844</v>
      </c>
      <c r="C493" s="222" t="s">
        <v>106</v>
      </c>
      <c r="D493" s="233">
        <v>3</v>
      </c>
      <c r="E493" s="230">
        <v>38.121017000000002</v>
      </c>
      <c r="F493" s="223">
        <v>114.36305100000001</v>
      </c>
      <c r="G493" s="244">
        <f>F493/$F$572</f>
        <v>2.3889904527783591E-5</v>
      </c>
      <c r="H493" s="252">
        <f t="shared" si="20"/>
        <v>0.99919850964851264</v>
      </c>
      <c r="I493" s="256" t="str">
        <f t="shared" si="21"/>
        <v>C</v>
      </c>
    </row>
    <row r="494" spans="1:9" x14ac:dyDescent="0.2">
      <c r="A494" s="226">
        <v>490</v>
      </c>
      <c r="B494" s="226" t="s">
        <v>822</v>
      </c>
      <c r="C494" s="222" t="s">
        <v>89</v>
      </c>
      <c r="D494" s="233">
        <v>7</v>
      </c>
      <c r="E494" s="230">
        <v>16.114168000000003</v>
      </c>
      <c r="F494" s="223">
        <v>112.79917600000002</v>
      </c>
      <c r="G494" s="244">
        <f>F494/$F$572</f>
        <v>2.3563218381194273E-5</v>
      </c>
      <c r="H494" s="252">
        <f t="shared" si="20"/>
        <v>0.9992220728668938</v>
      </c>
      <c r="I494" s="256" t="str">
        <f t="shared" si="21"/>
        <v>C</v>
      </c>
    </row>
    <row r="495" spans="1:9" x14ac:dyDescent="0.2">
      <c r="A495" s="226">
        <v>491</v>
      </c>
      <c r="B495" s="226" t="s">
        <v>1316</v>
      </c>
      <c r="C495" s="222" t="s">
        <v>229</v>
      </c>
      <c r="D495" s="233">
        <v>7</v>
      </c>
      <c r="E495" s="230">
        <v>15.325975000000001</v>
      </c>
      <c r="F495" s="223">
        <v>107.28182500000001</v>
      </c>
      <c r="G495" s="244">
        <f>F495/$F$572</f>
        <v>2.2410669656027161E-5</v>
      </c>
      <c r="H495" s="252">
        <f t="shared" si="20"/>
        <v>0.99924448353654982</v>
      </c>
      <c r="I495" s="256" t="str">
        <f t="shared" si="21"/>
        <v>C</v>
      </c>
    </row>
    <row r="496" spans="1:9" x14ac:dyDescent="0.2">
      <c r="A496" s="226">
        <v>492</v>
      </c>
      <c r="B496" s="226" t="s">
        <v>828</v>
      </c>
      <c r="C496" s="222" t="s">
        <v>102</v>
      </c>
      <c r="D496" s="233">
        <v>4</v>
      </c>
      <c r="E496" s="230">
        <v>25.672572000000002</v>
      </c>
      <c r="F496" s="223">
        <v>102.69028800000001</v>
      </c>
      <c r="G496" s="244">
        <f>F496/$F$572</f>
        <v>2.1451519129640925E-5</v>
      </c>
      <c r="H496" s="252">
        <f t="shared" si="20"/>
        <v>0.99926593505567951</v>
      </c>
      <c r="I496" s="256" t="str">
        <f t="shared" si="21"/>
        <v>C</v>
      </c>
    </row>
    <row r="497" spans="1:9" x14ac:dyDescent="0.2">
      <c r="A497" s="226">
        <v>493</v>
      </c>
      <c r="B497" s="226" t="s">
        <v>838</v>
      </c>
      <c r="C497" s="222" t="s">
        <v>102</v>
      </c>
      <c r="D497" s="233">
        <v>4</v>
      </c>
      <c r="E497" s="230">
        <v>25.672572000000002</v>
      </c>
      <c r="F497" s="223">
        <v>102.69028800000001</v>
      </c>
      <c r="G497" s="244">
        <f>F497/$F$572</f>
        <v>2.1451519129640925E-5</v>
      </c>
      <c r="H497" s="252">
        <f t="shared" si="20"/>
        <v>0.9992873865748092</v>
      </c>
      <c r="I497" s="256" t="str">
        <f t="shared" si="21"/>
        <v>C</v>
      </c>
    </row>
    <row r="498" spans="1:9" x14ac:dyDescent="0.2">
      <c r="A498" s="226">
        <v>494</v>
      </c>
      <c r="B498" s="226" t="s">
        <v>743</v>
      </c>
      <c r="C498" s="222" t="s">
        <v>954</v>
      </c>
      <c r="D498" s="233">
        <v>1</v>
      </c>
      <c r="E498" s="230">
        <v>101.6205975</v>
      </c>
      <c r="F498" s="223">
        <v>101.6205975</v>
      </c>
      <c r="G498" s="244">
        <f>F498/$F$572</f>
        <v>2.1228065805373833E-5</v>
      </c>
      <c r="H498" s="252">
        <f t="shared" si="20"/>
        <v>0.9993086146406146</v>
      </c>
      <c r="I498" s="256" t="str">
        <f t="shared" si="21"/>
        <v>C</v>
      </c>
    </row>
    <row r="499" spans="1:9" x14ac:dyDescent="0.2">
      <c r="A499" s="226">
        <v>495</v>
      </c>
      <c r="B499" s="226" t="s">
        <v>804</v>
      </c>
      <c r="C499" s="222" t="s">
        <v>89</v>
      </c>
      <c r="D499" s="233">
        <v>6</v>
      </c>
      <c r="E499" s="230">
        <v>16.114168000000003</v>
      </c>
      <c r="F499" s="223">
        <v>96.68500800000001</v>
      </c>
      <c r="G499" s="244">
        <f>F499/$F$572</f>
        <v>2.0197044326737949E-5</v>
      </c>
      <c r="H499" s="252">
        <f t="shared" si="20"/>
        <v>0.99932881168494136</v>
      </c>
      <c r="I499" s="256" t="str">
        <f t="shared" si="21"/>
        <v>C</v>
      </c>
    </row>
    <row r="500" spans="1:9" x14ac:dyDescent="0.2">
      <c r="A500" s="226">
        <v>496</v>
      </c>
      <c r="B500" s="226" t="s">
        <v>276</v>
      </c>
      <c r="C500" s="222" t="s">
        <v>89</v>
      </c>
      <c r="D500" s="233">
        <v>6</v>
      </c>
      <c r="E500" s="230">
        <v>16.114168000000003</v>
      </c>
      <c r="F500" s="223">
        <v>96.68500800000001</v>
      </c>
      <c r="G500" s="244">
        <f>F500/$F$572</f>
        <v>2.0197044326737949E-5</v>
      </c>
      <c r="H500" s="252">
        <f t="shared" si="20"/>
        <v>0.99934900872926813</v>
      </c>
      <c r="I500" s="256" t="str">
        <f t="shared" si="21"/>
        <v>C</v>
      </c>
    </row>
    <row r="501" spans="1:9" x14ac:dyDescent="0.2">
      <c r="A501" s="226">
        <v>497</v>
      </c>
      <c r="B501" s="226" t="s">
        <v>194</v>
      </c>
      <c r="C501" s="222" t="s">
        <v>218</v>
      </c>
      <c r="D501" s="233">
        <v>1</v>
      </c>
      <c r="E501" s="230">
        <v>91.142634999999999</v>
      </c>
      <c r="F501" s="223">
        <v>91.142634999999999</v>
      </c>
      <c r="G501" s="244">
        <f>F501/$F$572</f>
        <v>1.9039268623225404E-5</v>
      </c>
      <c r="H501" s="252">
        <f t="shared" si="20"/>
        <v>0.99936804799789136</v>
      </c>
      <c r="I501" s="256" t="str">
        <f t="shared" si="21"/>
        <v>C</v>
      </c>
    </row>
    <row r="502" spans="1:9" x14ac:dyDescent="0.2">
      <c r="A502" s="226">
        <v>498</v>
      </c>
      <c r="B502" s="226" t="s">
        <v>337</v>
      </c>
      <c r="C502" s="222" t="s">
        <v>302</v>
      </c>
      <c r="D502" s="233">
        <v>1.7600000000000002</v>
      </c>
      <c r="E502" s="230">
        <v>51.707962999999999</v>
      </c>
      <c r="F502" s="223">
        <v>91.006014880000009</v>
      </c>
      <c r="G502" s="244">
        <f>F502/$F$572</f>
        <v>1.9010729321459364E-5</v>
      </c>
      <c r="H502" s="252">
        <f t="shared" si="20"/>
        <v>0.99938705872721278</v>
      </c>
      <c r="I502" s="256" t="str">
        <f t="shared" si="21"/>
        <v>C</v>
      </c>
    </row>
    <row r="503" spans="1:9" x14ac:dyDescent="0.2">
      <c r="A503" s="226">
        <v>499</v>
      </c>
      <c r="B503" s="226" t="s">
        <v>737</v>
      </c>
      <c r="C503" s="222" t="s">
        <v>224</v>
      </c>
      <c r="D503" s="233">
        <v>1</v>
      </c>
      <c r="E503" s="230">
        <v>90.854882000000018</v>
      </c>
      <c r="F503" s="223">
        <v>90.854882000000018</v>
      </c>
      <c r="G503" s="244">
        <f>F503/$F$572</f>
        <v>1.8979158372252974E-5</v>
      </c>
      <c r="H503" s="252">
        <f t="shared" si="20"/>
        <v>0.99940603788558502</v>
      </c>
      <c r="I503" s="256" t="str">
        <f t="shared" si="21"/>
        <v>C</v>
      </c>
    </row>
    <row r="504" spans="1:9" x14ac:dyDescent="0.2">
      <c r="A504" s="226">
        <v>500</v>
      </c>
      <c r="B504" s="226" t="s">
        <v>748</v>
      </c>
      <c r="C504" s="222" t="s">
        <v>224</v>
      </c>
      <c r="D504" s="233">
        <v>1</v>
      </c>
      <c r="E504" s="230">
        <v>90.854882000000018</v>
      </c>
      <c r="F504" s="223">
        <v>90.854882000000018</v>
      </c>
      <c r="G504" s="244">
        <f>F504/$F$572</f>
        <v>1.8979158372252974E-5</v>
      </c>
      <c r="H504" s="252">
        <f t="shared" si="20"/>
        <v>0.99942501704395725</v>
      </c>
      <c r="I504" s="256" t="str">
        <f t="shared" si="21"/>
        <v>C</v>
      </c>
    </row>
    <row r="505" spans="1:9" x14ac:dyDescent="0.2">
      <c r="A505" s="226">
        <v>501</v>
      </c>
      <c r="B505" s="226" t="s">
        <v>752</v>
      </c>
      <c r="C505" s="222" t="s">
        <v>224</v>
      </c>
      <c r="D505" s="233">
        <v>1</v>
      </c>
      <c r="E505" s="230">
        <v>90.854882000000018</v>
      </c>
      <c r="F505" s="223">
        <v>90.854882000000018</v>
      </c>
      <c r="G505" s="244">
        <f>F505/$F$572</f>
        <v>1.8979158372252974E-5</v>
      </c>
      <c r="H505" s="252">
        <f t="shared" si="20"/>
        <v>0.99944399620232949</v>
      </c>
      <c r="I505" s="256" t="str">
        <f t="shared" si="21"/>
        <v>C</v>
      </c>
    </row>
    <row r="506" spans="1:9" x14ac:dyDescent="0.2">
      <c r="A506" s="226">
        <v>502</v>
      </c>
      <c r="B506" s="226" t="s">
        <v>273</v>
      </c>
      <c r="C506" s="222" t="s">
        <v>92</v>
      </c>
      <c r="D506" s="233">
        <v>8</v>
      </c>
      <c r="E506" s="230">
        <v>10.972147</v>
      </c>
      <c r="F506" s="223">
        <v>87.777175999999997</v>
      </c>
      <c r="G506" s="244">
        <f>F506/$F$572</f>
        <v>1.8336240035765196E-5</v>
      </c>
      <c r="H506" s="252">
        <f t="shared" si="20"/>
        <v>0.99946233244236526</v>
      </c>
      <c r="I506" s="256" t="str">
        <f t="shared" si="21"/>
        <v>C</v>
      </c>
    </row>
    <row r="507" spans="1:9" x14ac:dyDescent="0.2">
      <c r="A507" s="226">
        <v>503</v>
      </c>
      <c r="B507" s="226" t="s">
        <v>824</v>
      </c>
      <c r="C507" s="222" t="s">
        <v>92</v>
      </c>
      <c r="D507" s="233">
        <v>8</v>
      </c>
      <c r="E507" s="230">
        <v>10.972147</v>
      </c>
      <c r="F507" s="223">
        <v>87.777175999999997</v>
      </c>
      <c r="G507" s="244">
        <f>F507/$F$572</f>
        <v>1.8336240035765196E-5</v>
      </c>
      <c r="H507" s="252">
        <f t="shared" si="20"/>
        <v>0.99948066868240104</v>
      </c>
      <c r="I507" s="256" t="str">
        <f t="shared" si="21"/>
        <v>C</v>
      </c>
    </row>
    <row r="508" spans="1:9" x14ac:dyDescent="0.2">
      <c r="A508" s="226">
        <v>504</v>
      </c>
      <c r="B508" s="226" t="s">
        <v>849</v>
      </c>
      <c r="C508" s="222" t="s">
        <v>111</v>
      </c>
      <c r="D508" s="233">
        <v>4</v>
      </c>
      <c r="E508" s="230">
        <v>20.693194000000002</v>
      </c>
      <c r="F508" s="223">
        <v>82.772776000000007</v>
      </c>
      <c r="G508" s="244">
        <f>F508/$F$572</f>
        <v>1.7290844366679381E-5</v>
      </c>
      <c r="H508" s="252">
        <f t="shared" si="20"/>
        <v>0.99949795952676768</v>
      </c>
      <c r="I508" s="256" t="str">
        <f t="shared" si="21"/>
        <v>C</v>
      </c>
    </row>
    <row r="509" spans="1:9" x14ac:dyDescent="0.2">
      <c r="A509" s="226">
        <v>505</v>
      </c>
      <c r="B509" s="226" t="s">
        <v>605</v>
      </c>
      <c r="C509" s="222" t="s">
        <v>111</v>
      </c>
      <c r="D509" s="233">
        <v>4</v>
      </c>
      <c r="E509" s="230">
        <v>20.693194000000002</v>
      </c>
      <c r="F509" s="223">
        <v>82.772776000000007</v>
      </c>
      <c r="G509" s="244">
        <f>F509/$F$572</f>
        <v>1.7290844366679381E-5</v>
      </c>
      <c r="H509" s="252">
        <f t="shared" si="20"/>
        <v>0.99951525037113431</v>
      </c>
      <c r="I509" s="256" t="str">
        <f t="shared" si="21"/>
        <v>C</v>
      </c>
    </row>
    <row r="510" spans="1:9" x14ac:dyDescent="0.2">
      <c r="A510" s="226">
        <v>506</v>
      </c>
      <c r="B510" s="226" t="s">
        <v>168</v>
      </c>
      <c r="C510" s="222" t="s">
        <v>940</v>
      </c>
      <c r="D510" s="233">
        <v>4</v>
      </c>
      <c r="E510" s="230">
        <v>19.529671</v>
      </c>
      <c r="F510" s="223">
        <v>78.118684000000002</v>
      </c>
      <c r="G510" s="244">
        <f>F510/$F$572</f>
        <v>1.6318626394429573E-5</v>
      </c>
      <c r="H510" s="252">
        <f t="shared" si="20"/>
        <v>0.99953156899752871</v>
      </c>
      <c r="I510" s="256" t="str">
        <f t="shared" si="21"/>
        <v>C</v>
      </c>
    </row>
    <row r="511" spans="1:9" x14ac:dyDescent="0.2">
      <c r="A511" s="226">
        <v>507</v>
      </c>
      <c r="B511" s="226" t="s">
        <v>816</v>
      </c>
      <c r="C511" s="222" t="s">
        <v>90</v>
      </c>
      <c r="D511" s="233">
        <v>5</v>
      </c>
      <c r="E511" s="230">
        <v>15.438574000000001</v>
      </c>
      <c r="F511" s="223">
        <v>77.192869999999999</v>
      </c>
      <c r="G511" s="244">
        <f>F511/$F$572</f>
        <v>1.6125228195648696E-5</v>
      </c>
      <c r="H511" s="252">
        <f t="shared" si="20"/>
        <v>0.99954769422572431</v>
      </c>
      <c r="I511" s="256" t="str">
        <f t="shared" si="21"/>
        <v>C</v>
      </c>
    </row>
    <row r="512" spans="1:9" x14ac:dyDescent="0.2">
      <c r="A512" s="226">
        <v>508</v>
      </c>
      <c r="B512" s="226" t="s">
        <v>598</v>
      </c>
      <c r="C512" s="222" t="s">
        <v>106</v>
      </c>
      <c r="D512" s="233">
        <v>2</v>
      </c>
      <c r="E512" s="230">
        <v>38.121017000000002</v>
      </c>
      <c r="F512" s="223">
        <v>76.242034000000004</v>
      </c>
      <c r="G512" s="244">
        <f>F512/$F$572</f>
        <v>1.5926603018522394E-5</v>
      </c>
      <c r="H512" s="252">
        <f t="shared" si="20"/>
        <v>0.99956362082874284</v>
      </c>
      <c r="I512" s="256" t="str">
        <f t="shared" si="21"/>
        <v>C</v>
      </c>
    </row>
    <row r="513" spans="1:9" x14ac:dyDescent="0.2">
      <c r="A513" s="226">
        <v>509</v>
      </c>
      <c r="B513" s="226" t="s">
        <v>345</v>
      </c>
      <c r="C513" s="222" t="s">
        <v>298</v>
      </c>
      <c r="D513" s="233">
        <v>3.3</v>
      </c>
      <c r="E513" s="230">
        <v>21.005969</v>
      </c>
      <c r="F513" s="223">
        <v>69.319697699999992</v>
      </c>
      <c r="G513" s="244">
        <f>F513/$F$572</f>
        <v>1.4480559459259436E-5</v>
      </c>
      <c r="H513" s="252">
        <f t="shared" si="20"/>
        <v>0.99957810138820213</v>
      </c>
      <c r="I513" s="256" t="str">
        <f t="shared" si="21"/>
        <v>C</v>
      </c>
    </row>
    <row r="514" spans="1:9" x14ac:dyDescent="0.2">
      <c r="A514" s="226">
        <v>510</v>
      </c>
      <c r="B514" s="226" t="s">
        <v>147</v>
      </c>
      <c r="C514" s="222" t="s">
        <v>1010</v>
      </c>
      <c r="D514" s="233">
        <v>1</v>
      </c>
      <c r="E514" s="230">
        <v>69.123275000000007</v>
      </c>
      <c r="F514" s="223">
        <v>69.123275000000007</v>
      </c>
      <c r="G514" s="244">
        <f>F514/$F$572</f>
        <v>1.4439527679247821E-5</v>
      </c>
      <c r="H514" s="252">
        <f t="shared" si="20"/>
        <v>0.99959254091588134</v>
      </c>
      <c r="I514" s="256" t="str">
        <f t="shared" si="21"/>
        <v>C</v>
      </c>
    </row>
    <row r="515" spans="1:9" x14ac:dyDescent="0.2">
      <c r="A515" s="226">
        <v>511</v>
      </c>
      <c r="B515" s="226" t="s">
        <v>154</v>
      </c>
      <c r="C515" s="222" t="s">
        <v>1010</v>
      </c>
      <c r="D515" s="233">
        <v>1</v>
      </c>
      <c r="E515" s="230">
        <v>69.123275000000007</v>
      </c>
      <c r="F515" s="223">
        <v>69.123275000000007</v>
      </c>
      <c r="G515" s="244">
        <f>F515/$F$572</f>
        <v>1.4439527679247821E-5</v>
      </c>
      <c r="H515" s="252">
        <f t="shared" si="20"/>
        <v>0.99960698044356056</v>
      </c>
      <c r="I515" s="256" t="str">
        <f t="shared" si="21"/>
        <v>C</v>
      </c>
    </row>
    <row r="516" spans="1:9" x14ac:dyDescent="0.2">
      <c r="A516" s="226">
        <v>512</v>
      </c>
      <c r="B516" s="226" t="s">
        <v>160</v>
      </c>
      <c r="C516" s="222" t="s">
        <v>1010</v>
      </c>
      <c r="D516" s="233">
        <v>1</v>
      </c>
      <c r="E516" s="230">
        <v>69.123275000000007</v>
      </c>
      <c r="F516" s="223">
        <v>69.123275000000007</v>
      </c>
      <c r="G516" s="244">
        <f>F516/$F$572</f>
        <v>1.4439527679247821E-5</v>
      </c>
      <c r="H516" s="252">
        <f t="shared" si="20"/>
        <v>0.99962141997123977</v>
      </c>
      <c r="I516" s="256" t="str">
        <f t="shared" si="21"/>
        <v>C</v>
      </c>
    </row>
    <row r="517" spans="1:9" x14ac:dyDescent="0.2">
      <c r="A517" s="226">
        <v>513</v>
      </c>
      <c r="B517" s="226" t="s">
        <v>171</v>
      </c>
      <c r="C517" s="222" t="s">
        <v>1010</v>
      </c>
      <c r="D517" s="233">
        <v>1</v>
      </c>
      <c r="E517" s="230">
        <v>69.123275000000007</v>
      </c>
      <c r="F517" s="223">
        <v>69.123275000000007</v>
      </c>
      <c r="G517" s="244">
        <f>F517/$F$572</f>
        <v>1.4439527679247821E-5</v>
      </c>
      <c r="H517" s="252">
        <f t="shared" si="20"/>
        <v>0.99963585949891898</v>
      </c>
      <c r="I517" s="256" t="str">
        <f t="shared" si="21"/>
        <v>C</v>
      </c>
    </row>
    <row r="518" spans="1:9" x14ac:dyDescent="0.2">
      <c r="A518" s="226">
        <v>514</v>
      </c>
      <c r="B518" s="226" t="s">
        <v>181</v>
      </c>
      <c r="C518" s="222" t="s">
        <v>1009</v>
      </c>
      <c r="D518" s="233">
        <v>1</v>
      </c>
      <c r="E518" s="230">
        <v>66.721163000000004</v>
      </c>
      <c r="F518" s="223">
        <v>66.721163000000004</v>
      </c>
      <c r="G518" s="244">
        <f>F518/$F$572</f>
        <v>1.3937737758086629E-5</v>
      </c>
      <c r="H518" s="252">
        <f t="shared" si="20"/>
        <v>0.99964979723667702</v>
      </c>
      <c r="I518" s="256" t="str">
        <f t="shared" si="21"/>
        <v>C</v>
      </c>
    </row>
    <row r="519" spans="1:9" x14ac:dyDescent="0.2">
      <c r="A519" s="226">
        <v>515</v>
      </c>
      <c r="B519" s="226" t="s">
        <v>209</v>
      </c>
      <c r="C519" s="222" t="s">
        <v>1009</v>
      </c>
      <c r="D519" s="233">
        <v>1</v>
      </c>
      <c r="E519" s="230">
        <v>66.721163000000004</v>
      </c>
      <c r="F519" s="223">
        <v>66.721163000000004</v>
      </c>
      <c r="G519" s="244">
        <f>F519/$F$572</f>
        <v>1.3937737758086629E-5</v>
      </c>
      <c r="H519" s="252">
        <f t="shared" si="20"/>
        <v>0.99966373497443506</v>
      </c>
      <c r="I519" s="256" t="str">
        <f t="shared" si="21"/>
        <v>C</v>
      </c>
    </row>
    <row r="520" spans="1:9" x14ac:dyDescent="0.2">
      <c r="A520" s="226">
        <v>516</v>
      </c>
      <c r="B520" s="226" t="s">
        <v>815</v>
      </c>
      <c r="C520" s="222" t="s">
        <v>89</v>
      </c>
      <c r="D520" s="233">
        <v>4</v>
      </c>
      <c r="E520" s="230">
        <v>16.114168000000003</v>
      </c>
      <c r="F520" s="223">
        <v>64.456672000000012</v>
      </c>
      <c r="G520" s="244">
        <f>F520/$F$572</f>
        <v>1.3464696217825299E-5</v>
      </c>
      <c r="H520" s="252">
        <f t="shared" si="20"/>
        <v>0.99967719967065294</v>
      </c>
      <c r="I520" s="256" t="str">
        <f t="shared" si="21"/>
        <v>C</v>
      </c>
    </row>
    <row r="521" spans="1:9" x14ac:dyDescent="0.2">
      <c r="A521" s="226">
        <v>517</v>
      </c>
      <c r="B521" s="226" t="s">
        <v>166</v>
      </c>
      <c r="C521" s="222" t="s">
        <v>1332</v>
      </c>
      <c r="D521" s="233">
        <v>1</v>
      </c>
      <c r="E521" s="230">
        <v>62.504956000000007</v>
      </c>
      <c r="F521" s="223">
        <v>62.504956000000007</v>
      </c>
      <c r="G521" s="244">
        <f>F521/$F$572</f>
        <v>1.3056991906881831E-5</v>
      </c>
      <c r="H521" s="252">
        <f t="shared" si="20"/>
        <v>0.99969025666255984</v>
      </c>
      <c r="I521" s="256" t="str">
        <f t="shared" si="21"/>
        <v>C</v>
      </c>
    </row>
    <row r="522" spans="1:9" x14ac:dyDescent="0.2">
      <c r="A522" s="226">
        <v>518</v>
      </c>
      <c r="B522" s="226" t="s">
        <v>812</v>
      </c>
      <c r="C522" s="222" t="s">
        <v>94</v>
      </c>
      <c r="D522" s="233">
        <v>5</v>
      </c>
      <c r="E522" s="230">
        <v>11.847917000000002</v>
      </c>
      <c r="F522" s="223">
        <v>59.239585000000012</v>
      </c>
      <c r="G522" s="244">
        <f>F522/$F$572</f>
        <v>1.2374871232803338E-5</v>
      </c>
      <c r="H522" s="252">
        <f t="shared" si="20"/>
        <v>0.99970263153379268</v>
      </c>
      <c r="I522" s="256" t="str">
        <f t="shared" si="21"/>
        <v>C</v>
      </c>
    </row>
    <row r="523" spans="1:9" x14ac:dyDescent="0.2">
      <c r="A523" s="226">
        <v>519</v>
      </c>
      <c r="B523" s="226" t="s">
        <v>856</v>
      </c>
      <c r="C523" s="222" t="s">
        <v>24</v>
      </c>
      <c r="D523" s="233">
        <v>1.75</v>
      </c>
      <c r="E523" s="230">
        <v>33.667101000000002</v>
      </c>
      <c r="F523" s="223">
        <v>58.917426750000004</v>
      </c>
      <c r="G523" s="244">
        <f>F523/$F$572</f>
        <v>1.2307573886605937E-5</v>
      </c>
      <c r="H523" s="252">
        <f t="shared" si="20"/>
        <v>0.99971493910767928</v>
      </c>
      <c r="I523" s="256" t="str">
        <f t="shared" si="21"/>
        <v>C</v>
      </c>
    </row>
    <row r="524" spans="1:9" x14ac:dyDescent="0.2">
      <c r="A524" s="226">
        <v>520</v>
      </c>
      <c r="B524" s="226" t="s">
        <v>864</v>
      </c>
      <c r="C524" s="222" t="s">
        <v>24</v>
      </c>
      <c r="D524" s="233">
        <v>1.75</v>
      </c>
      <c r="E524" s="230">
        <v>33.667101000000002</v>
      </c>
      <c r="F524" s="223">
        <v>58.917426750000004</v>
      </c>
      <c r="G524" s="244">
        <f>F524/$F$572</f>
        <v>1.2307573886605937E-5</v>
      </c>
      <c r="H524" s="252">
        <f t="shared" si="20"/>
        <v>0.99972724668156587</v>
      </c>
      <c r="I524" s="256" t="str">
        <f t="shared" si="21"/>
        <v>C</v>
      </c>
    </row>
    <row r="525" spans="1:9" x14ac:dyDescent="0.2">
      <c r="A525" s="226">
        <v>521</v>
      </c>
      <c r="B525" s="226" t="s">
        <v>733</v>
      </c>
      <c r="C525" s="222" t="s">
        <v>940</v>
      </c>
      <c r="D525" s="233">
        <v>3</v>
      </c>
      <c r="E525" s="230">
        <v>19.529671</v>
      </c>
      <c r="F525" s="223">
        <v>58.589013000000001</v>
      </c>
      <c r="G525" s="244">
        <f>F525/$F$572</f>
        <v>1.223896979582218E-5</v>
      </c>
      <c r="H525" s="252">
        <f t="shared" si="20"/>
        <v>0.99973948565136173</v>
      </c>
      <c r="I525" s="256" t="str">
        <f t="shared" si="21"/>
        <v>C</v>
      </c>
    </row>
    <row r="526" spans="1:9" x14ac:dyDescent="0.2">
      <c r="A526" s="226">
        <v>522</v>
      </c>
      <c r="B526" s="226" t="s">
        <v>808</v>
      </c>
      <c r="C526" s="222" t="s">
        <v>95</v>
      </c>
      <c r="D526" s="233">
        <v>2</v>
      </c>
      <c r="E526" s="230">
        <v>26.198034000000003</v>
      </c>
      <c r="F526" s="223">
        <v>52.396068000000007</v>
      </c>
      <c r="G526" s="244">
        <f>F526/$F$572</f>
        <v>1.0945292655328485E-5</v>
      </c>
      <c r="H526" s="252">
        <f t="shared" si="20"/>
        <v>0.99975043094401705</v>
      </c>
      <c r="I526" s="256" t="str">
        <f t="shared" si="21"/>
        <v>C</v>
      </c>
    </row>
    <row r="527" spans="1:9" x14ac:dyDescent="0.2">
      <c r="A527" s="226">
        <v>523</v>
      </c>
      <c r="B527" s="226" t="s">
        <v>576</v>
      </c>
      <c r="C527" s="222" t="s">
        <v>1214</v>
      </c>
      <c r="D527" s="233">
        <v>2.57</v>
      </c>
      <c r="E527" s="230">
        <v>19.367028000000001</v>
      </c>
      <c r="F527" s="223">
        <v>49.773261959999999</v>
      </c>
      <c r="G527" s="244">
        <f>F527/$F$572</f>
        <v>1.0397400785160607E-5</v>
      </c>
      <c r="H527" s="252">
        <f t="shared" si="20"/>
        <v>0.99976082834480218</v>
      </c>
      <c r="I527" s="256" t="str">
        <f t="shared" si="21"/>
        <v>C</v>
      </c>
    </row>
    <row r="528" spans="1:9" x14ac:dyDescent="0.2">
      <c r="A528" s="226">
        <v>524</v>
      </c>
      <c r="B528" s="226" t="s">
        <v>805</v>
      </c>
      <c r="C528" s="222" t="s">
        <v>90</v>
      </c>
      <c r="D528" s="233">
        <v>3</v>
      </c>
      <c r="E528" s="230">
        <v>15.438574000000001</v>
      </c>
      <c r="F528" s="223">
        <v>46.315722000000001</v>
      </c>
      <c r="G528" s="244">
        <f>F528/$F$572</f>
        <v>9.6751369173892183E-6</v>
      </c>
      <c r="H528" s="252">
        <f t="shared" si="20"/>
        <v>0.99977050348171959</v>
      </c>
      <c r="I528" s="256" t="str">
        <f t="shared" si="21"/>
        <v>C</v>
      </c>
    </row>
    <row r="529" spans="1:9" x14ac:dyDescent="0.2">
      <c r="A529" s="226">
        <v>525</v>
      </c>
      <c r="B529" s="226" t="s">
        <v>823</v>
      </c>
      <c r="C529" s="222" t="s">
        <v>90</v>
      </c>
      <c r="D529" s="233">
        <v>3</v>
      </c>
      <c r="E529" s="230">
        <v>15.438574000000001</v>
      </c>
      <c r="F529" s="223">
        <v>46.315722000000001</v>
      </c>
      <c r="G529" s="244">
        <f>F529/$F$572</f>
        <v>9.6751369173892183E-6</v>
      </c>
      <c r="H529" s="252">
        <f t="shared" si="20"/>
        <v>0.99978017861863699</v>
      </c>
      <c r="I529" s="256" t="str">
        <f t="shared" si="21"/>
        <v>C</v>
      </c>
    </row>
    <row r="530" spans="1:9" x14ac:dyDescent="0.2">
      <c r="A530" s="226">
        <v>526</v>
      </c>
      <c r="B530" s="226" t="s">
        <v>830</v>
      </c>
      <c r="C530" s="222" t="s">
        <v>97</v>
      </c>
      <c r="D530" s="233">
        <v>6</v>
      </c>
      <c r="E530" s="230">
        <v>7.4940890000000007</v>
      </c>
      <c r="F530" s="223">
        <v>44.964534</v>
      </c>
      <c r="G530" s="244">
        <f>F530/$F$572</f>
        <v>9.3928800867360482E-6</v>
      </c>
      <c r="H530" s="252">
        <f t="shared" si="20"/>
        <v>0.99978957149872372</v>
      </c>
      <c r="I530" s="256" t="str">
        <f t="shared" si="21"/>
        <v>C</v>
      </c>
    </row>
    <row r="531" spans="1:9" x14ac:dyDescent="0.2">
      <c r="A531" s="226">
        <v>527</v>
      </c>
      <c r="B531" s="226" t="s">
        <v>840</v>
      </c>
      <c r="C531" s="222" t="s">
        <v>97</v>
      </c>
      <c r="D531" s="233">
        <v>6</v>
      </c>
      <c r="E531" s="230">
        <v>7.4940890000000007</v>
      </c>
      <c r="F531" s="223">
        <v>44.964534</v>
      </c>
      <c r="G531" s="244">
        <f>F531/$F$572</f>
        <v>9.3928800867360482E-6</v>
      </c>
      <c r="H531" s="252">
        <f t="shared" si="20"/>
        <v>0.99979896437881044</v>
      </c>
      <c r="I531" s="256" t="str">
        <f t="shared" si="21"/>
        <v>C</v>
      </c>
    </row>
    <row r="532" spans="1:9" x14ac:dyDescent="0.2">
      <c r="A532" s="226">
        <v>528</v>
      </c>
      <c r="B532" s="226" t="s">
        <v>392</v>
      </c>
      <c r="C532" s="222" t="s">
        <v>310</v>
      </c>
      <c r="D532" s="233">
        <v>48.572799999999994</v>
      </c>
      <c r="E532" s="230">
        <v>0.88828099999999999</v>
      </c>
      <c r="F532" s="223">
        <v>43.146295356799996</v>
      </c>
      <c r="G532" s="244">
        <f>F532/$F$572</f>
        <v>9.0130585690784354E-6</v>
      </c>
      <c r="H532" s="252">
        <f t="shared" si="20"/>
        <v>0.99980797743737948</v>
      </c>
      <c r="I532" s="256" t="str">
        <f t="shared" si="21"/>
        <v>C</v>
      </c>
    </row>
    <row r="533" spans="1:9" x14ac:dyDescent="0.2">
      <c r="A533" s="226">
        <v>529</v>
      </c>
      <c r="B533" s="226" t="s">
        <v>185</v>
      </c>
      <c r="C533" s="222" t="s">
        <v>220</v>
      </c>
      <c r="D533" s="233">
        <v>3</v>
      </c>
      <c r="E533" s="230">
        <v>14.124919</v>
      </c>
      <c r="F533" s="223">
        <v>42.374757000000002</v>
      </c>
      <c r="G533" s="244">
        <f>F533/$F$572</f>
        <v>8.8518878279841387E-6</v>
      </c>
      <c r="H533" s="252">
        <f t="shared" si="20"/>
        <v>0.99981682932520743</v>
      </c>
      <c r="I533" s="256" t="str">
        <f t="shared" si="21"/>
        <v>C</v>
      </c>
    </row>
    <row r="534" spans="1:9" x14ac:dyDescent="0.2">
      <c r="A534" s="226">
        <v>530</v>
      </c>
      <c r="B534" s="226" t="s">
        <v>184</v>
      </c>
      <c r="C534" s="222" t="s">
        <v>941</v>
      </c>
      <c r="D534" s="233">
        <v>1</v>
      </c>
      <c r="E534" s="230">
        <v>41.674141000000006</v>
      </c>
      <c r="F534" s="223">
        <v>41.674141000000006</v>
      </c>
      <c r="G534" s="244">
        <f>F534/$F$572</f>
        <v>8.7055324343121262E-6</v>
      </c>
      <c r="H534" s="252">
        <f t="shared" si="20"/>
        <v>0.9998255348576417</v>
      </c>
      <c r="I534" s="256" t="str">
        <f t="shared" si="21"/>
        <v>C</v>
      </c>
    </row>
    <row r="535" spans="1:9" x14ac:dyDescent="0.2">
      <c r="A535" s="226">
        <v>531</v>
      </c>
      <c r="B535" s="226" t="s">
        <v>212</v>
      </c>
      <c r="C535" s="222" t="s">
        <v>941</v>
      </c>
      <c r="D535" s="233">
        <v>1</v>
      </c>
      <c r="E535" s="230">
        <v>41.674141000000006</v>
      </c>
      <c r="F535" s="223">
        <v>41.674141000000006</v>
      </c>
      <c r="G535" s="244">
        <f>F535/$F$572</f>
        <v>8.7055324343121262E-6</v>
      </c>
      <c r="H535" s="252">
        <f t="shared" si="20"/>
        <v>0.99983424039007596</v>
      </c>
      <c r="I535" s="256" t="str">
        <f t="shared" si="21"/>
        <v>C</v>
      </c>
    </row>
    <row r="536" spans="1:9" x14ac:dyDescent="0.2">
      <c r="A536" s="226">
        <v>532</v>
      </c>
      <c r="B536" s="226" t="s">
        <v>765</v>
      </c>
      <c r="C536" s="222" t="s">
        <v>941</v>
      </c>
      <c r="D536" s="233">
        <v>1</v>
      </c>
      <c r="E536" s="230">
        <v>41.674141000000006</v>
      </c>
      <c r="F536" s="223">
        <v>41.674141000000006</v>
      </c>
      <c r="G536" s="244">
        <f>F536/$F$572</f>
        <v>8.7055324343121262E-6</v>
      </c>
      <c r="H536" s="252">
        <f t="shared" si="20"/>
        <v>0.99984294592251022</v>
      </c>
      <c r="I536" s="256" t="str">
        <f t="shared" si="21"/>
        <v>C</v>
      </c>
    </row>
    <row r="537" spans="1:9" x14ac:dyDescent="0.2">
      <c r="A537" s="226">
        <v>533</v>
      </c>
      <c r="B537" s="226" t="s">
        <v>777</v>
      </c>
      <c r="C537" s="222" t="s">
        <v>941</v>
      </c>
      <c r="D537" s="233">
        <v>1</v>
      </c>
      <c r="E537" s="230">
        <v>41.674141000000006</v>
      </c>
      <c r="F537" s="223">
        <v>41.674141000000006</v>
      </c>
      <c r="G537" s="244">
        <f>F537/$F$572</f>
        <v>8.7055324343121262E-6</v>
      </c>
      <c r="H537" s="252">
        <f t="shared" si="20"/>
        <v>0.99985165145494448</v>
      </c>
      <c r="I537" s="256" t="str">
        <f t="shared" si="21"/>
        <v>C</v>
      </c>
    </row>
    <row r="538" spans="1:9" x14ac:dyDescent="0.2">
      <c r="A538" s="226">
        <v>534</v>
      </c>
      <c r="B538" s="226" t="s">
        <v>794</v>
      </c>
      <c r="C538" s="222" t="s">
        <v>941</v>
      </c>
      <c r="D538" s="233">
        <v>1</v>
      </c>
      <c r="E538" s="230">
        <v>41.674141000000006</v>
      </c>
      <c r="F538" s="223">
        <v>41.674141000000006</v>
      </c>
      <c r="G538" s="244">
        <f>F538/$F$572</f>
        <v>8.7055324343121262E-6</v>
      </c>
      <c r="H538" s="252">
        <f t="shared" si="20"/>
        <v>0.99986035698737874</v>
      </c>
      <c r="I538" s="256" t="str">
        <f t="shared" si="21"/>
        <v>C</v>
      </c>
    </row>
    <row r="539" spans="1:9" x14ac:dyDescent="0.2">
      <c r="A539" s="226">
        <v>535</v>
      </c>
      <c r="B539" s="226" t="s">
        <v>855</v>
      </c>
      <c r="C539" s="222" t="s">
        <v>82</v>
      </c>
      <c r="D539" s="233">
        <v>1.37</v>
      </c>
      <c r="E539" s="230">
        <v>27.974596000000002</v>
      </c>
      <c r="F539" s="223">
        <v>38.325196520000006</v>
      </c>
      <c r="G539" s="244">
        <f>F539/$F$572</f>
        <v>8.005953652559899E-6</v>
      </c>
      <c r="H539" s="252">
        <f t="shared" si="20"/>
        <v>0.99986836294103132</v>
      </c>
      <c r="I539" s="256" t="str">
        <f t="shared" si="21"/>
        <v>C</v>
      </c>
    </row>
    <row r="540" spans="1:9" x14ac:dyDescent="0.2">
      <c r="A540" s="226">
        <v>536</v>
      </c>
      <c r="B540" s="226" t="s">
        <v>863</v>
      </c>
      <c r="C540" s="222" t="s">
        <v>82</v>
      </c>
      <c r="D540" s="233">
        <v>1.37</v>
      </c>
      <c r="E540" s="230">
        <v>27.974596000000002</v>
      </c>
      <c r="F540" s="223">
        <v>38.325196520000006</v>
      </c>
      <c r="G540" s="244">
        <f>F540/$F$572</f>
        <v>8.005953652559899E-6</v>
      </c>
      <c r="H540" s="252">
        <f t="shared" si="20"/>
        <v>0.9998763688946839</v>
      </c>
      <c r="I540" s="256" t="str">
        <f t="shared" si="21"/>
        <v>C</v>
      </c>
    </row>
    <row r="541" spans="1:9" x14ac:dyDescent="0.2">
      <c r="A541" s="226">
        <v>537</v>
      </c>
      <c r="B541" s="226" t="s">
        <v>817</v>
      </c>
      <c r="C541" s="222" t="s">
        <v>97</v>
      </c>
      <c r="D541" s="233">
        <v>5</v>
      </c>
      <c r="E541" s="230">
        <v>7.4940890000000007</v>
      </c>
      <c r="F541" s="223">
        <v>37.470445000000005</v>
      </c>
      <c r="G541" s="244">
        <f>F541/$F$572</f>
        <v>7.827400072280041E-6</v>
      </c>
      <c r="H541" s="252">
        <f t="shared" si="20"/>
        <v>0.99988419629475622</v>
      </c>
      <c r="I541" s="256" t="str">
        <f t="shared" si="21"/>
        <v>C</v>
      </c>
    </row>
    <row r="542" spans="1:9" x14ac:dyDescent="0.2">
      <c r="A542" s="226">
        <v>538</v>
      </c>
      <c r="B542" s="226" t="s">
        <v>594</v>
      </c>
      <c r="C542" s="222" t="s">
        <v>88</v>
      </c>
      <c r="D542" s="233">
        <v>2</v>
      </c>
      <c r="E542" s="230">
        <v>18.691434000000001</v>
      </c>
      <c r="F542" s="223">
        <v>37.382868000000002</v>
      </c>
      <c r="G542" s="244">
        <f>F542/$F$572</f>
        <v>7.8091056480710386E-6</v>
      </c>
      <c r="H542" s="252">
        <f t="shared" si="20"/>
        <v>0.99989200540040424</v>
      </c>
      <c r="I542" s="256" t="str">
        <f t="shared" si="21"/>
        <v>C</v>
      </c>
    </row>
    <row r="543" spans="1:9" x14ac:dyDescent="0.2">
      <c r="A543" s="226">
        <v>539</v>
      </c>
      <c r="B543" s="226" t="s">
        <v>829</v>
      </c>
      <c r="C543" s="222" t="s">
        <v>96</v>
      </c>
      <c r="D543" s="233">
        <v>3</v>
      </c>
      <c r="E543" s="230">
        <v>10.284042000000001</v>
      </c>
      <c r="F543" s="223">
        <v>30.852126000000005</v>
      </c>
      <c r="G543" s="244">
        <f>F543/$F$572</f>
        <v>6.4448642999140503E-6</v>
      </c>
      <c r="H543" s="252">
        <f t="shared" si="20"/>
        <v>0.99989845026470414</v>
      </c>
      <c r="I543" s="256" t="str">
        <f t="shared" si="21"/>
        <v>C</v>
      </c>
    </row>
    <row r="544" spans="1:9" x14ac:dyDescent="0.2">
      <c r="A544" s="226">
        <v>540</v>
      </c>
      <c r="B544" s="226" t="s">
        <v>839</v>
      </c>
      <c r="C544" s="222" t="s">
        <v>96</v>
      </c>
      <c r="D544" s="233">
        <v>3</v>
      </c>
      <c r="E544" s="230">
        <v>10.284042000000001</v>
      </c>
      <c r="F544" s="223">
        <v>30.852126000000005</v>
      </c>
      <c r="G544" s="244">
        <f>F544/$F$572</f>
        <v>6.4448642999140503E-6</v>
      </c>
      <c r="H544" s="252">
        <f t="shared" si="20"/>
        <v>0.99990489512900405</v>
      </c>
      <c r="I544" s="256" t="str">
        <f t="shared" si="21"/>
        <v>C</v>
      </c>
    </row>
    <row r="545" spans="1:9" x14ac:dyDescent="0.2">
      <c r="A545" s="226">
        <v>541</v>
      </c>
      <c r="B545" s="226" t="s">
        <v>172</v>
      </c>
      <c r="C545" s="222" t="s">
        <v>220</v>
      </c>
      <c r="D545" s="233">
        <v>2</v>
      </c>
      <c r="E545" s="230">
        <v>14.124919</v>
      </c>
      <c r="F545" s="223">
        <v>28.249838</v>
      </c>
      <c r="G545" s="244">
        <f>F545/$F$572</f>
        <v>5.9012585519894258E-6</v>
      </c>
      <c r="H545" s="252">
        <f t="shared" ref="H545:H571" si="22">G545+H544</f>
        <v>0.99991079638755609</v>
      </c>
      <c r="I545" s="256" t="str">
        <f t="shared" ref="I545:I571" si="23">IF(H545&lt;=0.8,"A",IF(H545&lt;=0.95,"B","C"))</f>
        <v>C</v>
      </c>
    </row>
    <row r="546" spans="1:9" x14ac:dyDescent="0.2">
      <c r="A546" s="226">
        <v>542</v>
      </c>
      <c r="B546" s="226" t="s">
        <v>201</v>
      </c>
      <c r="C546" s="222" t="s">
        <v>221</v>
      </c>
      <c r="D546" s="233">
        <v>1</v>
      </c>
      <c r="E546" s="230">
        <v>26.14799</v>
      </c>
      <c r="F546" s="223">
        <v>26.14799</v>
      </c>
      <c r="G546" s="244">
        <f>F546/$F$572</f>
        <v>5.4621923709733832E-6</v>
      </c>
      <c r="H546" s="252">
        <f t="shared" si="22"/>
        <v>0.99991625857992705</v>
      </c>
      <c r="I546" s="256" t="str">
        <f t="shared" si="23"/>
        <v>C</v>
      </c>
    </row>
    <row r="547" spans="1:9" x14ac:dyDescent="0.2">
      <c r="A547" s="226">
        <v>543</v>
      </c>
      <c r="B547" s="226" t="s">
        <v>509</v>
      </c>
      <c r="C547" s="222" t="s">
        <v>102</v>
      </c>
      <c r="D547" s="233">
        <v>1</v>
      </c>
      <c r="E547" s="230">
        <v>25.672572000000002</v>
      </c>
      <c r="F547" s="223">
        <v>25.672572000000002</v>
      </c>
      <c r="G547" s="244">
        <f>F547/$F$572</f>
        <v>5.3628797824102313E-6</v>
      </c>
      <c r="H547" s="252">
        <f t="shared" si="22"/>
        <v>0.99992162145970942</v>
      </c>
      <c r="I547" s="256" t="str">
        <f t="shared" si="23"/>
        <v>C</v>
      </c>
    </row>
    <row r="548" spans="1:9" x14ac:dyDescent="0.2">
      <c r="A548" s="226">
        <v>544</v>
      </c>
      <c r="B548" s="226" t="s">
        <v>826</v>
      </c>
      <c r="C548" s="222" t="s">
        <v>94</v>
      </c>
      <c r="D548" s="233">
        <v>2</v>
      </c>
      <c r="E548" s="230">
        <v>11.847917000000002</v>
      </c>
      <c r="F548" s="223">
        <v>23.695834000000005</v>
      </c>
      <c r="G548" s="244">
        <f>F548/$F$572</f>
        <v>4.9499484931213352E-6</v>
      </c>
      <c r="H548" s="252">
        <f t="shared" si="22"/>
        <v>0.99992657140820251</v>
      </c>
      <c r="I548" s="256" t="str">
        <f t="shared" si="23"/>
        <v>C</v>
      </c>
    </row>
    <row r="549" spans="1:9" x14ac:dyDescent="0.2">
      <c r="A549" s="226">
        <v>545</v>
      </c>
      <c r="B549" s="226" t="s">
        <v>836</v>
      </c>
      <c r="C549" s="222" t="s">
        <v>94</v>
      </c>
      <c r="D549" s="233">
        <v>2</v>
      </c>
      <c r="E549" s="230">
        <v>11.847917000000002</v>
      </c>
      <c r="F549" s="223">
        <v>23.695834000000005</v>
      </c>
      <c r="G549" s="244">
        <f>F549/$F$572</f>
        <v>4.9499484931213352E-6</v>
      </c>
      <c r="H549" s="252">
        <f t="shared" si="22"/>
        <v>0.99993152135669561</v>
      </c>
      <c r="I549" s="256" t="str">
        <f t="shared" si="23"/>
        <v>C</v>
      </c>
    </row>
    <row r="550" spans="1:9" x14ac:dyDescent="0.2">
      <c r="A550" s="226">
        <v>546</v>
      </c>
      <c r="B550" s="226" t="s">
        <v>272</v>
      </c>
      <c r="C550" s="222" t="s">
        <v>92</v>
      </c>
      <c r="D550" s="233">
        <v>2</v>
      </c>
      <c r="E550" s="230">
        <v>10.972147</v>
      </c>
      <c r="F550" s="223">
        <v>21.944293999999999</v>
      </c>
      <c r="G550" s="244">
        <f>F550/$F$572</f>
        <v>4.5840600089412989E-6</v>
      </c>
      <c r="H550" s="252">
        <f t="shared" si="22"/>
        <v>0.99993610541670452</v>
      </c>
      <c r="I550" s="256" t="str">
        <f t="shared" si="23"/>
        <v>C</v>
      </c>
    </row>
    <row r="551" spans="1:9" x14ac:dyDescent="0.2">
      <c r="A551" s="226">
        <v>547</v>
      </c>
      <c r="B551" s="226" t="s">
        <v>834</v>
      </c>
      <c r="C551" s="222" t="s">
        <v>92</v>
      </c>
      <c r="D551" s="233">
        <v>2</v>
      </c>
      <c r="E551" s="230">
        <v>10.972147</v>
      </c>
      <c r="F551" s="223">
        <v>21.944293999999999</v>
      </c>
      <c r="G551" s="244">
        <f>F551/$F$572</f>
        <v>4.5840600089412989E-6</v>
      </c>
      <c r="H551" s="252">
        <f t="shared" si="22"/>
        <v>0.99994068947671344</v>
      </c>
      <c r="I551" s="256" t="str">
        <f t="shared" si="23"/>
        <v>C</v>
      </c>
    </row>
    <row r="552" spans="1:9" x14ac:dyDescent="0.2">
      <c r="A552" s="226">
        <v>548</v>
      </c>
      <c r="B552" s="226" t="s">
        <v>809</v>
      </c>
      <c r="C552" s="222" t="s">
        <v>96</v>
      </c>
      <c r="D552" s="233">
        <v>2</v>
      </c>
      <c r="E552" s="230">
        <v>10.284042000000001</v>
      </c>
      <c r="F552" s="223">
        <v>20.568084000000002</v>
      </c>
      <c r="G552" s="244">
        <f>F552/$F$572</f>
        <v>4.2965761999427005E-6</v>
      </c>
      <c r="H552" s="252">
        <f t="shared" si="22"/>
        <v>0.99994498605291338</v>
      </c>
      <c r="I552" s="256" t="str">
        <f t="shared" si="23"/>
        <v>C</v>
      </c>
    </row>
    <row r="553" spans="1:9" x14ac:dyDescent="0.2">
      <c r="A553" s="226">
        <v>549</v>
      </c>
      <c r="B553" s="226" t="s">
        <v>277</v>
      </c>
      <c r="C553" s="222" t="s">
        <v>90</v>
      </c>
      <c r="D553" s="233">
        <v>1</v>
      </c>
      <c r="E553" s="230">
        <v>15.438574000000001</v>
      </c>
      <c r="F553" s="223">
        <v>15.438574000000001</v>
      </c>
      <c r="G553" s="244">
        <f>F553/$F$572</f>
        <v>3.2250456391297393E-6</v>
      </c>
      <c r="H553" s="252">
        <f t="shared" si="22"/>
        <v>0.99994821109855248</v>
      </c>
      <c r="I553" s="256" t="str">
        <f t="shared" si="23"/>
        <v>C</v>
      </c>
    </row>
    <row r="554" spans="1:9" x14ac:dyDescent="0.2">
      <c r="A554" s="226">
        <v>550</v>
      </c>
      <c r="B554" s="226" t="s">
        <v>769</v>
      </c>
      <c r="C554" s="222" t="s">
        <v>229</v>
      </c>
      <c r="D554" s="233">
        <v>1</v>
      </c>
      <c r="E554" s="230">
        <v>15.325975000000001</v>
      </c>
      <c r="F554" s="223">
        <v>15.325975000000001</v>
      </c>
      <c r="G554" s="244">
        <f>F554/$F$572</f>
        <v>3.2015242365753086E-6</v>
      </c>
      <c r="H554" s="252">
        <f t="shared" si="22"/>
        <v>0.99995141262278908</v>
      </c>
      <c r="I554" s="256" t="str">
        <f t="shared" si="23"/>
        <v>C</v>
      </c>
    </row>
    <row r="555" spans="1:9" x14ac:dyDescent="0.2">
      <c r="A555" s="226">
        <v>551</v>
      </c>
      <c r="B555" s="226" t="s">
        <v>781</v>
      </c>
      <c r="C555" s="222" t="s">
        <v>229</v>
      </c>
      <c r="D555" s="233">
        <v>1</v>
      </c>
      <c r="E555" s="230">
        <v>15.325975000000001</v>
      </c>
      <c r="F555" s="223">
        <v>15.325975000000001</v>
      </c>
      <c r="G555" s="244">
        <f>F555/$F$572</f>
        <v>3.2015242365753086E-6</v>
      </c>
      <c r="H555" s="252">
        <f t="shared" si="22"/>
        <v>0.99995461414702569</v>
      </c>
      <c r="I555" s="256" t="str">
        <f t="shared" si="23"/>
        <v>C</v>
      </c>
    </row>
    <row r="556" spans="1:9" x14ac:dyDescent="0.2">
      <c r="A556" s="226">
        <v>552</v>
      </c>
      <c r="B556" s="226" t="s">
        <v>798</v>
      </c>
      <c r="C556" s="222" t="s">
        <v>229</v>
      </c>
      <c r="D556" s="233">
        <v>1</v>
      </c>
      <c r="E556" s="230">
        <v>15.325975000000001</v>
      </c>
      <c r="F556" s="223">
        <v>15.325975000000001</v>
      </c>
      <c r="G556" s="244">
        <f>F556/$F$572</f>
        <v>3.2015242365753086E-6</v>
      </c>
      <c r="H556" s="252">
        <f t="shared" si="22"/>
        <v>0.9999578156712623</v>
      </c>
      <c r="I556" s="256" t="str">
        <f t="shared" si="23"/>
        <v>C</v>
      </c>
    </row>
    <row r="557" spans="1:9" x14ac:dyDescent="0.2">
      <c r="A557" s="226">
        <v>553</v>
      </c>
      <c r="B557" s="226" t="s">
        <v>200</v>
      </c>
      <c r="C557" s="222" t="s">
        <v>220</v>
      </c>
      <c r="D557" s="233">
        <v>1</v>
      </c>
      <c r="E557" s="230">
        <v>14.124919</v>
      </c>
      <c r="F557" s="223">
        <v>14.124919</v>
      </c>
      <c r="G557" s="244">
        <f>F557/$F$572</f>
        <v>2.9506292759947129E-6</v>
      </c>
      <c r="H557" s="252">
        <f t="shared" si="22"/>
        <v>0.99996076630053832</v>
      </c>
      <c r="I557" s="256" t="str">
        <f t="shared" si="23"/>
        <v>C</v>
      </c>
    </row>
    <row r="558" spans="1:9" x14ac:dyDescent="0.2">
      <c r="A558" s="226">
        <v>554</v>
      </c>
      <c r="B558" s="226" t="s">
        <v>213</v>
      </c>
      <c r="C558" s="222" t="s">
        <v>220</v>
      </c>
      <c r="D558" s="233">
        <v>1</v>
      </c>
      <c r="E558" s="230">
        <v>14.124919</v>
      </c>
      <c r="F558" s="223">
        <v>14.124919</v>
      </c>
      <c r="G558" s="244">
        <f>F558/$F$572</f>
        <v>2.9506292759947129E-6</v>
      </c>
      <c r="H558" s="252">
        <f t="shared" si="22"/>
        <v>0.99996371692981434</v>
      </c>
      <c r="I558" s="256" t="str">
        <f t="shared" si="23"/>
        <v>C</v>
      </c>
    </row>
    <row r="559" spans="1:9" x14ac:dyDescent="0.2">
      <c r="A559" s="226">
        <v>555</v>
      </c>
      <c r="B559" s="226" t="s">
        <v>735</v>
      </c>
      <c r="C559" s="222" t="s">
        <v>220</v>
      </c>
      <c r="D559" s="233">
        <v>1</v>
      </c>
      <c r="E559" s="230">
        <v>14.124919</v>
      </c>
      <c r="F559" s="223">
        <v>14.124919</v>
      </c>
      <c r="G559" s="244">
        <f>F559/$F$572</f>
        <v>2.9506292759947129E-6</v>
      </c>
      <c r="H559" s="252">
        <f t="shared" si="22"/>
        <v>0.99996666755909036</v>
      </c>
      <c r="I559" s="256" t="str">
        <f t="shared" si="23"/>
        <v>C</v>
      </c>
    </row>
    <row r="560" spans="1:9" x14ac:dyDescent="0.2">
      <c r="A560" s="226">
        <v>556</v>
      </c>
      <c r="B560" s="226" t="s">
        <v>736</v>
      </c>
      <c r="C560" s="222" t="s">
        <v>223</v>
      </c>
      <c r="D560" s="233">
        <v>1</v>
      </c>
      <c r="E560" s="230">
        <v>14.124919</v>
      </c>
      <c r="F560" s="223">
        <v>14.124919</v>
      </c>
      <c r="G560" s="244">
        <f>F560/$F$572</f>
        <v>2.9506292759947129E-6</v>
      </c>
      <c r="H560" s="252">
        <f t="shared" si="22"/>
        <v>0.99996961818836638</v>
      </c>
      <c r="I560" s="256" t="str">
        <f t="shared" si="23"/>
        <v>C</v>
      </c>
    </row>
    <row r="561" spans="1:9" x14ac:dyDescent="0.2">
      <c r="A561" s="226">
        <v>557</v>
      </c>
      <c r="B561" s="226" t="s">
        <v>749</v>
      </c>
      <c r="C561" s="222" t="s">
        <v>220</v>
      </c>
      <c r="D561" s="233">
        <v>1</v>
      </c>
      <c r="E561" s="230">
        <v>14.124919</v>
      </c>
      <c r="F561" s="223">
        <v>14.124919</v>
      </c>
      <c r="G561" s="244">
        <f>F561/$F$572</f>
        <v>2.9506292759947129E-6</v>
      </c>
      <c r="H561" s="252">
        <f t="shared" si="22"/>
        <v>0.9999725688176424</v>
      </c>
      <c r="I561" s="256" t="str">
        <f t="shared" si="23"/>
        <v>C</v>
      </c>
    </row>
    <row r="562" spans="1:9" x14ac:dyDescent="0.2">
      <c r="A562" s="226">
        <v>558</v>
      </c>
      <c r="B562" s="226" t="s">
        <v>750</v>
      </c>
      <c r="C562" s="222" t="s">
        <v>223</v>
      </c>
      <c r="D562" s="233">
        <v>1</v>
      </c>
      <c r="E562" s="230">
        <v>14.124919</v>
      </c>
      <c r="F562" s="223">
        <v>14.124919</v>
      </c>
      <c r="G562" s="244">
        <f>F562/$F$572</f>
        <v>2.9506292759947129E-6</v>
      </c>
      <c r="H562" s="252">
        <f t="shared" si="22"/>
        <v>0.99997551944691843</v>
      </c>
      <c r="I562" s="256" t="str">
        <f t="shared" si="23"/>
        <v>C</v>
      </c>
    </row>
    <row r="563" spans="1:9" x14ac:dyDescent="0.2">
      <c r="A563" s="226">
        <v>559</v>
      </c>
      <c r="B563" s="226" t="s">
        <v>751</v>
      </c>
      <c r="C563" s="222" t="s">
        <v>220</v>
      </c>
      <c r="D563" s="233">
        <v>1</v>
      </c>
      <c r="E563" s="230">
        <v>14.124919</v>
      </c>
      <c r="F563" s="223">
        <v>14.124919</v>
      </c>
      <c r="G563" s="244">
        <f>F563/$F$572</f>
        <v>2.9506292759947129E-6</v>
      </c>
      <c r="H563" s="252">
        <f t="shared" si="22"/>
        <v>0.99997847007619445</v>
      </c>
      <c r="I563" s="256" t="str">
        <f t="shared" si="23"/>
        <v>C</v>
      </c>
    </row>
    <row r="564" spans="1:9" x14ac:dyDescent="0.2">
      <c r="A564" s="226">
        <v>560</v>
      </c>
      <c r="B564" s="226" t="s">
        <v>766</v>
      </c>
      <c r="C564" s="222" t="s">
        <v>220</v>
      </c>
      <c r="D564" s="233">
        <v>1</v>
      </c>
      <c r="E564" s="230">
        <v>14.124919</v>
      </c>
      <c r="F564" s="223">
        <v>14.124919</v>
      </c>
      <c r="G564" s="244">
        <f>F564/$F$572</f>
        <v>2.9506292759947129E-6</v>
      </c>
      <c r="H564" s="252">
        <f t="shared" si="22"/>
        <v>0.99998142070547047</v>
      </c>
      <c r="I564" s="256" t="str">
        <f t="shared" si="23"/>
        <v>C</v>
      </c>
    </row>
    <row r="565" spans="1:9" x14ac:dyDescent="0.2">
      <c r="A565" s="226">
        <v>561</v>
      </c>
      <c r="B565" s="226" t="s">
        <v>778</v>
      </c>
      <c r="C565" s="222" t="s">
        <v>220</v>
      </c>
      <c r="D565" s="233">
        <v>1</v>
      </c>
      <c r="E565" s="230">
        <v>14.124919</v>
      </c>
      <c r="F565" s="223">
        <v>14.124919</v>
      </c>
      <c r="G565" s="244">
        <f>F565/$F$572</f>
        <v>2.9506292759947129E-6</v>
      </c>
      <c r="H565" s="252">
        <f t="shared" si="22"/>
        <v>0.99998437133474649</v>
      </c>
      <c r="I565" s="256" t="str">
        <f t="shared" si="23"/>
        <v>C</v>
      </c>
    </row>
    <row r="566" spans="1:9" x14ac:dyDescent="0.2">
      <c r="A566" s="226">
        <v>562</v>
      </c>
      <c r="B566" s="226" t="s">
        <v>795</v>
      </c>
      <c r="C566" s="222" t="s">
        <v>220</v>
      </c>
      <c r="D566" s="233">
        <v>1</v>
      </c>
      <c r="E566" s="230">
        <v>14.124919</v>
      </c>
      <c r="F566" s="223">
        <v>14.124919</v>
      </c>
      <c r="G566" s="244">
        <f>F566/$F$572</f>
        <v>2.9506292759947129E-6</v>
      </c>
      <c r="H566" s="252">
        <f t="shared" si="22"/>
        <v>0.99998732196402251</v>
      </c>
      <c r="I566" s="256" t="str">
        <f t="shared" si="23"/>
        <v>C</v>
      </c>
    </row>
    <row r="567" spans="1:9" x14ac:dyDescent="0.2">
      <c r="A567" s="226">
        <v>563</v>
      </c>
      <c r="B567" s="226" t="s">
        <v>1317</v>
      </c>
      <c r="C567" s="222" t="s">
        <v>220</v>
      </c>
      <c r="D567" s="233">
        <v>1</v>
      </c>
      <c r="E567" s="230">
        <v>14.124919</v>
      </c>
      <c r="F567" s="223">
        <v>14.124919</v>
      </c>
      <c r="G567" s="244">
        <f>F567/$F$572</f>
        <v>2.9506292759947129E-6</v>
      </c>
      <c r="H567" s="252">
        <f t="shared" si="22"/>
        <v>0.99999027259329853</v>
      </c>
      <c r="I567" s="256" t="str">
        <f t="shared" si="23"/>
        <v>C</v>
      </c>
    </row>
    <row r="568" spans="1:9" x14ac:dyDescent="0.2">
      <c r="A568" s="226">
        <v>564</v>
      </c>
      <c r="B568" s="226" t="s">
        <v>1319</v>
      </c>
      <c r="C568" s="222" t="s">
        <v>220</v>
      </c>
      <c r="D568" s="233">
        <v>1</v>
      </c>
      <c r="E568" s="230">
        <v>14.124919</v>
      </c>
      <c r="F568" s="223">
        <v>14.124919</v>
      </c>
      <c r="G568" s="244">
        <f>F568/$F$572</f>
        <v>2.9506292759947129E-6</v>
      </c>
      <c r="H568" s="252">
        <f t="shared" si="22"/>
        <v>0.99999322322257456</v>
      </c>
      <c r="I568" s="256" t="str">
        <f t="shared" si="23"/>
        <v>C</v>
      </c>
    </row>
    <row r="569" spans="1:9" x14ac:dyDescent="0.2">
      <c r="A569" s="226">
        <v>565</v>
      </c>
      <c r="B569" s="226" t="s">
        <v>814</v>
      </c>
      <c r="C569" s="222" t="s">
        <v>95</v>
      </c>
      <c r="D569" s="233">
        <v>0.5</v>
      </c>
      <c r="E569" s="230">
        <v>26.198034000000003</v>
      </c>
      <c r="F569" s="223">
        <v>13.099017000000002</v>
      </c>
      <c r="G569" s="244">
        <f>F569/$F$572</f>
        <v>2.7363231638321212E-6</v>
      </c>
      <c r="H569" s="252">
        <f t="shared" si="22"/>
        <v>0.99999595954573839</v>
      </c>
      <c r="I569" s="256" t="str">
        <f t="shared" si="23"/>
        <v>C</v>
      </c>
    </row>
    <row r="570" spans="1:9" x14ac:dyDescent="0.2">
      <c r="A570" s="226">
        <v>566</v>
      </c>
      <c r="B570" s="226" t="s">
        <v>807</v>
      </c>
      <c r="C570" s="222" t="s">
        <v>94</v>
      </c>
      <c r="D570" s="233">
        <v>1</v>
      </c>
      <c r="E570" s="230">
        <v>11.847917000000002</v>
      </c>
      <c r="F570" s="223">
        <v>11.847917000000002</v>
      </c>
      <c r="G570" s="244">
        <f>F570/$F$572</f>
        <v>2.4749742465606676E-6</v>
      </c>
      <c r="H570" s="252">
        <f t="shared" si="22"/>
        <v>0.99999843451998494</v>
      </c>
      <c r="I570" s="256" t="str">
        <f t="shared" si="23"/>
        <v>C</v>
      </c>
    </row>
    <row r="571" spans="1:9" x14ac:dyDescent="0.2">
      <c r="A571" s="226">
        <v>567</v>
      </c>
      <c r="B571" s="226" t="s">
        <v>810</v>
      </c>
      <c r="C571" s="222" t="s">
        <v>97</v>
      </c>
      <c r="D571" s="233">
        <v>1</v>
      </c>
      <c r="E571" s="230">
        <v>7.4940890000000007</v>
      </c>
      <c r="F571" s="223">
        <v>7.4940890000000007</v>
      </c>
      <c r="G571" s="244">
        <f>F571/$F$572</f>
        <v>1.565480014456008E-6</v>
      </c>
      <c r="H571" s="252">
        <f t="shared" si="22"/>
        <v>0.99999999999999944</v>
      </c>
      <c r="I571" s="256" t="str">
        <f t="shared" si="23"/>
        <v>C</v>
      </c>
    </row>
    <row r="572" spans="1:9" ht="15" x14ac:dyDescent="0.2">
      <c r="A572" s="72"/>
      <c r="B572" s="72"/>
      <c r="C572" s="72"/>
      <c r="D572" s="72"/>
      <c r="E572" s="72" t="s">
        <v>1286</v>
      </c>
      <c r="F572" s="225">
        <f>SUM(F5:F571)</f>
        <v>4787086.9834158421</v>
      </c>
      <c r="G572" s="245"/>
      <c r="H572" s="245"/>
      <c r="I572" s="72"/>
    </row>
    <row r="573" spans="1:9" ht="15" x14ac:dyDescent="0.2">
      <c r="A573" s="240"/>
      <c r="B573" s="240"/>
      <c r="C573" s="240"/>
      <c r="D573" s="240"/>
      <c r="E573" s="240"/>
      <c r="F573" s="262"/>
      <c r="G573" s="263"/>
      <c r="H573" s="263"/>
      <c r="I573" s="240"/>
    </row>
    <row r="574" spans="1:9" ht="15" x14ac:dyDescent="0.2">
      <c r="A574" s="240"/>
      <c r="B574" s="240"/>
      <c r="C574" s="240"/>
      <c r="D574" s="240"/>
      <c r="E574" s="240"/>
      <c r="F574" s="262"/>
      <c r="G574" s="263"/>
      <c r="H574" s="263"/>
      <c r="I574" s="240"/>
    </row>
    <row r="575" spans="1:9" ht="30" x14ac:dyDescent="0.2">
      <c r="A575" s="72" t="s">
        <v>1289</v>
      </c>
      <c r="B575" s="72" t="s">
        <v>1290</v>
      </c>
      <c r="C575" s="72" t="s">
        <v>1291</v>
      </c>
      <c r="D575" s="72" t="s">
        <v>1292</v>
      </c>
      <c r="E575" s="240"/>
      <c r="F575" s="262"/>
      <c r="G575" s="263"/>
      <c r="H575" s="263"/>
      <c r="I575" s="240"/>
    </row>
    <row r="576" spans="1:9" ht="15" x14ac:dyDescent="0.2">
      <c r="A576" s="264" t="s">
        <v>1293</v>
      </c>
      <c r="B576" s="265">
        <v>0.8</v>
      </c>
      <c r="C576" s="266">
        <f>COUNTIF($I$5:$I$571,A576)/COUNTA($I$5:$I$571)</f>
        <v>0.12169312169312169</v>
      </c>
      <c r="D576" s="267">
        <f>SUMIF($I$5:$I$571,A576,$G$5:$G$571)</f>
        <v>0.79936038805542298</v>
      </c>
      <c r="E576" s="240"/>
      <c r="F576" s="262"/>
      <c r="G576" s="263"/>
      <c r="H576" s="263"/>
      <c r="I576" s="240"/>
    </row>
    <row r="577" spans="1:9" ht="15" x14ac:dyDescent="0.2">
      <c r="A577" s="264" t="s">
        <v>1294</v>
      </c>
      <c r="B577" s="265">
        <v>0.95</v>
      </c>
      <c r="C577" s="266">
        <f>COUNTIF($I$5:$I$571,A577)/COUNTA($I$5:$I$571)</f>
        <v>0.2292768959435626</v>
      </c>
      <c r="D577" s="267">
        <f>SUMIF($I$5:$I$571,A577,$G$5:$G$571)</f>
        <v>0.15020991172363629</v>
      </c>
      <c r="E577" s="240"/>
      <c r="F577" s="262"/>
      <c r="G577" s="263"/>
      <c r="H577" s="263"/>
      <c r="I577" s="240"/>
    </row>
    <row r="578" spans="1:9" ht="15" x14ac:dyDescent="0.2">
      <c r="A578" s="264" t="s">
        <v>1295</v>
      </c>
      <c r="B578" s="265">
        <v>1</v>
      </c>
      <c r="C578" s="266">
        <f>COUNTIF($I$5:$I$571,A578)/COUNTA($I$5:$I$571)</f>
        <v>0.64902998236331566</v>
      </c>
      <c r="D578" s="267">
        <f>SUMIF($I$5:$I$571,A578,$G$5:$G$571)</f>
        <v>5.0429700220939615E-2</v>
      </c>
      <c r="E578" s="240"/>
      <c r="F578" s="262"/>
      <c r="G578" s="263"/>
      <c r="H578" s="263"/>
      <c r="I578" s="240"/>
    </row>
    <row r="579" spans="1:9" ht="15" x14ac:dyDescent="0.2">
      <c r="A579" s="240"/>
      <c r="B579" s="240"/>
      <c r="C579" s="240"/>
      <c r="D579" s="240"/>
      <c r="E579" s="240"/>
      <c r="F579" s="262"/>
      <c r="G579" s="263"/>
      <c r="H579" s="263"/>
      <c r="I579" s="240"/>
    </row>
    <row r="580" spans="1:9" ht="15" x14ac:dyDescent="0.2">
      <c r="A580" s="240"/>
      <c r="B580" s="240"/>
      <c r="C580" s="240"/>
      <c r="D580" s="240"/>
      <c r="E580" s="240"/>
      <c r="F580" s="262"/>
      <c r="G580" s="263"/>
      <c r="H580" s="263"/>
      <c r="I580" s="240"/>
    </row>
    <row r="581" spans="1:9" ht="15" x14ac:dyDescent="0.2">
      <c r="A581" s="240"/>
      <c r="B581" s="240"/>
      <c r="C581" s="240"/>
      <c r="D581" s="240"/>
      <c r="E581" s="240"/>
      <c r="F581" s="262"/>
      <c r="G581" s="263"/>
      <c r="H581" s="263"/>
      <c r="I581" s="240"/>
    </row>
    <row r="582" spans="1:9" ht="15" x14ac:dyDescent="0.2">
      <c r="A582" s="240"/>
      <c r="B582" s="240"/>
      <c r="C582" s="240"/>
      <c r="D582" s="240"/>
      <c r="E582" s="240"/>
      <c r="F582" s="262"/>
      <c r="G582" s="263"/>
      <c r="H582" s="263"/>
      <c r="I582" s="240"/>
    </row>
    <row r="583" spans="1:9" ht="15" x14ac:dyDescent="0.2">
      <c r="A583" s="240"/>
      <c r="B583" s="240"/>
      <c r="C583" s="240"/>
      <c r="D583" s="240"/>
      <c r="E583" s="240"/>
      <c r="F583" s="262"/>
      <c r="G583" s="263"/>
      <c r="H583" s="263"/>
      <c r="I583" s="240"/>
    </row>
    <row r="584" spans="1:9" ht="15" x14ac:dyDescent="0.2">
      <c r="A584" s="240"/>
      <c r="B584" s="240"/>
      <c r="C584" s="240"/>
      <c r="D584" s="240"/>
      <c r="E584" s="240"/>
      <c r="F584" s="262"/>
      <c r="G584" s="263"/>
      <c r="H584" s="263"/>
      <c r="I584" s="240"/>
    </row>
    <row r="585" spans="1:9" ht="15" x14ac:dyDescent="0.2">
      <c r="A585" s="240"/>
      <c r="B585" s="240"/>
      <c r="C585" s="240"/>
      <c r="D585" s="240"/>
      <c r="E585" s="240"/>
      <c r="F585" s="262"/>
      <c r="G585" s="263"/>
      <c r="H585" s="263"/>
      <c r="I585" s="240"/>
    </row>
    <row r="586" spans="1:9" ht="15" x14ac:dyDescent="0.2">
      <c r="A586" s="240"/>
      <c r="B586" s="240"/>
      <c r="C586" s="240"/>
      <c r="D586" s="240"/>
      <c r="E586" s="240"/>
      <c r="F586" s="262"/>
      <c r="G586" s="263"/>
      <c r="H586" s="263"/>
      <c r="I586" s="240"/>
    </row>
    <row r="587" spans="1:9" ht="15" x14ac:dyDescent="0.2">
      <c r="A587" s="240"/>
      <c r="B587" s="240"/>
      <c r="C587" s="240"/>
      <c r="D587" s="240"/>
      <c r="E587" s="240"/>
      <c r="F587" s="262"/>
      <c r="G587" s="263"/>
      <c r="H587" s="263"/>
      <c r="I587" s="240"/>
    </row>
    <row r="588" spans="1:9" ht="15" x14ac:dyDescent="0.2">
      <c r="A588" s="240"/>
      <c r="B588" s="240"/>
      <c r="C588" s="240"/>
      <c r="D588" s="240"/>
      <c r="E588" s="240"/>
      <c r="F588" s="262"/>
      <c r="G588" s="263"/>
      <c r="H588" s="263"/>
      <c r="I588" s="240"/>
    </row>
    <row r="589" spans="1:9" ht="15" x14ac:dyDescent="0.2">
      <c r="A589" s="240"/>
      <c r="B589" s="30" t="s">
        <v>1351</v>
      </c>
      <c r="C589" s="240"/>
      <c r="D589" s="240"/>
      <c r="E589" s="240"/>
      <c r="F589" s="262"/>
      <c r="G589" s="263"/>
      <c r="H589" s="263"/>
      <c r="I589" s="240"/>
    </row>
    <row r="590" spans="1:9" ht="15" x14ac:dyDescent="0.2">
      <c r="A590" s="240"/>
      <c r="B590" s="240"/>
      <c r="C590" s="240"/>
      <c r="D590" s="240"/>
      <c r="E590" s="240"/>
      <c r="F590" s="262"/>
      <c r="G590" s="263"/>
      <c r="H590" s="263"/>
      <c r="I590" s="240"/>
    </row>
    <row r="591" spans="1:9" x14ac:dyDescent="0.2">
      <c r="A591" s="213"/>
      <c r="B591" s="213"/>
      <c r="C591" s="213"/>
      <c r="D591" s="214"/>
      <c r="E591" s="215"/>
      <c r="F591" s="224"/>
      <c r="G591" s="246"/>
      <c r="H591" s="253"/>
      <c r="I591" s="257"/>
    </row>
    <row r="592" spans="1:9" x14ac:dyDescent="0.2">
      <c r="A592" s="213"/>
      <c r="B592" s="213"/>
      <c r="C592" s="213"/>
      <c r="D592" s="214"/>
      <c r="E592" s="215"/>
      <c r="F592" s="224"/>
      <c r="G592" s="246"/>
      <c r="H592" s="253"/>
      <c r="I592" s="257"/>
    </row>
    <row r="593" spans="1:9" x14ac:dyDescent="0.2">
      <c r="A593" s="213"/>
      <c r="B593" s="213"/>
      <c r="C593" s="213"/>
      <c r="D593" s="214"/>
      <c r="E593" s="215"/>
      <c r="F593" s="224"/>
      <c r="G593" s="246"/>
      <c r="H593" s="253"/>
      <c r="I593" s="257"/>
    </row>
    <row r="594" spans="1:9" x14ac:dyDescent="0.2">
      <c r="A594" s="213"/>
      <c r="B594" s="213"/>
      <c r="C594" s="213"/>
      <c r="D594" s="214"/>
      <c r="E594" s="215"/>
      <c r="F594" s="224"/>
      <c r="G594" s="246"/>
      <c r="H594" s="253"/>
      <c r="I594" s="257"/>
    </row>
    <row r="595" spans="1:9" x14ac:dyDescent="0.2">
      <c r="A595" s="213"/>
      <c r="B595" s="213"/>
      <c r="C595" s="213"/>
      <c r="D595" s="214"/>
      <c r="E595" s="215"/>
      <c r="F595" s="224"/>
      <c r="G595" s="246"/>
      <c r="H595" s="253"/>
      <c r="I595" s="257"/>
    </row>
    <row r="596" spans="1:9" ht="15" x14ac:dyDescent="0.2">
      <c r="A596" s="30"/>
      <c r="C596" s="30"/>
      <c r="D596" s="216"/>
      <c r="E596" s="29"/>
      <c r="F596" s="74"/>
      <c r="G596" s="247"/>
      <c r="H596" s="247"/>
      <c r="I596" s="234"/>
    </row>
    <row r="597" spans="1:9" ht="15" x14ac:dyDescent="0.2">
      <c r="A597" s="29"/>
      <c r="B597" s="29"/>
      <c r="C597" s="30"/>
      <c r="D597" s="216"/>
      <c r="E597" s="29"/>
      <c r="F597" s="75"/>
      <c r="G597" s="248"/>
      <c r="H597" s="248"/>
      <c r="I597" s="258"/>
    </row>
    <row r="598" spans="1:9" ht="15" x14ac:dyDescent="0.2">
      <c r="A598" s="29"/>
      <c r="B598" s="29"/>
      <c r="C598" s="144"/>
      <c r="D598" s="216"/>
      <c r="E598" s="29"/>
      <c r="F598" s="75"/>
      <c r="G598" s="248"/>
      <c r="H598" s="248"/>
      <c r="I598" s="258"/>
    </row>
    <row r="599" spans="1:9" ht="15.75" thickBot="1" x14ac:dyDescent="0.25">
      <c r="A599"/>
      <c r="B599" s="29"/>
      <c r="C599" s="268"/>
      <c r="D599" s="216"/>
      <c r="E599" s="317"/>
      <c r="F599" s="317"/>
      <c r="G599" s="317"/>
      <c r="H599" s="317"/>
      <c r="I599" s="258"/>
    </row>
    <row r="600" spans="1:9" ht="15" x14ac:dyDescent="0.2">
      <c r="A600" s="29"/>
      <c r="B600" s="29"/>
      <c r="C600" s="49" t="s">
        <v>25</v>
      </c>
      <c r="D600" s="216"/>
      <c r="E600" s="231"/>
      <c r="F600" s="77" t="s">
        <v>416</v>
      </c>
      <c r="G600" s="269"/>
      <c r="H600" s="248"/>
      <c r="I600" s="258"/>
    </row>
    <row r="601" spans="1:9" ht="15" x14ac:dyDescent="0.2">
      <c r="A601" s="29"/>
      <c r="B601" s="29"/>
      <c r="C601" s="49" t="s">
        <v>26</v>
      </c>
      <c r="D601" s="216"/>
      <c r="E601" s="231"/>
      <c r="F601" s="45"/>
      <c r="G601" s="248"/>
      <c r="H601" s="248"/>
      <c r="I601" s="258"/>
    </row>
    <row r="602" spans="1:9" ht="15" x14ac:dyDescent="0.2">
      <c r="A602" s="29"/>
      <c r="B602" s="29"/>
      <c r="C602" s="30"/>
      <c r="D602" s="216"/>
      <c r="E602" s="29"/>
      <c r="F602" s="75"/>
      <c r="G602" s="248"/>
      <c r="H602" s="248"/>
      <c r="I602" s="258"/>
    </row>
    <row r="603" spans="1:9" ht="15" x14ac:dyDescent="0.2">
      <c r="A603" s="29"/>
      <c r="B603" s="29"/>
      <c r="C603" s="30"/>
      <c r="D603" s="216"/>
      <c r="E603" s="29"/>
      <c r="F603" s="75"/>
      <c r="G603" s="248"/>
      <c r="H603" s="248"/>
      <c r="I603" s="258"/>
    </row>
    <row r="604" spans="1:9" ht="15" x14ac:dyDescent="0.2">
      <c r="A604" s="29"/>
      <c r="B604" s="29"/>
      <c r="C604" s="30"/>
      <c r="D604" s="216"/>
      <c r="E604" s="29"/>
      <c r="F604" s="75"/>
      <c r="G604" s="248"/>
      <c r="H604" s="248"/>
      <c r="I604" s="258"/>
    </row>
    <row r="605" spans="1:9" ht="15" x14ac:dyDescent="0.2">
      <c r="A605" s="29"/>
      <c r="B605" s="29"/>
      <c r="C605" s="30"/>
      <c r="E605" s="29"/>
      <c r="F605" s="75"/>
      <c r="G605" s="248"/>
      <c r="H605" s="248"/>
      <c r="I605" s="258"/>
    </row>
    <row r="606" spans="1:9" ht="15" x14ac:dyDescent="0.2">
      <c r="A606" s="29"/>
      <c r="B606" s="29"/>
      <c r="C606" s="30"/>
      <c r="D606" s="216"/>
      <c r="E606" s="29"/>
      <c r="F606" s="75"/>
      <c r="G606" s="248"/>
      <c r="H606" s="248"/>
      <c r="I606" s="258"/>
    </row>
    <row r="607" spans="1:9" ht="15" x14ac:dyDescent="0.2">
      <c r="A607" s="29"/>
      <c r="B607" s="29"/>
      <c r="C607" s="30"/>
      <c r="D607" s="216"/>
      <c r="E607" s="29"/>
      <c r="F607" s="75"/>
      <c r="G607" s="248"/>
      <c r="H607" s="248"/>
      <c r="I607" s="258"/>
    </row>
    <row r="608" spans="1:9" ht="15" x14ac:dyDescent="0.2">
      <c r="A608" s="29"/>
      <c r="B608" s="29"/>
      <c r="C608" s="30"/>
      <c r="D608" s="216"/>
      <c r="E608" s="29"/>
      <c r="F608" s="75"/>
      <c r="G608" s="248"/>
      <c r="H608" s="248"/>
      <c r="I608" s="258"/>
    </row>
    <row r="609" spans="1:9" ht="15" x14ac:dyDescent="0.2">
      <c r="A609" s="29"/>
      <c r="B609" s="29"/>
      <c r="C609" s="30"/>
      <c r="D609" s="216"/>
      <c r="E609" s="29"/>
      <c r="F609" s="75"/>
      <c r="G609" s="248"/>
      <c r="H609" s="248"/>
      <c r="I609" s="258"/>
    </row>
    <row r="610" spans="1:9" ht="15" x14ac:dyDescent="0.2">
      <c r="A610" s="29"/>
      <c r="B610" s="29"/>
      <c r="C610" s="30"/>
      <c r="D610" s="216"/>
      <c r="E610" s="29"/>
      <c r="F610" s="75"/>
      <c r="G610" s="248"/>
      <c r="H610" s="248"/>
      <c r="I610" s="258"/>
    </row>
    <row r="611" spans="1:9" ht="15" x14ac:dyDescent="0.2">
      <c r="A611" s="29"/>
      <c r="B611" s="29"/>
      <c r="C611" s="30"/>
      <c r="E611" s="29"/>
      <c r="F611" s="75"/>
      <c r="G611" s="248"/>
      <c r="H611" s="248"/>
      <c r="I611" s="258"/>
    </row>
    <row r="612" spans="1:9" ht="15" x14ac:dyDescent="0.25">
      <c r="A612" s="29"/>
      <c r="B612" s="29"/>
      <c r="C612" s="30"/>
      <c r="E612" s="232"/>
    </row>
    <row r="613" spans="1:9" ht="15" x14ac:dyDescent="0.2">
      <c r="A613" s="29"/>
      <c r="B613" s="29"/>
      <c r="C613" s="30"/>
      <c r="E613" s="49"/>
    </row>
    <row r="614" spans="1:9" ht="15" x14ac:dyDescent="0.2">
      <c r="A614" s="29"/>
      <c r="B614" s="29"/>
      <c r="C614" s="30"/>
      <c r="E614" s="49"/>
      <c r="F614" s="77"/>
      <c r="G614" s="250"/>
      <c r="H614" s="250"/>
      <c r="I614" s="258"/>
    </row>
  </sheetData>
  <autoFilter ref="B4:I571" xr:uid="{6C0CF828-9445-42F5-BE1C-EFDD8F057DD1}">
    <sortState xmlns:xlrd2="http://schemas.microsoft.com/office/spreadsheetml/2017/richdata2" ref="B5:I571">
      <sortCondition descending="1" ref="F4:F571"/>
    </sortState>
  </autoFilter>
  <mergeCells count="1">
    <mergeCell ref="E599:H599"/>
  </mergeCells>
  <conditionalFormatting sqref="G5:G590">
    <cfRule type="colorScale" priority="13">
      <colorScale>
        <cfvo type="min"/>
        <cfvo type="percentile" val="50"/>
        <cfvo type="max"/>
        <color rgb="FF63BE7B"/>
        <color rgb="FFFFEB84"/>
        <color rgb="FFF8696B"/>
      </colorScale>
    </cfRule>
  </conditionalFormatting>
  <pageMargins left="0.51181102362204722" right="0.51181102362204722" top="0.78740157480314965" bottom="0.78740157480314965" header="0.31496062992125984" footer="0.31496062992125984"/>
  <pageSetup paperSize="9" scale="48" fitToHeight="10" orientation="portrait" r:id="rId1"/>
  <rowBreaks count="2" manualBreakCount="2">
    <brk id="468" max="8" man="1"/>
    <brk id="603" max="8" man="1"/>
  </rowBreaks>
  <colBreaks count="1" manualBreakCount="1">
    <brk id="9" max="3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5FF28-75BA-4276-8BDD-1BD3A727A13E}">
  <sheetPr>
    <pageSetUpPr fitToPage="1"/>
  </sheetPr>
  <dimension ref="A1:Q568"/>
  <sheetViews>
    <sheetView view="pageBreakPreview" zoomScale="85" zoomScaleNormal="85" zoomScaleSheetLayoutView="85" workbookViewId="0">
      <pane ySplit="1" topLeftCell="A2" activePane="bottomLeft" state="frozen"/>
      <selection pane="bottomLeft" activeCell="A568" sqref="A2:E568"/>
    </sheetView>
  </sheetViews>
  <sheetFormatPr defaultRowHeight="15" x14ac:dyDescent="0.2"/>
  <cols>
    <col min="1" max="1" width="9.6640625" style="27" bestFit="1" customWidth="1"/>
    <col min="2" max="2" width="75.33203125" style="147" customWidth="1"/>
    <col min="3" max="3" width="15.1640625" style="76" customWidth="1"/>
    <col min="4" max="4" width="19.33203125" style="6" customWidth="1"/>
    <col min="5" max="5" width="21.1640625" style="6" customWidth="1"/>
    <col min="6" max="6" width="12.5" style="3" bestFit="1" customWidth="1"/>
    <col min="7" max="17" width="9.33203125" style="3"/>
  </cols>
  <sheetData>
    <row r="1" spans="1:5" s="3" customFormat="1" ht="30" x14ac:dyDescent="0.2">
      <c r="A1" s="276" t="s">
        <v>28</v>
      </c>
      <c r="B1" s="277" t="s">
        <v>31</v>
      </c>
      <c r="C1" s="278" t="s">
        <v>33</v>
      </c>
      <c r="D1" s="277" t="s">
        <v>42</v>
      </c>
      <c r="E1" s="292" t="s">
        <v>34</v>
      </c>
    </row>
    <row r="2" spans="1:5" s="3" customFormat="1" ht="30" x14ac:dyDescent="0.2">
      <c r="A2" s="50" t="s">
        <v>1027</v>
      </c>
      <c r="B2" s="135" t="s">
        <v>1114</v>
      </c>
      <c r="C2" s="54">
        <v>1</v>
      </c>
      <c r="D2" s="56">
        <v>421924.19736000005</v>
      </c>
      <c r="E2" s="296">
        <v>421924.19736000005</v>
      </c>
    </row>
    <row r="3" spans="1:5" s="3" customFormat="1" ht="30" x14ac:dyDescent="0.2">
      <c r="A3" s="50" t="s">
        <v>868</v>
      </c>
      <c r="B3" s="135" t="s">
        <v>236</v>
      </c>
      <c r="C3" s="54">
        <v>3400</v>
      </c>
      <c r="D3" s="56">
        <v>113.049396</v>
      </c>
      <c r="E3" s="294">
        <v>384367.94640000002</v>
      </c>
    </row>
    <row r="4" spans="1:5" s="3" customFormat="1" ht="30" x14ac:dyDescent="0.2">
      <c r="A4" s="50" t="s">
        <v>1023</v>
      </c>
      <c r="B4" s="135" t="s">
        <v>1043</v>
      </c>
      <c r="C4" s="54">
        <v>1</v>
      </c>
      <c r="D4" s="56">
        <v>172222.16</v>
      </c>
      <c r="E4" s="296">
        <v>172222.16</v>
      </c>
    </row>
    <row r="5" spans="1:5" s="3" customFormat="1" ht="30" x14ac:dyDescent="0.2">
      <c r="A5" s="50" t="s">
        <v>634</v>
      </c>
      <c r="B5" s="135" t="s">
        <v>603</v>
      </c>
      <c r="C5" s="54">
        <v>1824</v>
      </c>
      <c r="D5" s="56">
        <v>84.41171700000001</v>
      </c>
      <c r="E5" s="294">
        <v>153966.97180800003</v>
      </c>
    </row>
    <row r="6" spans="1:5" s="3" customFormat="1" ht="45" x14ac:dyDescent="0.2">
      <c r="A6" s="50" t="s">
        <v>1021</v>
      </c>
      <c r="B6" s="135" t="s">
        <v>1034</v>
      </c>
      <c r="C6" s="54">
        <v>3</v>
      </c>
      <c r="D6" s="56">
        <v>49332.170662666671</v>
      </c>
      <c r="E6" s="296">
        <v>147996.51198800001</v>
      </c>
    </row>
    <row r="7" spans="1:5" s="3" customFormat="1" ht="45" x14ac:dyDescent="0.2">
      <c r="A7" s="50" t="s">
        <v>1029</v>
      </c>
      <c r="B7" s="135" t="s">
        <v>1103</v>
      </c>
      <c r="C7" s="54">
        <v>1</v>
      </c>
      <c r="D7" s="56">
        <v>139037.63727199999</v>
      </c>
      <c r="E7" s="296">
        <v>139037.63727199999</v>
      </c>
    </row>
    <row r="8" spans="1:5" s="3" customFormat="1" ht="60" x14ac:dyDescent="0.2">
      <c r="A8" s="50" t="s">
        <v>879</v>
      </c>
      <c r="B8" s="135" t="s">
        <v>241</v>
      </c>
      <c r="C8" s="54">
        <v>175.9</v>
      </c>
      <c r="D8" s="56">
        <v>724.01157000000012</v>
      </c>
      <c r="E8" s="294">
        <v>127353.63516300003</v>
      </c>
    </row>
    <row r="9" spans="1:5" s="3" customFormat="1" ht="45" x14ac:dyDescent="0.2">
      <c r="A9" s="50" t="s">
        <v>1031</v>
      </c>
      <c r="B9" s="135" t="s">
        <v>1060</v>
      </c>
      <c r="C9" s="54">
        <v>1</v>
      </c>
      <c r="D9" s="56">
        <v>117288.592</v>
      </c>
      <c r="E9" s="296">
        <v>117288.592</v>
      </c>
    </row>
    <row r="10" spans="1:5" s="3" customFormat="1" ht="30" x14ac:dyDescent="0.2">
      <c r="A10" s="50" t="s">
        <v>1022</v>
      </c>
      <c r="B10" s="135" t="s">
        <v>1042</v>
      </c>
      <c r="C10" s="54">
        <v>1</v>
      </c>
      <c r="D10" s="56">
        <v>113910.72000000002</v>
      </c>
      <c r="E10" s="296">
        <v>113910.72000000002</v>
      </c>
    </row>
    <row r="11" spans="1:5" s="3" customFormat="1" ht="30" x14ac:dyDescent="0.2">
      <c r="A11" s="50" t="s">
        <v>878</v>
      </c>
      <c r="B11" s="135" t="s">
        <v>610</v>
      </c>
      <c r="C11" s="57">
        <v>408.22</v>
      </c>
      <c r="D11" s="83">
        <v>263.22745600000002</v>
      </c>
      <c r="E11" s="298">
        <v>107454.71208832001</v>
      </c>
    </row>
    <row r="12" spans="1:5" s="3" customFormat="1" ht="30" x14ac:dyDescent="0.2">
      <c r="A12" s="50" t="s">
        <v>54</v>
      </c>
      <c r="B12" s="135" t="s">
        <v>260</v>
      </c>
      <c r="C12" s="57">
        <v>720</v>
      </c>
      <c r="D12" s="56">
        <v>144.48953900000001</v>
      </c>
      <c r="E12" s="294">
        <v>104032.46808000001</v>
      </c>
    </row>
    <row r="13" spans="1:5" s="3" customFormat="1" ht="30" x14ac:dyDescent="0.2">
      <c r="A13" s="50" t="s">
        <v>872</v>
      </c>
      <c r="B13" s="135" t="s">
        <v>251</v>
      </c>
      <c r="C13" s="57">
        <v>1610.05</v>
      </c>
      <c r="D13" s="65">
        <v>58.816888000000006</v>
      </c>
      <c r="E13" s="297">
        <v>94698.13052440001</v>
      </c>
    </row>
    <row r="14" spans="1:5" s="3" customFormat="1" ht="120" x14ac:dyDescent="0.2">
      <c r="A14" s="50" t="s">
        <v>409</v>
      </c>
      <c r="B14" s="135" t="s">
        <v>322</v>
      </c>
      <c r="C14" s="57">
        <v>55.2</v>
      </c>
      <c r="D14" s="56">
        <v>1685.6070300000001</v>
      </c>
      <c r="E14" s="294">
        <v>93045.508056000006</v>
      </c>
    </row>
    <row r="15" spans="1:5" s="3" customFormat="1" ht="60" x14ac:dyDescent="0.2">
      <c r="A15" s="50" t="s">
        <v>632</v>
      </c>
      <c r="B15" s="135" t="s">
        <v>238</v>
      </c>
      <c r="C15" s="57">
        <v>1370</v>
      </c>
      <c r="D15" s="56">
        <v>62.329802000000008</v>
      </c>
      <c r="E15" s="294">
        <v>85391.828740000012</v>
      </c>
    </row>
    <row r="16" spans="1:5" s="3" customFormat="1" x14ac:dyDescent="0.2">
      <c r="A16" s="50" t="s">
        <v>55</v>
      </c>
      <c r="B16" s="135" t="s">
        <v>5</v>
      </c>
      <c r="C16" s="57">
        <v>480</v>
      </c>
      <c r="D16" s="56">
        <v>139.485139</v>
      </c>
      <c r="E16" s="294">
        <v>66952.866720000005</v>
      </c>
    </row>
    <row r="17" spans="1:5" s="3" customFormat="1" ht="45" x14ac:dyDescent="0.2">
      <c r="A17" s="50" t="s">
        <v>1321</v>
      </c>
      <c r="B17" s="141" t="s">
        <v>1015</v>
      </c>
      <c r="C17" s="68">
        <v>3089.2</v>
      </c>
      <c r="D17" s="56">
        <v>20.843326000000001</v>
      </c>
      <c r="E17" s="294">
        <v>64389.202679200003</v>
      </c>
    </row>
    <row r="18" spans="1:5" s="3" customFormat="1" ht="30" x14ac:dyDescent="0.2">
      <c r="A18" s="50" t="s">
        <v>1104</v>
      </c>
      <c r="B18" s="135" t="s">
        <v>1115</v>
      </c>
      <c r="C18" s="54">
        <v>247.25400000000002</v>
      </c>
      <c r="D18" s="56">
        <v>249.41035957142856</v>
      </c>
      <c r="E18" s="296">
        <v>61667.709045474003</v>
      </c>
    </row>
    <row r="19" spans="1:5" s="3" customFormat="1" ht="45" x14ac:dyDescent="0.2">
      <c r="A19" s="50" t="s">
        <v>521</v>
      </c>
      <c r="B19" s="135" t="s">
        <v>314</v>
      </c>
      <c r="C19" s="57">
        <v>2</v>
      </c>
      <c r="D19" s="56">
        <v>28416.234300000004</v>
      </c>
      <c r="E19" s="294">
        <v>56832.468600000007</v>
      </c>
    </row>
    <row r="20" spans="1:5" s="3" customFormat="1" ht="30" x14ac:dyDescent="0.2">
      <c r="A20" s="50" t="s">
        <v>1020</v>
      </c>
      <c r="B20" s="135" t="s">
        <v>293</v>
      </c>
      <c r="C20" s="54">
        <v>1</v>
      </c>
      <c r="D20" s="56">
        <v>55923.789944000004</v>
      </c>
      <c r="E20" s="296">
        <v>55923.789944000004</v>
      </c>
    </row>
    <row r="21" spans="1:5" s="3" customFormat="1" ht="45" x14ac:dyDescent="0.2">
      <c r="A21" s="50" t="s">
        <v>799</v>
      </c>
      <c r="B21" s="141" t="s">
        <v>232</v>
      </c>
      <c r="C21" s="68">
        <v>1122</v>
      </c>
      <c r="D21" s="56">
        <v>46.240656000000001</v>
      </c>
      <c r="E21" s="294">
        <v>51882.016032</v>
      </c>
    </row>
    <row r="22" spans="1:5" s="3" customFormat="1" ht="45" x14ac:dyDescent="0.2">
      <c r="A22" s="50" t="s">
        <v>786</v>
      </c>
      <c r="B22" s="141" t="s">
        <v>988</v>
      </c>
      <c r="C22" s="68">
        <v>33</v>
      </c>
      <c r="D22" s="56">
        <v>1566.8935655371506</v>
      </c>
      <c r="E22" s="294">
        <v>51707.487662725973</v>
      </c>
    </row>
    <row r="23" spans="1:5" s="3" customFormat="1" ht="45" x14ac:dyDescent="0.2">
      <c r="A23" s="50" t="s">
        <v>771</v>
      </c>
      <c r="B23" s="141" t="s">
        <v>988</v>
      </c>
      <c r="C23" s="68">
        <v>32</v>
      </c>
      <c r="D23" s="56">
        <v>1566.8935655371506</v>
      </c>
      <c r="E23" s="294">
        <v>50140.594097188819</v>
      </c>
    </row>
    <row r="24" spans="1:5" s="3" customFormat="1" ht="30" x14ac:dyDescent="0.2">
      <c r="A24" s="50" t="s">
        <v>414</v>
      </c>
      <c r="B24" s="135" t="s">
        <v>324</v>
      </c>
      <c r="C24" s="57">
        <v>144.4</v>
      </c>
      <c r="D24" s="56">
        <v>339.98642500000005</v>
      </c>
      <c r="E24" s="294">
        <v>49094.03977000001</v>
      </c>
    </row>
    <row r="25" spans="1:5" s="3" customFormat="1" ht="45" x14ac:dyDescent="0.2">
      <c r="A25" s="50" t="s">
        <v>330</v>
      </c>
      <c r="B25" s="135" t="s">
        <v>296</v>
      </c>
      <c r="C25" s="57">
        <v>406.98</v>
      </c>
      <c r="D25" s="56">
        <v>119.567627</v>
      </c>
      <c r="E25" s="294">
        <v>48661.632836460005</v>
      </c>
    </row>
    <row r="26" spans="1:5" s="3" customFormat="1" ht="45" x14ac:dyDescent="0.2">
      <c r="A26" s="50" t="s">
        <v>757</v>
      </c>
      <c r="B26" s="141" t="s">
        <v>988</v>
      </c>
      <c r="C26" s="68">
        <v>31</v>
      </c>
      <c r="D26" s="56">
        <v>1566.8935655371506</v>
      </c>
      <c r="E26" s="294">
        <v>48573.700531651666</v>
      </c>
    </row>
    <row r="27" spans="1:5" s="3" customFormat="1" ht="45" x14ac:dyDescent="0.2">
      <c r="A27" s="50" t="s">
        <v>1066</v>
      </c>
      <c r="B27" s="135" t="s">
        <v>1101</v>
      </c>
      <c r="C27" s="54">
        <v>5</v>
      </c>
      <c r="D27" s="56">
        <v>9555.7356539200009</v>
      </c>
      <c r="E27" s="296">
        <v>47778.678269600001</v>
      </c>
    </row>
    <row r="28" spans="1:5" s="3" customFormat="1" ht="30" x14ac:dyDescent="0.2">
      <c r="A28" s="50" t="s">
        <v>631</v>
      </c>
      <c r="B28" s="135" t="s">
        <v>244</v>
      </c>
      <c r="C28" s="54">
        <v>1270</v>
      </c>
      <c r="D28" s="56">
        <v>37.132648000000003</v>
      </c>
      <c r="E28" s="294">
        <v>47158.462960000004</v>
      </c>
    </row>
    <row r="29" spans="1:5" s="3" customFormat="1" ht="30" x14ac:dyDescent="0.2">
      <c r="A29" s="50" t="s">
        <v>326</v>
      </c>
      <c r="B29" s="135" t="s">
        <v>299</v>
      </c>
      <c r="C29" s="57">
        <v>43.02</v>
      </c>
      <c r="D29" s="56">
        <v>1067.375965</v>
      </c>
      <c r="E29" s="294">
        <v>45918.514014300003</v>
      </c>
    </row>
    <row r="30" spans="1:5" s="3" customFormat="1" ht="45" x14ac:dyDescent="0.2">
      <c r="A30" s="50" t="s">
        <v>1309</v>
      </c>
      <c r="B30" s="141" t="s">
        <v>1014</v>
      </c>
      <c r="C30" s="68">
        <v>1263</v>
      </c>
      <c r="D30" s="56">
        <v>32.703754000000004</v>
      </c>
      <c r="E30" s="294">
        <v>41304.841302000008</v>
      </c>
    </row>
    <row r="31" spans="1:5" s="3" customFormat="1" ht="30" x14ac:dyDescent="0.2">
      <c r="A31" s="50" t="s">
        <v>633</v>
      </c>
      <c r="B31" s="135" t="s">
        <v>292</v>
      </c>
      <c r="C31" s="54">
        <v>210.56</v>
      </c>
      <c r="D31" s="56">
        <v>187.089494</v>
      </c>
      <c r="E31" s="294">
        <v>39393.563856640001</v>
      </c>
    </row>
    <row r="32" spans="1:5" s="3" customFormat="1" ht="30" x14ac:dyDescent="0.2">
      <c r="A32" s="50" t="s">
        <v>512</v>
      </c>
      <c r="B32" s="135" t="s">
        <v>1238</v>
      </c>
      <c r="C32" s="57">
        <v>37.479999999999997</v>
      </c>
      <c r="D32" s="56">
        <v>958.10489099999995</v>
      </c>
      <c r="E32" s="294">
        <v>35909.771314679994</v>
      </c>
    </row>
    <row r="33" spans="1:5" s="3" customFormat="1" ht="30" x14ac:dyDescent="0.2">
      <c r="A33" s="50" t="s">
        <v>382</v>
      </c>
      <c r="B33" s="135" t="s">
        <v>304</v>
      </c>
      <c r="C33" s="57">
        <v>29.38</v>
      </c>
      <c r="D33" s="56">
        <v>1186.7309050000001</v>
      </c>
      <c r="E33" s="294">
        <v>34866.153988900005</v>
      </c>
    </row>
    <row r="34" spans="1:5" s="3" customFormat="1" ht="30" x14ac:dyDescent="0.2">
      <c r="A34" s="50" t="s">
        <v>520</v>
      </c>
      <c r="B34" s="135" t="s">
        <v>17</v>
      </c>
      <c r="C34" s="57">
        <v>35.446799999999996</v>
      </c>
      <c r="D34" s="56">
        <v>884.74038700000006</v>
      </c>
      <c r="E34" s="294">
        <v>31361.215549911598</v>
      </c>
    </row>
    <row r="35" spans="1:5" s="3" customFormat="1" ht="60" x14ac:dyDescent="0.2">
      <c r="A35" s="50" t="s">
        <v>1062</v>
      </c>
      <c r="B35" s="135" t="s">
        <v>1080</v>
      </c>
      <c r="C35" s="54">
        <v>3</v>
      </c>
      <c r="D35" s="56">
        <v>9012.1864654742876</v>
      </c>
      <c r="E35" s="296">
        <v>27036.559396422861</v>
      </c>
    </row>
    <row r="36" spans="1:5" s="3" customFormat="1" ht="45" x14ac:dyDescent="0.2">
      <c r="A36" s="50" t="s">
        <v>1324</v>
      </c>
      <c r="B36" s="141" t="s">
        <v>232</v>
      </c>
      <c r="C36" s="68">
        <v>552.4</v>
      </c>
      <c r="D36" s="56">
        <v>46.240656000000001</v>
      </c>
      <c r="E36" s="294">
        <v>25543.338374399998</v>
      </c>
    </row>
    <row r="37" spans="1:5" s="3" customFormat="1" ht="45" x14ac:dyDescent="0.2">
      <c r="A37" s="50" t="s">
        <v>513</v>
      </c>
      <c r="B37" s="135" t="s">
        <v>1237</v>
      </c>
      <c r="C37" s="57">
        <v>229.5</v>
      </c>
      <c r="D37" s="56">
        <v>107.20675900000001</v>
      </c>
      <c r="E37" s="294">
        <v>24603.9511905</v>
      </c>
    </row>
    <row r="38" spans="1:5" s="3" customFormat="1" ht="45" x14ac:dyDescent="0.2">
      <c r="A38" s="50" t="s">
        <v>887</v>
      </c>
      <c r="B38" s="135" t="s">
        <v>424</v>
      </c>
      <c r="C38" s="57">
        <v>143.07000000000002</v>
      </c>
      <c r="D38" s="56">
        <v>169.68669300000002</v>
      </c>
      <c r="E38" s="294">
        <v>24277.075167510007</v>
      </c>
    </row>
    <row r="39" spans="1:5" s="3" customFormat="1" ht="45" x14ac:dyDescent="0.2">
      <c r="A39" s="50" t="s">
        <v>376</v>
      </c>
      <c r="B39" s="135" t="s">
        <v>1252</v>
      </c>
      <c r="C39" s="57">
        <v>28.562999999999999</v>
      </c>
      <c r="D39" s="56">
        <v>843.82941700000015</v>
      </c>
      <c r="E39" s="294">
        <v>24102.299637771004</v>
      </c>
    </row>
    <row r="40" spans="1:5" s="3" customFormat="1" ht="45" x14ac:dyDescent="0.2">
      <c r="A40" s="50" t="s">
        <v>782</v>
      </c>
      <c r="B40" s="141" t="s">
        <v>231</v>
      </c>
      <c r="C40" s="68">
        <v>734</v>
      </c>
      <c r="D40" s="56">
        <v>32.753798000000003</v>
      </c>
      <c r="E40" s="294">
        <v>24041.287732000001</v>
      </c>
    </row>
    <row r="41" spans="1:5" s="3" customFormat="1" ht="45" x14ac:dyDescent="0.2">
      <c r="A41" s="50" t="s">
        <v>283</v>
      </c>
      <c r="B41" s="135" t="s">
        <v>250</v>
      </c>
      <c r="C41" s="57">
        <v>1170.8</v>
      </c>
      <c r="D41" s="65">
        <v>20.180243000000001</v>
      </c>
      <c r="E41" s="297">
        <v>23627.028504400001</v>
      </c>
    </row>
    <row r="42" spans="1:5" s="3" customFormat="1" ht="30" x14ac:dyDescent="0.2">
      <c r="A42" s="50" t="s">
        <v>880</v>
      </c>
      <c r="B42" s="135" t="s">
        <v>948</v>
      </c>
      <c r="C42" s="54">
        <v>14</v>
      </c>
      <c r="D42" s="56">
        <v>1650.9588163800001</v>
      </c>
      <c r="E42" s="294">
        <v>23113.423429320002</v>
      </c>
    </row>
    <row r="43" spans="1:5" s="3" customFormat="1" ht="30" x14ac:dyDescent="0.2">
      <c r="A43" s="50" t="s">
        <v>1076</v>
      </c>
      <c r="B43" s="135" t="s">
        <v>1102</v>
      </c>
      <c r="C43" s="54">
        <v>5</v>
      </c>
      <c r="D43" s="56">
        <v>4577.0244902200002</v>
      </c>
      <c r="E43" s="296">
        <v>22885.1224511</v>
      </c>
    </row>
    <row r="44" spans="1:5" s="3" customFormat="1" ht="30" x14ac:dyDescent="0.2">
      <c r="A44" s="50" t="s">
        <v>882</v>
      </c>
      <c r="B44" s="135" t="s">
        <v>699</v>
      </c>
      <c r="C44" s="54">
        <v>9</v>
      </c>
      <c r="D44" s="56">
        <v>2536.8722347400007</v>
      </c>
      <c r="E44" s="294">
        <v>22831.850112660006</v>
      </c>
    </row>
    <row r="45" spans="1:5" s="3" customFormat="1" x14ac:dyDescent="0.2">
      <c r="A45" s="50" t="s">
        <v>884</v>
      </c>
      <c r="B45" s="135" t="s">
        <v>649</v>
      </c>
      <c r="C45" s="54">
        <v>47.091999999999999</v>
      </c>
      <c r="D45" s="56">
        <v>461.755988</v>
      </c>
      <c r="E45" s="294">
        <v>21745.012986895999</v>
      </c>
    </row>
    <row r="46" spans="1:5" s="3" customFormat="1" ht="45" x14ac:dyDescent="0.2">
      <c r="A46" s="50" t="s">
        <v>381</v>
      </c>
      <c r="B46" s="135" t="s">
        <v>297</v>
      </c>
      <c r="C46" s="57">
        <v>1507</v>
      </c>
      <c r="D46" s="56">
        <v>13.749589000000002</v>
      </c>
      <c r="E46" s="294">
        <v>20720.630623000005</v>
      </c>
    </row>
    <row r="47" spans="1:5" s="3" customFormat="1" ht="45" x14ac:dyDescent="0.2">
      <c r="A47" s="50" t="s">
        <v>1234</v>
      </c>
      <c r="B47" s="135" t="s">
        <v>426</v>
      </c>
      <c r="C47" s="57">
        <v>368.73</v>
      </c>
      <c r="D47" s="56">
        <v>54.973334000000001</v>
      </c>
      <c r="E47" s="294">
        <v>20270.317445820001</v>
      </c>
    </row>
    <row r="48" spans="1:5" s="3" customFormat="1" x14ac:dyDescent="0.2">
      <c r="A48" s="50" t="s">
        <v>1032</v>
      </c>
      <c r="B48" s="135" t="s">
        <v>649</v>
      </c>
      <c r="C48" s="54">
        <v>39.67</v>
      </c>
      <c r="D48" s="56">
        <v>461.755988</v>
      </c>
      <c r="E48" s="296">
        <v>18317.860043960001</v>
      </c>
    </row>
    <row r="49" spans="1:5" s="3" customFormat="1" ht="30" x14ac:dyDescent="0.2">
      <c r="A49" s="50" t="s">
        <v>635</v>
      </c>
      <c r="B49" s="135" t="s">
        <v>242</v>
      </c>
      <c r="C49" s="54">
        <v>407</v>
      </c>
      <c r="D49" s="56">
        <v>42.24964700000001</v>
      </c>
      <c r="E49" s="294">
        <v>17195.606329000006</v>
      </c>
    </row>
    <row r="50" spans="1:5" s="3" customFormat="1" ht="60" x14ac:dyDescent="0.2">
      <c r="A50" s="50" t="s">
        <v>287</v>
      </c>
      <c r="B50" s="135" t="s">
        <v>592</v>
      </c>
      <c r="C50" s="54">
        <v>395.5</v>
      </c>
      <c r="D50" s="56">
        <v>43.338104000000001</v>
      </c>
      <c r="E50" s="294">
        <v>17140.220132000002</v>
      </c>
    </row>
    <row r="51" spans="1:5" s="3" customFormat="1" ht="60" x14ac:dyDescent="0.2">
      <c r="A51" s="50" t="s">
        <v>494</v>
      </c>
      <c r="B51" s="135" t="s">
        <v>430</v>
      </c>
      <c r="C51" s="57">
        <v>107.48</v>
      </c>
      <c r="D51" s="56">
        <v>153.10961800000001</v>
      </c>
      <c r="E51" s="294">
        <v>16456.221742640002</v>
      </c>
    </row>
    <row r="52" spans="1:5" s="3" customFormat="1" ht="30" x14ac:dyDescent="0.2">
      <c r="A52" s="50" t="s">
        <v>1251</v>
      </c>
      <c r="B52" s="135" t="s">
        <v>1337</v>
      </c>
      <c r="C52" s="57">
        <v>190.42</v>
      </c>
      <c r="D52" s="56">
        <v>84.41171700000001</v>
      </c>
      <c r="E52" s="294">
        <v>16073.679151140001</v>
      </c>
    </row>
    <row r="53" spans="1:5" s="3" customFormat="1" ht="30" x14ac:dyDescent="0.2">
      <c r="A53" s="50" t="s">
        <v>1137</v>
      </c>
      <c r="B53" s="135" t="s">
        <v>1126</v>
      </c>
      <c r="C53" s="57">
        <v>104.52269999999999</v>
      </c>
      <c r="D53" s="56">
        <v>147.90712716666667</v>
      </c>
      <c r="E53" s="296">
        <v>15459.652280703349</v>
      </c>
    </row>
    <row r="54" spans="1:5" s="3" customFormat="1" ht="30" x14ac:dyDescent="0.2">
      <c r="A54" s="50" t="s">
        <v>370</v>
      </c>
      <c r="B54" s="135" t="s">
        <v>299</v>
      </c>
      <c r="C54" s="57">
        <v>14.428799999999999</v>
      </c>
      <c r="D54" s="56">
        <v>1067.375965</v>
      </c>
      <c r="E54" s="294">
        <v>15400.954323791999</v>
      </c>
    </row>
    <row r="55" spans="1:5" s="3" customFormat="1" ht="45" x14ac:dyDescent="0.2">
      <c r="A55" s="50" t="s">
        <v>869</v>
      </c>
      <c r="B55" s="135" t="s">
        <v>249</v>
      </c>
      <c r="C55" s="54">
        <v>10</v>
      </c>
      <c r="D55" s="56">
        <v>1525.9541590000001</v>
      </c>
      <c r="E55" s="294">
        <v>15259.541590000001</v>
      </c>
    </row>
    <row r="56" spans="1:5" s="3" customFormat="1" ht="30" x14ac:dyDescent="0.2">
      <c r="A56" s="50" t="s">
        <v>881</v>
      </c>
      <c r="B56" s="135" t="s">
        <v>248</v>
      </c>
      <c r="C56" s="54">
        <v>90</v>
      </c>
      <c r="D56" s="56">
        <v>168.23541700000001</v>
      </c>
      <c r="E56" s="294">
        <v>15141.187530000001</v>
      </c>
    </row>
    <row r="57" spans="1:5" s="3" customFormat="1" ht="30" x14ac:dyDescent="0.2">
      <c r="A57" s="50" t="s">
        <v>366</v>
      </c>
      <c r="B57" s="135" t="s">
        <v>299</v>
      </c>
      <c r="C57" s="57">
        <v>14.155200000000001</v>
      </c>
      <c r="D57" s="56">
        <v>1067.375965</v>
      </c>
      <c r="E57" s="294">
        <v>15108.920259768</v>
      </c>
    </row>
    <row r="58" spans="1:5" s="3" customFormat="1" ht="30" x14ac:dyDescent="0.2">
      <c r="A58" s="50" t="s">
        <v>787</v>
      </c>
      <c r="B58" s="141" t="s">
        <v>227</v>
      </c>
      <c r="C58" s="68">
        <v>33</v>
      </c>
      <c r="D58" s="56">
        <v>425.16131300000001</v>
      </c>
      <c r="E58" s="294">
        <v>14030.323329000001</v>
      </c>
    </row>
    <row r="59" spans="1:5" s="3" customFormat="1" ht="30" x14ac:dyDescent="0.2">
      <c r="A59" s="50" t="s">
        <v>1105</v>
      </c>
      <c r="B59" s="135" t="s">
        <v>1126</v>
      </c>
      <c r="C59" s="54">
        <v>94.17</v>
      </c>
      <c r="D59" s="56">
        <v>147.90712716666667</v>
      </c>
      <c r="E59" s="296">
        <v>13928.414165285001</v>
      </c>
    </row>
    <row r="60" spans="1:5" s="3" customFormat="1" ht="30" x14ac:dyDescent="0.2">
      <c r="A60" s="50" t="s">
        <v>395</v>
      </c>
      <c r="B60" s="135" t="s">
        <v>1241</v>
      </c>
      <c r="C60" s="57">
        <v>48.572799999999994</v>
      </c>
      <c r="D60" s="56">
        <v>285.77626200000003</v>
      </c>
      <c r="E60" s="294">
        <v>13880.953218873599</v>
      </c>
    </row>
    <row r="61" spans="1:5" s="3" customFormat="1" ht="30" x14ac:dyDescent="0.2">
      <c r="A61" s="50" t="s">
        <v>772</v>
      </c>
      <c r="B61" s="141" t="s">
        <v>227</v>
      </c>
      <c r="C61" s="68">
        <v>32</v>
      </c>
      <c r="D61" s="56">
        <v>425.16131300000001</v>
      </c>
      <c r="E61" s="294">
        <v>13605.162016</v>
      </c>
    </row>
    <row r="62" spans="1:5" s="3" customFormat="1" ht="30" x14ac:dyDescent="0.2">
      <c r="A62" s="50" t="s">
        <v>758</v>
      </c>
      <c r="B62" s="141" t="s">
        <v>227</v>
      </c>
      <c r="C62" s="68">
        <v>31</v>
      </c>
      <c r="D62" s="56">
        <v>425.16131300000001</v>
      </c>
      <c r="E62" s="294">
        <v>13180.000703</v>
      </c>
    </row>
    <row r="63" spans="1:5" s="3" customFormat="1" x14ac:dyDescent="0.2">
      <c r="A63" s="50" t="s">
        <v>893</v>
      </c>
      <c r="B63" s="135" t="s">
        <v>707</v>
      </c>
      <c r="C63" s="54">
        <v>2</v>
      </c>
      <c r="D63" s="56">
        <v>6459.5776643744293</v>
      </c>
      <c r="E63" s="294">
        <v>12919.155328748859</v>
      </c>
    </row>
    <row r="64" spans="1:5" s="3" customFormat="1" ht="45" x14ac:dyDescent="0.2">
      <c r="A64" s="50" t="s">
        <v>258</v>
      </c>
      <c r="B64" s="135" t="s">
        <v>246</v>
      </c>
      <c r="C64" s="57">
        <v>12</v>
      </c>
      <c r="D64" s="56">
        <v>1075.157807</v>
      </c>
      <c r="E64" s="294">
        <v>12901.893684000001</v>
      </c>
    </row>
    <row r="65" spans="1:5" s="3" customFormat="1" ht="30" x14ac:dyDescent="0.2">
      <c r="A65" s="50" t="s">
        <v>871</v>
      </c>
      <c r="B65" s="135" t="s">
        <v>240</v>
      </c>
      <c r="C65" s="57">
        <v>536.57000000000005</v>
      </c>
      <c r="D65" s="65">
        <v>23.708345000000001</v>
      </c>
      <c r="E65" s="297">
        <v>12721.186676650002</v>
      </c>
    </row>
    <row r="66" spans="1:5" s="3" customFormat="1" ht="30" x14ac:dyDescent="0.2">
      <c r="A66" s="50" t="s">
        <v>502</v>
      </c>
      <c r="B66" s="135" t="s">
        <v>436</v>
      </c>
      <c r="C66" s="57">
        <v>58.92</v>
      </c>
      <c r="D66" s="56">
        <v>212.76206600000003</v>
      </c>
      <c r="E66" s="294">
        <v>12535.940928720001</v>
      </c>
    </row>
    <row r="67" spans="1:5" s="3" customFormat="1" ht="30" x14ac:dyDescent="0.2">
      <c r="A67" s="50" t="s">
        <v>407</v>
      </c>
      <c r="B67" s="135" t="s">
        <v>320</v>
      </c>
      <c r="C67" s="57">
        <v>119.232</v>
      </c>
      <c r="D67" s="56">
        <v>103.25328300000001</v>
      </c>
      <c r="E67" s="294">
        <v>12311.095438656001</v>
      </c>
    </row>
    <row r="68" spans="1:5" s="3" customFormat="1" ht="45" x14ac:dyDescent="0.2">
      <c r="A68" s="50" t="s">
        <v>1116</v>
      </c>
      <c r="B68" s="135" t="s">
        <v>1118</v>
      </c>
      <c r="C68" s="54">
        <v>50.46</v>
      </c>
      <c r="D68" s="56">
        <v>242.31304800000004</v>
      </c>
      <c r="E68" s="296">
        <v>12227.116402080002</v>
      </c>
    </row>
    <row r="69" spans="1:5" s="3" customFormat="1" ht="60" x14ac:dyDescent="0.2">
      <c r="A69" s="50" t="s">
        <v>589</v>
      </c>
      <c r="B69" s="135" t="s">
        <v>1336</v>
      </c>
      <c r="C69" s="57">
        <v>20</v>
      </c>
      <c r="D69" s="56">
        <v>597.58791500000007</v>
      </c>
      <c r="E69" s="294">
        <v>11951.758300000001</v>
      </c>
    </row>
    <row r="70" spans="1:5" s="3" customFormat="1" ht="45" x14ac:dyDescent="0.2">
      <c r="A70" s="50" t="s">
        <v>558</v>
      </c>
      <c r="B70" s="135" t="s">
        <v>452</v>
      </c>
      <c r="C70" s="57">
        <v>44.16</v>
      </c>
      <c r="D70" s="56">
        <v>268.46103800000003</v>
      </c>
      <c r="E70" s="294">
        <v>11855.23943808</v>
      </c>
    </row>
    <row r="71" spans="1:5" s="3" customFormat="1" ht="30" x14ac:dyDescent="0.2">
      <c r="A71" s="50" t="s">
        <v>1261</v>
      </c>
      <c r="B71" s="135" t="s">
        <v>1269</v>
      </c>
      <c r="C71" s="57">
        <v>950</v>
      </c>
      <c r="D71" s="56">
        <v>12.385890000000002</v>
      </c>
      <c r="E71" s="294">
        <v>11766.595500000001</v>
      </c>
    </row>
    <row r="72" spans="1:5" s="3" customFormat="1" ht="45" x14ac:dyDescent="0.2">
      <c r="A72" s="50" t="s">
        <v>380</v>
      </c>
      <c r="B72" s="135" t="s">
        <v>313</v>
      </c>
      <c r="C72" s="57">
        <v>55.25</v>
      </c>
      <c r="D72" s="56">
        <v>212.83713200000003</v>
      </c>
      <c r="E72" s="294">
        <v>11759.251543000002</v>
      </c>
    </row>
    <row r="73" spans="1:5" s="3" customFormat="1" ht="45" x14ac:dyDescent="0.2">
      <c r="A73" s="50" t="s">
        <v>554</v>
      </c>
      <c r="B73" s="135" t="s">
        <v>477</v>
      </c>
      <c r="C73" s="57">
        <v>113.85749999999999</v>
      </c>
      <c r="D73" s="56">
        <v>101.71443000000001</v>
      </c>
      <c r="E73" s="294">
        <v>11580.950713725</v>
      </c>
    </row>
    <row r="74" spans="1:5" s="3" customFormat="1" ht="45" x14ac:dyDescent="0.2">
      <c r="A74" s="50" t="s">
        <v>759</v>
      </c>
      <c r="B74" s="141" t="s">
        <v>942</v>
      </c>
      <c r="C74" s="68">
        <v>63</v>
      </c>
      <c r="D74" s="56">
        <v>181.60967600000001</v>
      </c>
      <c r="E74" s="294">
        <v>11441.409588</v>
      </c>
    </row>
    <row r="75" spans="1:5" s="3" customFormat="1" ht="30" x14ac:dyDescent="0.2">
      <c r="A75" s="50" t="s">
        <v>1235</v>
      </c>
      <c r="B75" s="135" t="s">
        <v>428</v>
      </c>
      <c r="C75" s="57">
        <v>368.73</v>
      </c>
      <c r="D75" s="56">
        <v>30.276620000000001</v>
      </c>
      <c r="E75" s="294">
        <v>11163.8980926</v>
      </c>
    </row>
    <row r="76" spans="1:5" s="3" customFormat="1" ht="45" x14ac:dyDescent="0.2">
      <c r="A76" s="50" t="s">
        <v>788</v>
      </c>
      <c r="B76" s="141" t="s">
        <v>942</v>
      </c>
      <c r="C76" s="68">
        <v>59</v>
      </c>
      <c r="D76" s="56">
        <v>181.60967600000001</v>
      </c>
      <c r="E76" s="294">
        <v>10714.970884</v>
      </c>
    </row>
    <row r="77" spans="1:5" s="3" customFormat="1" ht="60" x14ac:dyDescent="0.2">
      <c r="A77" s="50" t="s">
        <v>515</v>
      </c>
      <c r="B77" s="135" t="s">
        <v>443</v>
      </c>
      <c r="C77" s="57">
        <v>13.4</v>
      </c>
      <c r="D77" s="56">
        <v>789.05625900000018</v>
      </c>
      <c r="E77" s="294">
        <v>10573.353870600004</v>
      </c>
    </row>
    <row r="78" spans="1:5" s="3" customFormat="1" ht="45" x14ac:dyDescent="0.2">
      <c r="A78" s="50" t="s">
        <v>1323</v>
      </c>
      <c r="B78" s="141" t="s">
        <v>231</v>
      </c>
      <c r="C78" s="68">
        <v>307.39999999999998</v>
      </c>
      <c r="D78" s="56">
        <v>32.753798000000003</v>
      </c>
      <c r="E78" s="294">
        <v>10068.5175052</v>
      </c>
    </row>
    <row r="79" spans="1:5" s="3" customFormat="1" ht="45" x14ac:dyDescent="0.2">
      <c r="A79" s="50" t="s">
        <v>574</v>
      </c>
      <c r="B79" s="135" t="s">
        <v>481</v>
      </c>
      <c r="C79" s="57">
        <v>28.02</v>
      </c>
      <c r="D79" s="56">
        <v>355.11222399999997</v>
      </c>
      <c r="E79" s="294">
        <v>9950.2445164799992</v>
      </c>
    </row>
    <row r="80" spans="1:5" s="3" customFormat="1" ht="30" x14ac:dyDescent="0.2">
      <c r="A80" s="50" t="s">
        <v>401</v>
      </c>
      <c r="B80" s="135" t="s">
        <v>304</v>
      </c>
      <c r="C80" s="57">
        <v>8.01</v>
      </c>
      <c r="D80" s="56">
        <v>1186.7309050000001</v>
      </c>
      <c r="E80" s="294">
        <v>9505.7145490500006</v>
      </c>
    </row>
    <row r="81" spans="1:5" s="3" customFormat="1" ht="75" x14ac:dyDescent="0.2">
      <c r="A81" s="50" t="s">
        <v>9225</v>
      </c>
      <c r="B81" s="135" t="s">
        <v>1044</v>
      </c>
      <c r="C81" s="54">
        <v>1</v>
      </c>
      <c r="D81" s="56">
        <v>9465.0058005985011</v>
      </c>
      <c r="E81" s="296">
        <v>9465.0058005985011</v>
      </c>
    </row>
    <row r="82" spans="1:5" s="3" customFormat="1" ht="30" x14ac:dyDescent="0.2">
      <c r="A82" s="50" t="s">
        <v>557</v>
      </c>
      <c r="B82" s="135" t="s">
        <v>451</v>
      </c>
      <c r="C82" s="57">
        <v>44.16</v>
      </c>
      <c r="D82" s="56">
        <v>213.56277</v>
      </c>
      <c r="E82" s="294">
        <v>9430.9319231999998</v>
      </c>
    </row>
    <row r="83" spans="1:5" s="3" customFormat="1" ht="30" x14ac:dyDescent="0.2">
      <c r="A83" s="50" t="s">
        <v>327</v>
      </c>
      <c r="B83" s="135" t="s">
        <v>1262</v>
      </c>
      <c r="C83" s="57">
        <v>9.0299999999999994</v>
      </c>
      <c r="D83" s="56">
        <v>1034.4470130000002</v>
      </c>
      <c r="E83" s="294">
        <v>9341.0565273900011</v>
      </c>
    </row>
    <row r="84" spans="1:5" s="3" customFormat="1" ht="45" x14ac:dyDescent="0.2">
      <c r="A84" s="50" t="s">
        <v>347</v>
      </c>
      <c r="B84" s="135" t="s">
        <v>424</v>
      </c>
      <c r="C84" s="57">
        <v>54.804000000000002</v>
      </c>
      <c r="D84" s="56">
        <v>169.68669300000002</v>
      </c>
      <c r="E84" s="294">
        <v>9299.5095231720006</v>
      </c>
    </row>
    <row r="85" spans="1:5" s="3" customFormat="1" ht="45" x14ac:dyDescent="0.2">
      <c r="A85" s="50" t="s">
        <v>578</v>
      </c>
      <c r="B85" s="135" t="s">
        <v>1211</v>
      </c>
      <c r="C85" s="57">
        <v>49.55</v>
      </c>
      <c r="D85" s="56">
        <v>182.12262699999999</v>
      </c>
      <c r="E85" s="294">
        <v>9024.1761678499988</v>
      </c>
    </row>
    <row r="86" spans="1:5" s="3" customFormat="1" ht="45" x14ac:dyDescent="0.2">
      <c r="A86" s="50" t="s">
        <v>367</v>
      </c>
      <c r="B86" s="135" t="s">
        <v>306</v>
      </c>
      <c r="C86" s="57">
        <v>48.096000000000004</v>
      </c>
      <c r="D86" s="56">
        <v>186.01354800000001</v>
      </c>
      <c r="E86" s="294">
        <v>8946.5076046080012</v>
      </c>
    </row>
    <row r="87" spans="1:5" s="3" customFormat="1" ht="45" x14ac:dyDescent="0.2">
      <c r="A87" s="50" t="s">
        <v>363</v>
      </c>
      <c r="B87" s="135" t="s">
        <v>306</v>
      </c>
      <c r="C87" s="57">
        <v>47.18</v>
      </c>
      <c r="D87" s="56">
        <v>186.01354800000001</v>
      </c>
      <c r="E87" s="294">
        <v>8776.1191946400013</v>
      </c>
    </row>
    <row r="88" spans="1:5" s="3" customFormat="1" ht="30" x14ac:dyDescent="0.2">
      <c r="A88" s="50" t="s">
        <v>377</v>
      </c>
      <c r="B88" s="135" t="s">
        <v>1253</v>
      </c>
      <c r="C88" s="57">
        <v>190.42</v>
      </c>
      <c r="D88" s="56">
        <v>46.078012999999999</v>
      </c>
      <c r="E88" s="294">
        <v>8774.1752354599994</v>
      </c>
    </row>
    <row r="89" spans="1:5" s="3" customFormat="1" ht="45" x14ac:dyDescent="0.2">
      <c r="A89" s="50" t="s">
        <v>1242</v>
      </c>
      <c r="B89" s="135" t="s">
        <v>424</v>
      </c>
      <c r="C89" s="57">
        <v>50.699999999999996</v>
      </c>
      <c r="D89" s="56">
        <v>169.68669300000002</v>
      </c>
      <c r="E89" s="294">
        <v>8603.1153351000012</v>
      </c>
    </row>
    <row r="90" spans="1:5" s="3" customFormat="1" ht="60" x14ac:dyDescent="0.2">
      <c r="A90" s="50" t="s">
        <v>1255</v>
      </c>
      <c r="B90" s="135" t="s">
        <v>1265</v>
      </c>
      <c r="C90" s="57">
        <v>91.5</v>
      </c>
      <c r="D90" s="56">
        <v>92.681488000000002</v>
      </c>
      <c r="E90" s="294">
        <v>8480.3561520000003</v>
      </c>
    </row>
    <row r="91" spans="1:5" s="3" customFormat="1" ht="45" x14ac:dyDescent="0.2">
      <c r="A91" s="50" t="s">
        <v>522</v>
      </c>
      <c r="B91" s="135" t="s">
        <v>477</v>
      </c>
      <c r="C91" s="57">
        <v>82.15</v>
      </c>
      <c r="D91" s="56">
        <v>101.71443000000001</v>
      </c>
      <c r="E91" s="294">
        <v>8355.840424500002</v>
      </c>
    </row>
    <row r="92" spans="1:5" s="3" customFormat="1" ht="45" x14ac:dyDescent="0.2">
      <c r="A92" s="50" t="s">
        <v>1216</v>
      </c>
      <c r="B92" s="135" t="s">
        <v>441</v>
      </c>
      <c r="C92" s="57">
        <v>1.7223000000000002</v>
      </c>
      <c r="D92" s="56">
        <v>4748.8378030000003</v>
      </c>
      <c r="E92" s="294">
        <v>8178.9233481069014</v>
      </c>
    </row>
    <row r="93" spans="1:5" s="3" customFormat="1" x14ac:dyDescent="0.2">
      <c r="A93" s="50" t="s">
        <v>56</v>
      </c>
      <c r="B93" s="135" t="s">
        <v>6</v>
      </c>
      <c r="C93" s="57">
        <v>160</v>
      </c>
      <c r="D93" s="56">
        <v>50.707083000000004</v>
      </c>
      <c r="E93" s="294">
        <v>8113.1332800000009</v>
      </c>
    </row>
    <row r="94" spans="1:5" s="3" customFormat="1" ht="45" x14ac:dyDescent="0.2">
      <c r="A94" s="50" t="s">
        <v>1314</v>
      </c>
      <c r="B94" s="138" t="s">
        <v>940</v>
      </c>
      <c r="C94" s="68">
        <v>405</v>
      </c>
      <c r="D94" s="56">
        <v>19.529671</v>
      </c>
      <c r="E94" s="294">
        <v>7909.5167550000006</v>
      </c>
    </row>
    <row r="95" spans="1:5" s="3" customFormat="1" ht="45" x14ac:dyDescent="0.2">
      <c r="A95" s="50" t="s">
        <v>852</v>
      </c>
      <c r="B95" s="139" t="s">
        <v>114</v>
      </c>
      <c r="C95" s="66">
        <v>1</v>
      </c>
      <c r="D95" s="56">
        <v>7752.8415020000002</v>
      </c>
      <c r="E95" s="294">
        <v>7752.8415020000002</v>
      </c>
    </row>
    <row r="96" spans="1:5" s="3" customFormat="1" ht="45" x14ac:dyDescent="0.2">
      <c r="A96" s="50" t="s">
        <v>860</v>
      </c>
      <c r="B96" s="141" t="s">
        <v>114</v>
      </c>
      <c r="C96" s="68">
        <v>1</v>
      </c>
      <c r="D96" s="56">
        <v>7752.8415020000002</v>
      </c>
      <c r="E96" s="294">
        <v>7752.8415020000002</v>
      </c>
    </row>
    <row r="97" spans="1:5" s="3" customFormat="1" ht="30" x14ac:dyDescent="0.2">
      <c r="A97" s="50" t="s">
        <v>1259</v>
      </c>
      <c r="B97" s="135" t="s">
        <v>1268</v>
      </c>
      <c r="C97" s="57">
        <v>490</v>
      </c>
      <c r="D97" s="56">
        <v>15.751349000000001</v>
      </c>
      <c r="E97" s="294">
        <v>7718.1610100000007</v>
      </c>
    </row>
    <row r="98" spans="1:5" s="3" customFormat="1" ht="30" x14ac:dyDescent="0.2">
      <c r="A98" s="50" t="s">
        <v>356</v>
      </c>
      <c r="B98" s="135" t="s">
        <v>304</v>
      </c>
      <c r="C98" s="57">
        <v>6.3</v>
      </c>
      <c r="D98" s="56">
        <v>1186.7309050000001</v>
      </c>
      <c r="E98" s="294">
        <v>7476.4047015000006</v>
      </c>
    </row>
    <row r="99" spans="1:5" s="3" customFormat="1" ht="45" x14ac:dyDescent="0.2">
      <c r="A99" s="50" t="s">
        <v>853</v>
      </c>
      <c r="B99" s="139" t="s">
        <v>115</v>
      </c>
      <c r="C99" s="66">
        <v>1</v>
      </c>
      <c r="D99" s="56">
        <v>7295.501897000001</v>
      </c>
      <c r="E99" s="294">
        <v>7295.501897000001</v>
      </c>
    </row>
    <row r="100" spans="1:5" s="3" customFormat="1" ht="45" x14ac:dyDescent="0.2">
      <c r="A100" s="50" t="s">
        <v>861</v>
      </c>
      <c r="B100" s="141" t="s">
        <v>115</v>
      </c>
      <c r="C100" s="68">
        <v>1</v>
      </c>
      <c r="D100" s="56">
        <v>7295.501897000001</v>
      </c>
      <c r="E100" s="294">
        <v>7295.501897000001</v>
      </c>
    </row>
    <row r="101" spans="1:5" s="3" customFormat="1" ht="45" x14ac:dyDescent="0.2">
      <c r="A101" s="50" t="s">
        <v>537</v>
      </c>
      <c r="B101" s="135" t="s">
        <v>462</v>
      </c>
      <c r="C101" s="57">
        <v>59.942999999999998</v>
      </c>
      <c r="D101" s="56">
        <v>119.74278100000001</v>
      </c>
      <c r="E101" s="294">
        <v>7177.7415214829998</v>
      </c>
    </row>
    <row r="102" spans="1:5" s="3" customFormat="1" ht="45" x14ac:dyDescent="0.2">
      <c r="A102" s="50" t="s">
        <v>764</v>
      </c>
      <c r="B102" s="138" t="s">
        <v>940</v>
      </c>
      <c r="C102" s="68">
        <v>367</v>
      </c>
      <c r="D102" s="56">
        <v>19.529671</v>
      </c>
      <c r="E102" s="294">
        <v>7167.3892569999998</v>
      </c>
    </row>
    <row r="103" spans="1:5" s="3" customFormat="1" x14ac:dyDescent="0.2">
      <c r="A103" s="50" t="s">
        <v>259</v>
      </c>
      <c r="B103" s="135" t="s">
        <v>1333</v>
      </c>
      <c r="C103" s="57">
        <v>1</v>
      </c>
      <c r="D103" s="56">
        <v>6963.7477099999996</v>
      </c>
      <c r="E103" s="294">
        <v>6963.7477099999996</v>
      </c>
    </row>
    <row r="104" spans="1:5" s="3" customFormat="1" ht="45" x14ac:dyDescent="0.2">
      <c r="A104" s="50" t="s">
        <v>403</v>
      </c>
      <c r="B104" s="135" t="s">
        <v>317</v>
      </c>
      <c r="C104" s="57">
        <v>42.17</v>
      </c>
      <c r="D104" s="56">
        <v>164.569694</v>
      </c>
      <c r="E104" s="294">
        <v>6939.9039959800002</v>
      </c>
    </row>
    <row r="105" spans="1:5" s="3" customFormat="1" ht="30" x14ac:dyDescent="0.2">
      <c r="A105" s="50" t="s">
        <v>413</v>
      </c>
      <c r="B105" s="135" t="s">
        <v>312</v>
      </c>
      <c r="C105" s="57">
        <v>144.4</v>
      </c>
      <c r="D105" s="56">
        <v>47.979685000000003</v>
      </c>
      <c r="E105" s="294">
        <v>6928.2665140000008</v>
      </c>
    </row>
    <row r="106" spans="1:5" s="3" customFormat="1" ht="45" x14ac:dyDescent="0.2">
      <c r="A106" s="50" t="s">
        <v>569</v>
      </c>
      <c r="B106" s="135" t="s">
        <v>462</v>
      </c>
      <c r="C106" s="57">
        <v>57.680999999999997</v>
      </c>
      <c r="D106" s="56">
        <v>119.74278100000001</v>
      </c>
      <c r="E106" s="294">
        <v>6906.8833508610005</v>
      </c>
    </row>
    <row r="107" spans="1:5" s="3" customFormat="1" ht="30" x14ac:dyDescent="0.2">
      <c r="A107" s="50" t="s">
        <v>325</v>
      </c>
      <c r="B107" s="135" t="s">
        <v>295</v>
      </c>
      <c r="C107" s="57">
        <v>51.39</v>
      </c>
      <c r="D107" s="56">
        <v>132.11616000000001</v>
      </c>
      <c r="E107" s="294">
        <v>6789.4494624000008</v>
      </c>
    </row>
    <row r="108" spans="1:5" s="3" customFormat="1" x14ac:dyDescent="0.2">
      <c r="A108" s="50" t="s">
        <v>1039</v>
      </c>
      <c r="B108" s="135" t="s">
        <v>1047</v>
      </c>
      <c r="C108" s="54">
        <v>1</v>
      </c>
      <c r="D108" s="56">
        <v>6775.988477148001</v>
      </c>
      <c r="E108" s="296">
        <v>6775.988477148001</v>
      </c>
    </row>
    <row r="109" spans="1:5" s="3" customFormat="1" ht="60" x14ac:dyDescent="0.2">
      <c r="A109" s="50" t="s">
        <v>873</v>
      </c>
      <c r="B109" s="135" t="s">
        <v>294</v>
      </c>
      <c r="C109" s="57">
        <v>791.46</v>
      </c>
      <c r="D109" s="65">
        <v>8.4949690000000011</v>
      </c>
      <c r="E109" s="297">
        <v>6723.4281647400012</v>
      </c>
    </row>
    <row r="110" spans="1:5" s="3" customFormat="1" ht="30" x14ac:dyDescent="0.2">
      <c r="A110" s="50" t="s">
        <v>385</v>
      </c>
      <c r="B110" s="135" t="s">
        <v>304</v>
      </c>
      <c r="C110" s="57">
        <v>5.63</v>
      </c>
      <c r="D110" s="56">
        <v>1186.7309050000001</v>
      </c>
      <c r="E110" s="294">
        <v>6681.2949951500004</v>
      </c>
    </row>
    <row r="111" spans="1:5" s="3" customFormat="1" ht="45" x14ac:dyDescent="0.2">
      <c r="A111" s="50" t="s">
        <v>793</v>
      </c>
      <c r="B111" s="138" t="s">
        <v>940</v>
      </c>
      <c r="C111" s="68">
        <v>323</v>
      </c>
      <c r="D111" s="56">
        <v>19.529671</v>
      </c>
      <c r="E111" s="294">
        <v>6308.0837330000004</v>
      </c>
    </row>
    <row r="112" spans="1:5" s="3" customFormat="1" ht="45" x14ac:dyDescent="0.2">
      <c r="A112" s="50" t="s">
        <v>854</v>
      </c>
      <c r="B112" s="139" t="s">
        <v>4609</v>
      </c>
      <c r="C112" s="66">
        <v>1</v>
      </c>
      <c r="D112" s="56">
        <v>6235.8952630000003</v>
      </c>
      <c r="E112" s="294">
        <v>6235.8952630000003</v>
      </c>
    </row>
    <row r="113" spans="1:5" s="3" customFormat="1" ht="45" x14ac:dyDescent="0.2">
      <c r="A113" s="50" t="s">
        <v>862</v>
      </c>
      <c r="B113" s="139" t="s">
        <v>4609</v>
      </c>
      <c r="C113" s="68">
        <v>1</v>
      </c>
      <c r="D113" s="56">
        <v>6235.8952630000003</v>
      </c>
      <c r="E113" s="294">
        <v>6235.8952630000003</v>
      </c>
    </row>
    <row r="114" spans="1:5" s="3" customFormat="1" ht="45" x14ac:dyDescent="0.2">
      <c r="A114" s="50" t="s">
        <v>406</v>
      </c>
      <c r="B114" s="135" t="s">
        <v>318</v>
      </c>
      <c r="C114" s="57">
        <v>5.96</v>
      </c>
      <c r="D114" s="56">
        <v>996.11330900000019</v>
      </c>
      <c r="E114" s="294">
        <v>5936.835321640001</v>
      </c>
    </row>
    <row r="115" spans="1:5" s="3" customFormat="1" x14ac:dyDescent="0.2">
      <c r="A115" s="50" t="s">
        <v>870</v>
      </c>
      <c r="B115" s="135" t="s">
        <v>245</v>
      </c>
      <c r="C115" s="57">
        <v>1270</v>
      </c>
      <c r="D115" s="56">
        <v>4.6666030000000003</v>
      </c>
      <c r="E115" s="294">
        <v>5926.5858100000005</v>
      </c>
    </row>
    <row r="116" spans="1:5" s="3" customFormat="1" ht="45" x14ac:dyDescent="0.2">
      <c r="A116" s="50" t="s">
        <v>398</v>
      </c>
      <c r="B116" s="135" t="s">
        <v>313</v>
      </c>
      <c r="C116" s="57">
        <v>27.84</v>
      </c>
      <c r="D116" s="56">
        <v>212.83713200000003</v>
      </c>
      <c r="E116" s="294">
        <v>5925.3857548800006</v>
      </c>
    </row>
    <row r="117" spans="1:5" s="3" customFormat="1" ht="30" x14ac:dyDescent="0.2">
      <c r="A117" s="50" t="s">
        <v>802</v>
      </c>
      <c r="B117" s="138" t="s">
        <v>87</v>
      </c>
      <c r="C117" s="66">
        <v>227</v>
      </c>
      <c r="D117" s="56">
        <v>25.872748000000001</v>
      </c>
      <c r="E117" s="294">
        <v>5873.1137960000005</v>
      </c>
    </row>
    <row r="118" spans="1:5" s="3" customFormat="1" ht="45" x14ac:dyDescent="0.2">
      <c r="A118" s="50" t="s">
        <v>773</v>
      </c>
      <c r="B118" s="141" t="s">
        <v>942</v>
      </c>
      <c r="C118" s="68">
        <v>32</v>
      </c>
      <c r="D118" s="56">
        <v>181.60967600000001</v>
      </c>
      <c r="E118" s="294">
        <v>5811.5096320000002</v>
      </c>
    </row>
    <row r="119" spans="1:5" s="3" customFormat="1" ht="45" x14ac:dyDescent="0.2">
      <c r="A119" s="50" t="s">
        <v>361</v>
      </c>
      <c r="B119" s="135" t="s">
        <v>424</v>
      </c>
      <c r="C119" s="57">
        <v>31.86</v>
      </c>
      <c r="D119" s="56">
        <v>169.68669300000002</v>
      </c>
      <c r="E119" s="294">
        <v>5406.2180389800005</v>
      </c>
    </row>
    <row r="120" spans="1:5" s="3" customFormat="1" ht="60" x14ac:dyDescent="0.2">
      <c r="A120" s="50" t="s">
        <v>562</v>
      </c>
      <c r="B120" s="135" t="s">
        <v>456</v>
      </c>
      <c r="C120" s="57">
        <v>82.5</v>
      </c>
      <c r="D120" s="56">
        <v>64.944601000000006</v>
      </c>
      <c r="E120" s="294">
        <v>5357.9295825000008</v>
      </c>
    </row>
    <row r="121" spans="1:5" s="3" customFormat="1" ht="45" x14ac:dyDescent="0.2">
      <c r="A121" s="50" t="s">
        <v>142</v>
      </c>
      <c r="B121" s="138" t="s">
        <v>140</v>
      </c>
      <c r="C121" s="66">
        <v>2</v>
      </c>
      <c r="D121" s="56">
        <v>2675.9777900000004</v>
      </c>
      <c r="E121" s="294">
        <v>5351.9555800000007</v>
      </c>
    </row>
    <row r="122" spans="1:5" s="3" customFormat="1" ht="45" x14ac:dyDescent="0.2">
      <c r="A122" s="50" t="s">
        <v>149</v>
      </c>
      <c r="B122" s="138" t="s">
        <v>140</v>
      </c>
      <c r="C122" s="66">
        <v>2</v>
      </c>
      <c r="D122" s="56">
        <v>2675.9777900000004</v>
      </c>
      <c r="E122" s="294">
        <v>5351.9555800000007</v>
      </c>
    </row>
    <row r="123" spans="1:5" s="3" customFormat="1" ht="45" x14ac:dyDescent="0.2">
      <c r="A123" s="50" t="s">
        <v>155</v>
      </c>
      <c r="B123" s="138" t="s">
        <v>140</v>
      </c>
      <c r="C123" s="66">
        <v>2</v>
      </c>
      <c r="D123" s="56">
        <v>2675.9777900000004</v>
      </c>
      <c r="E123" s="294">
        <v>5351.9555800000007</v>
      </c>
    </row>
    <row r="124" spans="1:5" s="3" customFormat="1" ht="30" x14ac:dyDescent="0.2">
      <c r="A124" s="50" t="s">
        <v>790</v>
      </c>
      <c r="B124" s="138" t="s">
        <v>695</v>
      </c>
      <c r="C124" s="68">
        <v>18</v>
      </c>
      <c r="D124" s="56">
        <v>297.1993717483</v>
      </c>
      <c r="E124" s="294">
        <v>5349.5886914694001</v>
      </c>
    </row>
    <row r="125" spans="1:5" s="3" customFormat="1" ht="30" x14ac:dyDescent="0.2">
      <c r="A125" s="50" t="s">
        <v>1007</v>
      </c>
      <c r="B125" s="139" t="s">
        <v>100</v>
      </c>
      <c r="C125" s="66">
        <v>9.4163999999999994</v>
      </c>
      <c r="D125" s="56">
        <v>567.53649300000006</v>
      </c>
      <c r="E125" s="294">
        <v>5344.1506326852004</v>
      </c>
    </row>
    <row r="126" spans="1:5" s="3" customFormat="1" ht="45" x14ac:dyDescent="0.2">
      <c r="A126" s="50" t="s">
        <v>526</v>
      </c>
      <c r="B126" s="135" t="s">
        <v>452</v>
      </c>
      <c r="C126" s="57">
        <v>19.72</v>
      </c>
      <c r="D126" s="56">
        <v>268.46103800000003</v>
      </c>
      <c r="E126" s="294">
        <v>5294.0516693600002</v>
      </c>
    </row>
    <row r="127" spans="1:5" s="3" customFormat="1" ht="30" x14ac:dyDescent="0.2">
      <c r="A127" s="50" t="s">
        <v>1040</v>
      </c>
      <c r="B127" s="135" t="s">
        <v>1046</v>
      </c>
      <c r="C127" s="54">
        <v>1</v>
      </c>
      <c r="D127" s="56">
        <v>5149.2898910000013</v>
      </c>
      <c r="E127" s="296">
        <v>5149.2898910000013</v>
      </c>
    </row>
    <row r="128" spans="1:5" s="3" customFormat="1" ht="30" x14ac:dyDescent="0.2">
      <c r="A128" s="50" t="s">
        <v>514</v>
      </c>
      <c r="B128" s="135" t="s">
        <v>1236</v>
      </c>
      <c r="C128" s="57">
        <v>382.5</v>
      </c>
      <c r="D128" s="56">
        <v>13.424303000000002</v>
      </c>
      <c r="E128" s="294">
        <v>5134.795897500001</v>
      </c>
    </row>
    <row r="129" spans="1:5" s="3" customFormat="1" x14ac:dyDescent="0.2">
      <c r="A129" s="50" t="s">
        <v>1064</v>
      </c>
      <c r="B129" s="135" t="s">
        <v>1070</v>
      </c>
      <c r="C129" s="54">
        <v>12</v>
      </c>
      <c r="D129" s="56">
        <v>423.78510300000005</v>
      </c>
      <c r="E129" s="296">
        <v>5085.4212360000001</v>
      </c>
    </row>
    <row r="130" spans="1:5" s="3" customFormat="1" ht="45" x14ac:dyDescent="0.2">
      <c r="A130" s="50" t="s">
        <v>360</v>
      </c>
      <c r="B130" s="135" t="s">
        <v>318</v>
      </c>
      <c r="C130" s="57">
        <v>5.0999999999999996</v>
      </c>
      <c r="D130" s="56">
        <v>996.11330900000019</v>
      </c>
      <c r="E130" s="294">
        <v>5080.1778759000008</v>
      </c>
    </row>
    <row r="131" spans="1:5" s="3" customFormat="1" ht="45" x14ac:dyDescent="0.2">
      <c r="A131" s="50" t="s">
        <v>595</v>
      </c>
      <c r="B131" s="138" t="s">
        <v>105</v>
      </c>
      <c r="C131" s="66">
        <v>7</v>
      </c>
      <c r="D131" s="56">
        <v>720.14567100000011</v>
      </c>
      <c r="E131" s="294">
        <v>5041.0196970000006</v>
      </c>
    </row>
    <row r="132" spans="1:5" s="3" customFormat="1" ht="30" x14ac:dyDescent="0.2">
      <c r="A132" s="50" t="s">
        <v>877</v>
      </c>
      <c r="B132" s="135" t="s">
        <v>612</v>
      </c>
      <c r="C132" s="57">
        <v>14</v>
      </c>
      <c r="D132" s="56">
        <v>351.5591</v>
      </c>
      <c r="E132" s="294">
        <v>4921.8274000000001</v>
      </c>
    </row>
    <row r="133" spans="1:5" s="3" customFormat="1" ht="60" x14ac:dyDescent="0.2">
      <c r="A133" s="50" t="s">
        <v>550</v>
      </c>
      <c r="B133" s="135" t="s">
        <v>468</v>
      </c>
      <c r="C133" s="57">
        <v>4</v>
      </c>
      <c r="D133" s="56">
        <v>1216.9449700000002</v>
      </c>
      <c r="E133" s="294">
        <v>4867.779880000001</v>
      </c>
    </row>
    <row r="134" spans="1:5" s="3" customFormat="1" ht="30" x14ac:dyDescent="0.2">
      <c r="A134" s="50" t="s">
        <v>499</v>
      </c>
      <c r="B134" s="135" t="s">
        <v>435</v>
      </c>
      <c r="C134" s="57">
        <v>47.04</v>
      </c>
      <c r="D134" s="56">
        <v>103.21575000000001</v>
      </c>
      <c r="E134" s="294">
        <v>4855.2688800000005</v>
      </c>
    </row>
    <row r="135" spans="1:5" s="3" customFormat="1" ht="45" x14ac:dyDescent="0.2">
      <c r="A135" s="50" t="s">
        <v>563</v>
      </c>
      <c r="B135" s="135" t="s">
        <v>457</v>
      </c>
      <c r="C135" s="57">
        <v>142.54500000000002</v>
      </c>
      <c r="D135" s="56">
        <v>33.904810000000005</v>
      </c>
      <c r="E135" s="294">
        <v>4832.9611414500014</v>
      </c>
    </row>
    <row r="136" spans="1:5" s="3" customFormat="1" x14ac:dyDescent="0.2">
      <c r="A136" s="50" t="s">
        <v>329</v>
      </c>
      <c r="B136" s="135" t="s">
        <v>1264</v>
      </c>
      <c r="C136" s="57">
        <v>139</v>
      </c>
      <c r="D136" s="56">
        <v>34.217585000000007</v>
      </c>
      <c r="E136" s="294">
        <v>4756.2443150000008</v>
      </c>
    </row>
    <row r="137" spans="1:5" s="3" customFormat="1" ht="45" x14ac:dyDescent="0.2">
      <c r="A137" s="50" t="s">
        <v>568</v>
      </c>
      <c r="B137" s="135" t="s">
        <v>478</v>
      </c>
      <c r="C137" s="57">
        <v>31.96</v>
      </c>
      <c r="D137" s="56">
        <v>146.47878800000001</v>
      </c>
      <c r="E137" s="294">
        <v>4681.4620644800007</v>
      </c>
    </row>
    <row r="138" spans="1:5" s="3" customFormat="1" ht="45" x14ac:dyDescent="0.2">
      <c r="A138" s="50" t="s">
        <v>418</v>
      </c>
      <c r="B138" s="135" t="s">
        <v>424</v>
      </c>
      <c r="C138" s="57">
        <v>27.200000000000003</v>
      </c>
      <c r="D138" s="56">
        <v>169.68669300000002</v>
      </c>
      <c r="E138" s="294">
        <v>4615.4780496000012</v>
      </c>
    </row>
    <row r="139" spans="1:5" s="3" customFormat="1" ht="60" x14ac:dyDescent="0.2">
      <c r="A139" s="50" t="s">
        <v>886</v>
      </c>
      <c r="B139" s="135" t="s">
        <v>592</v>
      </c>
      <c r="C139" s="54">
        <v>106.05000000000001</v>
      </c>
      <c r="D139" s="56">
        <v>43.338104000000001</v>
      </c>
      <c r="E139" s="294">
        <v>4596.0059292000005</v>
      </c>
    </row>
    <row r="140" spans="1:5" s="3" customFormat="1" ht="75" x14ac:dyDescent="0.2">
      <c r="A140" s="50" t="s">
        <v>587</v>
      </c>
      <c r="B140" s="135" t="s">
        <v>473</v>
      </c>
      <c r="C140" s="57">
        <v>5</v>
      </c>
      <c r="D140" s="56">
        <v>915.81771100000003</v>
      </c>
      <c r="E140" s="294">
        <v>4579.0885550000003</v>
      </c>
    </row>
    <row r="141" spans="1:5" s="3" customFormat="1" ht="60" x14ac:dyDescent="0.2">
      <c r="A141" s="50" t="s">
        <v>586</v>
      </c>
      <c r="B141" s="135" t="s">
        <v>472</v>
      </c>
      <c r="C141" s="57">
        <v>4</v>
      </c>
      <c r="D141" s="56">
        <v>1129.305415</v>
      </c>
      <c r="E141" s="294">
        <v>4517.2216600000002</v>
      </c>
    </row>
    <row r="142" spans="1:5" s="3" customFormat="1" ht="30" x14ac:dyDescent="0.2">
      <c r="A142" s="50" t="s">
        <v>517</v>
      </c>
      <c r="B142" s="135" t="s">
        <v>445</v>
      </c>
      <c r="C142" s="57">
        <v>57.06</v>
      </c>
      <c r="D142" s="56">
        <v>79.157097000000007</v>
      </c>
      <c r="E142" s="294">
        <v>4516.7039548200009</v>
      </c>
    </row>
    <row r="143" spans="1:5" s="3" customFormat="1" ht="30" x14ac:dyDescent="0.2">
      <c r="A143" s="50" t="s">
        <v>573</v>
      </c>
      <c r="B143" s="135" t="s">
        <v>480</v>
      </c>
      <c r="C143" s="57">
        <v>28.02</v>
      </c>
      <c r="D143" s="56">
        <v>160.62872899999999</v>
      </c>
      <c r="E143" s="294">
        <v>4500.81698658</v>
      </c>
    </row>
    <row r="144" spans="1:5" s="3" customFormat="1" ht="45" x14ac:dyDescent="0.2">
      <c r="A144" s="50" t="s">
        <v>518</v>
      </c>
      <c r="B144" s="135" t="s">
        <v>446</v>
      </c>
      <c r="C144" s="57">
        <v>57.06</v>
      </c>
      <c r="D144" s="56">
        <v>76.930139000000011</v>
      </c>
      <c r="E144" s="294">
        <v>4389.6337313400008</v>
      </c>
    </row>
    <row r="145" spans="1:5" s="3" customFormat="1" ht="45" x14ac:dyDescent="0.2">
      <c r="A145" s="50" t="s">
        <v>383</v>
      </c>
      <c r="B145" s="135" t="s">
        <v>313</v>
      </c>
      <c r="C145" s="57">
        <v>20.56</v>
      </c>
      <c r="D145" s="56">
        <v>212.83713200000003</v>
      </c>
      <c r="E145" s="294">
        <v>4375.93143392</v>
      </c>
    </row>
    <row r="146" spans="1:5" s="3" customFormat="1" ht="30" x14ac:dyDescent="0.2">
      <c r="A146" s="50" t="s">
        <v>516</v>
      </c>
      <c r="B146" s="135" t="s">
        <v>444</v>
      </c>
      <c r="C146" s="57">
        <v>32.160000000000004</v>
      </c>
      <c r="D146" s="56">
        <v>134.343118</v>
      </c>
      <c r="E146" s="294">
        <v>4320.4746748800007</v>
      </c>
    </row>
    <row r="147" spans="1:5" s="3" customFormat="1" ht="75" x14ac:dyDescent="0.2">
      <c r="A147" s="50" t="s">
        <v>831</v>
      </c>
      <c r="B147" s="139" t="s">
        <v>103</v>
      </c>
      <c r="C147" s="66">
        <v>3</v>
      </c>
      <c r="D147" s="56">
        <v>1416.7956840000002</v>
      </c>
      <c r="E147" s="294">
        <v>4250.387052</v>
      </c>
    </row>
    <row r="148" spans="1:5" s="3" customFormat="1" ht="75" x14ac:dyDescent="0.2">
      <c r="A148" s="50" t="s">
        <v>841</v>
      </c>
      <c r="B148" s="139" t="s">
        <v>103</v>
      </c>
      <c r="C148" s="66">
        <v>3</v>
      </c>
      <c r="D148" s="56">
        <v>1416.7956840000002</v>
      </c>
      <c r="E148" s="294">
        <v>4250.387052</v>
      </c>
    </row>
    <row r="149" spans="1:5" s="3" customFormat="1" ht="30" x14ac:dyDescent="0.2">
      <c r="A149" s="50" t="s">
        <v>525</v>
      </c>
      <c r="B149" s="135" t="s">
        <v>451</v>
      </c>
      <c r="C149" s="57">
        <v>19.72</v>
      </c>
      <c r="D149" s="56">
        <v>213.56277</v>
      </c>
      <c r="E149" s="294">
        <v>4211.4578243999995</v>
      </c>
    </row>
    <row r="150" spans="1:5" s="3" customFormat="1" ht="30" x14ac:dyDescent="0.2">
      <c r="A150" s="50" t="s">
        <v>503</v>
      </c>
      <c r="B150" s="135" t="s">
        <v>437</v>
      </c>
      <c r="C150" s="57">
        <v>19.64</v>
      </c>
      <c r="D150" s="56">
        <v>212.76206600000003</v>
      </c>
      <c r="E150" s="294">
        <v>4178.6469762400011</v>
      </c>
    </row>
    <row r="151" spans="1:5" s="3" customFormat="1" ht="30" x14ac:dyDescent="0.2">
      <c r="A151" s="50" t="s">
        <v>1258</v>
      </c>
      <c r="B151" s="135" t="s">
        <v>1267</v>
      </c>
      <c r="C151" s="57">
        <v>220</v>
      </c>
      <c r="D151" s="56">
        <v>18.954165000000003</v>
      </c>
      <c r="E151" s="294">
        <v>4169.9163000000008</v>
      </c>
    </row>
    <row r="152" spans="1:5" s="3" customFormat="1" ht="30" x14ac:dyDescent="0.2">
      <c r="A152" s="50" t="s">
        <v>638</v>
      </c>
      <c r="B152" s="135" t="s">
        <v>642</v>
      </c>
      <c r="C152" s="54">
        <v>17</v>
      </c>
      <c r="D152" s="56">
        <v>244.86529200000001</v>
      </c>
      <c r="E152" s="294">
        <v>4162.7099640000006</v>
      </c>
    </row>
    <row r="153" spans="1:5" s="3" customFormat="1" ht="30" x14ac:dyDescent="0.2">
      <c r="A153" s="50" t="s">
        <v>559</v>
      </c>
      <c r="B153" s="135" t="s">
        <v>453</v>
      </c>
      <c r="C153" s="57">
        <v>3.3119999999999998</v>
      </c>
      <c r="D153" s="56">
        <v>1250.074098</v>
      </c>
      <c r="E153" s="294">
        <v>4140.2454125759996</v>
      </c>
    </row>
    <row r="154" spans="1:5" s="3" customFormat="1" ht="45" x14ac:dyDescent="0.2">
      <c r="A154" s="50" t="s">
        <v>541</v>
      </c>
      <c r="B154" s="135" t="s">
        <v>481</v>
      </c>
      <c r="C154" s="57">
        <v>11.54</v>
      </c>
      <c r="D154" s="56">
        <v>355.11222399999997</v>
      </c>
      <c r="E154" s="294">
        <v>4097.9950649599996</v>
      </c>
    </row>
    <row r="155" spans="1:5" s="3" customFormat="1" ht="45" x14ac:dyDescent="0.2">
      <c r="A155" s="50" t="s">
        <v>544</v>
      </c>
      <c r="B155" s="135" t="s">
        <v>1211</v>
      </c>
      <c r="C155" s="57">
        <v>22.46</v>
      </c>
      <c r="D155" s="56">
        <v>182.12262699999999</v>
      </c>
      <c r="E155" s="294">
        <v>4090.47420242</v>
      </c>
    </row>
    <row r="156" spans="1:5" s="3" customFormat="1" ht="45" x14ac:dyDescent="0.2">
      <c r="A156" s="50" t="s">
        <v>355</v>
      </c>
      <c r="B156" s="135" t="s">
        <v>297</v>
      </c>
      <c r="C156" s="57">
        <v>295.5</v>
      </c>
      <c r="D156" s="56">
        <v>13.749589000000002</v>
      </c>
      <c r="E156" s="294">
        <v>4063.0035495000006</v>
      </c>
    </row>
    <row r="157" spans="1:5" s="3" customFormat="1" x14ac:dyDescent="0.2">
      <c r="A157" s="50" t="s">
        <v>1035</v>
      </c>
      <c r="B157" s="135" t="s">
        <v>1037</v>
      </c>
      <c r="C157" s="54">
        <v>1</v>
      </c>
      <c r="D157" s="56">
        <v>4062.0637707217998</v>
      </c>
      <c r="E157" s="296">
        <v>4062.0637707217998</v>
      </c>
    </row>
    <row r="158" spans="1:5" s="3" customFormat="1" ht="45" x14ac:dyDescent="0.2">
      <c r="A158" s="50" t="s">
        <v>375</v>
      </c>
      <c r="B158" s="135" t="s">
        <v>1250</v>
      </c>
      <c r="C158" s="57">
        <v>19.041999999999998</v>
      </c>
      <c r="D158" s="56">
        <v>212.37422500000002</v>
      </c>
      <c r="E158" s="294">
        <v>4044.02999245</v>
      </c>
    </row>
    <row r="159" spans="1:5" s="3" customFormat="1" ht="30" x14ac:dyDescent="0.2">
      <c r="A159" s="50" t="s">
        <v>565</v>
      </c>
      <c r="B159" s="135" t="s">
        <v>459</v>
      </c>
      <c r="C159" s="57">
        <v>167.36399999999998</v>
      </c>
      <c r="D159" s="56">
        <v>23.770900000000001</v>
      </c>
      <c r="E159" s="294">
        <v>3978.3929075999995</v>
      </c>
    </row>
    <row r="160" spans="1:5" s="3" customFormat="1" ht="30" x14ac:dyDescent="0.2">
      <c r="A160" s="50" t="s">
        <v>368</v>
      </c>
      <c r="B160" s="135" t="s">
        <v>1217</v>
      </c>
      <c r="C160" s="57">
        <v>244.75</v>
      </c>
      <c r="D160" s="56">
        <v>16.214256000000002</v>
      </c>
      <c r="E160" s="294">
        <v>3968.4391560000008</v>
      </c>
    </row>
    <row r="161" spans="1:5" s="3" customFormat="1" ht="45" x14ac:dyDescent="0.2">
      <c r="A161" s="50" t="s">
        <v>776</v>
      </c>
      <c r="B161" s="138" t="s">
        <v>940</v>
      </c>
      <c r="C161" s="68">
        <v>202</v>
      </c>
      <c r="D161" s="56">
        <v>19.529671</v>
      </c>
      <c r="E161" s="294">
        <v>3944.9935420000002</v>
      </c>
    </row>
    <row r="162" spans="1:5" s="3" customFormat="1" ht="30" x14ac:dyDescent="0.2">
      <c r="A162" s="50" t="s">
        <v>364</v>
      </c>
      <c r="B162" s="135" t="s">
        <v>1217</v>
      </c>
      <c r="C162" s="57">
        <v>241</v>
      </c>
      <c r="D162" s="56">
        <v>16.214256000000002</v>
      </c>
      <c r="E162" s="294">
        <v>3907.6356960000007</v>
      </c>
    </row>
    <row r="163" spans="1:5" s="3" customFormat="1" ht="30" x14ac:dyDescent="0.2">
      <c r="A163" s="50" t="s">
        <v>1220</v>
      </c>
      <c r="B163" s="135" t="s">
        <v>304</v>
      </c>
      <c r="C163" s="57">
        <v>3.28</v>
      </c>
      <c r="D163" s="56">
        <v>1186.7309050000001</v>
      </c>
      <c r="E163" s="294">
        <v>3892.4773684000002</v>
      </c>
    </row>
    <row r="164" spans="1:5" s="3" customFormat="1" ht="45" x14ac:dyDescent="0.2">
      <c r="A164" s="50" t="s">
        <v>384</v>
      </c>
      <c r="B164" s="135" t="s">
        <v>297</v>
      </c>
      <c r="C164" s="57">
        <v>281.5</v>
      </c>
      <c r="D164" s="56">
        <v>13.749589000000002</v>
      </c>
      <c r="E164" s="294">
        <v>3870.5093035000004</v>
      </c>
    </row>
    <row r="165" spans="1:5" s="3" customFormat="1" ht="45" x14ac:dyDescent="0.2">
      <c r="A165" s="50" t="s">
        <v>176</v>
      </c>
      <c r="B165" s="140" t="s">
        <v>693</v>
      </c>
      <c r="C165" s="68">
        <v>16</v>
      </c>
      <c r="D165" s="56">
        <v>236.8558548924</v>
      </c>
      <c r="E165" s="294">
        <v>3789.6936782784001</v>
      </c>
    </row>
    <row r="166" spans="1:5" s="3" customFormat="1" ht="30" x14ac:dyDescent="0.2">
      <c r="A166" s="50" t="s">
        <v>890</v>
      </c>
      <c r="B166" s="135" t="s">
        <v>428</v>
      </c>
      <c r="C166" s="57">
        <v>120.6</v>
      </c>
      <c r="D166" s="56">
        <v>30.276620000000001</v>
      </c>
      <c r="E166" s="294">
        <v>3651.3603720000001</v>
      </c>
    </row>
    <row r="167" spans="1:5" s="3" customFormat="1" ht="45" x14ac:dyDescent="0.2">
      <c r="A167" s="50" t="s">
        <v>1313</v>
      </c>
      <c r="B167" s="141" t="s">
        <v>942</v>
      </c>
      <c r="C167" s="68">
        <v>20</v>
      </c>
      <c r="D167" s="56">
        <v>181.60967600000001</v>
      </c>
      <c r="E167" s="294">
        <v>3632.1935200000003</v>
      </c>
    </row>
    <row r="168" spans="1:5" s="3" customFormat="1" ht="45" x14ac:dyDescent="0.2">
      <c r="A168" s="50" t="s">
        <v>1222</v>
      </c>
      <c r="B168" s="135" t="s">
        <v>317</v>
      </c>
      <c r="C168" s="57">
        <v>22.05</v>
      </c>
      <c r="D168" s="56">
        <v>164.569694</v>
      </c>
      <c r="E168" s="294">
        <v>3628.7617527000002</v>
      </c>
    </row>
    <row r="169" spans="1:5" s="3" customFormat="1" ht="45" x14ac:dyDescent="0.2">
      <c r="A169" s="50" t="s">
        <v>399</v>
      </c>
      <c r="B169" s="135" t="s">
        <v>297</v>
      </c>
      <c r="C169" s="57">
        <v>263</v>
      </c>
      <c r="D169" s="56">
        <v>13.749589000000002</v>
      </c>
      <c r="E169" s="294">
        <v>3616.1419070000006</v>
      </c>
    </row>
    <row r="170" spans="1:5" s="3" customFormat="1" ht="30" x14ac:dyDescent="0.2">
      <c r="A170" s="50" t="s">
        <v>1257</v>
      </c>
      <c r="B170" s="135" t="s">
        <v>1266</v>
      </c>
      <c r="C170" s="57">
        <v>170</v>
      </c>
      <c r="D170" s="56">
        <v>21.193634000000003</v>
      </c>
      <c r="E170" s="294">
        <v>3602.9177800000007</v>
      </c>
    </row>
    <row r="171" spans="1:5" s="3" customFormat="1" ht="30" x14ac:dyDescent="0.2">
      <c r="A171" s="50" t="s">
        <v>396</v>
      </c>
      <c r="B171" s="135" t="s">
        <v>301</v>
      </c>
      <c r="C171" s="57">
        <v>29.92</v>
      </c>
      <c r="D171" s="56">
        <v>119.95546800000001</v>
      </c>
      <c r="E171" s="294">
        <v>3589.0676025600005</v>
      </c>
    </row>
    <row r="172" spans="1:5" s="3" customFormat="1" ht="45" x14ac:dyDescent="0.2">
      <c r="A172" s="50" t="s">
        <v>288</v>
      </c>
      <c r="B172" s="135" t="s">
        <v>602</v>
      </c>
      <c r="C172" s="54">
        <v>28.425000000000001</v>
      </c>
      <c r="D172" s="56">
        <v>125.04744500000001</v>
      </c>
      <c r="E172" s="294">
        <v>3554.4736241250002</v>
      </c>
    </row>
    <row r="173" spans="1:5" s="3" customFormat="1" ht="45" x14ac:dyDescent="0.2">
      <c r="A173" s="50" t="s">
        <v>575</v>
      </c>
      <c r="B173" s="135" t="s">
        <v>482</v>
      </c>
      <c r="C173" s="57">
        <v>2.79</v>
      </c>
      <c r="D173" s="56">
        <v>1273.3070250000001</v>
      </c>
      <c r="E173" s="294">
        <v>3552.5265997500001</v>
      </c>
    </row>
    <row r="174" spans="1:5" s="3" customFormat="1" ht="45" x14ac:dyDescent="0.2">
      <c r="A174" s="50" t="s">
        <v>496</v>
      </c>
      <c r="B174" s="135" t="s">
        <v>432</v>
      </c>
      <c r="C174" s="57">
        <v>5</v>
      </c>
      <c r="D174" s="56">
        <v>698.40155300000004</v>
      </c>
      <c r="E174" s="294">
        <v>3492.0077650000003</v>
      </c>
    </row>
    <row r="175" spans="1:5" s="3" customFormat="1" ht="30" x14ac:dyDescent="0.2">
      <c r="A175" s="50" t="s">
        <v>519</v>
      </c>
      <c r="B175" s="135" t="s">
        <v>447</v>
      </c>
      <c r="C175" s="57">
        <v>187.65666000000002</v>
      </c>
      <c r="D175" s="56">
        <v>18.478747000000002</v>
      </c>
      <c r="E175" s="294">
        <v>3467.6599430050205</v>
      </c>
    </row>
    <row r="176" spans="1:5" s="3" customFormat="1" ht="30" x14ac:dyDescent="0.2">
      <c r="A176" s="50" t="s">
        <v>27</v>
      </c>
      <c r="B176" s="135" t="s">
        <v>415</v>
      </c>
      <c r="C176" s="54">
        <v>6</v>
      </c>
      <c r="D176" s="56">
        <v>573.91710300000011</v>
      </c>
      <c r="E176" s="294">
        <v>3443.5026180000004</v>
      </c>
    </row>
    <row r="177" spans="1:5" s="3" customFormat="1" ht="30" x14ac:dyDescent="0.2">
      <c r="A177" s="50" t="s">
        <v>203</v>
      </c>
      <c r="B177" s="138" t="s">
        <v>141</v>
      </c>
      <c r="C177" s="68">
        <v>10</v>
      </c>
      <c r="D177" s="56">
        <v>343.70219200000008</v>
      </c>
      <c r="E177" s="294">
        <v>3437.021920000001</v>
      </c>
    </row>
    <row r="178" spans="1:5" s="3" customFormat="1" ht="45" x14ac:dyDescent="0.2">
      <c r="A178" s="50" t="s">
        <v>1320</v>
      </c>
      <c r="B178" s="141" t="s">
        <v>1011</v>
      </c>
      <c r="C178" s="68">
        <v>372.6</v>
      </c>
      <c r="D178" s="56">
        <v>9.2206070000000011</v>
      </c>
      <c r="E178" s="294">
        <v>3435.5981682000006</v>
      </c>
    </row>
    <row r="179" spans="1:5" s="3" customFormat="1" ht="30" x14ac:dyDescent="0.2">
      <c r="A179" s="50" t="s">
        <v>1106</v>
      </c>
      <c r="B179" s="135" t="s">
        <v>1113</v>
      </c>
      <c r="C179" s="54">
        <v>14</v>
      </c>
      <c r="D179" s="56">
        <v>242.92633722000005</v>
      </c>
      <c r="E179" s="296">
        <v>3400.9687210800007</v>
      </c>
    </row>
    <row r="180" spans="1:5" s="3" customFormat="1" ht="45" x14ac:dyDescent="0.2">
      <c r="A180" s="50" t="s">
        <v>357</v>
      </c>
      <c r="B180" s="135" t="s">
        <v>317</v>
      </c>
      <c r="C180" s="57">
        <v>20.38</v>
      </c>
      <c r="D180" s="56">
        <v>164.569694</v>
      </c>
      <c r="E180" s="294">
        <v>3353.9303637199996</v>
      </c>
    </row>
    <row r="181" spans="1:5" s="3" customFormat="1" ht="30" x14ac:dyDescent="0.2">
      <c r="A181" s="50" t="s">
        <v>564</v>
      </c>
      <c r="B181" s="135" t="s">
        <v>427</v>
      </c>
      <c r="C181" s="57">
        <v>82.5</v>
      </c>
      <c r="D181" s="56">
        <v>39.447183000000003</v>
      </c>
      <c r="E181" s="294">
        <v>3254.3925975000002</v>
      </c>
    </row>
    <row r="182" spans="1:5" s="3" customFormat="1" ht="45" x14ac:dyDescent="0.2">
      <c r="A182" s="50" t="s">
        <v>1326</v>
      </c>
      <c r="B182" s="141" t="s">
        <v>977</v>
      </c>
      <c r="C182" s="68">
        <v>1</v>
      </c>
      <c r="D182" s="56">
        <v>3098.6744360000007</v>
      </c>
      <c r="E182" s="294">
        <v>3098.6744360000007</v>
      </c>
    </row>
    <row r="183" spans="1:5" s="3" customFormat="1" ht="30" x14ac:dyDescent="0.2">
      <c r="A183" s="50" t="s">
        <v>352</v>
      </c>
      <c r="B183" s="135" t="s">
        <v>301</v>
      </c>
      <c r="C183" s="57">
        <v>25.793475000000004</v>
      </c>
      <c r="D183" s="56">
        <v>119.95546800000001</v>
      </c>
      <c r="E183" s="294">
        <v>3094.068364971301</v>
      </c>
    </row>
    <row r="184" spans="1:5" s="3" customFormat="1" ht="30" x14ac:dyDescent="0.2">
      <c r="A184" s="50" t="s">
        <v>378</v>
      </c>
      <c r="B184" s="135" t="s">
        <v>301</v>
      </c>
      <c r="C184" s="57">
        <v>25.71</v>
      </c>
      <c r="D184" s="56">
        <v>119.95546800000001</v>
      </c>
      <c r="E184" s="294">
        <v>3084.0550822800005</v>
      </c>
    </row>
    <row r="185" spans="1:5" s="3" customFormat="1" ht="45" x14ac:dyDescent="0.2">
      <c r="A185" s="50" t="s">
        <v>349</v>
      </c>
      <c r="B185" s="135" t="s">
        <v>426</v>
      </c>
      <c r="C185" s="57">
        <v>54.8</v>
      </c>
      <c r="D185" s="56">
        <v>54.973334000000001</v>
      </c>
      <c r="E185" s="294">
        <v>3012.5387031999999</v>
      </c>
    </row>
    <row r="186" spans="1:5" s="3" customFormat="1" ht="30" x14ac:dyDescent="0.2">
      <c r="A186" s="50" t="s">
        <v>1063</v>
      </c>
      <c r="B186" s="135" t="s">
        <v>1067</v>
      </c>
      <c r="C186" s="54">
        <v>3</v>
      </c>
      <c r="D186" s="56">
        <v>990.69604600000014</v>
      </c>
      <c r="E186" s="296">
        <v>2972.0881380000005</v>
      </c>
    </row>
    <row r="187" spans="1:5" s="3" customFormat="1" ht="30" x14ac:dyDescent="0.2">
      <c r="A187" s="50" t="s">
        <v>761</v>
      </c>
      <c r="B187" s="140" t="s">
        <v>695</v>
      </c>
      <c r="C187" s="68">
        <v>10</v>
      </c>
      <c r="D187" s="56">
        <v>297.1993717483</v>
      </c>
      <c r="E187" s="294">
        <v>2971.9937174830002</v>
      </c>
    </row>
    <row r="188" spans="1:5" s="3" customFormat="1" ht="60" x14ac:dyDescent="0.2">
      <c r="A188" s="50" t="s">
        <v>530</v>
      </c>
      <c r="B188" s="135" t="s">
        <v>456</v>
      </c>
      <c r="C188" s="57">
        <v>45.105999999999995</v>
      </c>
      <c r="D188" s="56">
        <v>64.944601000000006</v>
      </c>
      <c r="E188" s="294">
        <v>2929.3911727059999</v>
      </c>
    </row>
    <row r="189" spans="1:5" s="3" customFormat="1" ht="45" x14ac:dyDescent="0.2">
      <c r="A189" s="50" t="s">
        <v>495</v>
      </c>
      <c r="B189" s="135" t="s">
        <v>431</v>
      </c>
      <c r="C189" s="57">
        <v>8</v>
      </c>
      <c r="D189" s="56">
        <v>360.64208600000001</v>
      </c>
      <c r="E189" s="294">
        <v>2885.136688</v>
      </c>
    </row>
    <row r="190" spans="1:5" s="3" customFormat="1" ht="30" x14ac:dyDescent="0.2">
      <c r="A190" s="50" t="s">
        <v>819</v>
      </c>
      <c r="B190" s="139" t="s">
        <v>99</v>
      </c>
      <c r="C190" s="66">
        <v>20.080000000000002</v>
      </c>
      <c r="D190" s="56">
        <v>143.12584000000001</v>
      </c>
      <c r="E190" s="294">
        <v>2873.9668672000007</v>
      </c>
    </row>
    <row r="191" spans="1:5" s="3" customFormat="1" ht="45" x14ac:dyDescent="0.2">
      <c r="A191" s="50" t="s">
        <v>1327</v>
      </c>
      <c r="B191" s="141" t="s">
        <v>950</v>
      </c>
      <c r="C191" s="68">
        <v>1</v>
      </c>
      <c r="D191" s="56">
        <v>2815.6255720000004</v>
      </c>
      <c r="E191" s="294">
        <v>2815.6255720000004</v>
      </c>
    </row>
    <row r="192" spans="1:5" s="3" customFormat="1" ht="30" x14ac:dyDescent="0.2">
      <c r="A192" s="50" t="s">
        <v>335</v>
      </c>
      <c r="B192" s="135" t="s">
        <v>304</v>
      </c>
      <c r="C192" s="57">
        <v>2.3595000000000006</v>
      </c>
      <c r="D192" s="56">
        <v>1186.7309050000001</v>
      </c>
      <c r="E192" s="294">
        <v>2800.0915703475011</v>
      </c>
    </row>
    <row r="193" spans="1:6" s="3" customFormat="1" ht="45" x14ac:dyDescent="0.2">
      <c r="A193" s="50" t="s">
        <v>1244</v>
      </c>
      <c r="B193" s="135" t="s">
        <v>426</v>
      </c>
      <c r="C193" s="57">
        <v>50.70000000000001</v>
      </c>
      <c r="D193" s="56">
        <v>54.973334000000001</v>
      </c>
      <c r="E193" s="294">
        <v>2787.1480338000006</v>
      </c>
    </row>
    <row r="194" spans="1:6" s="3" customFormat="1" x14ac:dyDescent="0.2">
      <c r="A194" s="50" t="s">
        <v>891</v>
      </c>
      <c r="B194" s="135" t="s">
        <v>646</v>
      </c>
      <c r="C194" s="54">
        <v>360</v>
      </c>
      <c r="D194" s="56">
        <v>7.7067760000000005</v>
      </c>
      <c r="E194" s="294">
        <v>2774.4393600000003</v>
      </c>
    </row>
    <row r="195" spans="1:6" s="3" customFormat="1" ht="45" x14ac:dyDescent="0.2">
      <c r="A195" s="50" t="s">
        <v>388</v>
      </c>
      <c r="B195" s="135" t="s">
        <v>313</v>
      </c>
      <c r="C195" s="57">
        <v>12.96</v>
      </c>
      <c r="D195" s="56">
        <v>212.83713200000003</v>
      </c>
      <c r="E195" s="294">
        <v>2758.3692307200004</v>
      </c>
    </row>
    <row r="196" spans="1:6" s="3" customFormat="1" ht="75" x14ac:dyDescent="0.2">
      <c r="A196" s="50" t="s">
        <v>1230</v>
      </c>
      <c r="B196" s="135" t="s">
        <v>473</v>
      </c>
      <c r="C196" s="57">
        <v>3</v>
      </c>
      <c r="D196" s="56">
        <v>915.81771100000003</v>
      </c>
      <c r="E196" s="294">
        <v>2747.453133</v>
      </c>
    </row>
    <row r="197" spans="1:6" s="3" customFormat="1" ht="30" x14ac:dyDescent="0.2">
      <c r="A197" s="50" t="s">
        <v>354</v>
      </c>
      <c r="B197" s="135" t="s">
        <v>303</v>
      </c>
      <c r="C197" s="57">
        <v>8.620000000000001</v>
      </c>
      <c r="D197" s="56">
        <v>315.55244200000004</v>
      </c>
      <c r="E197" s="294">
        <v>2720.0620500400005</v>
      </c>
      <c r="F197" s="272"/>
    </row>
    <row r="198" spans="1:6" s="3" customFormat="1" ht="30" x14ac:dyDescent="0.2">
      <c r="A198" s="50" t="s">
        <v>647</v>
      </c>
      <c r="B198" s="135" t="s">
        <v>239</v>
      </c>
      <c r="C198" s="54">
        <v>1370</v>
      </c>
      <c r="D198" s="56">
        <v>1.9767380000000003</v>
      </c>
      <c r="E198" s="294">
        <v>2708.1310600000006</v>
      </c>
    </row>
    <row r="199" spans="1:6" s="3" customFormat="1" ht="30" x14ac:dyDescent="0.2">
      <c r="A199" s="50" t="s">
        <v>333</v>
      </c>
      <c r="B199" s="135" t="s">
        <v>303</v>
      </c>
      <c r="C199" s="57">
        <v>8.5800000000000018</v>
      </c>
      <c r="D199" s="56">
        <v>315.55244200000004</v>
      </c>
      <c r="E199" s="294">
        <v>2707.4399523600009</v>
      </c>
    </row>
    <row r="200" spans="1:6" s="3" customFormat="1" ht="30" x14ac:dyDescent="0.2">
      <c r="A200" s="50" t="s">
        <v>369</v>
      </c>
      <c r="B200" s="135" t="s">
        <v>1248</v>
      </c>
      <c r="C200" s="57">
        <v>137.94</v>
      </c>
      <c r="D200" s="56">
        <v>19.529671</v>
      </c>
      <c r="E200" s="294">
        <v>2693.92281774</v>
      </c>
    </row>
    <row r="201" spans="1:6" s="3" customFormat="1" ht="30" x14ac:dyDescent="0.2">
      <c r="A201" s="50" t="s">
        <v>365</v>
      </c>
      <c r="B201" s="135" t="s">
        <v>1248</v>
      </c>
      <c r="C201" s="57">
        <v>135</v>
      </c>
      <c r="D201" s="56">
        <v>19.529671</v>
      </c>
      <c r="E201" s="294">
        <v>2636.5055849999999</v>
      </c>
    </row>
    <row r="202" spans="1:6" s="3" customFormat="1" ht="45" x14ac:dyDescent="0.2">
      <c r="A202" s="50" t="s">
        <v>210</v>
      </c>
      <c r="B202" s="141" t="s">
        <v>1012</v>
      </c>
      <c r="C202" s="68">
        <v>417</v>
      </c>
      <c r="D202" s="56">
        <v>6.2555000000000005</v>
      </c>
      <c r="E202" s="294">
        <v>2608.5435000000002</v>
      </c>
    </row>
    <row r="203" spans="1:6" s="3" customFormat="1" ht="30" x14ac:dyDescent="0.2">
      <c r="A203" s="50" t="s">
        <v>1256</v>
      </c>
      <c r="B203" s="135" t="s">
        <v>298</v>
      </c>
      <c r="C203" s="57">
        <v>120</v>
      </c>
      <c r="D203" s="56">
        <v>21.005969</v>
      </c>
      <c r="E203" s="294">
        <v>2520.7162800000001</v>
      </c>
    </row>
    <row r="204" spans="1:6" s="3" customFormat="1" ht="45" x14ac:dyDescent="0.2">
      <c r="A204" s="50" t="s">
        <v>894</v>
      </c>
      <c r="B204" s="135" t="s">
        <v>602</v>
      </c>
      <c r="C204" s="54">
        <v>20</v>
      </c>
      <c r="D204" s="56">
        <v>125.04744500000001</v>
      </c>
      <c r="E204" s="294">
        <v>2500.9489000000003</v>
      </c>
    </row>
    <row r="205" spans="1:6" s="3" customFormat="1" ht="30" x14ac:dyDescent="0.2">
      <c r="A205" s="50" t="s">
        <v>386</v>
      </c>
      <c r="B205" s="135" t="s">
        <v>301</v>
      </c>
      <c r="C205" s="57">
        <v>19.971000000000004</v>
      </c>
      <c r="D205" s="56">
        <v>119.95546800000001</v>
      </c>
      <c r="E205" s="294">
        <v>2395.6306514280004</v>
      </c>
    </row>
    <row r="206" spans="1:6" s="3" customFormat="1" ht="30" x14ac:dyDescent="0.2">
      <c r="A206" s="50" t="s">
        <v>374</v>
      </c>
      <c r="B206" s="135" t="s">
        <v>1249</v>
      </c>
      <c r="C206" s="57">
        <v>9.520999999999999</v>
      </c>
      <c r="D206" s="56">
        <v>251.22088000000002</v>
      </c>
      <c r="E206" s="294">
        <v>2391.87399848</v>
      </c>
    </row>
    <row r="207" spans="1:6" s="3" customFormat="1" ht="30" x14ac:dyDescent="0.2">
      <c r="A207" s="50" t="s">
        <v>566</v>
      </c>
      <c r="B207" s="135" t="s">
        <v>460</v>
      </c>
      <c r="C207" s="57">
        <v>167.36399999999998</v>
      </c>
      <c r="D207" s="56">
        <v>14.275051000000001</v>
      </c>
      <c r="E207" s="294">
        <v>2389.1296355639997</v>
      </c>
    </row>
    <row r="208" spans="1:6" s="3" customFormat="1" ht="45" x14ac:dyDescent="0.2">
      <c r="A208" s="50" t="s">
        <v>1138</v>
      </c>
      <c r="B208" s="135" t="s">
        <v>1118</v>
      </c>
      <c r="C208" s="54">
        <v>9.83</v>
      </c>
      <c r="D208" s="56">
        <v>242.31304800000004</v>
      </c>
      <c r="E208" s="296">
        <v>2381.9372618400002</v>
      </c>
    </row>
    <row r="209" spans="1:5" s="3" customFormat="1" ht="30" x14ac:dyDescent="0.2">
      <c r="A209" s="50" t="s">
        <v>379</v>
      </c>
      <c r="B209" s="135" t="s">
        <v>302</v>
      </c>
      <c r="C209" s="57">
        <v>45.2</v>
      </c>
      <c r="D209" s="56">
        <v>51.707962999999999</v>
      </c>
      <c r="E209" s="294">
        <v>2337.1999276000001</v>
      </c>
    </row>
    <row r="210" spans="1:5" s="3" customFormat="1" ht="30" x14ac:dyDescent="0.2">
      <c r="A210" s="50" t="s">
        <v>394</v>
      </c>
      <c r="B210" s="135" t="s">
        <v>312</v>
      </c>
      <c r="C210" s="57">
        <v>48.572799999999994</v>
      </c>
      <c r="D210" s="56">
        <v>47.979685000000003</v>
      </c>
      <c r="E210" s="294">
        <v>2330.5076435679998</v>
      </c>
    </row>
    <row r="211" spans="1:5" s="3" customFormat="1" ht="45" x14ac:dyDescent="0.2">
      <c r="A211" s="50" t="s">
        <v>497</v>
      </c>
      <c r="B211" s="135" t="s">
        <v>433</v>
      </c>
      <c r="C211" s="57">
        <v>2</v>
      </c>
      <c r="D211" s="56">
        <v>1158.1557810000002</v>
      </c>
      <c r="E211" s="294">
        <v>2316.3115620000003</v>
      </c>
    </row>
    <row r="212" spans="1:5" s="3" customFormat="1" ht="30" x14ac:dyDescent="0.2">
      <c r="A212" s="50" t="s">
        <v>340</v>
      </c>
      <c r="B212" s="135" t="s">
        <v>304</v>
      </c>
      <c r="C212" s="57">
        <v>1.9360000000000004</v>
      </c>
      <c r="D212" s="56">
        <v>1186.7309050000001</v>
      </c>
      <c r="E212" s="294">
        <v>2297.5110320800009</v>
      </c>
    </row>
    <row r="213" spans="1:5" s="3" customFormat="1" ht="45" x14ac:dyDescent="0.2">
      <c r="A213" s="50" t="s">
        <v>555</v>
      </c>
      <c r="B213" s="135" t="s">
        <v>1210</v>
      </c>
      <c r="C213" s="57">
        <v>178.4</v>
      </c>
      <c r="D213" s="56">
        <v>12.661132</v>
      </c>
      <c r="E213" s="294">
        <v>2258.7459488</v>
      </c>
    </row>
    <row r="214" spans="1:5" s="3" customFormat="1" ht="60" x14ac:dyDescent="0.2">
      <c r="A214" s="50" t="s">
        <v>1229</v>
      </c>
      <c r="B214" s="135" t="s">
        <v>472</v>
      </c>
      <c r="C214" s="57">
        <v>2</v>
      </c>
      <c r="D214" s="56">
        <v>1129.305415</v>
      </c>
      <c r="E214" s="294">
        <v>2258.6108300000001</v>
      </c>
    </row>
    <row r="215" spans="1:5" s="3" customFormat="1" ht="45" x14ac:dyDescent="0.2">
      <c r="A215" s="50" t="s">
        <v>532</v>
      </c>
      <c r="B215" s="135" t="s">
        <v>458</v>
      </c>
      <c r="C215" s="57">
        <v>11.472</v>
      </c>
      <c r="D215" s="56">
        <v>195.62199600000002</v>
      </c>
      <c r="E215" s="294">
        <v>2244.1755381120001</v>
      </c>
    </row>
    <row r="216" spans="1:5" s="3" customFormat="1" ht="30" x14ac:dyDescent="0.2">
      <c r="A216" s="50" t="s">
        <v>389</v>
      </c>
      <c r="B216" s="135" t="s">
        <v>1217</v>
      </c>
      <c r="C216" s="57">
        <v>138</v>
      </c>
      <c r="D216" s="56">
        <v>16.214256000000002</v>
      </c>
      <c r="E216" s="294">
        <v>2237.5673280000005</v>
      </c>
    </row>
    <row r="217" spans="1:5" s="3" customFormat="1" ht="30" x14ac:dyDescent="0.2">
      <c r="A217" s="50" t="s">
        <v>745</v>
      </c>
      <c r="B217" s="138" t="s">
        <v>980</v>
      </c>
      <c r="C217" s="68">
        <v>4</v>
      </c>
      <c r="D217" s="56">
        <v>542.21422900000005</v>
      </c>
      <c r="E217" s="294">
        <v>2168.8569160000002</v>
      </c>
    </row>
    <row r="218" spans="1:5" s="3" customFormat="1" ht="30" x14ac:dyDescent="0.2">
      <c r="A218" s="50" t="s">
        <v>350</v>
      </c>
      <c r="B218" s="135" t="s">
        <v>427</v>
      </c>
      <c r="C218" s="57">
        <v>54.8</v>
      </c>
      <c r="D218" s="56">
        <v>39.447183000000003</v>
      </c>
      <c r="E218" s="294">
        <v>2161.7056284</v>
      </c>
    </row>
    <row r="219" spans="1:5" s="3" customFormat="1" ht="45" x14ac:dyDescent="0.2">
      <c r="A219" s="50" t="s">
        <v>174</v>
      </c>
      <c r="B219" s="141" t="s">
        <v>1012</v>
      </c>
      <c r="C219" s="68">
        <v>334.8</v>
      </c>
      <c r="D219" s="56">
        <v>6.2555000000000005</v>
      </c>
      <c r="E219" s="294">
        <v>2094.3414000000002</v>
      </c>
    </row>
    <row r="220" spans="1:5" s="3" customFormat="1" ht="45" x14ac:dyDescent="0.2">
      <c r="A220" s="50" t="s">
        <v>1330</v>
      </c>
      <c r="B220" s="140" t="s">
        <v>698</v>
      </c>
      <c r="C220" s="68">
        <v>1</v>
      </c>
      <c r="D220" s="56">
        <v>2092.39030955</v>
      </c>
      <c r="E220" s="294">
        <v>2092.39030955</v>
      </c>
    </row>
    <row r="221" spans="1:5" s="3" customFormat="1" ht="30" x14ac:dyDescent="0.2">
      <c r="A221" s="50" t="s">
        <v>143</v>
      </c>
      <c r="B221" s="138" t="s">
        <v>141</v>
      </c>
      <c r="C221" s="66">
        <v>6</v>
      </c>
      <c r="D221" s="56">
        <v>343.70219200000008</v>
      </c>
      <c r="E221" s="294">
        <v>2062.2131520000003</v>
      </c>
    </row>
    <row r="222" spans="1:5" s="3" customFormat="1" ht="30" x14ac:dyDescent="0.2">
      <c r="A222" s="50" t="s">
        <v>150</v>
      </c>
      <c r="B222" s="138" t="s">
        <v>141</v>
      </c>
      <c r="C222" s="66">
        <v>6</v>
      </c>
      <c r="D222" s="56">
        <v>343.70219200000008</v>
      </c>
      <c r="E222" s="294">
        <v>2062.2131520000003</v>
      </c>
    </row>
    <row r="223" spans="1:5" s="3" customFormat="1" ht="30" x14ac:dyDescent="0.2">
      <c r="A223" s="50" t="s">
        <v>156</v>
      </c>
      <c r="B223" s="138" t="s">
        <v>141</v>
      </c>
      <c r="C223" s="66">
        <v>6</v>
      </c>
      <c r="D223" s="56">
        <v>343.70219200000008</v>
      </c>
      <c r="E223" s="294">
        <v>2062.2131520000003</v>
      </c>
    </row>
    <row r="224" spans="1:5" s="3" customFormat="1" ht="45" x14ac:dyDescent="0.2">
      <c r="A224" s="50" t="s">
        <v>832</v>
      </c>
      <c r="B224" s="139" t="s">
        <v>7415</v>
      </c>
      <c r="C224" s="66">
        <v>3</v>
      </c>
      <c r="D224" s="56">
        <v>685.56526700000006</v>
      </c>
      <c r="E224" s="294">
        <v>2056.6958010000003</v>
      </c>
    </row>
    <row r="225" spans="1:5" s="3" customFormat="1" ht="45" x14ac:dyDescent="0.2">
      <c r="A225" s="50" t="s">
        <v>842</v>
      </c>
      <c r="B225" s="139" t="s">
        <v>7415</v>
      </c>
      <c r="C225" s="66">
        <v>3</v>
      </c>
      <c r="D225" s="56">
        <v>685.56526700000006</v>
      </c>
      <c r="E225" s="294">
        <v>2056.6958010000003</v>
      </c>
    </row>
    <row r="226" spans="1:5" s="3" customFormat="1" ht="45" x14ac:dyDescent="0.2">
      <c r="A226" s="50" t="s">
        <v>531</v>
      </c>
      <c r="B226" s="135" t="s">
        <v>457</v>
      </c>
      <c r="C226" s="57">
        <v>59.942999999999998</v>
      </c>
      <c r="D226" s="56">
        <v>33.904810000000005</v>
      </c>
      <c r="E226" s="294">
        <v>2032.3560258300001</v>
      </c>
    </row>
    <row r="227" spans="1:5" s="3" customFormat="1" ht="45" x14ac:dyDescent="0.2">
      <c r="A227" s="50" t="s">
        <v>847</v>
      </c>
      <c r="B227" s="138" t="s">
        <v>109</v>
      </c>
      <c r="C227" s="66">
        <v>40.230000000000004</v>
      </c>
      <c r="D227" s="56">
        <v>49.881357000000001</v>
      </c>
      <c r="E227" s="294">
        <v>2006.7269921100003</v>
      </c>
    </row>
    <row r="228" spans="1:5" s="3" customFormat="1" ht="45" x14ac:dyDescent="0.2">
      <c r="A228" s="50" t="s">
        <v>1303</v>
      </c>
      <c r="B228" s="141" t="s">
        <v>1013</v>
      </c>
      <c r="C228" s="68">
        <v>154</v>
      </c>
      <c r="D228" s="56">
        <v>13.023951000000002</v>
      </c>
      <c r="E228" s="294">
        <v>2005.6884540000003</v>
      </c>
    </row>
    <row r="229" spans="1:5" s="3" customFormat="1" ht="30" x14ac:dyDescent="0.2">
      <c r="A229" s="50" t="s">
        <v>1245</v>
      </c>
      <c r="B229" s="135" t="s">
        <v>427</v>
      </c>
      <c r="C229" s="57">
        <v>50.70000000000001</v>
      </c>
      <c r="D229" s="56">
        <v>39.447183000000003</v>
      </c>
      <c r="E229" s="294">
        <v>1999.9721781000005</v>
      </c>
    </row>
    <row r="230" spans="1:5" s="3" customFormat="1" ht="30" x14ac:dyDescent="0.2">
      <c r="A230" s="50" t="s">
        <v>338</v>
      </c>
      <c r="B230" s="135" t="s">
        <v>303</v>
      </c>
      <c r="C230" s="57">
        <v>5.9400000000000013</v>
      </c>
      <c r="D230" s="56">
        <v>315.55244200000004</v>
      </c>
      <c r="E230" s="294">
        <v>1874.3815054800007</v>
      </c>
    </row>
    <row r="231" spans="1:5" s="3" customFormat="1" ht="30" x14ac:dyDescent="0.2">
      <c r="A231" s="50" t="s">
        <v>760</v>
      </c>
      <c r="B231" s="138" t="s">
        <v>982</v>
      </c>
      <c r="C231" s="68">
        <v>22</v>
      </c>
      <c r="D231" s="56">
        <v>85.150432748300005</v>
      </c>
      <c r="E231" s="294">
        <v>1873.3095204626002</v>
      </c>
    </row>
    <row r="232" spans="1:5" s="3" customFormat="1" ht="30" x14ac:dyDescent="0.2">
      <c r="A232" s="50" t="s">
        <v>885</v>
      </c>
      <c r="B232" s="135" t="s">
        <v>650</v>
      </c>
      <c r="C232" s="54">
        <v>47.091999999999999</v>
      </c>
      <c r="D232" s="56">
        <v>39.709913999999998</v>
      </c>
      <c r="E232" s="294">
        <v>1870.0192700879998</v>
      </c>
    </row>
    <row r="233" spans="1:5" s="3" customFormat="1" ht="45" x14ac:dyDescent="0.2">
      <c r="A233" s="50" t="s">
        <v>1228</v>
      </c>
      <c r="B233" s="135" t="s">
        <v>318</v>
      </c>
      <c r="C233" s="57">
        <v>1.87</v>
      </c>
      <c r="D233" s="56">
        <v>996.11330900000019</v>
      </c>
      <c r="E233" s="294">
        <v>1862.7318878300005</v>
      </c>
    </row>
    <row r="234" spans="1:5" s="3" customFormat="1" ht="45" x14ac:dyDescent="0.2">
      <c r="A234" s="50" t="s">
        <v>334</v>
      </c>
      <c r="B234" s="135" t="s">
        <v>297</v>
      </c>
      <c r="C234" s="57">
        <v>135</v>
      </c>
      <c r="D234" s="56">
        <v>13.749589000000002</v>
      </c>
      <c r="E234" s="294">
        <v>1856.1945150000004</v>
      </c>
    </row>
    <row r="235" spans="1:5" s="3" customFormat="1" ht="30" x14ac:dyDescent="0.2">
      <c r="A235" s="50" t="s">
        <v>540</v>
      </c>
      <c r="B235" s="135" t="s">
        <v>480</v>
      </c>
      <c r="C235" s="57">
        <v>11.54</v>
      </c>
      <c r="D235" s="56">
        <v>160.62872899999999</v>
      </c>
      <c r="E235" s="294">
        <v>1853.6555326599998</v>
      </c>
    </row>
    <row r="236" spans="1:5" s="3" customFormat="1" ht="45" x14ac:dyDescent="0.2">
      <c r="A236" s="50" t="s">
        <v>536</v>
      </c>
      <c r="B236" s="135" t="s">
        <v>461</v>
      </c>
      <c r="C236" s="57">
        <v>10.620000000000001</v>
      </c>
      <c r="D236" s="56">
        <v>174.36580700000002</v>
      </c>
      <c r="E236" s="294">
        <v>1851.7648703400005</v>
      </c>
    </row>
    <row r="237" spans="1:5" s="3" customFormat="1" ht="45" x14ac:dyDescent="0.2">
      <c r="A237" s="50" t="s">
        <v>567</v>
      </c>
      <c r="B237" s="135" t="s">
        <v>461</v>
      </c>
      <c r="C237" s="57">
        <v>10.620000000000001</v>
      </c>
      <c r="D237" s="56">
        <v>174.36580700000002</v>
      </c>
      <c r="E237" s="294">
        <v>1851.7648703400005</v>
      </c>
    </row>
    <row r="238" spans="1:5" s="3" customFormat="1" ht="30" x14ac:dyDescent="0.2">
      <c r="A238" s="50" t="s">
        <v>533</v>
      </c>
      <c r="B238" s="135" t="s">
        <v>427</v>
      </c>
      <c r="C238" s="57">
        <v>45.105999999999995</v>
      </c>
      <c r="D238" s="56">
        <v>39.447183000000003</v>
      </c>
      <c r="E238" s="294">
        <v>1779.304636398</v>
      </c>
    </row>
    <row r="239" spans="1:5" s="3" customFormat="1" ht="45" x14ac:dyDescent="0.2">
      <c r="A239" s="50" t="s">
        <v>1271</v>
      </c>
      <c r="B239" s="135" t="s">
        <v>426</v>
      </c>
      <c r="C239" s="57">
        <v>31.86</v>
      </c>
      <c r="D239" s="56">
        <v>54.973334000000001</v>
      </c>
      <c r="E239" s="294">
        <v>1751.45042124</v>
      </c>
    </row>
    <row r="240" spans="1:5" s="3" customFormat="1" ht="45" x14ac:dyDescent="0.2">
      <c r="A240" s="50" t="s">
        <v>202</v>
      </c>
      <c r="B240" s="141" t="s">
        <v>1012</v>
      </c>
      <c r="C240" s="68">
        <v>279</v>
      </c>
      <c r="D240" s="56">
        <v>6.2555000000000005</v>
      </c>
      <c r="E240" s="294">
        <v>1745.2845000000002</v>
      </c>
    </row>
    <row r="241" spans="1:5" s="3" customFormat="1" ht="30" x14ac:dyDescent="0.2">
      <c r="A241" s="50" t="s">
        <v>581</v>
      </c>
      <c r="B241" s="135" t="s">
        <v>465</v>
      </c>
      <c r="C241" s="57">
        <v>42.58</v>
      </c>
      <c r="D241" s="56">
        <v>40.948503000000002</v>
      </c>
      <c r="E241" s="294">
        <v>1743.58725774</v>
      </c>
    </row>
    <row r="242" spans="1:5" s="3" customFormat="1" ht="45" x14ac:dyDescent="0.2">
      <c r="A242" s="50" t="s">
        <v>580</v>
      </c>
      <c r="B242" s="135" t="s">
        <v>464</v>
      </c>
      <c r="C242" s="57">
        <v>42.58</v>
      </c>
      <c r="D242" s="56">
        <v>40.685772000000007</v>
      </c>
      <c r="E242" s="294">
        <v>1732.4001717600001</v>
      </c>
    </row>
    <row r="243" spans="1:5" s="3" customFormat="1" ht="30" x14ac:dyDescent="0.2">
      <c r="A243" s="50" t="s">
        <v>328</v>
      </c>
      <c r="B243" s="135" t="s">
        <v>1263</v>
      </c>
      <c r="C243" s="57">
        <v>9.93</v>
      </c>
      <c r="D243" s="56">
        <v>174.36580700000002</v>
      </c>
      <c r="E243" s="294">
        <v>1731.4524635100001</v>
      </c>
    </row>
    <row r="244" spans="1:5" s="3" customFormat="1" ht="30" x14ac:dyDescent="0.2">
      <c r="A244" s="50" t="s">
        <v>744</v>
      </c>
      <c r="B244" s="138" t="s">
        <v>979</v>
      </c>
      <c r="C244" s="68">
        <v>5</v>
      </c>
      <c r="D244" s="56">
        <v>341.51276700000005</v>
      </c>
      <c r="E244" s="294">
        <v>1707.5638350000004</v>
      </c>
    </row>
    <row r="245" spans="1:5" s="3" customFormat="1" ht="30" x14ac:dyDescent="0.2">
      <c r="A245" s="50" t="s">
        <v>351</v>
      </c>
      <c r="B245" s="135" t="s">
        <v>428</v>
      </c>
      <c r="C245" s="57">
        <v>54.8</v>
      </c>
      <c r="D245" s="56">
        <v>30.276620000000001</v>
      </c>
      <c r="E245" s="294">
        <v>1659.158776</v>
      </c>
    </row>
    <row r="246" spans="1:5" s="3" customFormat="1" ht="45" x14ac:dyDescent="0.2">
      <c r="A246" s="50" t="s">
        <v>542</v>
      </c>
      <c r="B246" s="135" t="s">
        <v>482</v>
      </c>
      <c r="C246" s="57">
        <v>1.28</v>
      </c>
      <c r="D246" s="56">
        <v>1273.3070250000001</v>
      </c>
      <c r="E246" s="294">
        <v>1629.8329920000001</v>
      </c>
    </row>
    <row r="247" spans="1:5" s="3" customFormat="1" ht="45" x14ac:dyDescent="0.2">
      <c r="A247" s="50" t="s">
        <v>889</v>
      </c>
      <c r="B247" s="135" t="s">
        <v>426</v>
      </c>
      <c r="C247" s="57">
        <v>29.25</v>
      </c>
      <c r="D247" s="56">
        <v>54.973334000000001</v>
      </c>
      <c r="E247" s="294">
        <v>1607.9700195</v>
      </c>
    </row>
    <row r="248" spans="1:5" s="3" customFormat="1" ht="67.5" customHeight="1" x14ac:dyDescent="0.2">
      <c r="A248" s="50" t="s">
        <v>500</v>
      </c>
      <c r="B248" s="135" t="s">
        <v>309</v>
      </c>
      <c r="C248" s="57">
        <v>78.56</v>
      </c>
      <c r="D248" s="56">
        <v>20.292842</v>
      </c>
      <c r="E248" s="294">
        <v>1594.2056675200001</v>
      </c>
    </row>
    <row r="249" spans="1:5" s="3" customFormat="1" ht="30" x14ac:dyDescent="0.2">
      <c r="A249" s="50" t="s">
        <v>1033</v>
      </c>
      <c r="B249" s="135" t="s">
        <v>650</v>
      </c>
      <c r="C249" s="54">
        <v>39.67</v>
      </c>
      <c r="D249" s="56">
        <v>39.709913999999998</v>
      </c>
      <c r="E249" s="296">
        <v>1575.2922883799999</v>
      </c>
    </row>
    <row r="250" spans="1:5" s="3" customFormat="1" ht="30" x14ac:dyDescent="0.2">
      <c r="A250" s="50" t="s">
        <v>1246</v>
      </c>
      <c r="B250" s="135" t="s">
        <v>428</v>
      </c>
      <c r="C250" s="57">
        <v>50.70000000000001</v>
      </c>
      <c r="D250" s="56">
        <v>30.276620000000001</v>
      </c>
      <c r="E250" s="294">
        <v>1535.0246340000003</v>
      </c>
    </row>
    <row r="251" spans="1:5" s="3" customFormat="1" ht="30" x14ac:dyDescent="0.2">
      <c r="A251" s="50" t="s">
        <v>1117</v>
      </c>
      <c r="B251" s="135" t="s">
        <v>1119</v>
      </c>
      <c r="C251" s="54">
        <v>23.1</v>
      </c>
      <c r="D251" s="56">
        <v>66.308300000000003</v>
      </c>
      <c r="E251" s="296">
        <v>1531.7217300000002</v>
      </c>
    </row>
    <row r="252" spans="1:5" s="3" customFormat="1" ht="30" x14ac:dyDescent="0.2">
      <c r="A252" s="50" t="s">
        <v>883</v>
      </c>
      <c r="B252" s="135" t="s">
        <v>651</v>
      </c>
      <c r="C252" s="54">
        <v>47.091999999999999</v>
      </c>
      <c r="D252" s="56">
        <v>32.428512000000005</v>
      </c>
      <c r="E252" s="294">
        <v>1527.1234871040001</v>
      </c>
    </row>
    <row r="253" spans="1:5" s="3" customFormat="1" ht="30" x14ac:dyDescent="0.2">
      <c r="A253" s="50" t="s">
        <v>535</v>
      </c>
      <c r="B253" s="135" t="s">
        <v>460</v>
      </c>
      <c r="C253" s="57">
        <v>105.89999999999999</v>
      </c>
      <c r="D253" s="56">
        <v>14.275051000000001</v>
      </c>
      <c r="E253" s="294">
        <v>1511.7279009000001</v>
      </c>
    </row>
    <row r="254" spans="1:5" s="3" customFormat="1" ht="45" x14ac:dyDescent="0.2">
      <c r="A254" s="50" t="s">
        <v>506</v>
      </c>
      <c r="B254" s="135" t="s">
        <v>426</v>
      </c>
      <c r="C254" s="57">
        <v>27.345000000000006</v>
      </c>
      <c r="D254" s="56">
        <v>54.973334000000001</v>
      </c>
      <c r="E254" s="294">
        <v>1503.2458182300004</v>
      </c>
    </row>
    <row r="255" spans="1:5" s="3" customFormat="1" ht="43.5" customHeight="1" x14ac:dyDescent="0.2">
      <c r="A255" s="50" t="s">
        <v>597</v>
      </c>
      <c r="B255" s="138" t="s">
        <v>105</v>
      </c>
      <c r="C255" s="68">
        <v>2</v>
      </c>
      <c r="D255" s="56">
        <v>720.14567100000011</v>
      </c>
      <c r="E255" s="294">
        <v>1440.2913420000002</v>
      </c>
    </row>
    <row r="256" spans="1:5" s="3" customFormat="1" ht="33.75" customHeight="1" x14ac:dyDescent="0.2">
      <c r="A256" s="50" t="s">
        <v>551</v>
      </c>
      <c r="B256" s="135" t="s">
        <v>469</v>
      </c>
      <c r="C256" s="57">
        <v>19.21</v>
      </c>
      <c r="D256" s="56">
        <v>74.953400999999999</v>
      </c>
      <c r="E256" s="294">
        <v>1439.8548332100002</v>
      </c>
    </row>
    <row r="257" spans="1:5" s="3" customFormat="1" ht="45" x14ac:dyDescent="0.2">
      <c r="A257" s="50" t="s">
        <v>572</v>
      </c>
      <c r="B257" s="135" t="s">
        <v>479</v>
      </c>
      <c r="C257" s="57">
        <v>118.80000000000001</v>
      </c>
      <c r="D257" s="56">
        <v>11.872939000000001</v>
      </c>
      <c r="E257" s="294">
        <v>1410.5051532000002</v>
      </c>
    </row>
    <row r="258" spans="1:5" s="3" customFormat="1" ht="45" x14ac:dyDescent="0.2">
      <c r="A258" s="50" t="s">
        <v>763</v>
      </c>
      <c r="B258" s="140" t="s">
        <v>697</v>
      </c>
      <c r="C258" s="68">
        <v>1</v>
      </c>
      <c r="D258" s="56">
        <v>1406.8388046499999</v>
      </c>
      <c r="E258" s="294">
        <v>1406.8388046499999</v>
      </c>
    </row>
    <row r="259" spans="1:5" s="3" customFormat="1" ht="45" x14ac:dyDescent="0.2">
      <c r="A259" s="50" t="s">
        <v>775</v>
      </c>
      <c r="B259" s="138" t="s">
        <v>697</v>
      </c>
      <c r="C259" s="68">
        <v>1</v>
      </c>
      <c r="D259" s="56">
        <v>1406.8388046499999</v>
      </c>
      <c r="E259" s="294">
        <v>1406.8388046499999</v>
      </c>
    </row>
    <row r="260" spans="1:5" s="3" customFormat="1" ht="45" x14ac:dyDescent="0.2">
      <c r="A260" s="50" t="s">
        <v>792</v>
      </c>
      <c r="B260" s="138" t="s">
        <v>697</v>
      </c>
      <c r="C260" s="68">
        <v>1</v>
      </c>
      <c r="D260" s="56">
        <v>1406.8388046499999</v>
      </c>
      <c r="E260" s="294">
        <v>1406.8388046499999</v>
      </c>
    </row>
    <row r="261" spans="1:5" s="3" customFormat="1" ht="30" x14ac:dyDescent="0.2">
      <c r="A261" s="50" t="s">
        <v>1233</v>
      </c>
      <c r="B261" s="135" t="s">
        <v>475</v>
      </c>
      <c r="C261" s="57">
        <v>10</v>
      </c>
      <c r="D261" s="56">
        <v>139.49765000000002</v>
      </c>
      <c r="E261" s="294">
        <v>1394.9765000000002</v>
      </c>
    </row>
    <row r="262" spans="1:5" s="3" customFormat="1" ht="45" x14ac:dyDescent="0.2">
      <c r="A262" s="50" t="s">
        <v>571</v>
      </c>
      <c r="B262" s="135" t="s">
        <v>449</v>
      </c>
      <c r="C262" s="57">
        <v>98.3</v>
      </c>
      <c r="D262" s="56">
        <v>14.137430000000002</v>
      </c>
      <c r="E262" s="294">
        <v>1389.7093690000002</v>
      </c>
    </row>
    <row r="263" spans="1:5" s="3" customFormat="1" ht="30" x14ac:dyDescent="0.2">
      <c r="A263" s="50" t="s">
        <v>358</v>
      </c>
      <c r="B263" s="135" t="s">
        <v>1248</v>
      </c>
      <c r="C263" s="57">
        <v>70.77</v>
      </c>
      <c r="D263" s="56">
        <v>19.529671</v>
      </c>
      <c r="E263" s="294">
        <v>1382.11481667</v>
      </c>
    </row>
    <row r="264" spans="1:5" s="3" customFormat="1" ht="30" x14ac:dyDescent="0.2">
      <c r="A264" s="50" t="s">
        <v>1077</v>
      </c>
      <c r="B264" s="135" t="s">
        <v>1079</v>
      </c>
      <c r="C264" s="54">
        <v>1</v>
      </c>
      <c r="D264" s="56">
        <v>1369.5499478785714</v>
      </c>
      <c r="E264" s="296">
        <v>1369.5499478785714</v>
      </c>
    </row>
    <row r="265" spans="1:5" s="3" customFormat="1" ht="30" x14ac:dyDescent="0.2">
      <c r="A265" s="50" t="s">
        <v>501</v>
      </c>
      <c r="B265" s="135" t="s">
        <v>311</v>
      </c>
      <c r="C265" s="57">
        <v>392.8</v>
      </c>
      <c r="D265" s="56">
        <v>3.4780579999999999</v>
      </c>
      <c r="E265" s="294">
        <v>1366.1811823999999</v>
      </c>
    </row>
    <row r="266" spans="1:5" s="3" customFormat="1" x14ac:dyDescent="0.2">
      <c r="A266" s="50" t="s">
        <v>892</v>
      </c>
      <c r="B266" s="135" t="s">
        <v>706</v>
      </c>
      <c r="C266" s="54">
        <v>1</v>
      </c>
      <c r="D266" s="56">
        <v>1363.3936190010002</v>
      </c>
      <c r="E266" s="294">
        <v>1363.3936190010002</v>
      </c>
    </row>
    <row r="267" spans="1:5" s="3" customFormat="1" ht="30" x14ac:dyDescent="0.2">
      <c r="A267" s="50" t="s">
        <v>1212</v>
      </c>
      <c r="B267" s="135" t="s">
        <v>484</v>
      </c>
      <c r="C267" s="57">
        <v>5.4799999999999986</v>
      </c>
      <c r="D267" s="56">
        <v>247.767844</v>
      </c>
      <c r="E267" s="294">
        <v>1357.7677851199996</v>
      </c>
    </row>
    <row r="268" spans="1:5" s="3" customFormat="1" ht="30" x14ac:dyDescent="0.2">
      <c r="A268" s="50" t="s">
        <v>404</v>
      </c>
      <c r="B268" s="135" t="s">
        <v>1217</v>
      </c>
      <c r="C268" s="57">
        <v>83.6</v>
      </c>
      <c r="D268" s="56">
        <v>16.214256000000002</v>
      </c>
      <c r="E268" s="294">
        <v>1355.5118016000001</v>
      </c>
    </row>
    <row r="269" spans="1:5" s="3" customFormat="1" ht="30" x14ac:dyDescent="0.2">
      <c r="A269" s="50" t="s">
        <v>821</v>
      </c>
      <c r="B269" s="186" t="s">
        <v>1008</v>
      </c>
      <c r="C269" s="68">
        <v>1</v>
      </c>
      <c r="D269" s="65">
        <v>1348.1603379999999</v>
      </c>
      <c r="E269" s="294">
        <v>1348.1603379999999</v>
      </c>
    </row>
    <row r="270" spans="1:5" s="3" customFormat="1" x14ac:dyDescent="0.2">
      <c r="A270" s="50" t="s">
        <v>820</v>
      </c>
      <c r="B270" s="186" t="s">
        <v>1005</v>
      </c>
      <c r="C270" s="68">
        <v>5</v>
      </c>
      <c r="D270" s="65">
        <v>269.46248474830003</v>
      </c>
      <c r="E270" s="294">
        <v>1347.3124237415002</v>
      </c>
    </row>
    <row r="271" spans="1:5" s="3" customFormat="1" ht="30" x14ac:dyDescent="0.2">
      <c r="A271" s="50" t="s">
        <v>511</v>
      </c>
      <c r="B271" s="135" t="s">
        <v>311</v>
      </c>
      <c r="C271" s="57">
        <v>382.5</v>
      </c>
      <c r="D271" s="56">
        <v>3.4780579999999999</v>
      </c>
      <c r="E271" s="294">
        <v>1330.3571849999998</v>
      </c>
    </row>
    <row r="272" spans="1:5" s="3" customFormat="1" ht="45" x14ac:dyDescent="0.2">
      <c r="A272" s="50" t="s">
        <v>208</v>
      </c>
      <c r="B272" s="138" t="s">
        <v>940</v>
      </c>
      <c r="C272" s="68">
        <v>68</v>
      </c>
      <c r="D272" s="56">
        <v>19.529671</v>
      </c>
      <c r="E272" s="294">
        <v>1328.0176280000001</v>
      </c>
    </row>
    <row r="273" spans="1:5" s="3" customFormat="1" ht="45" x14ac:dyDescent="0.2">
      <c r="A273" s="50" t="s">
        <v>504</v>
      </c>
      <c r="B273" s="135" t="s">
        <v>439</v>
      </c>
      <c r="C273" s="57">
        <v>12.900000000000002</v>
      </c>
      <c r="D273" s="56">
        <v>102.82790900000001</v>
      </c>
      <c r="E273" s="294">
        <v>1326.4800261000003</v>
      </c>
    </row>
    <row r="274" spans="1:5" s="3" customFormat="1" ht="30" x14ac:dyDescent="0.2">
      <c r="A274" s="50" t="s">
        <v>353</v>
      </c>
      <c r="B274" s="135" t="s">
        <v>302</v>
      </c>
      <c r="C274" s="57">
        <v>25.351499999999998</v>
      </c>
      <c r="D274" s="56">
        <v>51.707962999999999</v>
      </c>
      <c r="E274" s="294">
        <v>1310.8744239944999</v>
      </c>
    </row>
    <row r="275" spans="1:5" s="3" customFormat="1" ht="30" x14ac:dyDescent="0.2">
      <c r="A275" s="50" t="s">
        <v>648</v>
      </c>
      <c r="B275" s="135" t="s">
        <v>606</v>
      </c>
      <c r="C275" s="54">
        <v>18.829999999999998</v>
      </c>
      <c r="D275" s="56">
        <v>68.234994</v>
      </c>
      <c r="E275" s="294">
        <v>1284.8649370199998</v>
      </c>
    </row>
    <row r="276" spans="1:5" s="3" customFormat="1" ht="30" x14ac:dyDescent="0.2">
      <c r="A276" s="50" t="s">
        <v>1272</v>
      </c>
      <c r="B276" s="135" t="s">
        <v>427</v>
      </c>
      <c r="C276" s="57">
        <v>31.86</v>
      </c>
      <c r="D276" s="56">
        <v>39.447183000000003</v>
      </c>
      <c r="E276" s="294">
        <v>1256.7872503800002</v>
      </c>
    </row>
    <row r="277" spans="1:5" s="3" customFormat="1" ht="45" x14ac:dyDescent="0.2">
      <c r="A277" s="50" t="s">
        <v>339</v>
      </c>
      <c r="B277" s="135" t="s">
        <v>1239</v>
      </c>
      <c r="C277" s="57">
        <v>93.7</v>
      </c>
      <c r="D277" s="56">
        <v>12.973907000000001</v>
      </c>
      <c r="E277" s="294">
        <v>1215.6550859000001</v>
      </c>
    </row>
    <row r="278" spans="1:5" s="3" customFormat="1" ht="30" x14ac:dyDescent="0.2">
      <c r="A278" s="50" t="s">
        <v>527</v>
      </c>
      <c r="B278" s="135" t="s">
        <v>453</v>
      </c>
      <c r="C278" s="57">
        <v>0.95</v>
      </c>
      <c r="D278" s="56">
        <v>1250.074098</v>
      </c>
      <c r="E278" s="294">
        <v>1187.5703931</v>
      </c>
    </row>
    <row r="279" spans="1:5" s="3" customFormat="1" ht="45" x14ac:dyDescent="0.2">
      <c r="A279" s="50" t="s">
        <v>410</v>
      </c>
      <c r="B279" s="135" t="s">
        <v>309</v>
      </c>
      <c r="C279" s="57">
        <v>57.760000000000005</v>
      </c>
      <c r="D279" s="56">
        <v>20.292842</v>
      </c>
      <c r="E279" s="294">
        <v>1172.1145539200002</v>
      </c>
    </row>
    <row r="280" spans="1:5" s="3" customFormat="1" ht="30" x14ac:dyDescent="0.2">
      <c r="A280" s="50" t="s">
        <v>588</v>
      </c>
      <c r="B280" s="135" t="s">
        <v>99</v>
      </c>
      <c r="C280" s="57">
        <v>8.1</v>
      </c>
      <c r="D280" s="56">
        <v>143.12584000000001</v>
      </c>
      <c r="E280" s="294">
        <v>1159.3193040000001</v>
      </c>
    </row>
    <row r="281" spans="1:5" s="3" customFormat="1" ht="45" x14ac:dyDescent="0.2">
      <c r="A281" s="50" t="s">
        <v>371</v>
      </c>
      <c r="B281" s="135" t="s">
        <v>309</v>
      </c>
      <c r="C281" s="57">
        <v>57.125999999999998</v>
      </c>
      <c r="D281" s="56">
        <v>20.292842</v>
      </c>
      <c r="E281" s="294">
        <v>1159.248892092</v>
      </c>
    </row>
    <row r="282" spans="1:5" s="3" customFormat="1" ht="30" x14ac:dyDescent="0.2">
      <c r="A282" s="50" t="s">
        <v>397</v>
      </c>
      <c r="B282" s="135" t="s">
        <v>302</v>
      </c>
      <c r="C282" s="57">
        <v>22.28</v>
      </c>
      <c r="D282" s="56">
        <v>51.707962999999999</v>
      </c>
      <c r="E282" s="294">
        <v>1152.0534156400001</v>
      </c>
    </row>
    <row r="283" spans="1:5" s="3" customFormat="1" ht="45" x14ac:dyDescent="0.2">
      <c r="A283" s="50" t="s">
        <v>556</v>
      </c>
      <c r="B283" s="135" t="s">
        <v>450</v>
      </c>
      <c r="C283" s="57">
        <v>64.8</v>
      </c>
      <c r="D283" s="56">
        <v>17.753109000000002</v>
      </c>
      <c r="E283" s="294">
        <v>1150.4014632000001</v>
      </c>
    </row>
    <row r="284" spans="1:5" s="3" customFormat="1" ht="60" x14ac:dyDescent="0.2">
      <c r="A284" s="50" t="s">
        <v>552</v>
      </c>
      <c r="B284" s="135" t="s">
        <v>470</v>
      </c>
      <c r="C284" s="57">
        <v>1</v>
      </c>
      <c r="D284" s="56">
        <v>1138.701176</v>
      </c>
      <c r="E284" s="294">
        <v>1138.701176</v>
      </c>
    </row>
    <row r="285" spans="1:5" s="3" customFormat="1" ht="60" x14ac:dyDescent="0.2">
      <c r="A285" s="50" t="s">
        <v>583</v>
      </c>
      <c r="B285" s="135" t="s">
        <v>470</v>
      </c>
      <c r="C285" s="57">
        <v>1</v>
      </c>
      <c r="D285" s="56">
        <v>1138.701176</v>
      </c>
      <c r="E285" s="294">
        <v>1138.701176</v>
      </c>
    </row>
    <row r="286" spans="1:5" s="3" customFormat="1" ht="30" x14ac:dyDescent="0.2">
      <c r="A286" s="50" t="s">
        <v>177</v>
      </c>
      <c r="B286" s="138" t="s">
        <v>215</v>
      </c>
      <c r="C286" s="68">
        <v>5</v>
      </c>
      <c r="D286" s="56">
        <v>227.04962800000001</v>
      </c>
      <c r="E286" s="294">
        <v>1135.2481400000001</v>
      </c>
    </row>
    <row r="287" spans="1:5" s="3" customFormat="1" ht="30" x14ac:dyDescent="0.2">
      <c r="A287" s="50" t="s">
        <v>423</v>
      </c>
      <c r="B287" s="135" t="s">
        <v>100</v>
      </c>
      <c r="C287" s="57">
        <v>2</v>
      </c>
      <c r="D287" s="56">
        <v>567.53649300000006</v>
      </c>
      <c r="E287" s="294">
        <v>1135.0729860000001</v>
      </c>
    </row>
    <row r="288" spans="1:5" s="3" customFormat="1" ht="30" x14ac:dyDescent="0.2">
      <c r="A288" s="50" t="s">
        <v>1225</v>
      </c>
      <c r="B288" s="135" t="s">
        <v>1217</v>
      </c>
      <c r="C288" s="57">
        <v>69</v>
      </c>
      <c r="D288" s="56">
        <v>16.214256000000002</v>
      </c>
      <c r="E288" s="294">
        <v>1118.7836640000003</v>
      </c>
    </row>
    <row r="289" spans="1:5" s="3" customFormat="1" ht="45" x14ac:dyDescent="0.2">
      <c r="A289" s="50" t="s">
        <v>180</v>
      </c>
      <c r="B289" s="141" t="s">
        <v>942</v>
      </c>
      <c r="C289" s="68">
        <v>6</v>
      </c>
      <c r="D289" s="56">
        <v>181.60967600000001</v>
      </c>
      <c r="E289" s="294">
        <v>1089.658056</v>
      </c>
    </row>
    <row r="290" spans="1:5" s="3" customFormat="1" ht="45" x14ac:dyDescent="0.2">
      <c r="A290" s="50" t="s">
        <v>175</v>
      </c>
      <c r="B290" s="140" t="s">
        <v>684</v>
      </c>
      <c r="C290" s="68">
        <v>5</v>
      </c>
      <c r="D290" s="56">
        <v>217.10895665050003</v>
      </c>
      <c r="E290" s="294">
        <v>1085.5447832525001</v>
      </c>
    </row>
    <row r="291" spans="1:5" s="3" customFormat="1" ht="45" x14ac:dyDescent="0.2">
      <c r="A291" s="50" t="s">
        <v>637</v>
      </c>
      <c r="B291" s="135" t="s">
        <v>639</v>
      </c>
      <c r="C291" s="54">
        <v>1548</v>
      </c>
      <c r="D291" s="56">
        <v>0.70061600000000013</v>
      </c>
      <c r="E291" s="294">
        <v>1084.5535680000003</v>
      </c>
    </row>
    <row r="292" spans="1:5" s="3" customFormat="1" ht="30" x14ac:dyDescent="0.2">
      <c r="A292" s="50" t="s">
        <v>343</v>
      </c>
      <c r="B292" s="135" t="s">
        <v>303</v>
      </c>
      <c r="C292" s="57">
        <v>3.43</v>
      </c>
      <c r="D292" s="56">
        <v>315.55244200000004</v>
      </c>
      <c r="E292" s="294">
        <v>1082.3448760600002</v>
      </c>
    </row>
    <row r="293" spans="1:5" s="3" customFormat="1" ht="30" x14ac:dyDescent="0.2">
      <c r="A293" s="50" t="s">
        <v>507</v>
      </c>
      <c r="B293" s="135" t="s">
        <v>427</v>
      </c>
      <c r="C293" s="57">
        <v>27.345000000000006</v>
      </c>
      <c r="D293" s="56">
        <v>39.447183000000003</v>
      </c>
      <c r="E293" s="294">
        <v>1078.6832191350004</v>
      </c>
    </row>
    <row r="294" spans="1:5" s="3" customFormat="1" ht="30" x14ac:dyDescent="0.2">
      <c r="A294" s="50" t="s">
        <v>271</v>
      </c>
      <c r="B294" s="138" t="s">
        <v>86</v>
      </c>
      <c r="C294" s="66">
        <v>1</v>
      </c>
      <c r="D294" s="56">
        <v>1071.1167540000001</v>
      </c>
      <c r="E294" s="294">
        <v>1071.1167540000001</v>
      </c>
    </row>
    <row r="295" spans="1:5" s="3" customFormat="1" ht="30" x14ac:dyDescent="0.2">
      <c r="A295" s="50" t="s">
        <v>1231</v>
      </c>
      <c r="B295" s="135" t="s">
        <v>99</v>
      </c>
      <c r="C295" s="352">
        <v>7.38</v>
      </c>
      <c r="D295" s="56">
        <v>143.12584000000001</v>
      </c>
      <c r="E295" s="294">
        <v>1056.2686992000001</v>
      </c>
    </row>
    <row r="296" spans="1:5" s="3" customFormat="1" ht="30" x14ac:dyDescent="0.2">
      <c r="A296" s="50" t="s">
        <v>875</v>
      </c>
      <c r="B296" s="135" t="s">
        <v>244</v>
      </c>
      <c r="C296" s="54">
        <v>28.22</v>
      </c>
      <c r="D296" s="56">
        <v>37.132648000000003</v>
      </c>
      <c r="E296" s="294">
        <v>1047.8833265600001</v>
      </c>
    </row>
    <row r="297" spans="1:5" s="3" customFormat="1" ht="45" x14ac:dyDescent="0.2">
      <c r="A297" s="50" t="s">
        <v>169</v>
      </c>
      <c r="B297" s="138" t="s">
        <v>940</v>
      </c>
      <c r="C297" s="68">
        <v>52.8</v>
      </c>
      <c r="D297" s="56">
        <v>19.529671</v>
      </c>
      <c r="E297" s="294">
        <v>1031.1666287999999</v>
      </c>
    </row>
    <row r="298" spans="1:5" s="3" customFormat="1" ht="45" x14ac:dyDescent="0.2">
      <c r="A298" s="50" t="s">
        <v>148</v>
      </c>
      <c r="B298" s="270" t="s">
        <v>1011</v>
      </c>
      <c r="C298" s="68">
        <v>111</v>
      </c>
      <c r="D298" s="56">
        <v>9.2206070000000011</v>
      </c>
      <c r="E298" s="294">
        <v>1023.4873770000002</v>
      </c>
    </row>
    <row r="299" spans="1:5" s="3" customFormat="1" ht="45" x14ac:dyDescent="0.2">
      <c r="A299" s="50" t="s">
        <v>725</v>
      </c>
      <c r="B299" s="141" t="s">
        <v>1011</v>
      </c>
      <c r="C299" s="69">
        <v>111</v>
      </c>
      <c r="D299" s="56">
        <v>9.2206070000000011</v>
      </c>
      <c r="E299" s="294">
        <v>1023.4873770000002</v>
      </c>
    </row>
    <row r="300" spans="1:5" s="3" customFormat="1" ht="45" x14ac:dyDescent="0.2">
      <c r="A300" s="50" t="s">
        <v>161</v>
      </c>
      <c r="B300" s="141" t="s">
        <v>1011</v>
      </c>
      <c r="C300" s="68">
        <v>111</v>
      </c>
      <c r="D300" s="56">
        <v>9.2206070000000011</v>
      </c>
      <c r="E300" s="294">
        <v>1023.4873770000002</v>
      </c>
    </row>
    <row r="301" spans="1:5" s="3" customFormat="1" ht="45" x14ac:dyDescent="0.2">
      <c r="A301" s="50" t="s">
        <v>811</v>
      </c>
      <c r="B301" s="139" t="s">
        <v>93</v>
      </c>
      <c r="C301" s="66">
        <v>4</v>
      </c>
      <c r="D301" s="56">
        <v>250.39515399999999</v>
      </c>
      <c r="E301" s="294">
        <v>1001.580616</v>
      </c>
    </row>
    <row r="302" spans="1:5" s="3" customFormat="1" ht="45" x14ac:dyDescent="0.2">
      <c r="A302" s="50" t="s">
        <v>825</v>
      </c>
      <c r="B302" s="139" t="s">
        <v>93</v>
      </c>
      <c r="C302" s="66">
        <v>4</v>
      </c>
      <c r="D302" s="56">
        <v>250.39515399999999</v>
      </c>
      <c r="E302" s="294">
        <v>1001.580616</v>
      </c>
    </row>
    <row r="303" spans="1:5" s="3" customFormat="1" ht="30" x14ac:dyDescent="0.2">
      <c r="A303" s="50" t="s">
        <v>818</v>
      </c>
      <c r="B303" s="141" t="s">
        <v>938</v>
      </c>
      <c r="C303" s="66">
        <v>19.2</v>
      </c>
      <c r="D303" s="56">
        <v>51.995716000000009</v>
      </c>
      <c r="E303" s="294">
        <v>998.3177472000001</v>
      </c>
    </row>
    <row r="304" spans="1:5" s="3" customFormat="1" ht="30" x14ac:dyDescent="0.2">
      <c r="A304" s="50" t="s">
        <v>1273</v>
      </c>
      <c r="B304" s="135" t="s">
        <v>428</v>
      </c>
      <c r="C304" s="57">
        <v>31.86</v>
      </c>
      <c r="D304" s="56">
        <v>30.276620000000001</v>
      </c>
      <c r="E304" s="294">
        <v>964.61311320000004</v>
      </c>
    </row>
    <row r="305" spans="1:5" s="3" customFormat="1" ht="45" x14ac:dyDescent="0.2">
      <c r="A305" s="50" t="s">
        <v>539</v>
      </c>
      <c r="B305" s="135" t="s">
        <v>449</v>
      </c>
      <c r="C305" s="57">
        <v>68</v>
      </c>
      <c r="D305" s="56">
        <v>14.137430000000002</v>
      </c>
      <c r="E305" s="294">
        <v>961.3452400000001</v>
      </c>
    </row>
    <row r="306" spans="1:5" s="3" customFormat="1" ht="45" x14ac:dyDescent="0.2">
      <c r="A306" s="50" t="s">
        <v>570</v>
      </c>
      <c r="B306" s="135" t="s">
        <v>450</v>
      </c>
      <c r="C306" s="57">
        <v>52.8</v>
      </c>
      <c r="D306" s="56">
        <v>17.753109000000002</v>
      </c>
      <c r="E306" s="294">
        <v>937.36415520000003</v>
      </c>
    </row>
    <row r="307" spans="1:5" s="3" customFormat="1" ht="45" x14ac:dyDescent="0.2">
      <c r="A307" s="50" t="s">
        <v>197</v>
      </c>
      <c r="B307" s="138" t="s">
        <v>940</v>
      </c>
      <c r="C307" s="68">
        <v>47</v>
      </c>
      <c r="D307" s="56">
        <v>19.529671</v>
      </c>
      <c r="E307" s="294">
        <v>917.89453700000001</v>
      </c>
    </row>
    <row r="308" spans="1:5" s="3" customFormat="1" ht="45" x14ac:dyDescent="0.2">
      <c r="A308" s="50" t="s">
        <v>359</v>
      </c>
      <c r="B308" s="135" t="s">
        <v>1239</v>
      </c>
      <c r="C308" s="57">
        <v>70.14</v>
      </c>
      <c r="D308" s="56">
        <v>12.973907000000001</v>
      </c>
      <c r="E308" s="294">
        <v>909.98983698000006</v>
      </c>
    </row>
    <row r="309" spans="1:5" s="3" customFormat="1" x14ac:dyDescent="0.2">
      <c r="A309" s="50" t="s">
        <v>897</v>
      </c>
      <c r="B309" s="135" t="s">
        <v>82</v>
      </c>
      <c r="C309" s="351">
        <v>32</v>
      </c>
      <c r="D309" s="56">
        <v>27.974596000000002</v>
      </c>
      <c r="E309" s="294">
        <v>895.18707200000006</v>
      </c>
    </row>
    <row r="310" spans="1:5" s="3" customFormat="1" ht="14.45" customHeight="1" x14ac:dyDescent="0.2">
      <c r="A310" s="50" t="s">
        <v>163</v>
      </c>
      <c r="B310" s="138" t="s">
        <v>683</v>
      </c>
      <c r="C310" s="68">
        <v>4</v>
      </c>
      <c r="D310" s="56">
        <v>219.67001465000001</v>
      </c>
      <c r="E310" s="294">
        <v>878.68005860000005</v>
      </c>
    </row>
    <row r="311" spans="1:5" s="3" customFormat="1" ht="45" x14ac:dyDescent="0.2">
      <c r="A311" s="50" t="s">
        <v>207</v>
      </c>
      <c r="B311" s="141" t="s">
        <v>944</v>
      </c>
      <c r="C311" s="68">
        <v>66</v>
      </c>
      <c r="D311" s="56">
        <v>13.286682000000001</v>
      </c>
      <c r="E311" s="294">
        <v>876.92101200000002</v>
      </c>
    </row>
    <row r="312" spans="1:5" s="3" customFormat="1" ht="45" x14ac:dyDescent="0.2">
      <c r="A312" s="50" t="s">
        <v>523</v>
      </c>
      <c r="B312" s="135" t="s">
        <v>449</v>
      </c>
      <c r="C312" s="57">
        <v>61</v>
      </c>
      <c r="D312" s="56">
        <v>14.137430000000002</v>
      </c>
      <c r="E312" s="294">
        <v>862.38323000000014</v>
      </c>
    </row>
    <row r="313" spans="1:5" s="3" customFormat="1" ht="60" x14ac:dyDescent="0.2">
      <c r="A313" s="50" t="s">
        <v>560</v>
      </c>
      <c r="B313" s="135" t="s">
        <v>454</v>
      </c>
      <c r="C313" s="57">
        <v>82.5</v>
      </c>
      <c r="D313" s="56">
        <v>10.321575000000001</v>
      </c>
      <c r="E313" s="294">
        <v>851.52993750000007</v>
      </c>
    </row>
    <row r="314" spans="1:5" s="3" customFormat="1" ht="45" x14ac:dyDescent="0.2">
      <c r="A314" s="50" t="s">
        <v>561</v>
      </c>
      <c r="B314" s="135" t="s">
        <v>455</v>
      </c>
      <c r="C314" s="57">
        <v>142.54500000000002</v>
      </c>
      <c r="D314" s="56">
        <v>5.9302140000000003</v>
      </c>
      <c r="E314" s="294">
        <v>845.32235463000018</v>
      </c>
    </row>
    <row r="315" spans="1:5" s="3" customFormat="1" ht="30" x14ac:dyDescent="0.2">
      <c r="A315" s="50" t="s">
        <v>508</v>
      </c>
      <c r="B315" s="135" t="s">
        <v>428</v>
      </c>
      <c r="C315" s="57">
        <v>27.345000000000006</v>
      </c>
      <c r="D315" s="56">
        <v>30.276620000000001</v>
      </c>
      <c r="E315" s="294">
        <v>827.91417390000026</v>
      </c>
    </row>
    <row r="316" spans="1:5" s="3" customFormat="1" ht="30" x14ac:dyDescent="0.2">
      <c r="A316" s="50" t="s">
        <v>874</v>
      </c>
      <c r="B316" s="135" t="s">
        <v>607</v>
      </c>
      <c r="C316" s="54">
        <v>28.22</v>
      </c>
      <c r="D316" s="65">
        <v>29.032440000000005</v>
      </c>
      <c r="E316" s="297">
        <v>819.29545680000012</v>
      </c>
    </row>
    <row r="317" spans="1:5" s="3" customFormat="1" ht="45" x14ac:dyDescent="0.2">
      <c r="A317" s="50" t="s">
        <v>1328</v>
      </c>
      <c r="B317" s="141" t="s">
        <v>978</v>
      </c>
      <c r="C317" s="68">
        <v>1</v>
      </c>
      <c r="D317" s="56">
        <v>817.769004</v>
      </c>
      <c r="E317" s="294">
        <v>817.769004</v>
      </c>
    </row>
    <row r="318" spans="1:5" s="3" customFormat="1" ht="45" x14ac:dyDescent="0.2">
      <c r="A318" s="50" t="s">
        <v>577</v>
      </c>
      <c r="B318" s="135" t="s">
        <v>1215</v>
      </c>
      <c r="C318" s="57">
        <v>58.65</v>
      </c>
      <c r="D318" s="56">
        <v>13.586946000000001</v>
      </c>
      <c r="E318" s="294">
        <v>796.8743829</v>
      </c>
    </row>
    <row r="319" spans="1:5" s="3" customFormat="1" ht="30" x14ac:dyDescent="0.2">
      <c r="A319" s="50" t="s">
        <v>547</v>
      </c>
      <c r="B319" s="135" t="s">
        <v>465</v>
      </c>
      <c r="C319" s="57">
        <v>19.21</v>
      </c>
      <c r="D319" s="56">
        <v>40.948503000000002</v>
      </c>
      <c r="E319" s="294">
        <v>786.62074263000011</v>
      </c>
    </row>
    <row r="320" spans="1:5" s="3" customFormat="1" ht="45" x14ac:dyDescent="0.2">
      <c r="A320" s="50" t="s">
        <v>601</v>
      </c>
      <c r="B320" s="138" t="s">
        <v>109</v>
      </c>
      <c r="C320" s="68">
        <v>15.730000000000004</v>
      </c>
      <c r="D320" s="56">
        <v>49.881357000000001</v>
      </c>
      <c r="E320" s="294">
        <v>784.63374561000023</v>
      </c>
    </row>
    <row r="321" spans="1:5" s="3" customFormat="1" ht="45" x14ac:dyDescent="0.2">
      <c r="A321" s="50" t="s">
        <v>546</v>
      </c>
      <c r="B321" s="135" t="s">
        <v>464</v>
      </c>
      <c r="C321" s="57">
        <v>19.21</v>
      </c>
      <c r="D321" s="56">
        <v>40.685772000000007</v>
      </c>
      <c r="E321" s="294">
        <v>781.57368012000018</v>
      </c>
    </row>
    <row r="322" spans="1:5" s="3" customFormat="1" ht="45" x14ac:dyDescent="0.2">
      <c r="A322" s="50" t="s">
        <v>1322</v>
      </c>
      <c r="B322" s="141" t="s">
        <v>1014</v>
      </c>
      <c r="C322" s="69">
        <v>23.2</v>
      </c>
      <c r="D322" s="56">
        <v>32.703754000000004</v>
      </c>
      <c r="E322" s="294">
        <v>758.72709280000004</v>
      </c>
    </row>
    <row r="323" spans="1:5" s="3" customFormat="1" ht="30" x14ac:dyDescent="0.2">
      <c r="A323" s="50" t="s">
        <v>582</v>
      </c>
      <c r="B323" s="135" t="s">
        <v>466</v>
      </c>
      <c r="C323" s="57">
        <v>42.58</v>
      </c>
      <c r="D323" s="56">
        <v>17.152581000000001</v>
      </c>
      <c r="E323" s="294">
        <v>730.35689897999998</v>
      </c>
    </row>
    <row r="324" spans="1:5" s="3" customFormat="1" ht="33.75" customHeight="1" x14ac:dyDescent="0.2">
      <c r="A324" s="50" t="s">
        <v>170</v>
      </c>
      <c r="B324" s="141" t="s">
        <v>942</v>
      </c>
      <c r="C324" s="68">
        <v>4</v>
      </c>
      <c r="D324" s="56">
        <v>181.60967600000001</v>
      </c>
      <c r="E324" s="294">
        <v>726.43870400000003</v>
      </c>
    </row>
    <row r="325" spans="1:5" s="3" customFormat="1" ht="30" x14ac:dyDescent="0.2">
      <c r="A325" s="50" t="s">
        <v>387</v>
      </c>
      <c r="B325" s="135" t="s">
        <v>302</v>
      </c>
      <c r="C325" s="57">
        <v>13.750000000000002</v>
      </c>
      <c r="D325" s="56">
        <v>51.707962999999999</v>
      </c>
      <c r="E325" s="294">
        <v>710.98449125000013</v>
      </c>
    </row>
    <row r="326" spans="1:5" s="3" customFormat="1" ht="45" x14ac:dyDescent="0.2">
      <c r="A326" s="50" t="s">
        <v>755</v>
      </c>
      <c r="B326" s="141" t="s">
        <v>1011</v>
      </c>
      <c r="C326" s="68">
        <v>77</v>
      </c>
      <c r="D326" s="56">
        <v>9.2206070000000011</v>
      </c>
      <c r="E326" s="294">
        <v>709.98673900000006</v>
      </c>
    </row>
    <row r="327" spans="1:5" s="3" customFormat="1" ht="14.45" customHeight="1" x14ac:dyDescent="0.2">
      <c r="A327" s="50" t="s">
        <v>420</v>
      </c>
      <c r="B327" s="135" t="s">
        <v>426</v>
      </c>
      <c r="C327" s="57">
        <v>12.88</v>
      </c>
      <c r="D327" s="56">
        <v>54.973334000000001</v>
      </c>
      <c r="E327" s="294">
        <v>708.05654192000009</v>
      </c>
    </row>
    <row r="328" spans="1:5" s="3" customFormat="1" ht="45" x14ac:dyDescent="0.2">
      <c r="A328" s="50" t="s">
        <v>738</v>
      </c>
      <c r="B328" s="141" t="s">
        <v>1012</v>
      </c>
      <c r="C328" s="68">
        <v>111.60000000000001</v>
      </c>
      <c r="D328" s="56">
        <v>6.2555000000000005</v>
      </c>
      <c r="E328" s="294">
        <v>698.11380000000008</v>
      </c>
    </row>
    <row r="329" spans="1:5" s="3" customFormat="1" ht="45" x14ac:dyDescent="0.2">
      <c r="A329" s="50" t="s">
        <v>553</v>
      </c>
      <c r="B329" s="135" t="s">
        <v>471</v>
      </c>
      <c r="C329" s="57">
        <v>3</v>
      </c>
      <c r="D329" s="56">
        <v>230.52768600000002</v>
      </c>
      <c r="E329" s="294">
        <v>691.58305800000005</v>
      </c>
    </row>
    <row r="330" spans="1:5" s="3" customFormat="1" ht="45" x14ac:dyDescent="0.2">
      <c r="A330" s="50" t="s">
        <v>584</v>
      </c>
      <c r="B330" s="135" t="s">
        <v>471</v>
      </c>
      <c r="C330" s="57">
        <v>3</v>
      </c>
      <c r="D330" s="56">
        <v>230.52768600000002</v>
      </c>
      <c r="E330" s="294">
        <v>691.58305800000005</v>
      </c>
    </row>
    <row r="331" spans="1:5" s="3" customFormat="1" ht="30" x14ac:dyDescent="0.2">
      <c r="A331" s="50" t="s">
        <v>789</v>
      </c>
      <c r="B331" s="138" t="s">
        <v>982</v>
      </c>
      <c r="C331" s="68">
        <v>8</v>
      </c>
      <c r="D331" s="56">
        <v>85.150432748300005</v>
      </c>
      <c r="E331" s="294">
        <v>681.20346198640004</v>
      </c>
    </row>
    <row r="332" spans="1:5" s="3" customFormat="1" ht="45" x14ac:dyDescent="0.2">
      <c r="A332" s="50" t="s">
        <v>753</v>
      </c>
      <c r="B332" s="141" t="s">
        <v>1012</v>
      </c>
      <c r="C332" s="68">
        <v>108.6</v>
      </c>
      <c r="D332" s="56">
        <v>6.2555000000000005</v>
      </c>
      <c r="E332" s="294">
        <v>679.34730000000002</v>
      </c>
    </row>
    <row r="333" spans="1:5" s="3" customFormat="1" ht="75" x14ac:dyDescent="0.2">
      <c r="A333" s="50" t="s">
        <v>510</v>
      </c>
      <c r="B333" s="135" t="s">
        <v>440</v>
      </c>
      <c r="C333" s="57">
        <v>1</v>
      </c>
      <c r="D333" s="56">
        <v>674.24281199999996</v>
      </c>
      <c r="E333" s="294">
        <v>674.24281199999996</v>
      </c>
    </row>
    <row r="334" spans="1:5" s="3" customFormat="1" ht="45" x14ac:dyDescent="0.2">
      <c r="A334" s="50" t="s">
        <v>848</v>
      </c>
      <c r="B334" s="138" t="s">
        <v>110</v>
      </c>
      <c r="C334" s="66">
        <v>18.799999999999997</v>
      </c>
      <c r="D334" s="56">
        <v>35.831504000000002</v>
      </c>
      <c r="E334" s="294">
        <v>673.63227519999998</v>
      </c>
    </row>
    <row r="335" spans="1:5" s="3" customFormat="1" ht="45" x14ac:dyDescent="0.2">
      <c r="A335" s="50" t="s">
        <v>604</v>
      </c>
      <c r="B335" s="138" t="s">
        <v>110</v>
      </c>
      <c r="C335" s="68">
        <v>18.799999999999997</v>
      </c>
      <c r="D335" s="56">
        <v>35.831504000000002</v>
      </c>
      <c r="E335" s="294">
        <v>673.63227519999998</v>
      </c>
    </row>
    <row r="336" spans="1:5" s="3" customFormat="1" ht="30" x14ac:dyDescent="0.2">
      <c r="A336" s="50" t="s">
        <v>373</v>
      </c>
      <c r="B336" s="135" t="s">
        <v>311</v>
      </c>
      <c r="C336" s="57">
        <v>190.42</v>
      </c>
      <c r="D336" s="56">
        <v>3.4780579999999999</v>
      </c>
      <c r="E336" s="294">
        <v>662.2918043599999</v>
      </c>
    </row>
    <row r="337" spans="1:5" s="3" customFormat="1" ht="30" x14ac:dyDescent="0.2">
      <c r="A337" s="50" t="s">
        <v>189</v>
      </c>
      <c r="B337" s="141" t="s">
        <v>683</v>
      </c>
      <c r="C337" s="68">
        <v>3</v>
      </c>
      <c r="D337" s="56">
        <v>219.67001465000001</v>
      </c>
      <c r="E337" s="294">
        <v>659.01004395000007</v>
      </c>
    </row>
    <row r="338" spans="1:5" s="3" customFormat="1" ht="45" x14ac:dyDescent="0.2">
      <c r="A338" s="50" t="s">
        <v>732</v>
      </c>
      <c r="B338" s="141" t="s">
        <v>944</v>
      </c>
      <c r="C338" s="69">
        <v>49.2</v>
      </c>
      <c r="D338" s="56">
        <v>13.286682000000001</v>
      </c>
      <c r="E338" s="294">
        <v>653.70475440000007</v>
      </c>
    </row>
    <row r="339" spans="1:5" s="3" customFormat="1" ht="45" x14ac:dyDescent="0.2">
      <c r="A339" s="50" t="s">
        <v>739</v>
      </c>
      <c r="B339" s="141" t="s">
        <v>1011</v>
      </c>
      <c r="C339" s="68">
        <v>70</v>
      </c>
      <c r="D339" s="56">
        <v>9.2206070000000011</v>
      </c>
      <c r="E339" s="294">
        <v>645.44249000000013</v>
      </c>
    </row>
    <row r="340" spans="1:5" s="3" customFormat="1" ht="30" x14ac:dyDescent="0.2">
      <c r="A340" s="50" t="s">
        <v>274</v>
      </c>
      <c r="B340" s="138" t="s">
        <v>87</v>
      </c>
      <c r="C340" s="66">
        <v>24.3</v>
      </c>
      <c r="D340" s="56">
        <v>25.872748000000001</v>
      </c>
      <c r="E340" s="294">
        <v>628.70777640000006</v>
      </c>
    </row>
    <row r="341" spans="1:5" s="3" customFormat="1" ht="45" x14ac:dyDescent="0.2">
      <c r="A341" s="50" t="s">
        <v>195</v>
      </c>
      <c r="B341" s="307" t="s">
        <v>228</v>
      </c>
      <c r="C341" s="68">
        <v>1</v>
      </c>
      <c r="D341" s="56">
        <v>578.55868400000008</v>
      </c>
      <c r="E341" s="294">
        <v>578.55868400000008</v>
      </c>
    </row>
    <row r="342" spans="1:5" s="3" customFormat="1" ht="45" x14ac:dyDescent="0.2">
      <c r="A342" s="50" t="s">
        <v>731</v>
      </c>
      <c r="B342" s="307" t="s">
        <v>228</v>
      </c>
      <c r="C342" s="68">
        <v>1</v>
      </c>
      <c r="D342" s="56">
        <v>578.55868400000008</v>
      </c>
      <c r="E342" s="294">
        <v>578.55868400000008</v>
      </c>
    </row>
    <row r="343" spans="1:5" s="3" customFormat="1" ht="45" x14ac:dyDescent="0.2">
      <c r="A343" s="50" t="s">
        <v>746</v>
      </c>
      <c r="B343" s="307" t="s">
        <v>228</v>
      </c>
      <c r="C343" s="68">
        <v>1</v>
      </c>
      <c r="D343" s="56">
        <v>578.55868400000008</v>
      </c>
      <c r="E343" s="294">
        <v>578.55868400000008</v>
      </c>
    </row>
    <row r="344" spans="1:5" s="3" customFormat="1" ht="30" x14ac:dyDescent="0.2">
      <c r="A344" s="50" t="s">
        <v>405</v>
      </c>
      <c r="B344" s="135" t="s">
        <v>298</v>
      </c>
      <c r="C344" s="57">
        <v>27.2</v>
      </c>
      <c r="D344" s="56">
        <v>21.005969</v>
      </c>
      <c r="E344" s="294">
        <v>571.36235680000004</v>
      </c>
    </row>
    <row r="345" spans="1:5" s="3" customFormat="1" ht="45" x14ac:dyDescent="0.2">
      <c r="A345" s="50" t="s">
        <v>146</v>
      </c>
      <c r="B345" s="141" t="s">
        <v>942</v>
      </c>
      <c r="C345" s="66">
        <v>3</v>
      </c>
      <c r="D345" s="56">
        <v>181.60967600000001</v>
      </c>
      <c r="E345" s="294">
        <v>544.82902799999999</v>
      </c>
    </row>
    <row r="346" spans="1:5" s="3" customFormat="1" ht="45" x14ac:dyDescent="0.2">
      <c r="A346" s="50" t="s">
        <v>153</v>
      </c>
      <c r="B346" s="141" t="s">
        <v>942</v>
      </c>
      <c r="C346" s="66">
        <v>3</v>
      </c>
      <c r="D346" s="56">
        <v>181.60967600000001</v>
      </c>
      <c r="E346" s="294">
        <v>544.82902799999999</v>
      </c>
    </row>
    <row r="347" spans="1:5" s="3" customFormat="1" ht="45" x14ac:dyDescent="0.2">
      <c r="A347" s="50" t="s">
        <v>159</v>
      </c>
      <c r="B347" s="141" t="s">
        <v>942</v>
      </c>
      <c r="C347" s="66">
        <v>3</v>
      </c>
      <c r="D347" s="56">
        <v>181.60967600000001</v>
      </c>
      <c r="E347" s="294">
        <v>544.82902799999999</v>
      </c>
    </row>
    <row r="348" spans="1:5" s="3" customFormat="1" x14ac:dyDescent="0.2">
      <c r="A348" s="50" t="s">
        <v>896</v>
      </c>
      <c r="B348" s="135" t="s">
        <v>24</v>
      </c>
      <c r="C348" s="54">
        <v>16</v>
      </c>
      <c r="D348" s="56">
        <v>33.667101000000002</v>
      </c>
      <c r="E348" s="294">
        <v>538.67361600000004</v>
      </c>
    </row>
    <row r="349" spans="1:5" s="3" customFormat="1" ht="60" x14ac:dyDescent="0.2">
      <c r="A349" s="50" t="s">
        <v>549</v>
      </c>
      <c r="B349" s="135" t="s">
        <v>467</v>
      </c>
      <c r="C349" s="57">
        <v>19.21</v>
      </c>
      <c r="D349" s="56">
        <v>27.786931000000003</v>
      </c>
      <c r="E349" s="294">
        <v>533.78694451000013</v>
      </c>
    </row>
    <row r="350" spans="1:5" s="3" customFormat="1" ht="45" x14ac:dyDescent="0.2">
      <c r="A350" s="50" t="s">
        <v>524</v>
      </c>
      <c r="B350" s="135" t="s">
        <v>450</v>
      </c>
      <c r="C350" s="57">
        <v>30</v>
      </c>
      <c r="D350" s="56">
        <v>17.753109000000002</v>
      </c>
      <c r="E350" s="294">
        <v>532.59327000000008</v>
      </c>
    </row>
    <row r="351" spans="1:5" s="3" customFormat="1" ht="30" x14ac:dyDescent="0.2">
      <c r="A351" s="50" t="s">
        <v>1223</v>
      </c>
      <c r="B351" s="135" t="s">
        <v>298</v>
      </c>
      <c r="C351" s="57">
        <v>25</v>
      </c>
      <c r="D351" s="56">
        <v>21.005969</v>
      </c>
      <c r="E351" s="294">
        <v>525.149225</v>
      </c>
    </row>
    <row r="352" spans="1:5" s="3" customFormat="1" ht="45" x14ac:dyDescent="0.2">
      <c r="A352" s="50" t="s">
        <v>585</v>
      </c>
      <c r="B352" s="135" t="s">
        <v>483</v>
      </c>
      <c r="C352" s="352">
        <v>2</v>
      </c>
      <c r="D352" s="56">
        <v>261.50492200000002</v>
      </c>
      <c r="E352" s="294">
        <v>523.00984400000004</v>
      </c>
    </row>
    <row r="353" spans="1:5" s="3" customFormat="1" ht="30" x14ac:dyDescent="0.2">
      <c r="A353" s="50" t="s">
        <v>331</v>
      </c>
      <c r="B353" s="135" t="s">
        <v>301</v>
      </c>
      <c r="C353" s="57">
        <v>4.32</v>
      </c>
      <c r="D353" s="56">
        <v>119.95546800000001</v>
      </c>
      <c r="E353" s="294">
        <v>518.20762176000005</v>
      </c>
    </row>
    <row r="354" spans="1:5" s="3" customFormat="1" ht="45" x14ac:dyDescent="0.2">
      <c r="A354" s="50" t="s">
        <v>348</v>
      </c>
      <c r="B354" s="135" t="s">
        <v>425</v>
      </c>
      <c r="C354" s="57">
        <v>54.8</v>
      </c>
      <c r="D354" s="56">
        <v>9.3332060000000006</v>
      </c>
      <c r="E354" s="294">
        <v>511.45968879999998</v>
      </c>
    </row>
    <row r="355" spans="1:5" s="3" customFormat="1" ht="45" x14ac:dyDescent="0.2">
      <c r="A355" s="50" t="s">
        <v>859</v>
      </c>
      <c r="B355" s="139" t="s">
        <v>118</v>
      </c>
      <c r="C355" s="66">
        <v>0.5</v>
      </c>
      <c r="D355" s="56">
        <v>1019.558923</v>
      </c>
      <c r="E355" s="294">
        <v>509.77946150000002</v>
      </c>
    </row>
    <row r="356" spans="1:5" s="3" customFormat="1" ht="45" x14ac:dyDescent="0.2">
      <c r="A356" s="50" t="s">
        <v>867</v>
      </c>
      <c r="B356" s="141" t="s">
        <v>118</v>
      </c>
      <c r="C356" s="68">
        <v>0.5</v>
      </c>
      <c r="D356" s="56">
        <v>1019.558923</v>
      </c>
      <c r="E356" s="294">
        <v>509.77946150000002</v>
      </c>
    </row>
    <row r="357" spans="1:5" s="3" customFormat="1" ht="30" x14ac:dyDescent="0.2">
      <c r="A357" s="50" t="s">
        <v>421</v>
      </c>
      <c r="B357" s="135" t="s">
        <v>427</v>
      </c>
      <c r="C357" s="57">
        <v>12.88</v>
      </c>
      <c r="D357" s="56">
        <v>39.447183000000003</v>
      </c>
      <c r="E357" s="294">
        <v>508.07971704000005</v>
      </c>
    </row>
    <row r="358" spans="1:5" s="3" customFormat="1" ht="30" x14ac:dyDescent="0.2">
      <c r="A358" s="50" t="s">
        <v>342</v>
      </c>
      <c r="B358" s="135" t="s">
        <v>302</v>
      </c>
      <c r="C358" s="57">
        <v>9.7346000000000004</v>
      </c>
      <c r="D358" s="56">
        <v>51.707962999999999</v>
      </c>
      <c r="E358" s="294">
        <v>503.3563366198</v>
      </c>
    </row>
    <row r="359" spans="1:5" s="3" customFormat="1" ht="30" x14ac:dyDescent="0.2">
      <c r="A359" s="50" t="s">
        <v>412</v>
      </c>
      <c r="B359" s="135" t="s">
        <v>311</v>
      </c>
      <c r="C359" s="57">
        <v>144.4</v>
      </c>
      <c r="D359" s="56">
        <v>3.4780579999999999</v>
      </c>
      <c r="E359" s="294">
        <v>502.23157520000001</v>
      </c>
    </row>
    <row r="360" spans="1:5" s="3" customFormat="1" ht="45" x14ac:dyDescent="0.2">
      <c r="A360" s="50" t="s">
        <v>762</v>
      </c>
      <c r="B360" s="138" t="s">
        <v>228</v>
      </c>
      <c r="C360" s="68">
        <v>1</v>
      </c>
      <c r="D360" s="56">
        <v>491.76987700000001</v>
      </c>
      <c r="E360" s="294">
        <v>491.76987700000001</v>
      </c>
    </row>
    <row r="361" spans="1:5" s="3" customFormat="1" ht="45" x14ac:dyDescent="0.2">
      <c r="A361" s="50" t="s">
        <v>774</v>
      </c>
      <c r="B361" s="138" t="s">
        <v>228</v>
      </c>
      <c r="C361" s="68">
        <v>1</v>
      </c>
      <c r="D361" s="56">
        <v>491.76987700000001</v>
      </c>
      <c r="E361" s="294">
        <v>491.76987700000001</v>
      </c>
    </row>
    <row r="362" spans="1:5" s="3" customFormat="1" ht="45" x14ac:dyDescent="0.2">
      <c r="A362" s="50" t="s">
        <v>791</v>
      </c>
      <c r="B362" s="138" t="s">
        <v>228</v>
      </c>
      <c r="C362" s="68">
        <v>1</v>
      </c>
      <c r="D362" s="56">
        <v>491.76987700000001</v>
      </c>
      <c r="E362" s="294">
        <v>491.76987700000001</v>
      </c>
    </row>
    <row r="363" spans="1:5" s="3" customFormat="1" ht="45" x14ac:dyDescent="0.2">
      <c r="A363" s="50" t="s">
        <v>1243</v>
      </c>
      <c r="B363" s="135" t="s">
        <v>425</v>
      </c>
      <c r="C363" s="57">
        <v>50.70000000000001</v>
      </c>
      <c r="D363" s="56">
        <v>9.3332060000000006</v>
      </c>
      <c r="E363" s="294">
        <v>473.19354420000013</v>
      </c>
    </row>
    <row r="364" spans="1:5" s="3" customFormat="1" ht="60" x14ac:dyDescent="0.2">
      <c r="A364" s="50" t="s">
        <v>528</v>
      </c>
      <c r="B364" s="135" t="s">
        <v>454</v>
      </c>
      <c r="C364" s="57">
        <v>45.105999999999995</v>
      </c>
      <c r="D364" s="56">
        <v>10.321575000000001</v>
      </c>
      <c r="E364" s="294">
        <v>465.56496195</v>
      </c>
    </row>
    <row r="365" spans="1:5" s="3" customFormat="1" ht="30" x14ac:dyDescent="0.2">
      <c r="A365" s="50" t="s">
        <v>813</v>
      </c>
      <c r="B365" s="138" t="s">
        <v>87</v>
      </c>
      <c r="C365" s="66">
        <v>17.600000000000001</v>
      </c>
      <c r="D365" s="56">
        <v>25.872748000000001</v>
      </c>
      <c r="E365" s="294">
        <v>455.36036480000007</v>
      </c>
    </row>
    <row r="366" spans="1:5" s="3" customFormat="1" ht="30" x14ac:dyDescent="0.2">
      <c r="A366" s="50" t="s">
        <v>534</v>
      </c>
      <c r="B366" s="135" t="s">
        <v>459</v>
      </c>
      <c r="C366" s="57">
        <v>19.0535</v>
      </c>
      <c r="D366" s="56">
        <v>23.770900000000001</v>
      </c>
      <c r="E366" s="294">
        <v>452.91884314999999</v>
      </c>
    </row>
    <row r="367" spans="1:5" s="3" customFormat="1" ht="30" x14ac:dyDescent="0.2">
      <c r="A367" s="50" t="s">
        <v>1139</v>
      </c>
      <c r="B367" s="135" t="s">
        <v>1119</v>
      </c>
      <c r="C367" s="54">
        <v>6.8</v>
      </c>
      <c r="D367" s="56">
        <v>66.308300000000003</v>
      </c>
      <c r="E367" s="296">
        <v>450.89643999999998</v>
      </c>
    </row>
    <row r="368" spans="1:5" s="3" customFormat="1" x14ac:dyDescent="0.2">
      <c r="A368" s="50" t="s">
        <v>1334</v>
      </c>
      <c r="B368" s="135" t="s">
        <v>1340</v>
      </c>
      <c r="C368" s="57">
        <v>1</v>
      </c>
      <c r="D368" s="56">
        <v>447.98888360000001</v>
      </c>
      <c r="E368" s="294">
        <v>447.98888360000001</v>
      </c>
    </row>
    <row r="369" spans="1:5" s="3" customFormat="1" ht="30" x14ac:dyDescent="0.2">
      <c r="A369" s="50" t="s">
        <v>742</v>
      </c>
      <c r="B369" s="141" t="s">
        <v>683</v>
      </c>
      <c r="C369" s="68">
        <v>2</v>
      </c>
      <c r="D369" s="56">
        <v>219.67001465000001</v>
      </c>
      <c r="E369" s="294">
        <v>439.34002930000003</v>
      </c>
    </row>
    <row r="370" spans="1:5" s="3" customFormat="1" ht="45" x14ac:dyDescent="0.2">
      <c r="A370" s="50" t="s">
        <v>182</v>
      </c>
      <c r="B370" s="141" t="s">
        <v>1012</v>
      </c>
      <c r="C370" s="68">
        <v>68</v>
      </c>
      <c r="D370" s="56">
        <v>6.2555000000000005</v>
      </c>
      <c r="E370" s="294">
        <v>425.37400000000002</v>
      </c>
    </row>
    <row r="371" spans="1:5" s="3" customFormat="1" ht="45" x14ac:dyDescent="0.2">
      <c r="A371" s="50" t="s">
        <v>747</v>
      </c>
      <c r="B371" s="141" t="s">
        <v>944</v>
      </c>
      <c r="C371" s="68">
        <v>32</v>
      </c>
      <c r="D371" s="56">
        <v>13.286682000000001</v>
      </c>
      <c r="E371" s="294">
        <v>425.17382400000002</v>
      </c>
    </row>
    <row r="372" spans="1:5" s="3" customFormat="1" ht="45" x14ac:dyDescent="0.2">
      <c r="A372" s="50" t="s">
        <v>179</v>
      </c>
      <c r="B372" s="138" t="s">
        <v>940</v>
      </c>
      <c r="C372" s="68">
        <v>21</v>
      </c>
      <c r="D372" s="56">
        <v>19.529671</v>
      </c>
      <c r="E372" s="294">
        <v>410.12309099999999</v>
      </c>
    </row>
    <row r="373" spans="1:5" s="3" customFormat="1" ht="45" x14ac:dyDescent="0.2">
      <c r="A373" s="50" t="s">
        <v>1227</v>
      </c>
      <c r="B373" s="135" t="s">
        <v>297</v>
      </c>
      <c r="C373" s="57">
        <v>29</v>
      </c>
      <c r="D373" s="56">
        <v>13.749589000000002</v>
      </c>
      <c r="E373" s="294">
        <v>398.73808100000008</v>
      </c>
    </row>
    <row r="374" spans="1:5" s="3" customFormat="1" ht="30" x14ac:dyDescent="0.2">
      <c r="A374" s="50" t="s">
        <v>402</v>
      </c>
      <c r="B374" s="135" t="s">
        <v>295</v>
      </c>
      <c r="C374" s="57">
        <v>2.98</v>
      </c>
      <c r="D374" s="56">
        <v>132.11616000000001</v>
      </c>
      <c r="E374" s="294">
        <v>393.70615680000003</v>
      </c>
    </row>
    <row r="375" spans="1:5" s="3" customFormat="1" ht="30" x14ac:dyDescent="0.2">
      <c r="A375" s="50" t="s">
        <v>422</v>
      </c>
      <c r="B375" s="135" t="s">
        <v>428</v>
      </c>
      <c r="C375" s="57">
        <v>12.88</v>
      </c>
      <c r="D375" s="56">
        <v>30.276620000000001</v>
      </c>
      <c r="E375" s="294">
        <v>389.96286560000004</v>
      </c>
    </row>
    <row r="376" spans="1:5" s="3" customFormat="1" ht="45" x14ac:dyDescent="0.2">
      <c r="A376" s="50" t="s">
        <v>196</v>
      </c>
      <c r="B376" s="141" t="s">
        <v>944</v>
      </c>
      <c r="C376" s="68">
        <v>29</v>
      </c>
      <c r="D376" s="56">
        <v>13.286682000000001</v>
      </c>
      <c r="E376" s="294">
        <v>385.31377800000001</v>
      </c>
    </row>
    <row r="377" spans="1:5" s="3" customFormat="1" ht="45" x14ac:dyDescent="0.2">
      <c r="A377" s="50" t="s">
        <v>165</v>
      </c>
      <c r="B377" s="138" t="s">
        <v>690</v>
      </c>
      <c r="C377" s="68">
        <v>3</v>
      </c>
      <c r="D377" s="56">
        <v>127.8850448924</v>
      </c>
      <c r="E377" s="294">
        <v>383.65513467720001</v>
      </c>
    </row>
    <row r="378" spans="1:5" s="3" customFormat="1" ht="45" x14ac:dyDescent="0.2">
      <c r="A378" s="50" t="s">
        <v>192</v>
      </c>
      <c r="B378" s="140" t="s">
        <v>690</v>
      </c>
      <c r="C378" s="68">
        <v>3</v>
      </c>
      <c r="D378" s="56">
        <v>127.8850448924</v>
      </c>
      <c r="E378" s="294">
        <v>383.65513467720001</v>
      </c>
    </row>
    <row r="379" spans="1:5" s="3" customFormat="1" ht="60" x14ac:dyDescent="0.2">
      <c r="A379" s="50" t="s">
        <v>579</v>
      </c>
      <c r="B379" s="135" t="s">
        <v>463</v>
      </c>
      <c r="C379" s="57">
        <v>42.58</v>
      </c>
      <c r="D379" s="56">
        <v>8.8327659999999995</v>
      </c>
      <c r="E379" s="294">
        <v>376.09917627999994</v>
      </c>
    </row>
    <row r="380" spans="1:5" s="3" customFormat="1" ht="45" x14ac:dyDescent="0.2">
      <c r="A380" s="50" t="s">
        <v>1213</v>
      </c>
      <c r="B380" s="135" t="s">
        <v>485</v>
      </c>
      <c r="C380" s="57">
        <v>3</v>
      </c>
      <c r="D380" s="56">
        <v>123.27088300000001</v>
      </c>
      <c r="E380" s="294">
        <v>369.81264900000002</v>
      </c>
    </row>
    <row r="381" spans="1:5" s="3" customFormat="1" ht="30" x14ac:dyDescent="0.2">
      <c r="A381" s="50" t="s">
        <v>336</v>
      </c>
      <c r="B381" s="135" t="s">
        <v>301</v>
      </c>
      <c r="C381" s="57">
        <v>3.0420000000000007</v>
      </c>
      <c r="D381" s="56">
        <v>119.95546800000001</v>
      </c>
      <c r="E381" s="294">
        <v>364.90453365600013</v>
      </c>
    </row>
    <row r="382" spans="1:5" s="3" customFormat="1" ht="30" x14ac:dyDescent="0.2">
      <c r="A382" s="50" t="s">
        <v>728</v>
      </c>
      <c r="B382" s="141" t="s">
        <v>225</v>
      </c>
      <c r="C382" s="68">
        <v>4</v>
      </c>
      <c r="D382" s="56">
        <v>90.079200000000014</v>
      </c>
      <c r="E382" s="294">
        <v>360.31680000000006</v>
      </c>
    </row>
    <row r="383" spans="1:5" s="3" customFormat="1" ht="45" x14ac:dyDescent="0.2">
      <c r="A383" s="50" t="s">
        <v>529</v>
      </c>
      <c r="B383" s="135" t="s">
        <v>455</v>
      </c>
      <c r="C383" s="57">
        <v>59.942999999999998</v>
      </c>
      <c r="D383" s="56">
        <v>5.9302140000000003</v>
      </c>
      <c r="E383" s="294">
        <v>355.47481780200002</v>
      </c>
    </row>
    <row r="384" spans="1:5" s="3" customFormat="1" ht="30" x14ac:dyDescent="0.2">
      <c r="A384" s="50" t="s">
        <v>1304</v>
      </c>
      <c r="B384" s="140" t="s">
        <v>1298</v>
      </c>
      <c r="C384" s="68">
        <v>4</v>
      </c>
      <c r="D384" s="56">
        <v>88.152506000000002</v>
      </c>
      <c r="E384" s="294">
        <v>352.61002400000001</v>
      </c>
    </row>
    <row r="385" spans="1:5" s="3" customFormat="1" ht="30" x14ac:dyDescent="0.2">
      <c r="A385" s="50" t="s">
        <v>740</v>
      </c>
      <c r="B385" s="140" t="s">
        <v>1298</v>
      </c>
      <c r="C385" s="68">
        <v>4</v>
      </c>
      <c r="D385" s="56">
        <v>88.152506000000002</v>
      </c>
      <c r="E385" s="294">
        <v>352.61002400000001</v>
      </c>
    </row>
    <row r="386" spans="1:5" s="3" customFormat="1" ht="30" x14ac:dyDescent="0.2">
      <c r="A386" s="50" t="s">
        <v>754</v>
      </c>
      <c r="B386" s="140" t="s">
        <v>1298</v>
      </c>
      <c r="C386" s="68">
        <v>4</v>
      </c>
      <c r="D386" s="56">
        <v>88.152506000000002</v>
      </c>
      <c r="E386" s="294">
        <v>352.61002400000001</v>
      </c>
    </row>
    <row r="387" spans="1:5" s="3" customFormat="1" ht="30" x14ac:dyDescent="0.2">
      <c r="A387" s="50" t="s">
        <v>1329</v>
      </c>
      <c r="B387" s="140" t="s">
        <v>1298</v>
      </c>
      <c r="C387" s="68">
        <v>4</v>
      </c>
      <c r="D387" s="56">
        <v>88.152506000000002</v>
      </c>
      <c r="E387" s="294">
        <v>352.61002400000001</v>
      </c>
    </row>
    <row r="388" spans="1:5" s="3" customFormat="1" ht="30" x14ac:dyDescent="0.2">
      <c r="A388" s="50" t="s">
        <v>548</v>
      </c>
      <c r="B388" s="135" t="s">
        <v>466</v>
      </c>
      <c r="C388" s="57">
        <v>19.21</v>
      </c>
      <c r="D388" s="56">
        <v>17.152581000000001</v>
      </c>
      <c r="E388" s="294">
        <v>329.50108101000006</v>
      </c>
    </row>
    <row r="389" spans="1:5" s="3" customFormat="1" ht="30" x14ac:dyDescent="0.2">
      <c r="A389" s="50" t="s">
        <v>275</v>
      </c>
      <c r="B389" s="138" t="s">
        <v>87</v>
      </c>
      <c r="C389" s="66">
        <v>12.4</v>
      </c>
      <c r="D389" s="56">
        <v>25.872748000000001</v>
      </c>
      <c r="E389" s="294">
        <v>320.82207520000003</v>
      </c>
    </row>
    <row r="390" spans="1:5" s="3" customFormat="1" ht="45" x14ac:dyDescent="0.2">
      <c r="A390" s="50" t="s">
        <v>538</v>
      </c>
      <c r="B390" s="135" t="s">
        <v>450</v>
      </c>
      <c r="C390" s="57">
        <v>18</v>
      </c>
      <c r="D390" s="56">
        <v>17.753109000000002</v>
      </c>
      <c r="E390" s="294">
        <v>319.55596200000002</v>
      </c>
    </row>
    <row r="391" spans="1:5" s="3" customFormat="1" ht="30" x14ac:dyDescent="0.2">
      <c r="A391" s="50" t="s">
        <v>400</v>
      </c>
      <c r="B391" s="135" t="s">
        <v>298</v>
      </c>
      <c r="C391" s="57">
        <v>15</v>
      </c>
      <c r="D391" s="56">
        <v>21.005969</v>
      </c>
      <c r="E391" s="294">
        <v>315.08953500000001</v>
      </c>
    </row>
    <row r="392" spans="1:5" s="3" customFormat="1" ht="45" x14ac:dyDescent="0.2">
      <c r="A392" s="50" t="s">
        <v>269</v>
      </c>
      <c r="B392" s="138" t="s">
        <v>85</v>
      </c>
      <c r="C392" s="66">
        <v>1</v>
      </c>
      <c r="D392" s="56">
        <v>314.15120999999999</v>
      </c>
      <c r="E392" s="294">
        <v>314.15120999999999</v>
      </c>
    </row>
    <row r="393" spans="1:5" s="3" customFormat="1" ht="30" x14ac:dyDescent="0.2">
      <c r="A393" s="50" t="s">
        <v>730</v>
      </c>
      <c r="B393" s="141" t="s">
        <v>1332</v>
      </c>
      <c r="C393" s="68">
        <v>5</v>
      </c>
      <c r="D393" s="56">
        <v>62.504956000000007</v>
      </c>
      <c r="E393" s="294">
        <v>312.52478000000002</v>
      </c>
    </row>
    <row r="394" spans="1:5" s="3" customFormat="1" ht="30" x14ac:dyDescent="0.2">
      <c r="A394" s="50" t="s">
        <v>767</v>
      </c>
      <c r="B394" s="138" t="s">
        <v>230</v>
      </c>
      <c r="C394" s="66">
        <v>1</v>
      </c>
      <c r="D394" s="56">
        <v>308.371128</v>
      </c>
      <c r="E394" s="294">
        <v>308.371128</v>
      </c>
    </row>
    <row r="395" spans="1:5" s="3" customFormat="1" ht="30" x14ac:dyDescent="0.2">
      <c r="A395" s="50" t="s">
        <v>779</v>
      </c>
      <c r="B395" s="138" t="s">
        <v>230</v>
      </c>
      <c r="C395" s="68">
        <v>1</v>
      </c>
      <c r="D395" s="56">
        <v>308.371128</v>
      </c>
      <c r="E395" s="294">
        <v>308.371128</v>
      </c>
    </row>
    <row r="396" spans="1:5" s="3" customFormat="1" ht="30" x14ac:dyDescent="0.2">
      <c r="A396" s="50" t="s">
        <v>796</v>
      </c>
      <c r="B396" s="138" t="s">
        <v>230</v>
      </c>
      <c r="C396" s="66">
        <v>1</v>
      </c>
      <c r="D396" s="56">
        <v>308.371128</v>
      </c>
      <c r="E396" s="294">
        <v>308.371128</v>
      </c>
    </row>
    <row r="397" spans="1:5" s="3" customFormat="1" ht="45" x14ac:dyDescent="0.2">
      <c r="A397" s="50" t="s">
        <v>362</v>
      </c>
      <c r="B397" s="135" t="s">
        <v>425</v>
      </c>
      <c r="C397" s="57">
        <v>31.86</v>
      </c>
      <c r="D397" s="56">
        <v>9.3332060000000006</v>
      </c>
      <c r="E397" s="294">
        <v>297.35594316000004</v>
      </c>
    </row>
    <row r="398" spans="1:5" s="3" customFormat="1" ht="45" x14ac:dyDescent="0.2">
      <c r="A398" s="50" t="s">
        <v>845</v>
      </c>
      <c r="B398" s="138" t="s">
        <v>107</v>
      </c>
      <c r="C398" s="66">
        <v>8</v>
      </c>
      <c r="D398" s="56">
        <v>36.932472000000004</v>
      </c>
      <c r="E398" s="294">
        <v>295.45977600000003</v>
      </c>
    </row>
    <row r="399" spans="1:5" s="3" customFormat="1" ht="45" x14ac:dyDescent="0.2">
      <c r="A399" s="50" t="s">
        <v>599</v>
      </c>
      <c r="B399" s="138" t="s">
        <v>107</v>
      </c>
      <c r="C399" s="68">
        <v>8</v>
      </c>
      <c r="D399" s="56">
        <v>36.932472000000004</v>
      </c>
      <c r="E399" s="294">
        <v>295.45977600000003</v>
      </c>
    </row>
    <row r="400" spans="1:5" s="3" customFormat="1" ht="30" x14ac:dyDescent="0.2">
      <c r="A400" s="50" t="s">
        <v>341</v>
      </c>
      <c r="B400" s="135" t="s">
        <v>301</v>
      </c>
      <c r="C400" s="57">
        <v>2.4336500000000001</v>
      </c>
      <c r="D400" s="56">
        <v>119.95546800000001</v>
      </c>
      <c r="E400" s="294">
        <v>291.92962469820003</v>
      </c>
    </row>
    <row r="401" spans="1:5" s="3" customFormat="1" ht="45" x14ac:dyDescent="0.2">
      <c r="A401" s="50" t="s">
        <v>408</v>
      </c>
      <c r="B401" s="135" t="s">
        <v>321</v>
      </c>
      <c r="C401" s="57">
        <v>66.239999999999995</v>
      </c>
      <c r="D401" s="56">
        <v>4.2412290000000006</v>
      </c>
      <c r="E401" s="294">
        <v>280.93900896000002</v>
      </c>
    </row>
    <row r="402" spans="1:5" s="3" customFormat="1" ht="30" x14ac:dyDescent="0.2">
      <c r="A402" s="50" t="s">
        <v>1221</v>
      </c>
      <c r="B402" s="135" t="s">
        <v>295</v>
      </c>
      <c r="C402" s="57">
        <v>2.12</v>
      </c>
      <c r="D402" s="56">
        <v>132.11616000000001</v>
      </c>
      <c r="E402" s="294">
        <v>280.08625920000003</v>
      </c>
    </row>
    <row r="403" spans="1:5" s="3" customFormat="1" ht="45" x14ac:dyDescent="0.2">
      <c r="A403" s="50" t="s">
        <v>846</v>
      </c>
      <c r="B403" s="138" t="s">
        <v>108</v>
      </c>
      <c r="C403" s="66">
        <v>4</v>
      </c>
      <c r="D403" s="56">
        <v>69.936490000000006</v>
      </c>
      <c r="E403" s="294">
        <v>279.74596000000003</v>
      </c>
    </row>
    <row r="404" spans="1:5" s="3" customFormat="1" ht="45" x14ac:dyDescent="0.2">
      <c r="A404" s="50" t="s">
        <v>600</v>
      </c>
      <c r="B404" s="138" t="s">
        <v>108</v>
      </c>
      <c r="C404" s="68">
        <v>4</v>
      </c>
      <c r="D404" s="56">
        <v>69.936490000000006</v>
      </c>
      <c r="E404" s="294">
        <v>279.74596000000003</v>
      </c>
    </row>
    <row r="405" spans="1:5" s="3" customFormat="1" ht="45" x14ac:dyDescent="0.2">
      <c r="A405" s="50" t="s">
        <v>888</v>
      </c>
      <c r="B405" s="135" t="s">
        <v>425</v>
      </c>
      <c r="C405" s="57">
        <v>29.25</v>
      </c>
      <c r="D405" s="56">
        <v>9.3332060000000006</v>
      </c>
      <c r="E405" s="294">
        <v>272.99627550000002</v>
      </c>
    </row>
    <row r="406" spans="1:5" s="3" customFormat="1" ht="30" x14ac:dyDescent="0.2">
      <c r="A406" s="50" t="s">
        <v>190</v>
      </c>
      <c r="B406" s="138" t="s">
        <v>256</v>
      </c>
      <c r="C406" s="68">
        <v>2</v>
      </c>
      <c r="D406" s="56">
        <v>136.09653465</v>
      </c>
      <c r="E406" s="294">
        <v>272.19306929999999</v>
      </c>
    </row>
    <row r="407" spans="1:5" s="3" customFormat="1" ht="45" x14ac:dyDescent="0.2">
      <c r="A407" s="50" t="s">
        <v>851</v>
      </c>
      <c r="B407" s="138" t="s">
        <v>113</v>
      </c>
      <c r="C407" s="66">
        <v>3</v>
      </c>
      <c r="D407" s="56">
        <v>90.241843000000003</v>
      </c>
      <c r="E407" s="294">
        <v>270.72552899999999</v>
      </c>
    </row>
    <row r="408" spans="1:5" s="3" customFormat="1" ht="45" x14ac:dyDescent="0.2">
      <c r="A408" s="50" t="s">
        <v>609</v>
      </c>
      <c r="B408" s="138" t="s">
        <v>113</v>
      </c>
      <c r="C408" s="68">
        <v>3</v>
      </c>
      <c r="D408" s="56">
        <v>90.241843000000003</v>
      </c>
      <c r="E408" s="294">
        <v>270.72552899999999</v>
      </c>
    </row>
    <row r="409" spans="1:5" s="3" customFormat="1" ht="45" x14ac:dyDescent="0.2">
      <c r="A409" s="50" t="s">
        <v>1232</v>
      </c>
      <c r="B409" s="135" t="s">
        <v>474</v>
      </c>
      <c r="C409" s="57">
        <v>2</v>
      </c>
      <c r="D409" s="56">
        <v>134.70593700000001</v>
      </c>
      <c r="E409" s="294">
        <v>269.41187400000001</v>
      </c>
    </row>
    <row r="410" spans="1:5" s="3" customFormat="1" ht="45" x14ac:dyDescent="0.2">
      <c r="A410" s="50" t="s">
        <v>505</v>
      </c>
      <c r="B410" s="135" t="s">
        <v>425</v>
      </c>
      <c r="C410" s="57">
        <v>27.345000000000006</v>
      </c>
      <c r="D410" s="56">
        <v>9.3332060000000006</v>
      </c>
      <c r="E410" s="294">
        <v>255.21651807000006</v>
      </c>
    </row>
    <row r="411" spans="1:5" s="3" customFormat="1" ht="30" x14ac:dyDescent="0.2">
      <c r="A411" s="50" t="s">
        <v>187</v>
      </c>
      <c r="B411" s="138" t="s">
        <v>216</v>
      </c>
      <c r="C411" s="66">
        <v>1</v>
      </c>
      <c r="D411" s="56">
        <v>250.65788500000002</v>
      </c>
      <c r="E411" s="294">
        <v>250.65788500000002</v>
      </c>
    </row>
    <row r="412" spans="1:5" s="3" customFormat="1" ht="30" x14ac:dyDescent="0.2">
      <c r="A412" s="50" t="s">
        <v>214</v>
      </c>
      <c r="B412" s="138" t="s">
        <v>216</v>
      </c>
      <c r="C412" s="66">
        <v>1</v>
      </c>
      <c r="D412" s="56">
        <v>250.65788500000002</v>
      </c>
      <c r="E412" s="294">
        <v>250.65788500000002</v>
      </c>
    </row>
    <row r="413" spans="1:5" s="3" customFormat="1" ht="45" x14ac:dyDescent="0.2">
      <c r="A413" s="50" t="s">
        <v>806</v>
      </c>
      <c r="B413" s="139" t="s">
        <v>93</v>
      </c>
      <c r="C413" s="66">
        <v>1</v>
      </c>
      <c r="D413" s="56">
        <v>250.39515399999999</v>
      </c>
      <c r="E413" s="294">
        <v>250.39515399999999</v>
      </c>
    </row>
    <row r="414" spans="1:5" s="3" customFormat="1" ht="45" x14ac:dyDescent="0.2">
      <c r="A414" s="50" t="s">
        <v>835</v>
      </c>
      <c r="B414" s="139" t="s">
        <v>93</v>
      </c>
      <c r="C414" s="66">
        <v>1</v>
      </c>
      <c r="D414" s="56">
        <v>250.39515399999999</v>
      </c>
      <c r="E414" s="294">
        <v>250.39515399999999</v>
      </c>
    </row>
    <row r="415" spans="1:5" s="3" customFormat="1" ht="30" x14ac:dyDescent="0.2">
      <c r="A415" s="50" t="s">
        <v>895</v>
      </c>
      <c r="B415" s="135" t="s">
        <v>652</v>
      </c>
      <c r="C415" s="54">
        <v>7</v>
      </c>
      <c r="D415" s="56">
        <v>35.706394000000003</v>
      </c>
      <c r="E415" s="294">
        <v>249.94475800000004</v>
      </c>
    </row>
    <row r="416" spans="1:5" s="3" customFormat="1" ht="45" x14ac:dyDescent="0.2">
      <c r="A416" s="50" t="s">
        <v>346</v>
      </c>
      <c r="B416" s="135" t="s">
        <v>318</v>
      </c>
      <c r="C416" s="57">
        <v>0.24</v>
      </c>
      <c r="D416" s="56">
        <v>996.11330900000019</v>
      </c>
      <c r="E416" s="294">
        <v>239.06719416000004</v>
      </c>
    </row>
    <row r="417" spans="1:5" s="3" customFormat="1" ht="30" x14ac:dyDescent="0.2">
      <c r="A417" s="50" t="s">
        <v>729</v>
      </c>
      <c r="B417" s="138" t="s">
        <v>217</v>
      </c>
      <c r="C417" s="68">
        <v>7</v>
      </c>
      <c r="D417" s="56">
        <v>33.967365000000001</v>
      </c>
      <c r="E417" s="294">
        <v>237.77155500000001</v>
      </c>
    </row>
    <row r="418" spans="1:5" s="3" customFormat="1" ht="45" x14ac:dyDescent="0.2">
      <c r="A418" s="50" t="s">
        <v>498</v>
      </c>
      <c r="B418" s="135" t="s">
        <v>434</v>
      </c>
      <c r="C418" s="57">
        <v>47.04</v>
      </c>
      <c r="D418" s="56">
        <v>4.8167350000000004</v>
      </c>
      <c r="E418" s="294">
        <v>226.57921440000001</v>
      </c>
    </row>
    <row r="419" spans="1:5" s="3" customFormat="1" ht="30" x14ac:dyDescent="0.2">
      <c r="A419" s="50" t="s">
        <v>1315</v>
      </c>
      <c r="B419" s="141" t="s">
        <v>235</v>
      </c>
      <c r="C419" s="68">
        <v>1</v>
      </c>
      <c r="D419" s="56">
        <v>208.97123300000001</v>
      </c>
      <c r="E419" s="294">
        <v>208.97123300000001</v>
      </c>
    </row>
    <row r="420" spans="1:5" s="3" customFormat="1" ht="30" x14ac:dyDescent="0.2">
      <c r="A420" s="50" t="s">
        <v>1318</v>
      </c>
      <c r="B420" s="141" t="s">
        <v>234</v>
      </c>
      <c r="C420" s="68">
        <v>2</v>
      </c>
      <c r="D420" s="56">
        <v>103.48123200000001</v>
      </c>
      <c r="E420" s="294">
        <v>206.96246400000001</v>
      </c>
    </row>
    <row r="421" spans="1:5" s="3" customFormat="1" ht="30" x14ac:dyDescent="0.25">
      <c r="A421" s="50" t="s">
        <v>188</v>
      </c>
      <c r="B421" s="168" t="s">
        <v>945</v>
      </c>
      <c r="C421" s="66">
        <v>1</v>
      </c>
      <c r="D421" s="56">
        <v>199.86322500000003</v>
      </c>
      <c r="E421" s="294">
        <v>199.86322500000003</v>
      </c>
    </row>
    <row r="422" spans="1:5" s="3" customFormat="1" ht="30" x14ac:dyDescent="0.25">
      <c r="A422" s="50" t="s">
        <v>204</v>
      </c>
      <c r="B422" s="168" t="s">
        <v>945</v>
      </c>
      <c r="C422" s="66">
        <v>1</v>
      </c>
      <c r="D422" s="56">
        <v>199.86322500000003</v>
      </c>
      <c r="E422" s="294">
        <v>199.86322500000003</v>
      </c>
    </row>
    <row r="423" spans="1:5" s="3" customFormat="1" ht="30" x14ac:dyDescent="0.25">
      <c r="A423" s="50" t="s">
        <v>1307</v>
      </c>
      <c r="B423" s="168" t="s">
        <v>945</v>
      </c>
      <c r="C423" s="66">
        <v>1</v>
      </c>
      <c r="D423" s="56">
        <v>199.86322500000003</v>
      </c>
      <c r="E423" s="294">
        <v>199.86322500000003</v>
      </c>
    </row>
    <row r="424" spans="1:5" s="3" customFormat="1" ht="30" x14ac:dyDescent="0.25">
      <c r="A424" s="50" t="s">
        <v>768</v>
      </c>
      <c r="B424" s="168" t="s">
        <v>945</v>
      </c>
      <c r="C424" s="67">
        <v>1</v>
      </c>
      <c r="D424" s="56">
        <v>199.86322500000003</v>
      </c>
      <c r="E424" s="294">
        <v>199.86322500000003</v>
      </c>
    </row>
    <row r="425" spans="1:5" s="3" customFormat="1" ht="30" x14ac:dyDescent="0.25">
      <c r="A425" s="50" t="s">
        <v>780</v>
      </c>
      <c r="B425" s="168" t="s">
        <v>945</v>
      </c>
      <c r="C425" s="66">
        <v>1</v>
      </c>
      <c r="D425" s="56">
        <v>199.86322500000003</v>
      </c>
      <c r="E425" s="294">
        <v>199.86322500000003</v>
      </c>
    </row>
    <row r="426" spans="1:5" s="3" customFormat="1" ht="30" x14ac:dyDescent="0.25">
      <c r="A426" s="50" t="s">
        <v>797</v>
      </c>
      <c r="B426" s="168" t="s">
        <v>945</v>
      </c>
      <c r="C426" s="66">
        <v>1</v>
      </c>
      <c r="D426" s="56">
        <v>199.86322500000003</v>
      </c>
      <c r="E426" s="294">
        <v>199.86322500000003</v>
      </c>
    </row>
    <row r="427" spans="1:5" s="3" customFormat="1" ht="45" x14ac:dyDescent="0.2">
      <c r="A427" s="50" t="s">
        <v>391</v>
      </c>
      <c r="B427" s="135" t="s">
        <v>309</v>
      </c>
      <c r="C427" s="57">
        <v>9.7145599999999988</v>
      </c>
      <c r="D427" s="56">
        <v>20.292842</v>
      </c>
      <c r="E427" s="294">
        <v>197.13603117951999</v>
      </c>
    </row>
    <row r="428" spans="1:5" s="3" customFormat="1" ht="45" x14ac:dyDescent="0.2">
      <c r="A428" s="50" t="s">
        <v>145</v>
      </c>
      <c r="B428" s="138" t="s">
        <v>940</v>
      </c>
      <c r="C428" s="66">
        <v>10</v>
      </c>
      <c r="D428" s="56">
        <v>19.529671</v>
      </c>
      <c r="E428" s="294">
        <v>195.29671000000002</v>
      </c>
    </row>
    <row r="429" spans="1:5" s="3" customFormat="1" ht="13.5" customHeight="1" x14ac:dyDescent="0.2">
      <c r="A429" s="50" t="s">
        <v>152</v>
      </c>
      <c r="B429" s="138" t="s">
        <v>940</v>
      </c>
      <c r="C429" s="66">
        <v>10</v>
      </c>
      <c r="D429" s="56">
        <v>19.529671</v>
      </c>
      <c r="E429" s="294">
        <v>195.29671000000002</v>
      </c>
    </row>
    <row r="430" spans="1:5" s="3" customFormat="1" ht="45" x14ac:dyDescent="0.2">
      <c r="A430" s="50" t="s">
        <v>158</v>
      </c>
      <c r="B430" s="138" t="s">
        <v>940</v>
      </c>
      <c r="C430" s="66">
        <v>10</v>
      </c>
      <c r="D430" s="56">
        <v>19.529671</v>
      </c>
      <c r="E430" s="294">
        <v>195.29671000000002</v>
      </c>
    </row>
    <row r="431" spans="1:5" s="3" customFormat="1" ht="30" x14ac:dyDescent="0.2">
      <c r="A431" s="50" t="s">
        <v>827</v>
      </c>
      <c r="B431" s="138" t="s">
        <v>95</v>
      </c>
      <c r="C431" s="66">
        <v>7.3</v>
      </c>
      <c r="D431" s="56">
        <v>26.198034000000003</v>
      </c>
      <c r="E431" s="294">
        <v>191.24564820000003</v>
      </c>
    </row>
    <row r="432" spans="1:5" s="3" customFormat="1" ht="30" x14ac:dyDescent="0.2">
      <c r="A432" s="50" t="s">
        <v>837</v>
      </c>
      <c r="B432" s="138" t="s">
        <v>95</v>
      </c>
      <c r="C432" s="66">
        <v>7.3</v>
      </c>
      <c r="D432" s="56">
        <v>26.198034000000003</v>
      </c>
      <c r="E432" s="294">
        <v>191.24564820000003</v>
      </c>
    </row>
    <row r="433" spans="1:5" s="3" customFormat="1" ht="30" x14ac:dyDescent="0.2">
      <c r="A433" s="50" t="s">
        <v>332</v>
      </c>
      <c r="B433" s="135" t="s">
        <v>302</v>
      </c>
      <c r="C433" s="57">
        <v>3.6300000000000008</v>
      </c>
      <c r="D433" s="56">
        <v>51.707962999999999</v>
      </c>
      <c r="E433" s="294">
        <v>187.69990569000004</v>
      </c>
    </row>
    <row r="434" spans="1:5" s="3" customFormat="1" ht="30" x14ac:dyDescent="0.2">
      <c r="A434" s="50" t="s">
        <v>193</v>
      </c>
      <c r="B434" s="141" t="s">
        <v>1332</v>
      </c>
      <c r="C434" s="68">
        <v>3</v>
      </c>
      <c r="D434" s="56">
        <v>62.504956000000007</v>
      </c>
      <c r="E434" s="294">
        <v>187.51486800000004</v>
      </c>
    </row>
    <row r="435" spans="1:5" s="3" customFormat="1" ht="45" x14ac:dyDescent="0.2">
      <c r="A435" s="50" t="s">
        <v>803</v>
      </c>
      <c r="B435" s="138" t="s">
        <v>88</v>
      </c>
      <c r="C435" s="66">
        <v>10</v>
      </c>
      <c r="D435" s="56">
        <v>18.691434000000001</v>
      </c>
      <c r="E435" s="294">
        <v>186.91434000000001</v>
      </c>
    </row>
    <row r="436" spans="1:5" s="3" customFormat="1" ht="30" x14ac:dyDescent="0.2">
      <c r="A436" s="50" t="s">
        <v>344</v>
      </c>
      <c r="B436" s="135" t="s">
        <v>1217</v>
      </c>
      <c r="C436" s="57">
        <v>11.4</v>
      </c>
      <c r="D436" s="56">
        <v>16.214256000000002</v>
      </c>
      <c r="E436" s="294">
        <v>184.84251840000005</v>
      </c>
    </row>
    <row r="437" spans="1:5" s="3" customFormat="1" ht="50.25" customHeight="1" x14ac:dyDescent="0.2">
      <c r="A437" s="50" t="s">
        <v>198</v>
      </c>
      <c r="B437" s="138" t="s">
        <v>219</v>
      </c>
      <c r="C437" s="68">
        <v>1</v>
      </c>
      <c r="D437" s="56">
        <v>183.28615000000002</v>
      </c>
      <c r="E437" s="294">
        <v>183.28615000000002</v>
      </c>
    </row>
    <row r="438" spans="1:5" s="3" customFormat="1" ht="50.25" customHeight="1" x14ac:dyDescent="0.2">
      <c r="A438" s="50" t="s">
        <v>734</v>
      </c>
      <c r="B438" s="138" t="s">
        <v>219</v>
      </c>
      <c r="C438" s="68">
        <v>1</v>
      </c>
      <c r="D438" s="56">
        <v>183.28615000000002</v>
      </c>
      <c r="E438" s="294">
        <v>183.28615000000002</v>
      </c>
    </row>
    <row r="439" spans="1:5" s="3" customFormat="1" ht="53.25" customHeight="1" x14ac:dyDescent="0.2">
      <c r="A439" s="50" t="s">
        <v>205</v>
      </c>
      <c r="B439" s="141" t="s">
        <v>942</v>
      </c>
      <c r="C439" s="68">
        <v>1</v>
      </c>
      <c r="D439" s="56">
        <v>181.60967600000001</v>
      </c>
      <c r="E439" s="294">
        <v>181.60967600000001</v>
      </c>
    </row>
    <row r="440" spans="1:5" s="3" customFormat="1" ht="53.25" customHeight="1" x14ac:dyDescent="0.2">
      <c r="A440" s="50" t="s">
        <v>270</v>
      </c>
      <c r="B440" s="138" t="s">
        <v>937</v>
      </c>
      <c r="C440" s="66">
        <v>1</v>
      </c>
      <c r="D440" s="56">
        <v>180.07082300000002</v>
      </c>
      <c r="E440" s="294">
        <v>180.07082300000002</v>
      </c>
    </row>
    <row r="441" spans="1:5" s="3" customFormat="1" ht="30" x14ac:dyDescent="0.2">
      <c r="A441" s="50" t="s">
        <v>724</v>
      </c>
      <c r="B441" s="140" t="s">
        <v>1298</v>
      </c>
      <c r="C441" s="68">
        <v>2</v>
      </c>
      <c r="D441" s="56">
        <v>88.152506000000002</v>
      </c>
      <c r="E441" s="294">
        <v>176.305012</v>
      </c>
    </row>
    <row r="442" spans="1:5" s="3" customFormat="1" ht="30" x14ac:dyDescent="0.2">
      <c r="A442" s="50" t="s">
        <v>726</v>
      </c>
      <c r="B442" s="140" t="s">
        <v>1298</v>
      </c>
      <c r="C442" s="68">
        <v>2</v>
      </c>
      <c r="D442" s="56">
        <v>88.152506000000002</v>
      </c>
      <c r="E442" s="294">
        <v>176.305012</v>
      </c>
    </row>
    <row r="443" spans="1:5" s="3" customFormat="1" ht="45.75" customHeight="1" x14ac:dyDescent="0.2">
      <c r="A443" s="50" t="s">
        <v>162</v>
      </c>
      <c r="B443" s="140" t="s">
        <v>1298</v>
      </c>
      <c r="C443" s="68">
        <v>2</v>
      </c>
      <c r="D443" s="56">
        <v>88.152506000000002</v>
      </c>
      <c r="E443" s="294">
        <v>176.305012</v>
      </c>
    </row>
    <row r="444" spans="1:5" s="3" customFormat="1" ht="30" x14ac:dyDescent="0.2">
      <c r="A444" s="50" t="s">
        <v>173</v>
      </c>
      <c r="B444" s="140" t="s">
        <v>1298</v>
      </c>
      <c r="C444" s="68">
        <v>2</v>
      </c>
      <c r="D444" s="56">
        <v>88.152506000000002</v>
      </c>
      <c r="E444" s="294">
        <v>176.305012</v>
      </c>
    </row>
    <row r="445" spans="1:5" s="3" customFormat="1" ht="30" x14ac:dyDescent="0.2">
      <c r="A445" s="50" t="s">
        <v>186</v>
      </c>
      <c r="B445" s="140" t="s">
        <v>1298</v>
      </c>
      <c r="C445" s="68">
        <v>2</v>
      </c>
      <c r="D445" s="56">
        <v>88.152506000000002</v>
      </c>
      <c r="E445" s="294">
        <v>176.305012</v>
      </c>
    </row>
    <row r="446" spans="1:5" s="3" customFormat="1" ht="30" x14ac:dyDescent="0.2">
      <c r="A446" s="50" t="s">
        <v>1306</v>
      </c>
      <c r="B446" s="140" t="s">
        <v>1298</v>
      </c>
      <c r="C446" s="68">
        <v>2</v>
      </c>
      <c r="D446" s="56">
        <v>88.152506000000002</v>
      </c>
      <c r="E446" s="294">
        <v>176.305012</v>
      </c>
    </row>
    <row r="447" spans="1:5" s="3" customFormat="1" ht="30" x14ac:dyDescent="0.2">
      <c r="A447" s="50" t="s">
        <v>1310</v>
      </c>
      <c r="B447" s="140" t="s">
        <v>1298</v>
      </c>
      <c r="C447" s="68">
        <v>2</v>
      </c>
      <c r="D447" s="56">
        <v>88.152506000000002</v>
      </c>
      <c r="E447" s="294">
        <v>176.305012</v>
      </c>
    </row>
    <row r="448" spans="1:5" s="3" customFormat="1" ht="30" x14ac:dyDescent="0.2">
      <c r="A448" s="50" t="s">
        <v>783</v>
      </c>
      <c r="B448" s="140" t="s">
        <v>1298</v>
      </c>
      <c r="C448" s="68">
        <v>2</v>
      </c>
      <c r="D448" s="56">
        <v>88.152506000000002</v>
      </c>
      <c r="E448" s="294">
        <v>176.305012</v>
      </c>
    </row>
    <row r="449" spans="1:5" s="3" customFormat="1" ht="30" x14ac:dyDescent="0.2">
      <c r="A449" s="50" t="s">
        <v>800</v>
      </c>
      <c r="B449" s="140" t="s">
        <v>1298</v>
      </c>
      <c r="C449" s="68">
        <v>2</v>
      </c>
      <c r="D449" s="56">
        <v>88.152506000000002</v>
      </c>
      <c r="E449" s="294">
        <v>176.305012</v>
      </c>
    </row>
    <row r="450" spans="1:5" s="3" customFormat="1" ht="30" x14ac:dyDescent="0.2">
      <c r="A450" s="50" t="s">
        <v>191</v>
      </c>
      <c r="B450" s="138" t="s">
        <v>217</v>
      </c>
      <c r="C450" s="68">
        <v>5</v>
      </c>
      <c r="D450" s="56">
        <v>33.967365000000001</v>
      </c>
      <c r="E450" s="294">
        <v>169.836825</v>
      </c>
    </row>
    <row r="451" spans="1:5" s="3" customFormat="1" ht="60" x14ac:dyDescent="0.2">
      <c r="A451" s="50" t="s">
        <v>545</v>
      </c>
      <c r="B451" s="135" t="s">
        <v>463</v>
      </c>
      <c r="C451" s="57">
        <v>19.21</v>
      </c>
      <c r="D451" s="56">
        <v>8.8327659999999995</v>
      </c>
      <c r="E451" s="294">
        <v>169.67743486000001</v>
      </c>
    </row>
    <row r="452" spans="1:5" s="3" customFormat="1" ht="45" x14ac:dyDescent="0.2">
      <c r="A452" s="50" t="s">
        <v>372</v>
      </c>
      <c r="B452" s="135" t="s">
        <v>310</v>
      </c>
      <c r="C452" s="57">
        <v>190.42</v>
      </c>
      <c r="D452" s="56">
        <v>0.88828099999999999</v>
      </c>
      <c r="E452" s="294">
        <v>169.14646801999999</v>
      </c>
    </row>
    <row r="453" spans="1:5" s="3" customFormat="1" ht="30" x14ac:dyDescent="0.2">
      <c r="A453" s="50" t="s">
        <v>393</v>
      </c>
      <c r="B453" s="135" t="s">
        <v>311</v>
      </c>
      <c r="C453" s="57">
        <v>48.572799999999994</v>
      </c>
      <c r="D453" s="56">
        <v>3.4780579999999999</v>
      </c>
      <c r="E453" s="294">
        <v>168.93901562239998</v>
      </c>
    </row>
    <row r="454" spans="1:5" s="3" customFormat="1" ht="30" x14ac:dyDescent="0.2">
      <c r="A454" s="50" t="s">
        <v>199</v>
      </c>
      <c r="B454" s="141" t="s">
        <v>222</v>
      </c>
      <c r="C454" s="68">
        <v>2</v>
      </c>
      <c r="D454" s="56">
        <v>83.861233000000013</v>
      </c>
      <c r="E454" s="294">
        <v>167.72246600000003</v>
      </c>
    </row>
    <row r="455" spans="1:5" s="3" customFormat="1" ht="30" x14ac:dyDescent="0.2">
      <c r="A455" s="50" t="s">
        <v>833</v>
      </c>
      <c r="B455" s="141" t="s">
        <v>936</v>
      </c>
      <c r="C455" s="66">
        <v>3</v>
      </c>
      <c r="D455" s="56">
        <v>53.547080000000001</v>
      </c>
      <c r="E455" s="294">
        <v>160.64124000000001</v>
      </c>
    </row>
    <row r="456" spans="1:5" s="3" customFormat="1" ht="30" x14ac:dyDescent="0.2">
      <c r="A456" s="50" t="s">
        <v>843</v>
      </c>
      <c r="B456" s="141" t="s">
        <v>936</v>
      </c>
      <c r="C456" s="66">
        <v>3</v>
      </c>
      <c r="D456" s="56">
        <v>53.547080000000001</v>
      </c>
      <c r="E456" s="294">
        <v>160.64124000000001</v>
      </c>
    </row>
    <row r="457" spans="1:5" s="3" customFormat="1" ht="60" x14ac:dyDescent="0.2">
      <c r="A457" s="50" t="s">
        <v>858</v>
      </c>
      <c r="B457" s="139" t="s">
        <v>117</v>
      </c>
      <c r="C457" s="66">
        <v>0.73</v>
      </c>
      <c r="D457" s="56">
        <v>189.078743</v>
      </c>
      <c r="E457" s="294">
        <v>138.02748238999999</v>
      </c>
    </row>
    <row r="458" spans="1:5" s="3" customFormat="1" ht="60" x14ac:dyDescent="0.2">
      <c r="A458" s="50" t="s">
        <v>866</v>
      </c>
      <c r="B458" s="141" t="s">
        <v>117</v>
      </c>
      <c r="C458" s="68">
        <v>0.73</v>
      </c>
      <c r="D458" s="56">
        <v>189.078743</v>
      </c>
      <c r="E458" s="294">
        <v>138.02748238999999</v>
      </c>
    </row>
    <row r="459" spans="1:5" s="3" customFormat="1" ht="45" x14ac:dyDescent="0.2">
      <c r="A459" s="50" t="s">
        <v>144</v>
      </c>
      <c r="B459" s="138" t="s">
        <v>943</v>
      </c>
      <c r="C459" s="66">
        <v>1</v>
      </c>
      <c r="D459" s="56">
        <v>135.16884400000001</v>
      </c>
      <c r="E459" s="294">
        <v>135.16884400000001</v>
      </c>
    </row>
    <row r="460" spans="1:5" s="3" customFormat="1" ht="45" x14ac:dyDescent="0.2">
      <c r="A460" s="50" t="s">
        <v>151</v>
      </c>
      <c r="B460" s="138" t="s">
        <v>943</v>
      </c>
      <c r="C460" s="66">
        <v>1</v>
      </c>
      <c r="D460" s="56">
        <v>135.16884400000001</v>
      </c>
      <c r="E460" s="294">
        <v>135.16884400000001</v>
      </c>
    </row>
    <row r="461" spans="1:5" s="3" customFormat="1" ht="45" x14ac:dyDescent="0.2">
      <c r="A461" s="50" t="s">
        <v>157</v>
      </c>
      <c r="B461" s="138" t="s">
        <v>943</v>
      </c>
      <c r="C461" s="66">
        <v>1</v>
      </c>
      <c r="D461" s="56">
        <v>135.16884400000001</v>
      </c>
      <c r="E461" s="294">
        <v>135.16884400000001</v>
      </c>
    </row>
    <row r="462" spans="1:5" s="3" customFormat="1" ht="45" x14ac:dyDescent="0.2">
      <c r="A462" s="50" t="s">
        <v>167</v>
      </c>
      <c r="B462" s="138" t="s">
        <v>943</v>
      </c>
      <c r="C462" s="66">
        <v>1</v>
      </c>
      <c r="D462" s="56">
        <v>135.16884400000001</v>
      </c>
      <c r="E462" s="294">
        <v>135.16884400000001</v>
      </c>
    </row>
    <row r="463" spans="1:5" s="3" customFormat="1" ht="39.75" customHeight="1" x14ac:dyDescent="0.2">
      <c r="A463" s="50" t="s">
        <v>178</v>
      </c>
      <c r="B463" s="138" t="s">
        <v>943</v>
      </c>
      <c r="C463" s="66">
        <v>1</v>
      </c>
      <c r="D463" s="56">
        <v>135.16884400000001</v>
      </c>
      <c r="E463" s="294">
        <v>135.16884400000001</v>
      </c>
    </row>
    <row r="464" spans="1:5" s="3" customFormat="1" ht="45" x14ac:dyDescent="0.2">
      <c r="A464" s="50" t="s">
        <v>206</v>
      </c>
      <c r="B464" s="138" t="s">
        <v>943</v>
      </c>
      <c r="C464" s="66">
        <v>1</v>
      </c>
      <c r="D464" s="56">
        <v>135.16884400000001</v>
      </c>
      <c r="E464" s="294">
        <v>135.16884400000001</v>
      </c>
    </row>
    <row r="465" spans="1:5" s="3" customFormat="1" x14ac:dyDescent="0.2">
      <c r="A465" s="50" t="s">
        <v>876</v>
      </c>
      <c r="B465" s="135" t="s">
        <v>245</v>
      </c>
      <c r="C465" s="57">
        <v>28.22</v>
      </c>
      <c r="D465" s="56">
        <v>4.6666030000000003</v>
      </c>
      <c r="E465" s="294">
        <v>131.69153666</v>
      </c>
    </row>
    <row r="466" spans="1:5" s="3" customFormat="1" ht="45" x14ac:dyDescent="0.2">
      <c r="A466" s="50" t="s">
        <v>411</v>
      </c>
      <c r="B466" s="135" t="s">
        <v>310</v>
      </c>
      <c r="C466" s="57">
        <v>144.4</v>
      </c>
      <c r="D466" s="56">
        <v>0.88828099999999999</v>
      </c>
      <c r="E466" s="294">
        <v>128.2677764</v>
      </c>
    </row>
    <row r="467" spans="1:5" s="3" customFormat="1" ht="30" x14ac:dyDescent="0.2">
      <c r="A467" s="50" t="s">
        <v>1224</v>
      </c>
      <c r="B467" s="135" t="s">
        <v>1226</v>
      </c>
      <c r="C467" s="57">
        <v>7</v>
      </c>
      <c r="D467" s="56">
        <v>18.178483</v>
      </c>
      <c r="E467" s="294">
        <v>127.249381</v>
      </c>
    </row>
    <row r="468" spans="1:5" s="3" customFormat="1" ht="30" x14ac:dyDescent="0.2">
      <c r="A468" s="50" t="s">
        <v>636</v>
      </c>
      <c r="B468" s="135" t="s">
        <v>640</v>
      </c>
      <c r="C468" s="54">
        <v>54</v>
      </c>
      <c r="D468" s="56">
        <v>2.3395570000000001</v>
      </c>
      <c r="E468" s="294">
        <v>126.336078</v>
      </c>
    </row>
    <row r="469" spans="1:5" s="3" customFormat="1" ht="60" x14ac:dyDescent="0.2">
      <c r="A469" s="50" t="s">
        <v>857</v>
      </c>
      <c r="B469" s="139" t="s">
        <v>116</v>
      </c>
      <c r="C469" s="66">
        <v>1.48</v>
      </c>
      <c r="D469" s="56">
        <v>85.162376999999992</v>
      </c>
      <c r="E469" s="294">
        <v>126.04031795999998</v>
      </c>
    </row>
    <row r="470" spans="1:5" s="3" customFormat="1" ht="60" x14ac:dyDescent="0.2">
      <c r="A470" s="50" t="s">
        <v>865</v>
      </c>
      <c r="B470" s="141" t="s">
        <v>116</v>
      </c>
      <c r="C470" s="68">
        <v>1.48</v>
      </c>
      <c r="D470" s="56">
        <v>85.162376999999992</v>
      </c>
      <c r="E470" s="294">
        <v>126.04031795999998</v>
      </c>
    </row>
    <row r="471" spans="1:5" s="3" customFormat="1" ht="30" x14ac:dyDescent="0.2">
      <c r="A471" s="50" t="s">
        <v>1219</v>
      </c>
      <c r="B471" s="135" t="s">
        <v>298</v>
      </c>
      <c r="C471" s="57">
        <v>6</v>
      </c>
      <c r="D471" s="56">
        <v>21.005969</v>
      </c>
      <c r="E471" s="294">
        <v>126.035814</v>
      </c>
    </row>
    <row r="472" spans="1:5" s="3" customFormat="1" ht="30" x14ac:dyDescent="0.2">
      <c r="A472" s="50" t="s">
        <v>1301</v>
      </c>
      <c r="B472" s="141" t="s">
        <v>939</v>
      </c>
      <c r="C472" s="68">
        <v>1</v>
      </c>
      <c r="D472" s="56">
        <v>125.410264</v>
      </c>
      <c r="E472" s="294">
        <v>125.410264</v>
      </c>
    </row>
    <row r="473" spans="1:5" s="3" customFormat="1" ht="30" x14ac:dyDescent="0.2">
      <c r="A473" s="50" t="s">
        <v>1300</v>
      </c>
      <c r="B473" s="141" t="s">
        <v>939</v>
      </c>
      <c r="C473" s="68">
        <v>1</v>
      </c>
      <c r="D473" s="56">
        <v>125.410264</v>
      </c>
      <c r="E473" s="294">
        <v>125.410264</v>
      </c>
    </row>
    <row r="474" spans="1:5" s="3" customFormat="1" ht="30" x14ac:dyDescent="0.2">
      <c r="A474" s="50" t="s">
        <v>1299</v>
      </c>
      <c r="B474" s="141" t="s">
        <v>939</v>
      </c>
      <c r="C474" s="68">
        <v>1</v>
      </c>
      <c r="D474" s="56">
        <v>125.410264</v>
      </c>
      <c r="E474" s="294">
        <v>125.410264</v>
      </c>
    </row>
    <row r="475" spans="1:5" s="3" customFormat="1" ht="30" x14ac:dyDescent="0.2">
      <c r="A475" s="50" t="s">
        <v>1331</v>
      </c>
      <c r="B475" s="141" t="s">
        <v>939</v>
      </c>
      <c r="C475" s="68">
        <v>1</v>
      </c>
      <c r="D475" s="56">
        <v>125.410264</v>
      </c>
      <c r="E475" s="294">
        <v>125.410264</v>
      </c>
    </row>
    <row r="476" spans="1:5" s="3" customFormat="1" ht="30" x14ac:dyDescent="0.2">
      <c r="A476" s="50" t="s">
        <v>183</v>
      </c>
      <c r="B476" s="141" t="s">
        <v>939</v>
      </c>
      <c r="C476" s="68">
        <v>1</v>
      </c>
      <c r="D476" s="56">
        <v>125.410264</v>
      </c>
      <c r="E476" s="294">
        <v>125.410264</v>
      </c>
    </row>
    <row r="477" spans="1:5" s="3" customFormat="1" ht="30" x14ac:dyDescent="0.2">
      <c r="A477" s="50" t="s">
        <v>1305</v>
      </c>
      <c r="B477" s="141" t="s">
        <v>939</v>
      </c>
      <c r="C477" s="68">
        <v>1</v>
      </c>
      <c r="D477" s="56">
        <v>125.410264</v>
      </c>
      <c r="E477" s="294">
        <v>125.410264</v>
      </c>
    </row>
    <row r="478" spans="1:5" s="3" customFormat="1" ht="30" x14ac:dyDescent="0.2">
      <c r="A478" s="50" t="s">
        <v>211</v>
      </c>
      <c r="B478" s="141" t="s">
        <v>939</v>
      </c>
      <c r="C478" s="68">
        <v>1</v>
      </c>
      <c r="D478" s="56">
        <v>125.410264</v>
      </c>
      <c r="E478" s="294">
        <v>125.410264</v>
      </c>
    </row>
    <row r="479" spans="1:5" s="3" customFormat="1" ht="30" x14ac:dyDescent="0.2">
      <c r="A479" s="50" t="s">
        <v>1308</v>
      </c>
      <c r="B479" s="141" t="s">
        <v>939</v>
      </c>
      <c r="C479" s="68">
        <v>1</v>
      </c>
      <c r="D479" s="56">
        <v>125.410264</v>
      </c>
      <c r="E479" s="294">
        <v>125.410264</v>
      </c>
    </row>
    <row r="480" spans="1:5" s="3" customFormat="1" ht="30" x14ac:dyDescent="0.2">
      <c r="A480" s="50" t="s">
        <v>1311</v>
      </c>
      <c r="B480" s="141" t="s">
        <v>939</v>
      </c>
      <c r="C480" s="68">
        <v>1</v>
      </c>
      <c r="D480" s="56">
        <v>125.410264</v>
      </c>
      <c r="E480" s="294">
        <v>125.410264</v>
      </c>
    </row>
    <row r="481" spans="1:5" s="3" customFormat="1" ht="30" x14ac:dyDescent="0.2">
      <c r="A481" s="50" t="s">
        <v>784</v>
      </c>
      <c r="B481" s="141" t="s">
        <v>939</v>
      </c>
      <c r="C481" s="68">
        <v>1</v>
      </c>
      <c r="D481" s="56">
        <v>125.410264</v>
      </c>
      <c r="E481" s="294">
        <v>125.410264</v>
      </c>
    </row>
    <row r="482" spans="1:5" s="3" customFormat="1" ht="30" x14ac:dyDescent="0.2">
      <c r="A482" s="50" t="s">
        <v>801</v>
      </c>
      <c r="B482" s="141" t="s">
        <v>939</v>
      </c>
      <c r="C482" s="68">
        <v>1</v>
      </c>
      <c r="D482" s="56">
        <v>125.410264</v>
      </c>
      <c r="E482" s="294">
        <v>125.410264</v>
      </c>
    </row>
    <row r="483" spans="1:5" s="3" customFormat="1" ht="30" x14ac:dyDescent="0.2">
      <c r="A483" s="50" t="s">
        <v>1325</v>
      </c>
      <c r="B483" s="141" t="s">
        <v>939</v>
      </c>
      <c r="C483" s="68">
        <v>1</v>
      </c>
      <c r="D483" s="56">
        <v>125.410264</v>
      </c>
      <c r="E483" s="294">
        <v>125.410264</v>
      </c>
    </row>
    <row r="484" spans="1:5" s="3" customFormat="1" ht="45" x14ac:dyDescent="0.2">
      <c r="A484" s="50" t="s">
        <v>390</v>
      </c>
      <c r="B484" s="135" t="s">
        <v>297</v>
      </c>
      <c r="C484" s="57">
        <v>9</v>
      </c>
      <c r="D484" s="56">
        <v>13.749589000000002</v>
      </c>
      <c r="E484" s="294">
        <v>123.74630100000002</v>
      </c>
    </row>
    <row r="485" spans="1:5" s="3" customFormat="1" ht="45" x14ac:dyDescent="0.2">
      <c r="A485" s="50" t="s">
        <v>164</v>
      </c>
      <c r="B485" s="138" t="s">
        <v>485</v>
      </c>
      <c r="C485" s="68">
        <v>1</v>
      </c>
      <c r="D485" s="56">
        <v>123.27088300000001</v>
      </c>
      <c r="E485" s="294">
        <v>123.27088300000001</v>
      </c>
    </row>
    <row r="486" spans="1:5" s="3" customFormat="1" ht="45" x14ac:dyDescent="0.2">
      <c r="A486" s="50" t="s">
        <v>543</v>
      </c>
      <c r="B486" s="135" t="s">
        <v>1214</v>
      </c>
      <c r="C486" s="57">
        <v>6.3360000000000003</v>
      </c>
      <c r="D486" s="56">
        <v>19.367028000000001</v>
      </c>
      <c r="E486" s="294">
        <v>122.70948940800001</v>
      </c>
    </row>
    <row r="487" spans="1:5" s="3" customFormat="1" ht="45" x14ac:dyDescent="0.2">
      <c r="A487" s="50" t="s">
        <v>419</v>
      </c>
      <c r="B487" s="135" t="s">
        <v>425</v>
      </c>
      <c r="C487" s="57">
        <v>12.88</v>
      </c>
      <c r="D487" s="56">
        <v>9.3332060000000006</v>
      </c>
      <c r="E487" s="294">
        <v>120.21169328000002</v>
      </c>
    </row>
    <row r="488" spans="1:5" s="3" customFormat="1" ht="45" x14ac:dyDescent="0.2">
      <c r="A488" s="50" t="s">
        <v>850</v>
      </c>
      <c r="B488" s="138" t="s">
        <v>112</v>
      </c>
      <c r="C488" s="66">
        <v>6</v>
      </c>
      <c r="D488" s="56">
        <v>19.654781000000003</v>
      </c>
      <c r="E488" s="294">
        <v>117.92868600000003</v>
      </c>
    </row>
    <row r="489" spans="1:5" s="3" customFormat="1" ht="45" x14ac:dyDescent="0.2">
      <c r="A489" s="50" t="s">
        <v>608</v>
      </c>
      <c r="B489" s="138" t="s">
        <v>112</v>
      </c>
      <c r="C489" s="68">
        <v>6</v>
      </c>
      <c r="D489" s="56">
        <v>19.654781000000003</v>
      </c>
      <c r="E489" s="294">
        <v>117.92868600000003</v>
      </c>
    </row>
    <row r="490" spans="1:5" s="3" customFormat="1" ht="45" x14ac:dyDescent="0.2">
      <c r="A490" s="50" t="s">
        <v>844</v>
      </c>
      <c r="B490" s="138" t="s">
        <v>106</v>
      </c>
      <c r="C490" s="66">
        <v>3</v>
      </c>
      <c r="D490" s="56">
        <v>38.121017000000002</v>
      </c>
      <c r="E490" s="294">
        <v>114.36305100000001</v>
      </c>
    </row>
    <row r="491" spans="1:5" s="3" customFormat="1" ht="45" x14ac:dyDescent="0.2">
      <c r="A491" s="50" t="s">
        <v>822</v>
      </c>
      <c r="B491" s="138" t="s">
        <v>89</v>
      </c>
      <c r="C491" s="66">
        <v>7</v>
      </c>
      <c r="D491" s="56">
        <v>16.114168000000003</v>
      </c>
      <c r="E491" s="294">
        <v>112.79917600000002</v>
      </c>
    </row>
    <row r="492" spans="1:5" s="3" customFormat="1" ht="30" x14ac:dyDescent="0.2">
      <c r="A492" s="50" t="s">
        <v>1316</v>
      </c>
      <c r="B492" s="141" t="s">
        <v>229</v>
      </c>
      <c r="C492" s="68">
        <v>7</v>
      </c>
      <c r="D492" s="56">
        <v>15.325975000000001</v>
      </c>
      <c r="E492" s="294">
        <v>107.28182500000001</v>
      </c>
    </row>
    <row r="493" spans="1:5" s="3" customFormat="1" ht="45" x14ac:dyDescent="0.2">
      <c r="A493" s="50" t="s">
        <v>828</v>
      </c>
      <c r="B493" s="138" t="s">
        <v>102</v>
      </c>
      <c r="C493" s="66">
        <v>4</v>
      </c>
      <c r="D493" s="56">
        <v>25.672572000000002</v>
      </c>
      <c r="E493" s="294">
        <v>102.69028800000001</v>
      </c>
    </row>
    <row r="494" spans="1:5" s="3" customFormat="1" ht="45" x14ac:dyDescent="0.2">
      <c r="A494" s="50" t="s">
        <v>838</v>
      </c>
      <c r="B494" s="138" t="s">
        <v>102</v>
      </c>
      <c r="C494" s="66">
        <v>4</v>
      </c>
      <c r="D494" s="56">
        <v>25.672572000000002</v>
      </c>
      <c r="E494" s="294">
        <v>102.69028800000001</v>
      </c>
    </row>
    <row r="495" spans="1:5" s="3" customFormat="1" ht="30" x14ac:dyDescent="0.2">
      <c r="A495" s="50" t="s">
        <v>743</v>
      </c>
      <c r="B495" s="138" t="s">
        <v>954</v>
      </c>
      <c r="C495" s="68">
        <v>1</v>
      </c>
      <c r="D495" s="56">
        <v>101.6205975</v>
      </c>
      <c r="E495" s="294">
        <v>101.6205975</v>
      </c>
    </row>
    <row r="496" spans="1:5" s="3" customFormat="1" ht="45" x14ac:dyDescent="0.2">
      <c r="A496" s="50" t="s">
        <v>804</v>
      </c>
      <c r="B496" s="138" t="s">
        <v>89</v>
      </c>
      <c r="C496" s="66">
        <v>6</v>
      </c>
      <c r="D496" s="56">
        <v>16.114168000000003</v>
      </c>
      <c r="E496" s="294">
        <v>96.68500800000001</v>
      </c>
    </row>
    <row r="497" spans="1:5" s="3" customFormat="1" ht="45" x14ac:dyDescent="0.2">
      <c r="A497" s="50" t="s">
        <v>276</v>
      </c>
      <c r="B497" s="138" t="s">
        <v>89</v>
      </c>
      <c r="C497" s="66">
        <v>6</v>
      </c>
      <c r="D497" s="56">
        <v>16.114168000000003</v>
      </c>
      <c r="E497" s="294">
        <v>96.68500800000001</v>
      </c>
    </row>
    <row r="498" spans="1:5" s="3" customFormat="1" ht="45" x14ac:dyDescent="0.2">
      <c r="A498" s="50" t="s">
        <v>194</v>
      </c>
      <c r="B498" s="141" t="s">
        <v>218</v>
      </c>
      <c r="C498" s="68">
        <v>1</v>
      </c>
      <c r="D498" s="56">
        <v>91.142634999999999</v>
      </c>
      <c r="E498" s="294">
        <v>91.142634999999999</v>
      </c>
    </row>
    <row r="499" spans="1:5" s="3" customFormat="1" ht="30" x14ac:dyDescent="0.2">
      <c r="A499" s="50" t="s">
        <v>337</v>
      </c>
      <c r="B499" s="135" t="s">
        <v>302</v>
      </c>
      <c r="C499" s="57">
        <v>1.7600000000000002</v>
      </c>
      <c r="D499" s="56">
        <v>51.707962999999999</v>
      </c>
      <c r="E499" s="294">
        <v>91.006014880000009</v>
      </c>
    </row>
    <row r="500" spans="1:5" s="3" customFormat="1" ht="30" x14ac:dyDescent="0.2">
      <c r="A500" s="50" t="s">
        <v>737</v>
      </c>
      <c r="B500" s="141" t="s">
        <v>224</v>
      </c>
      <c r="C500" s="68">
        <v>1</v>
      </c>
      <c r="D500" s="56">
        <v>90.854882000000018</v>
      </c>
      <c r="E500" s="294">
        <v>90.854882000000018</v>
      </c>
    </row>
    <row r="501" spans="1:5" s="3" customFormat="1" ht="30" x14ac:dyDescent="0.2">
      <c r="A501" s="50" t="s">
        <v>748</v>
      </c>
      <c r="B501" s="141" t="s">
        <v>224</v>
      </c>
      <c r="C501" s="68">
        <v>1</v>
      </c>
      <c r="D501" s="56">
        <v>90.854882000000018</v>
      </c>
      <c r="E501" s="294">
        <v>90.854882000000018</v>
      </c>
    </row>
    <row r="502" spans="1:5" s="3" customFormat="1" ht="30" x14ac:dyDescent="0.2">
      <c r="A502" s="50" t="s">
        <v>752</v>
      </c>
      <c r="B502" s="141" t="s">
        <v>224</v>
      </c>
      <c r="C502" s="68">
        <v>1</v>
      </c>
      <c r="D502" s="56">
        <v>90.854882000000018</v>
      </c>
      <c r="E502" s="294">
        <v>90.854882000000018</v>
      </c>
    </row>
    <row r="503" spans="1:5" s="3" customFormat="1" ht="45" x14ac:dyDescent="0.2">
      <c r="A503" s="50" t="s">
        <v>273</v>
      </c>
      <c r="B503" s="138" t="s">
        <v>92</v>
      </c>
      <c r="C503" s="66">
        <v>8</v>
      </c>
      <c r="D503" s="56">
        <v>10.972147</v>
      </c>
      <c r="E503" s="294">
        <v>87.777175999999997</v>
      </c>
    </row>
    <row r="504" spans="1:5" s="3" customFormat="1" ht="45" x14ac:dyDescent="0.2">
      <c r="A504" s="50" t="s">
        <v>824</v>
      </c>
      <c r="B504" s="138" t="s">
        <v>92</v>
      </c>
      <c r="C504" s="66">
        <v>8</v>
      </c>
      <c r="D504" s="56">
        <v>10.972147</v>
      </c>
      <c r="E504" s="294">
        <v>87.777175999999997</v>
      </c>
    </row>
    <row r="505" spans="1:5" s="3" customFormat="1" ht="45" x14ac:dyDescent="0.2">
      <c r="A505" s="50" t="s">
        <v>849</v>
      </c>
      <c r="B505" s="138" t="s">
        <v>111</v>
      </c>
      <c r="C505" s="66">
        <v>4</v>
      </c>
      <c r="D505" s="56">
        <v>20.693194000000002</v>
      </c>
      <c r="E505" s="294">
        <v>82.772776000000007</v>
      </c>
    </row>
    <row r="506" spans="1:5" s="3" customFormat="1" ht="45" x14ac:dyDescent="0.2">
      <c r="A506" s="50" t="s">
        <v>605</v>
      </c>
      <c r="B506" s="138" t="s">
        <v>111</v>
      </c>
      <c r="C506" s="68">
        <v>4</v>
      </c>
      <c r="D506" s="56">
        <v>20.693194000000002</v>
      </c>
      <c r="E506" s="294">
        <v>82.772776000000007</v>
      </c>
    </row>
    <row r="507" spans="1:5" s="3" customFormat="1" ht="45" x14ac:dyDescent="0.2">
      <c r="A507" s="50" t="s">
        <v>168</v>
      </c>
      <c r="B507" s="138" t="s">
        <v>940</v>
      </c>
      <c r="C507" s="68">
        <v>4</v>
      </c>
      <c r="D507" s="56">
        <v>19.529671</v>
      </c>
      <c r="E507" s="294">
        <v>78.118684000000002</v>
      </c>
    </row>
    <row r="508" spans="1:5" s="3" customFormat="1" ht="30" x14ac:dyDescent="0.2">
      <c r="A508" s="50" t="s">
        <v>816</v>
      </c>
      <c r="B508" s="138" t="s">
        <v>90</v>
      </c>
      <c r="C508" s="66">
        <v>5</v>
      </c>
      <c r="D508" s="56">
        <v>15.438574000000001</v>
      </c>
      <c r="E508" s="294">
        <v>77.192869999999999</v>
      </c>
    </row>
    <row r="509" spans="1:5" s="3" customFormat="1" ht="45" x14ac:dyDescent="0.2">
      <c r="A509" s="50" t="s">
        <v>598</v>
      </c>
      <c r="B509" s="138" t="s">
        <v>106</v>
      </c>
      <c r="C509" s="68">
        <v>2</v>
      </c>
      <c r="D509" s="56">
        <v>38.121017000000002</v>
      </c>
      <c r="E509" s="294">
        <v>76.242034000000004</v>
      </c>
    </row>
    <row r="510" spans="1:5" s="3" customFormat="1" ht="30" x14ac:dyDescent="0.2">
      <c r="A510" s="50" t="s">
        <v>345</v>
      </c>
      <c r="B510" s="135" t="s">
        <v>298</v>
      </c>
      <c r="C510" s="57">
        <v>3.3</v>
      </c>
      <c r="D510" s="56">
        <v>21.005969</v>
      </c>
      <c r="E510" s="294">
        <v>69.319697699999992</v>
      </c>
    </row>
    <row r="511" spans="1:5" s="3" customFormat="1" ht="30" x14ac:dyDescent="0.2">
      <c r="A511" s="50" t="s">
        <v>147</v>
      </c>
      <c r="B511" s="188" t="s">
        <v>1010</v>
      </c>
      <c r="C511" s="66">
        <v>1</v>
      </c>
      <c r="D511" s="56">
        <v>69.123275000000007</v>
      </c>
      <c r="E511" s="294">
        <v>69.123275000000007</v>
      </c>
    </row>
    <row r="512" spans="1:5" s="3" customFormat="1" ht="30" x14ac:dyDescent="0.2">
      <c r="A512" s="50" t="s">
        <v>154</v>
      </c>
      <c r="B512" s="188" t="s">
        <v>1010</v>
      </c>
      <c r="C512" s="66">
        <v>1</v>
      </c>
      <c r="D512" s="56">
        <v>69.123275000000007</v>
      </c>
      <c r="E512" s="294">
        <v>69.123275000000007</v>
      </c>
    </row>
    <row r="513" spans="1:5" s="3" customFormat="1" ht="30" x14ac:dyDescent="0.2">
      <c r="A513" s="50" t="s">
        <v>160</v>
      </c>
      <c r="B513" s="188" t="s">
        <v>1010</v>
      </c>
      <c r="C513" s="66">
        <v>1</v>
      </c>
      <c r="D513" s="56">
        <v>69.123275000000007</v>
      </c>
      <c r="E513" s="294">
        <v>69.123275000000007</v>
      </c>
    </row>
    <row r="514" spans="1:5" s="3" customFormat="1" ht="30" x14ac:dyDescent="0.2">
      <c r="A514" s="50" t="s">
        <v>171</v>
      </c>
      <c r="B514" s="188" t="s">
        <v>1010</v>
      </c>
      <c r="C514" s="66">
        <v>1</v>
      </c>
      <c r="D514" s="56">
        <v>69.123275000000007</v>
      </c>
      <c r="E514" s="294">
        <v>69.123275000000007</v>
      </c>
    </row>
    <row r="515" spans="1:5" s="3" customFormat="1" ht="30" x14ac:dyDescent="0.2">
      <c r="A515" s="50" t="s">
        <v>181</v>
      </c>
      <c r="B515" s="188" t="s">
        <v>1009</v>
      </c>
      <c r="C515" s="68">
        <v>1</v>
      </c>
      <c r="D515" s="56">
        <v>66.721163000000004</v>
      </c>
      <c r="E515" s="294">
        <v>66.721163000000004</v>
      </c>
    </row>
    <row r="516" spans="1:5" s="3" customFormat="1" ht="30" x14ac:dyDescent="0.2">
      <c r="A516" s="50" t="s">
        <v>209</v>
      </c>
      <c r="B516" s="188" t="s">
        <v>1009</v>
      </c>
      <c r="C516" s="68">
        <v>1</v>
      </c>
      <c r="D516" s="56">
        <v>66.721163000000004</v>
      </c>
      <c r="E516" s="294">
        <v>66.721163000000004</v>
      </c>
    </row>
    <row r="517" spans="1:5" s="3" customFormat="1" ht="45" x14ac:dyDescent="0.2">
      <c r="A517" s="50" t="s">
        <v>815</v>
      </c>
      <c r="B517" s="138" t="s">
        <v>89</v>
      </c>
      <c r="C517" s="66">
        <v>4</v>
      </c>
      <c r="D517" s="56">
        <v>16.114168000000003</v>
      </c>
      <c r="E517" s="294">
        <v>64.456672000000012</v>
      </c>
    </row>
    <row r="518" spans="1:5" s="3" customFormat="1" ht="30" x14ac:dyDescent="0.2">
      <c r="A518" s="50" t="s">
        <v>166</v>
      </c>
      <c r="B518" s="138" t="s">
        <v>1332</v>
      </c>
      <c r="C518" s="68">
        <v>1</v>
      </c>
      <c r="D518" s="56">
        <v>62.504956000000007</v>
      </c>
      <c r="E518" s="294">
        <v>62.504956000000007</v>
      </c>
    </row>
    <row r="519" spans="1:5" s="3" customFormat="1" ht="45" x14ac:dyDescent="0.2">
      <c r="A519" s="50" t="s">
        <v>812</v>
      </c>
      <c r="B519" s="138" t="s">
        <v>94</v>
      </c>
      <c r="C519" s="66">
        <v>5</v>
      </c>
      <c r="D519" s="56">
        <v>11.847917000000002</v>
      </c>
      <c r="E519" s="294">
        <v>59.239585000000012</v>
      </c>
    </row>
    <row r="520" spans="1:5" s="3" customFormat="1" x14ac:dyDescent="0.2">
      <c r="A520" s="50" t="s">
        <v>856</v>
      </c>
      <c r="B520" s="139" t="s">
        <v>24</v>
      </c>
      <c r="C520" s="66">
        <v>1.75</v>
      </c>
      <c r="D520" s="56">
        <v>33.667101000000002</v>
      </c>
      <c r="E520" s="294">
        <v>58.917426750000004</v>
      </c>
    </row>
    <row r="521" spans="1:5" s="3" customFormat="1" x14ac:dyDescent="0.2">
      <c r="A521" s="50" t="s">
        <v>864</v>
      </c>
      <c r="B521" s="141" t="s">
        <v>24</v>
      </c>
      <c r="C521" s="68">
        <v>1.75</v>
      </c>
      <c r="D521" s="56">
        <v>33.667101000000002</v>
      </c>
      <c r="E521" s="294">
        <v>58.917426750000004</v>
      </c>
    </row>
    <row r="522" spans="1:5" s="3" customFormat="1" ht="45" x14ac:dyDescent="0.2">
      <c r="A522" s="50" t="s">
        <v>733</v>
      </c>
      <c r="B522" s="138" t="s">
        <v>940</v>
      </c>
      <c r="C522" s="68">
        <v>3</v>
      </c>
      <c r="D522" s="56">
        <v>19.529671</v>
      </c>
      <c r="E522" s="294">
        <v>58.589013000000001</v>
      </c>
    </row>
    <row r="523" spans="1:5" s="3" customFormat="1" ht="30" x14ac:dyDescent="0.2">
      <c r="A523" s="50" t="s">
        <v>808</v>
      </c>
      <c r="B523" s="138" t="s">
        <v>95</v>
      </c>
      <c r="C523" s="66">
        <v>2</v>
      </c>
      <c r="D523" s="56">
        <v>26.198034000000003</v>
      </c>
      <c r="E523" s="294">
        <v>52.396068000000007</v>
      </c>
    </row>
    <row r="524" spans="1:5" s="3" customFormat="1" ht="45" x14ac:dyDescent="0.2">
      <c r="A524" s="50" t="s">
        <v>576</v>
      </c>
      <c r="B524" s="135" t="s">
        <v>1214</v>
      </c>
      <c r="C524" s="57">
        <v>2.57</v>
      </c>
      <c r="D524" s="56">
        <v>19.367028000000001</v>
      </c>
      <c r="E524" s="294">
        <v>49.773261959999999</v>
      </c>
    </row>
    <row r="525" spans="1:5" s="3" customFormat="1" ht="30" x14ac:dyDescent="0.2">
      <c r="A525" s="50" t="s">
        <v>805</v>
      </c>
      <c r="B525" s="165" t="s">
        <v>90</v>
      </c>
      <c r="C525" s="66">
        <v>3</v>
      </c>
      <c r="D525" s="56">
        <v>15.438574000000001</v>
      </c>
      <c r="E525" s="294">
        <v>46.315722000000001</v>
      </c>
    </row>
    <row r="526" spans="1:5" s="3" customFormat="1" ht="30" x14ac:dyDescent="0.2">
      <c r="A526" s="50" t="s">
        <v>823</v>
      </c>
      <c r="B526" s="138" t="s">
        <v>90</v>
      </c>
      <c r="C526" s="66">
        <v>3</v>
      </c>
      <c r="D526" s="56">
        <v>15.438574000000001</v>
      </c>
      <c r="E526" s="294">
        <v>46.315722000000001</v>
      </c>
    </row>
    <row r="527" spans="1:5" s="3" customFormat="1" ht="45" x14ac:dyDescent="0.2">
      <c r="A527" s="50" t="s">
        <v>830</v>
      </c>
      <c r="B527" s="139" t="s">
        <v>97</v>
      </c>
      <c r="C527" s="66">
        <v>6</v>
      </c>
      <c r="D527" s="56">
        <v>7.4940890000000007</v>
      </c>
      <c r="E527" s="294">
        <v>44.964534</v>
      </c>
    </row>
    <row r="528" spans="1:5" s="3" customFormat="1" ht="45" x14ac:dyDescent="0.2">
      <c r="A528" s="50" t="s">
        <v>840</v>
      </c>
      <c r="B528" s="139" t="s">
        <v>97</v>
      </c>
      <c r="C528" s="66">
        <v>6</v>
      </c>
      <c r="D528" s="56">
        <v>7.4940890000000007</v>
      </c>
      <c r="E528" s="294">
        <v>44.964534</v>
      </c>
    </row>
    <row r="529" spans="1:6" s="3" customFormat="1" ht="45" x14ac:dyDescent="0.2">
      <c r="A529" s="50" t="s">
        <v>392</v>
      </c>
      <c r="B529" s="135" t="s">
        <v>310</v>
      </c>
      <c r="C529" s="57">
        <v>48.572799999999994</v>
      </c>
      <c r="D529" s="56">
        <v>0.88828099999999999</v>
      </c>
      <c r="E529" s="294">
        <v>43.146295356799996</v>
      </c>
    </row>
    <row r="530" spans="1:6" s="3" customFormat="1" ht="30" x14ac:dyDescent="0.2">
      <c r="A530" s="50" t="s">
        <v>185</v>
      </c>
      <c r="B530" s="138" t="s">
        <v>220</v>
      </c>
      <c r="C530" s="66">
        <v>3</v>
      </c>
      <c r="D530" s="56">
        <v>14.124919</v>
      </c>
      <c r="E530" s="294">
        <v>42.374757000000002</v>
      </c>
    </row>
    <row r="531" spans="1:6" s="3" customFormat="1" ht="30" x14ac:dyDescent="0.2">
      <c r="A531" s="50" t="s">
        <v>184</v>
      </c>
      <c r="B531" s="138" t="s">
        <v>941</v>
      </c>
      <c r="C531" s="66">
        <v>1</v>
      </c>
      <c r="D531" s="56">
        <v>41.674141000000006</v>
      </c>
      <c r="E531" s="294">
        <v>41.674141000000006</v>
      </c>
    </row>
    <row r="532" spans="1:6" s="3" customFormat="1" ht="30" x14ac:dyDescent="0.2">
      <c r="A532" s="50" t="s">
        <v>212</v>
      </c>
      <c r="B532" s="138" t="s">
        <v>941</v>
      </c>
      <c r="C532" s="66">
        <v>1</v>
      </c>
      <c r="D532" s="56">
        <v>41.674141000000006</v>
      </c>
      <c r="E532" s="294">
        <v>41.674141000000006</v>
      </c>
    </row>
    <row r="533" spans="1:6" s="3" customFormat="1" ht="30" x14ac:dyDescent="0.2">
      <c r="A533" s="50" t="s">
        <v>765</v>
      </c>
      <c r="B533" s="138" t="s">
        <v>941</v>
      </c>
      <c r="C533" s="66">
        <v>1</v>
      </c>
      <c r="D533" s="56">
        <v>41.674141000000006</v>
      </c>
      <c r="E533" s="294">
        <v>41.674141000000006</v>
      </c>
    </row>
    <row r="534" spans="1:6" s="3" customFormat="1" ht="30" x14ac:dyDescent="0.2">
      <c r="A534" s="50" t="s">
        <v>777</v>
      </c>
      <c r="B534" s="138" t="s">
        <v>941</v>
      </c>
      <c r="C534" s="68">
        <v>1</v>
      </c>
      <c r="D534" s="56">
        <v>41.674141000000006</v>
      </c>
      <c r="E534" s="294">
        <v>41.674141000000006</v>
      </c>
    </row>
    <row r="535" spans="1:6" s="3" customFormat="1" ht="30" x14ac:dyDescent="0.2">
      <c r="A535" s="50" t="s">
        <v>794</v>
      </c>
      <c r="B535" s="138" t="s">
        <v>941</v>
      </c>
      <c r="C535" s="66">
        <v>1</v>
      </c>
      <c r="D535" s="56">
        <v>41.674141000000006</v>
      </c>
      <c r="E535" s="294">
        <v>41.674141000000006</v>
      </c>
    </row>
    <row r="536" spans="1:6" s="3" customFormat="1" x14ac:dyDescent="0.2">
      <c r="A536" s="50" t="s">
        <v>855</v>
      </c>
      <c r="B536" s="139" t="s">
        <v>82</v>
      </c>
      <c r="C536" s="66">
        <v>1.37</v>
      </c>
      <c r="D536" s="56">
        <v>27.974596000000002</v>
      </c>
      <c r="E536" s="294">
        <v>38.325196520000006</v>
      </c>
    </row>
    <row r="537" spans="1:6" s="3" customFormat="1" x14ac:dyDescent="0.2">
      <c r="A537" s="50" t="s">
        <v>863</v>
      </c>
      <c r="B537" s="141" t="s">
        <v>82</v>
      </c>
      <c r="C537" s="68">
        <v>1.37</v>
      </c>
      <c r="D537" s="56">
        <v>27.974596000000002</v>
      </c>
      <c r="E537" s="294">
        <v>38.325196520000006</v>
      </c>
    </row>
    <row r="538" spans="1:6" s="3" customFormat="1" ht="45" x14ac:dyDescent="0.2">
      <c r="A538" s="50" t="s">
        <v>817</v>
      </c>
      <c r="B538" s="139" t="s">
        <v>97</v>
      </c>
      <c r="C538" s="66">
        <v>5</v>
      </c>
      <c r="D538" s="56">
        <v>7.4940890000000007</v>
      </c>
      <c r="E538" s="294">
        <v>37.470445000000005</v>
      </c>
    </row>
    <row r="539" spans="1:6" s="3" customFormat="1" ht="45" x14ac:dyDescent="0.2">
      <c r="A539" s="50" t="s">
        <v>594</v>
      </c>
      <c r="B539" s="138" t="s">
        <v>88</v>
      </c>
      <c r="C539" s="66">
        <v>2</v>
      </c>
      <c r="D539" s="56">
        <v>18.691434000000001</v>
      </c>
      <c r="E539" s="294">
        <v>37.382868000000002</v>
      </c>
    </row>
    <row r="540" spans="1:6" s="3" customFormat="1" ht="45" x14ac:dyDescent="0.2">
      <c r="A540" s="50" t="s">
        <v>829</v>
      </c>
      <c r="B540" s="139" t="s">
        <v>96</v>
      </c>
      <c r="C540" s="66">
        <v>3</v>
      </c>
      <c r="D540" s="56">
        <v>10.284042000000001</v>
      </c>
      <c r="E540" s="294">
        <v>30.852126000000005</v>
      </c>
    </row>
    <row r="541" spans="1:6" s="3" customFormat="1" ht="45" x14ac:dyDescent="0.2">
      <c r="A541" s="50" t="s">
        <v>839</v>
      </c>
      <c r="B541" s="139" t="s">
        <v>96</v>
      </c>
      <c r="C541" s="66">
        <v>3</v>
      </c>
      <c r="D541" s="56">
        <v>10.284042000000001</v>
      </c>
      <c r="E541" s="294">
        <v>30.852126000000005</v>
      </c>
    </row>
    <row r="542" spans="1:6" s="3" customFormat="1" ht="30" x14ac:dyDescent="0.2">
      <c r="A542" s="50" t="s">
        <v>172</v>
      </c>
      <c r="B542" s="138" t="s">
        <v>220</v>
      </c>
      <c r="C542" s="66">
        <v>2</v>
      </c>
      <c r="D542" s="56">
        <v>14.124919</v>
      </c>
      <c r="E542" s="294">
        <v>28.249838</v>
      </c>
      <c r="F542" s="309"/>
    </row>
    <row r="543" spans="1:6" s="3" customFormat="1" ht="30" x14ac:dyDescent="0.2">
      <c r="A543" s="50" t="s">
        <v>201</v>
      </c>
      <c r="B543" s="141" t="s">
        <v>221</v>
      </c>
      <c r="C543" s="68">
        <v>1</v>
      </c>
      <c r="D543" s="56">
        <v>26.14799</v>
      </c>
      <c r="E543" s="294">
        <v>26.14799</v>
      </c>
    </row>
    <row r="544" spans="1:6" s="3" customFormat="1" ht="45" x14ac:dyDescent="0.2">
      <c r="A544" s="50" t="s">
        <v>509</v>
      </c>
      <c r="B544" s="135" t="s">
        <v>102</v>
      </c>
      <c r="C544" s="57">
        <v>1</v>
      </c>
      <c r="D544" s="56">
        <v>25.672572000000002</v>
      </c>
      <c r="E544" s="294">
        <v>25.672572000000002</v>
      </c>
    </row>
    <row r="545" spans="1:6" s="3" customFormat="1" ht="45" x14ac:dyDescent="0.2">
      <c r="A545" s="50" t="s">
        <v>826</v>
      </c>
      <c r="B545" s="138" t="s">
        <v>94</v>
      </c>
      <c r="C545" s="66">
        <v>2</v>
      </c>
      <c r="D545" s="56">
        <v>11.847917000000002</v>
      </c>
      <c r="E545" s="294">
        <v>23.695834000000005</v>
      </c>
    </row>
    <row r="546" spans="1:6" s="3" customFormat="1" ht="45" x14ac:dyDescent="0.2">
      <c r="A546" s="50" t="s">
        <v>836</v>
      </c>
      <c r="B546" s="138" t="s">
        <v>94</v>
      </c>
      <c r="C546" s="66">
        <v>2</v>
      </c>
      <c r="D546" s="56">
        <v>11.847917000000002</v>
      </c>
      <c r="E546" s="294">
        <v>23.695834000000005</v>
      </c>
    </row>
    <row r="547" spans="1:6" s="3" customFormat="1" ht="45" x14ac:dyDescent="0.2">
      <c r="A547" s="50" t="s">
        <v>272</v>
      </c>
      <c r="B547" s="138" t="s">
        <v>92</v>
      </c>
      <c r="C547" s="66">
        <v>2</v>
      </c>
      <c r="D547" s="56">
        <v>10.972147</v>
      </c>
      <c r="E547" s="294">
        <v>21.944293999999999</v>
      </c>
    </row>
    <row r="548" spans="1:6" s="3" customFormat="1" ht="45" x14ac:dyDescent="0.2">
      <c r="A548" s="50" t="s">
        <v>834</v>
      </c>
      <c r="B548" s="138" t="s">
        <v>92</v>
      </c>
      <c r="C548" s="66">
        <v>2</v>
      </c>
      <c r="D548" s="56">
        <v>10.972147</v>
      </c>
      <c r="E548" s="294">
        <v>21.944293999999999</v>
      </c>
      <c r="F548" s="6"/>
    </row>
    <row r="549" spans="1:6" s="3" customFormat="1" ht="45" x14ac:dyDescent="0.2">
      <c r="A549" s="50" t="s">
        <v>809</v>
      </c>
      <c r="B549" s="139" t="s">
        <v>96</v>
      </c>
      <c r="C549" s="66">
        <v>2</v>
      </c>
      <c r="D549" s="56">
        <v>10.284042000000001</v>
      </c>
      <c r="E549" s="294">
        <v>20.568084000000002</v>
      </c>
    </row>
    <row r="550" spans="1:6" s="3" customFormat="1" ht="30" x14ac:dyDescent="0.2">
      <c r="A550" s="50" t="s">
        <v>277</v>
      </c>
      <c r="B550" s="138" t="s">
        <v>90</v>
      </c>
      <c r="C550" s="66">
        <v>1</v>
      </c>
      <c r="D550" s="56">
        <v>15.438574000000001</v>
      </c>
      <c r="E550" s="294">
        <v>15.438574000000001</v>
      </c>
    </row>
    <row r="551" spans="1:6" s="3" customFormat="1" ht="30" x14ac:dyDescent="0.25">
      <c r="A551" s="50" t="s">
        <v>769</v>
      </c>
      <c r="B551" s="142" t="s">
        <v>229</v>
      </c>
      <c r="C551" s="68">
        <v>1</v>
      </c>
      <c r="D551" s="56">
        <v>15.325975000000001</v>
      </c>
      <c r="E551" s="294">
        <v>15.325975000000001</v>
      </c>
    </row>
    <row r="552" spans="1:6" s="3" customFormat="1" ht="30" x14ac:dyDescent="0.25">
      <c r="A552" s="50" t="s">
        <v>781</v>
      </c>
      <c r="B552" s="142" t="s">
        <v>229</v>
      </c>
      <c r="C552" s="68">
        <v>1</v>
      </c>
      <c r="D552" s="56">
        <v>15.325975000000001</v>
      </c>
      <c r="E552" s="294">
        <v>15.325975000000001</v>
      </c>
    </row>
    <row r="553" spans="1:6" s="3" customFormat="1" ht="30" x14ac:dyDescent="0.25">
      <c r="A553" s="50" t="s">
        <v>798</v>
      </c>
      <c r="B553" s="142" t="s">
        <v>229</v>
      </c>
      <c r="C553" s="68">
        <v>1</v>
      </c>
      <c r="D553" s="56">
        <v>15.325975000000001</v>
      </c>
      <c r="E553" s="294">
        <v>15.325975000000001</v>
      </c>
    </row>
    <row r="554" spans="1:6" s="3" customFormat="1" ht="30" x14ac:dyDescent="0.2">
      <c r="A554" s="50" t="s">
        <v>200</v>
      </c>
      <c r="B554" s="141" t="s">
        <v>220</v>
      </c>
      <c r="C554" s="68">
        <v>1</v>
      </c>
      <c r="D554" s="56">
        <v>14.124919</v>
      </c>
      <c r="E554" s="294">
        <v>14.124919</v>
      </c>
    </row>
    <row r="555" spans="1:6" s="3" customFormat="1" ht="30" x14ac:dyDescent="0.2">
      <c r="A555" s="50" t="s">
        <v>213</v>
      </c>
      <c r="B555" s="138" t="s">
        <v>220</v>
      </c>
      <c r="C555" s="66">
        <v>1</v>
      </c>
      <c r="D555" s="56">
        <v>14.124919</v>
      </c>
      <c r="E555" s="294">
        <v>14.124919</v>
      </c>
    </row>
    <row r="556" spans="1:6" s="3" customFormat="1" ht="30" x14ac:dyDescent="0.2">
      <c r="A556" s="50" t="s">
        <v>735</v>
      </c>
      <c r="B556" s="141" t="s">
        <v>220</v>
      </c>
      <c r="C556" s="68">
        <v>1</v>
      </c>
      <c r="D556" s="56">
        <v>14.124919</v>
      </c>
      <c r="E556" s="294">
        <v>14.124919</v>
      </c>
    </row>
    <row r="557" spans="1:6" s="3" customFormat="1" ht="30" x14ac:dyDescent="0.2">
      <c r="A557" s="50" t="s">
        <v>736</v>
      </c>
      <c r="B557" s="141" t="s">
        <v>223</v>
      </c>
      <c r="C557" s="68">
        <v>1</v>
      </c>
      <c r="D557" s="56">
        <v>14.124919</v>
      </c>
      <c r="E557" s="294">
        <v>14.124919</v>
      </c>
    </row>
    <row r="558" spans="1:6" s="3" customFormat="1" ht="30" x14ac:dyDescent="0.2">
      <c r="A558" s="50" t="s">
        <v>749</v>
      </c>
      <c r="B558" s="141" t="s">
        <v>220</v>
      </c>
      <c r="C558" s="68">
        <v>1</v>
      </c>
      <c r="D558" s="56">
        <v>14.124919</v>
      </c>
      <c r="E558" s="294">
        <v>14.124919</v>
      </c>
    </row>
    <row r="559" spans="1:6" s="3" customFormat="1" ht="30" x14ac:dyDescent="0.25">
      <c r="A559" s="50" t="s">
        <v>750</v>
      </c>
      <c r="B559" s="142" t="s">
        <v>223</v>
      </c>
      <c r="C559" s="68">
        <v>1</v>
      </c>
      <c r="D559" s="56">
        <v>14.124919</v>
      </c>
      <c r="E559" s="294">
        <v>14.124919</v>
      </c>
    </row>
    <row r="560" spans="1:6" s="3" customFormat="1" ht="30" x14ac:dyDescent="0.2">
      <c r="A560" s="50" t="s">
        <v>751</v>
      </c>
      <c r="B560" s="141" t="s">
        <v>220</v>
      </c>
      <c r="C560" s="68">
        <v>1</v>
      </c>
      <c r="D560" s="56">
        <v>14.124919</v>
      </c>
      <c r="E560" s="294">
        <v>14.124919</v>
      </c>
    </row>
    <row r="561" spans="1:5" s="3" customFormat="1" ht="30" x14ac:dyDescent="0.2">
      <c r="A561" s="50" t="s">
        <v>766</v>
      </c>
      <c r="B561" s="141" t="s">
        <v>220</v>
      </c>
      <c r="C561" s="66">
        <v>1</v>
      </c>
      <c r="D561" s="56">
        <v>14.124919</v>
      </c>
      <c r="E561" s="294">
        <v>14.124919</v>
      </c>
    </row>
    <row r="562" spans="1:5" s="3" customFormat="1" ht="30" x14ac:dyDescent="0.2">
      <c r="A562" s="50" t="s">
        <v>778</v>
      </c>
      <c r="B562" s="141" t="s">
        <v>220</v>
      </c>
      <c r="C562" s="68">
        <v>1</v>
      </c>
      <c r="D562" s="56">
        <v>14.124919</v>
      </c>
      <c r="E562" s="294">
        <v>14.124919</v>
      </c>
    </row>
    <row r="563" spans="1:5" s="3" customFormat="1" ht="30" x14ac:dyDescent="0.2">
      <c r="A563" s="50" t="s">
        <v>795</v>
      </c>
      <c r="B563" s="141" t="s">
        <v>220</v>
      </c>
      <c r="C563" s="66">
        <v>1</v>
      </c>
      <c r="D563" s="56">
        <v>14.124919</v>
      </c>
      <c r="E563" s="294">
        <v>14.124919</v>
      </c>
    </row>
    <row r="564" spans="1:5" s="3" customFormat="1" ht="30" x14ac:dyDescent="0.2">
      <c r="A564" s="50" t="s">
        <v>1317</v>
      </c>
      <c r="B564" s="141" t="s">
        <v>220</v>
      </c>
      <c r="C564" s="68">
        <v>1</v>
      </c>
      <c r="D564" s="56">
        <v>14.124919</v>
      </c>
      <c r="E564" s="294">
        <v>14.124919</v>
      </c>
    </row>
    <row r="565" spans="1:5" s="3" customFormat="1" ht="30" x14ac:dyDescent="0.2">
      <c r="A565" s="50" t="s">
        <v>1319</v>
      </c>
      <c r="B565" s="141" t="s">
        <v>220</v>
      </c>
      <c r="C565" s="68">
        <v>1</v>
      </c>
      <c r="D565" s="56">
        <v>14.124919</v>
      </c>
      <c r="E565" s="294">
        <v>14.124919</v>
      </c>
    </row>
    <row r="566" spans="1:5" s="3" customFormat="1" ht="30" x14ac:dyDescent="0.2">
      <c r="A566" s="50" t="s">
        <v>814</v>
      </c>
      <c r="B566" s="138" t="s">
        <v>95</v>
      </c>
      <c r="C566" s="66">
        <v>0.5</v>
      </c>
      <c r="D566" s="56">
        <v>26.198034000000003</v>
      </c>
      <c r="E566" s="294">
        <v>13.099017000000002</v>
      </c>
    </row>
    <row r="567" spans="1:5" s="3" customFormat="1" ht="45" x14ac:dyDescent="0.2">
      <c r="A567" s="50" t="s">
        <v>807</v>
      </c>
      <c r="B567" s="138" t="s">
        <v>94</v>
      </c>
      <c r="C567" s="66">
        <v>1</v>
      </c>
      <c r="D567" s="56">
        <v>11.847917000000002</v>
      </c>
      <c r="E567" s="294">
        <v>11.847917000000002</v>
      </c>
    </row>
    <row r="568" spans="1:5" s="3" customFormat="1" ht="45" x14ac:dyDescent="0.2">
      <c r="A568" s="50" t="s">
        <v>810</v>
      </c>
      <c r="B568" s="139" t="s">
        <v>97</v>
      </c>
      <c r="C568" s="66">
        <v>1</v>
      </c>
      <c r="D568" s="56">
        <v>7.4940890000000007</v>
      </c>
      <c r="E568" s="294">
        <v>7.4940890000000007</v>
      </c>
    </row>
  </sheetData>
  <autoFilter ref="A1:E568" xr:uid="{1AE64557-29F0-491F-83C6-95199F7414F8}">
    <sortState xmlns:xlrd2="http://schemas.microsoft.com/office/spreadsheetml/2017/richdata2" ref="A2:E568">
      <sortCondition descending="1" ref="E1:E568"/>
    </sortState>
  </autoFilter>
  <printOptions horizontalCentered="1"/>
  <pageMargins left="0.23622047244094491" right="0.23622047244094491" top="0.74803149606299213" bottom="0.74803149606299213" header="0.31496062992125984" footer="0.31496062992125984"/>
  <pageSetup paperSize="9" scale="63" fitToHeight="3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E5762-E4C5-478C-86B9-54E42BB48F31}">
  <dimension ref="A1:E7964"/>
  <sheetViews>
    <sheetView workbookViewId="0">
      <pane xSplit="4" ySplit="6" topLeftCell="E3371" activePane="bottomRight" state="frozen"/>
      <selection pane="topRight" activeCell="E1" sqref="E1"/>
      <selection pane="bottomLeft" activeCell="A7" sqref="A7"/>
      <selection pane="bottomRight" activeCell="C3400" sqref="C3400"/>
    </sheetView>
  </sheetViews>
  <sheetFormatPr defaultRowHeight="15" x14ac:dyDescent="0.25"/>
  <cols>
    <col min="1" max="1" width="20.6640625" style="301" customWidth="1"/>
    <col min="2" max="2" width="17.1640625" style="301" customWidth="1"/>
    <col min="3" max="3" width="82.5" style="301" customWidth="1"/>
    <col min="4" max="5" width="13.6640625" style="301" customWidth="1"/>
    <col min="6" max="16384" width="9.33203125" style="301"/>
  </cols>
  <sheetData>
    <row r="1" spans="1:5" x14ac:dyDescent="0.25">
      <c r="A1" s="300" t="s">
        <v>1381</v>
      </c>
    </row>
    <row r="2" spans="1:5" x14ac:dyDescent="0.25">
      <c r="A2" s="302" t="s">
        <v>1382</v>
      </c>
    </row>
    <row r="3" spans="1:5" x14ac:dyDescent="0.25">
      <c r="A3" s="302" t="s">
        <v>1383</v>
      </c>
      <c r="B3" s="303" t="s">
        <v>1384</v>
      </c>
    </row>
    <row r="4" spans="1:5" x14ac:dyDescent="0.25">
      <c r="A4" s="302" t="s">
        <v>1385</v>
      </c>
      <c r="B4" s="303" t="s">
        <v>1386</v>
      </c>
    </row>
    <row r="6" spans="1:5" ht="25.5" x14ac:dyDescent="0.25">
      <c r="A6" s="304" t="s">
        <v>1387</v>
      </c>
      <c r="B6" s="304" t="s">
        <v>1388</v>
      </c>
      <c r="C6" s="304" t="s">
        <v>31</v>
      </c>
      <c r="D6" s="304" t="s">
        <v>32</v>
      </c>
      <c r="E6" s="304" t="s">
        <v>1389</v>
      </c>
    </row>
    <row r="7" spans="1:5" x14ac:dyDescent="0.25">
      <c r="A7" s="302" t="s">
        <v>1390</v>
      </c>
      <c r="B7" s="305">
        <v>104658</v>
      </c>
      <c r="C7" s="302" t="s">
        <v>292</v>
      </c>
      <c r="D7" s="305" t="s">
        <v>237</v>
      </c>
      <c r="E7" s="306">
        <v>0.30609999999999998</v>
      </c>
    </row>
    <row r="8" spans="1:5" x14ac:dyDescent="0.25">
      <c r="A8" s="302" t="s">
        <v>1390</v>
      </c>
      <c r="B8" s="305">
        <v>105002</v>
      </c>
      <c r="C8" s="302" t="s">
        <v>1391</v>
      </c>
      <c r="D8" s="305" t="s">
        <v>36</v>
      </c>
      <c r="E8" s="306">
        <v>0.47370000000000001</v>
      </c>
    </row>
    <row r="9" spans="1:5" x14ac:dyDescent="0.25">
      <c r="A9" s="302" t="s">
        <v>1390</v>
      </c>
      <c r="B9" s="305">
        <v>105004</v>
      </c>
      <c r="C9" s="302" t="s">
        <v>1392</v>
      </c>
      <c r="D9" s="305" t="s">
        <v>237</v>
      </c>
      <c r="E9" s="306">
        <v>0.47760000000000002</v>
      </c>
    </row>
    <row r="10" spans="1:5" x14ac:dyDescent="0.25">
      <c r="A10" s="302" t="s">
        <v>1390</v>
      </c>
      <c r="B10" s="305">
        <v>105003</v>
      </c>
      <c r="C10" s="302" t="s">
        <v>249</v>
      </c>
      <c r="D10" s="305" t="s">
        <v>36</v>
      </c>
      <c r="E10" s="306">
        <v>0.60270000000000001</v>
      </c>
    </row>
    <row r="11" spans="1:5" x14ac:dyDescent="0.25">
      <c r="A11" s="302" t="s">
        <v>1390</v>
      </c>
      <c r="B11" s="305">
        <v>105005</v>
      </c>
      <c r="C11" s="302" t="s">
        <v>1393</v>
      </c>
      <c r="D11" s="305" t="s">
        <v>237</v>
      </c>
      <c r="E11" s="306">
        <v>0.61080000000000001</v>
      </c>
    </row>
    <row r="12" spans="1:5" x14ac:dyDescent="0.25">
      <c r="A12" s="302" t="s">
        <v>1390</v>
      </c>
      <c r="B12" s="305">
        <v>105000</v>
      </c>
      <c r="C12" s="302" t="s">
        <v>1394</v>
      </c>
      <c r="D12" s="305" t="s">
        <v>8</v>
      </c>
      <c r="E12" s="306">
        <v>0.40629999999999999</v>
      </c>
    </row>
    <row r="13" spans="1:5" x14ac:dyDescent="0.25">
      <c r="A13" s="302" t="s">
        <v>1390</v>
      </c>
      <c r="B13" s="305">
        <v>105001</v>
      </c>
      <c r="C13" s="302" t="s">
        <v>1395</v>
      </c>
      <c r="D13" s="305" t="s">
        <v>8</v>
      </c>
      <c r="E13" s="306">
        <v>0.4007</v>
      </c>
    </row>
    <row r="14" spans="1:5" x14ac:dyDescent="0.25">
      <c r="A14" s="302" t="s">
        <v>1396</v>
      </c>
      <c r="B14" s="305">
        <v>89306</v>
      </c>
      <c r="C14" s="302" t="s">
        <v>1397</v>
      </c>
      <c r="D14" s="305" t="s">
        <v>237</v>
      </c>
      <c r="E14" s="306">
        <v>0.50460000000000005</v>
      </c>
    </row>
    <row r="15" spans="1:5" x14ac:dyDescent="0.25">
      <c r="A15" s="302" t="s">
        <v>1396</v>
      </c>
      <c r="B15" s="305">
        <v>89307</v>
      </c>
      <c r="C15" s="302" t="s">
        <v>1398</v>
      </c>
      <c r="D15" s="305" t="s">
        <v>237</v>
      </c>
      <c r="E15" s="306">
        <v>0.51280000000000003</v>
      </c>
    </row>
    <row r="16" spans="1:5" x14ac:dyDescent="0.25">
      <c r="A16" s="302" t="s">
        <v>1396</v>
      </c>
      <c r="B16" s="305">
        <v>89290</v>
      </c>
      <c r="C16" s="302" t="s">
        <v>1399</v>
      </c>
      <c r="D16" s="305" t="s">
        <v>237</v>
      </c>
      <c r="E16" s="306">
        <v>0.43490000000000001</v>
      </c>
    </row>
    <row r="17" spans="1:5" x14ac:dyDescent="0.25">
      <c r="A17" s="302" t="s">
        <v>1396</v>
      </c>
      <c r="B17" s="305">
        <v>89291</v>
      </c>
      <c r="C17" s="302" t="s">
        <v>1400</v>
      </c>
      <c r="D17" s="305" t="s">
        <v>237</v>
      </c>
      <c r="E17" s="306">
        <v>0.44309999999999999</v>
      </c>
    </row>
    <row r="18" spans="1:5" x14ac:dyDescent="0.25">
      <c r="A18" s="302" t="s">
        <v>1396</v>
      </c>
      <c r="B18" s="305">
        <v>89298</v>
      </c>
      <c r="C18" s="302" t="s">
        <v>1401</v>
      </c>
      <c r="D18" s="305" t="s">
        <v>237</v>
      </c>
      <c r="E18" s="306">
        <v>0.43090000000000001</v>
      </c>
    </row>
    <row r="19" spans="1:5" x14ac:dyDescent="0.25">
      <c r="A19" s="302" t="s">
        <v>1396</v>
      </c>
      <c r="B19" s="305">
        <v>89299</v>
      </c>
      <c r="C19" s="302" t="s">
        <v>1402</v>
      </c>
      <c r="D19" s="305" t="s">
        <v>237</v>
      </c>
      <c r="E19" s="306">
        <v>0.44030000000000002</v>
      </c>
    </row>
    <row r="20" spans="1:5" x14ac:dyDescent="0.25">
      <c r="A20" s="302" t="s">
        <v>1396</v>
      </c>
      <c r="B20" s="305">
        <v>89282</v>
      </c>
      <c r="C20" s="302" t="s">
        <v>1403</v>
      </c>
      <c r="D20" s="305" t="s">
        <v>237</v>
      </c>
      <c r="E20" s="306">
        <v>0.37009999999999998</v>
      </c>
    </row>
    <row r="21" spans="1:5" x14ac:dyDescent="0.25">
      <c r="A21" s="302" t="s">
        <v>1396</v>
      </c>
      <c r="B21" s="305">
        <v>89283</v>
      </c>
      <c r="C21" s="302" t="s">
        <v>1404</v>
      </c>
      <c r="D21" s="305" t="s">
        <v>237</v>
      </c>
      <c r="E21" s="306">
        <v>0.379</v>
      </c>
    </row>
    <row r="22" spans="1:5" x14ac:dyDescent="0.25">
      <c r="A22" s="302" t="s">
        <v>1405</v>
      </c>
      <c r="B22" s="305">
        <v>89480</v>
      </c>
      <c r="C22" s="302" t="s">
        <v>1406</v>
      </c>
      <c r="D22" s="305" t="s">
        <v>237</v>
      </c>
      <c r="E22" s="306">
        <v>0.32969999999999999</v>
      </c>
    </row>
    <row r="23" spans="1:5" x14ac:dyDescent="0.25">
      <c r="A23" s="302" t="s">
        <v>1405</v>
      </c>
      <c r="B23" s="305">
        <v>89464</v>
      </c>
      <c r="C23" s="302" t="s">
        <v>1407</v>
      </c>
      <c r="D23" s="305" t="s">
        <v>237</v>
      </c>
      <c r="E23" s="306">
        <v>0.26300000000000001</v>
      </c>
    </row>
    <row r="24" spans="1:5" x14ac:dyDescent="0.25">
      <c r="A24" s="302" t="s">
        <v>1405</v>
      </c>
      <c r="B24" s="305">
        <v>89478</v>
      </c>
      <c r="C24" s="302" t="s">
        <v>1408</v>
      </c>
      <c r="D24" s="305" t="s">
        <v>237</v>
      </c>
      <c r="E24" s="306">
        <v>0.3624</v>
      </c>
    </row>
    <row r="25" spans="1:5" x14ac:dyDescent="0.25">
      <c r="A25" s="302" t="s">
        <v>1405</v>
      </c>
      <c r="B25" s="305">
        <v>89462</v>
      </c>
      <c r="C25" s="302" t="s">
        <v>1409</v>
      </c>
      <c r="D25" s="305" t="s">
        <v>237</v>
      </c>
      <c r="E25" s="306">
        <v>0.29149999999999998</v>
      </c>
    </row>
    <row r="26" spans="1:5" x14ac:dyDescent="0.25">
      <c r="A26" s="302" t="s">
        <v>1405</v>
      </c>
      <c r="B26" s="305">
        <v>89472</v>
      </c>
      <c r="C26" s="302" t="s">
        <v>1410</v>
      </c>
      <c r="D26" s="305" t="s">
        <v>237</v>
      </c>
      <c r="E26" s="306">
        <v>0.25729999999999997</v>
      </c>
    </row>
    <row r="27" spans="1:5" x14ac:dyDescent="0.25">
      <c r="A27" s="302" t="s">
        <v>1405</v>
      </c>
      <c r="B27" s="305">
        <v>89455</v>
      </c>
      <c r="C27" s="302" t="s">
        <v>1411</v>
      </c>
      <c r="D27" s="305" t="s">
        <v>237</v>
      </c>
      <c r="E27" s="306">
        <v>0.2026</v>
      </c>
    </row>
    <row r="28" spans="1:5" x14ac:dyDescent="0.25">
      <c r="A28" s="302" t="s">
        <v>1405</v>
      </c>
      <c r="B28" s="305">
        <v>89470</v>
      </c>
      <c r="C28" s="302" t="s">
        <v>1412</v>
      </c>
      <c r="D28" s="305" t="s">
        <v>237</v>
      </c>
      <c r="E28" s="306">
        <v>0.2928</v>
      </c>
    </row>
    <row r="29" spans="1:5" x14ac:dyDescent="0.25">
      <c r="A29" s="302" t="s">
        <v>1405</v>
      </c>
      <c r="B29" s="305">
        <v>89453</v>
      </c>
      <c r="C29" s="302" t="s">
        <v>1413</v>
      </c>
      <c r="D29" s="305" t="s">
        <v>237</v>
      </c>
      <c r="E29" s="306">
        <v>0.23569999999999999</v>
      </c>
    </row>
    <row r="30" spans="1:5" x14ac:dyDescent="0.25">
      <c r="A30" s="302" t="s">
        <v>1414</v>
      </c>
      <c r="B30" s="305">
        <v>103354</v>
      </c>
      <c r="C30" s="302" t="s">
        <v>1415</v>
      </c>
      <c r="D30" s="305" t="s">
        <v>237</v>
      </c>
      <c r="E30" s="306">
        <v>0.61460000000000004</v>
      </c>
    </row>
    <row r="31" spans="1:5" x14ac:dyDescent="0.25">
      <c r="A31" s="302" t="s">
        <v>1414</v>
      </c>
      <c r="B31" s="305">
        <v>103355</v>
      </c>
      <c r="C31" s="302" t="s">
        <v>1416</v>
      </c>
      <c r="D31" s="305" t="s">
        <v>237</v>
      </c>
      <c r="E31" s="306">
        <v>0.61990000000000001</v>
      </c>
    </row>
    <row r="32" spans="1:5" x14ac:dyDescent="0.25">
      <c r="A32" s="302" t="s">
        <v>1414</v>
      </c>
      <c r="B32" s="305">
        <v>103330</v>
      </c>
      <c r="C32" s="302" t="s">
        <v>1417</v>
      </c>
      <c r="D32" s="305" t="s">
        <v>237</v>
      </c>
      <c r="E32" s="306">
        <v>0.57589999999999997</v>
      </c>
    </row>
    <row r="33" spans="1:5" x14ac:dyDescent="0.25">
      <c r="A33" s="302" t="s">
        <v>1414</v>
      </c>
      <c r="B33" s="305">
        <v>103331</v>
      </c>
      <c r="C33" s="302" t="s">
        <v>1418</v>
      </c>
      <c r="D33" s="305" t="s">
        <v>237</v>
      </c>
      <c r="E33" s="306">
        <v>0.58160000000000001</v>
      </c>
    </row>
    <row r="34" spans="1:5" x14ac:dyDescent="0.25">
      <c r="A34" s="302" t="s">
        <v>1414</v>
      </c>
      <c r="B34" s="305">
        <v>103358</v>
      </c>
      <c r="C34" s="302" t="s">
        <v>1419</v>
      </c>
      <c r="D34" s="305" t="s">
        <v>237</v>
      </c>
      <c r="E34" s="306">
        <v>0.54369999999999996</v>
      </c>
    </row>
    <row r="35" spans="1:5" x14ac:dyDescent="0.25">
      <c r="A35" s="302" t="s">
        <v>1414</v>
      </c>
      <c r="B35" s="305">
        <v>103359</v>
      </c>
      <c r="C35" s="302" t="s">
        <v>1420</v>
      </c>
      <c r="D35" s="305" t="s">
        <v>237</v>
      </c>
      <c r="E35" s="306">
        <v>0.54949999999999999</v>
      </c>
    </row>
    <row r="36" spans="1:5" x14ac:dyDescent="0.25">
      <c r="A36" s="302" t="s">
        <v>1414</v>
      </c>
      <c r="B36" s="305">
        <v>103366</v>
      </c>
      <c r="C36" s="302" t="s">
        <v>1421</v>
      </c>
      <c r="D36" s="305" t="s">
        <v>237</v>
      </c>
      <c r="E36" s="306">
        <v>0.47870000000000001</v>
      </c>
    </row>
    <row r="37" spans="1:5" x14ac:dyDescent="0.25">
      <c r="A37" s="302" t="s">
        <v>1414</v>
      </c>
      <c r="B37" s="305">
        <v>103367</v>
      </c>
      <c r="C37" s="302" t="s">
        <v>1422</v>
      </c>
      <c r="D37" s="305" t="s">
        <v>237</v>
      </c>
      <c r="E37" s="306">
        <v>0.48549999999999999</v>
      </c>
    </row>
    <row r="38" spans="1:5" x14ac:dyDescent="0.25">
      <c r="A38" s="302" t="s">
        <v>1414</v>
      </c>
      <c r="B38" s="305">
        <v>103360</v>
      </c>
      <c r="C38" s="302" t="s">
        <v>477</v>
      </c>
      <c r="D38" s="305" t="s">
        <v>237</v>
      </c>
      <c r="E38" s="306">
        <v>0.54879999999999995</v>
      </c>
    </row>
    <row r="39" spans="1:5" x14ac:dyDescent="0.25">
      <c r="A39" s="302" t="s">
        <v>1414</v>
      </c>
      <c r="B39" s="305">
        <v>103361</v>
      </c>
      <c r="C39" s="302" t="s">
        <v>439</v>
      </c>
      <c r="D39" s="305" t="s">
        <v>237</v>
      </c>
      <c r="E39" s="306">
        <v>0.55520000000000003</v>
      </c>
    </row>
    <row r="40" spans="1:5" x14ac:dyDescent="0.25">
      <c r="A40" s="302" t="s">
        <v>1414</v>
      </c>
      <c r="B40" s="305">
        <v>103368</v>
      </c>
      <c r="C40" s="302" t="s">
        <v>1423</v>
      </c>
      <c r="D40" s="305" t="s">
        <v>237</v>
      </c>
      <c r="E40" s="306">
        <v>0.49299999999999999</v>
      </c>
    </row>
    <row r="41" spans="1:5" x14ac:dyDescent="0.25">
      <c r="A41" s="302" t="s">
        <v>1414</v>
      </c>
      <c r="B41" s="305">
        <v>103369</v>
      </c>
      <c r="C41" s="302" t="s">
        <v>1424</v>
      </c>
      <c r="D41" s="305" t="s">
        <v>237</v>
      </c>
      <c r="E41" s="306">
        <v>0.50039999999999996</v>
      </c>
    </row>
    <row r="42" spans="1:5" x14ac:dyDescent="0.25">
      <c r="A42" s="302" t="s">
        <v>1414</v>
      </c>
      <c r="B42" s="305">
        <v>103334</v>
      </c>
      <c r="C42" s="302" t="s">
        <v>1425</v>
      </c>
      <c r="D42" s="305" t="s">
        <v>237</v>
      </c>
      <c r="E42" s="306">
        <v>0.63790000000000002</v>
      </c>
    </row>
    <row r="43" spans="1:5" x14ac:dyDescent="0.25">
      <c r="A43" s="302" t="s">
        <v>1414</v>
      </c>
      <c r="B43" s="305">
        <v>103335</v>
      </c>
      <c r="C43" s="302" t="s">
        <v>1426</v>
      </c>
      <c r="D43" s="305" t="s">
        <v>237</v>
      </c>
      <c r="E43" s="306">
        <v>0.64329999999999998</v>
      </c>
    </row>
    <row r="44" spans="1:5" x14ac:dyDescent="0.25">
      <c r="A44" s="302" t="s">
        <v>1414</v>
      </c>
      <c r="B44" s="305">
        <v>103362</v>
      </c>
      <c r="C44" s="302" t="s">
        <v>1427</v>
      </c>
      <c r="D44" s="305" t="s">
        <v>237</v>
      </c>
      <c r="E44" s="306">
        <v>0.51400000000000001</v>
      </c>
    </row>
    <row r="45" spans="1:5" x14ac:dyDescent="0.25">
      <c r="A45" s="302" t="s">
        <v>1414</v>
      </c>
      <c r="B45" s="305">
        <v>103363</v>
      </c>
      <c r="C45" s="302" t="s">
        <v>1428</v>
      </c>
      <c r="D45" s="305" t="s">
        <v>237</v>
      </c>
      <c r="E45" s="306">
        <v>0.52010000000000001</v>
      </c>
    </row>
    <row r="46" spans="1:5" x14ac:dyDescent="0.25">
      <c r="A46" s="302" t="s">
        <v>1414</v>
      </c>
      <c r="B46" s="305">
        <v>103370</v>
      </c>
      <c r="C46" s="302" t="s">
        <v>1429</v>
      </c>
      <c r="D46" s="305" t="s">
        <v>237</v>
      </c>
      <c r="E46" s="306">
        <v>0.44619999999999999</v>
      </c>
    </row>
    <row r="47" spans="1:5" x14ac:dyDescent="0.25">
      <c r="A47" s="302" t="s">
        <v>1414</v>
      </c>
      <c r="B47" s="305">
        <v>103371</v>
      </c>
      <c r="C47" s="302" t="s">
        <v>1430</v>
      </c>
      <c r="D47" s="305" t="s">
        <v>237</v>
      </c>
      <c r="E47" s="306">
        <v>0.45319999999999999</v>
      </c>
    </row>
    <row r="48" spans="1:5" x14ac:dyDescent="0.25">
      <c r="A48" s="302" t="s">
        <v>1414</v>
      </c>
      <c r="B48" s="305">
        <v>103332</v>
      </c>
      <c r="C48" s="302" t="s">
        <v>1431</v>
      </c>
      <c r="D48" s="305" t="s">
        <v>237</v>
      </c>
      <c r="E48" s="306">
        <v>0.72270000000000001</v>
      </c>
    </row>
    <row r="49" spans="1:5" x14ac:dyDescent="0.25">
      <c r="A49" s="302" t="s">
        <v>1414</v>
      </c>
      <c r="B49" s="305">
        <v>103333</v>
      </c>
      <c r="C49" s="302" t="s">
        <v>1432</v>
      </c>
      <c r="D49" s="305" t="s">
        <v>237</v>
      </c>
      <c r="E49" s="306">
        <v>0.7258</v>
      </c>
    </row>
    <row r="50" spans="1:5" x14ac:dyDescent="0.25">
      <c r="A50" s="302" t="s">
        <v>1414</v>
      </c>
      <c r="B50" s="305">
        <v>103352</v>
      </c>
      <c r="C50" s="302" t="s">
        <v>1433</v>
      </c>
      <c r="D50" s="305" t="s">
        <v>237</v>
      </c>
      <c r="E50" s="306">
        <v>0.6885</v>
      </c>
    </row>
    <row r="51" spans="1:5" x14ac:dyDescent="0.25">
      <c r="A51" s="302" t="s">
        <v>1414</v>
      </c>
      <c r="B51" s="305">
        <v>103353</v>
      </c>
      <c r="C51" s="302" t="s">
        <v>1434</v>
      </c>
      <c r="D51" s="305" t="s">
        <v>237</v>
      </c>
      <c r="E51" s="306">
        <v>0.69199999999999995</v>
      </c>
    </row>
    <row r="52" spans="1:5" x14ac:dyDescent="0.25">
      <c r="A52" s="302" t="s">
        <v>1414</v>
      </c>
      <c r="B52" s="305">
        <v>103328</v>
      </c>
      <c r="C52" s="302" t="s">
        <v>1435</v>
      </c>
      <c r="D52" s="305" t="s">
        <v>237</v>
      </c>
      <c r="E52" s="306">
        <v>0.67269999999999996</v>
      </c>
    </row>
    <row r="53" spans="1:5" x14ac:dyDescent="0.25">
      <c r="A53" s="302" t="s">
        <v>1414</v>
      </c>
      <c r="B53" s="305">
        <v>103329</v>
      </c>
      <c r="C53" s="302" t="s">
        <v>1436</v>
      </c>
      <c r="D53" s="305" t="s">
        <v>237</v>
      </c>
      <c r="E53" s="306">
        <v>0.67649999999999999</v>
      </c>
    </row>
    <row r="54" spans="1:5" x14ac:dyDescent="0.25">
      <c r="A54" s="302" t="s">
        <v>1414</v>
      </c>
      <c r="B54" s="305">
        <v>103356</v>
      </c>
      <c r="C54" s="302" t="s">
        <v>1437</v>
      </c>
      <c r="D54" s="305" t="s">
        <v>237</v>
      </c>
      <c r="E54" s="306">
        <v>0.49759999999999999</v>
      </c>
    </row>
    <row r="55" spans="1:5" x14ac:dyDescent="0.25">
      <c r="A55" s="302" t="s">
        <v>1414</v>
      </c>
      <c r="B55" s="305">
        <v>103357</v>
      </c>
      <c r="C55" s="302" t="s">
        <v>1438</v>
      </c>
      <c r="D55" s="305" t="s">
        <v>237</v>
      </c>
      <c r="E55" s="306">
        <v>0.50449999999999995</v>
      </c>
    </row>
    <row r="56" spans="1:5" x14ac:dyDescent="0.25">
      <c r="A56" s="302" t="s">
        <v>1414</v>
      </c>
      <c r="B56" s="305">
        <v>103364</v>
      </c>
      <c r="C56" s="302" t="s">
        <v>1439</v>
      </c>
      <c r="D56" s="305" t="s">
        <v>237</v>
      </c>
      <c r="E56" s="306">
        <v>0.45810000000000001</v>
      </c>
    </row>
    <row r="57" spans="1:5" x14ac:dyDescent="0.25">
      <c r="A57" s="302" t="s">
        <v>1414</v>
      </c>
      <c r="B57" s="305">
        <v>103365</v>
      </c>
      <c r="C57" s="302" t="s">
        <v>1440</v>
      </c>
      <c r="D57" s="305" t="s">
        <v>237</v>
      </c>
      <c r="E57" s="306">
        <v>0.4677</v>
      </c>
    </row>
    <row r="58" spans="1:5" x14ac:dyDescent="0.25">
      <c r="A58" s="302" t="s">
        <v>1414</v>
      </c>
      <c r="B58" s="305">
        <v>103350</v>
      </c>
      <c r="C58" s="302" t="s">
        <v>1441</v>
      </c>
      <c r="D58" s="305" t="s">
        <v>237</v>
      </c>
      <c r="E58" s="306">
        <v>0.68020000000000003</v>
      </c>
    </row>
    <row r="59" spans="1:5" x14ac:dyDescent="0.25">
      <c r="A59" s="302" t="s">
        <v>1414</v>
      </c>
      <c r="B59" s="305">
        <v>103351</v>
      </c>
      <c r="C59" s="302" t="s">
        <v>1442</v>
      </c>
      <c r="D59" s="305" t="s">
        <v>237</v>
      </c>
      <c r="E59" s="306">
        <v>0.68320000000000003</v>
      </c>
    </row>
    <row r="60" spans="1:5" x14ac:dyDescent="0.25">
      <c r="A60" s="302" t="s">
        <v>1414</v>
      </c>
      <c r="B60" s="305">
        <v>103344</v>
      </c>
      <c r="C60" s="302" t="s">
        <v>1443</v>
      </c>
      <c r="D60" s="305" t="s">
        <v>237</v>
      </c>
      <c r="E60" s="306">
        <v>0.46289999999999998</v>
      </c>
    </row>
    <row r="61" spans="1:5" x14ac:dyDescent="0.25">
      <c r="A61" s="302" t="s">
        <v>1414</v>
      </c>
      <c r="B61" s="305">
        <v>103345</v>
      </c>
      <c r="C61" s="302" t="s">
        <v>1444</v>
      </c>
      <c r="D61" s="305" t="s">
        <v>237</v>
      </c>
      <c r="E61" s="306">
        <v>0.47110000000000002</v>
      </c>
    </row>
    <row r="62" spans="1:5" x14ac:dyDescent="0.25">
      <c r="A62" s="302" t="s">
        <v>1414</v>
      </c>
      <c r="B62" s="305">
        <v>103348</v>
      </c>
      <c r="C62" s="302" t="s">
        <v>1445</v>
      </c>
      <c r="D62" s="305" t="s">
        <v>237</v>
      </c>
      <c r="E62" s="306">
        <v>0.42520000000000002</v>
      </c>
    </row>
    <row r="63" spans="1:5" x14ac:dyDescent="0.25">
      <c r="A63" s="302" t="s">
        <v>1414</v>
      </c>
      <c r="B63" s="305">
        <v>103349</v>
      </c>
      <c r="C63" s="302" t="s">
        <v>1446</v>
      </c>
      <c r="D63" s="305" t="s">
        <v>237</v>
      </c>
      <c r="E63" s="306">
        <v>0.43459999999999999</v>
      </c>
    </row>
    <row r="64" spans="1:5" x14ac:dyDescent="0.25">
      <c r="A64" s="302" t="s">
        <v>1414</v>
      </c>
      <c r="B64" s="305">
        <v>103346</v>
      </c>
      <c r="C64" s="302" t="s">
        <v>1447</v>
      </c>
      <c r="D64" s="305" t="s">
        <v>237</v>
      </c>
      <c r="E64" s="306">
        <v>0.48970000000000002</v>
      </c>
    </row>
    <row r="65" spans="1:5" x14ac:dyDescent="0.25">
      <c r="A65" s="302" t="s">
        <v>1414</v>
      </c>
      <c r="B65" s="305">
        <v>103347</v>
      </c>
      <c r="C65" s="302" t="s">
        <v>1448</v>
      </c>
      <c r="D65" s="305" t="s">
        <v>237</v>
      </c>
      <c r="E65" s="306">
        <v>0.49740000000000001</v>
      </c>
    </row>
    <row r="66" spans="1:5" x14ac:dyDescent="0.25">
      <c r="A66" s="302" t="s">
        <v>1414</v>
      </c>
      <c r="B66" s="305">
        <v>103324</v>
      </c>
      <c r="C66" s="302" t="s">
        <v>1449</v>
      </c>
      <c r="D66" s="305" t="s">
        <v>237</v>
      </c>
      <c r="E66" s="306">
        <v>0.43459999999999999</v>
      </c>
    </row>
    <row r="67" spans="1:5" x14ac:dyDescent="0.25">
      <c r="A67" s="302" t="s">
        <v>1414</v>
      </c>
      <c r="B67" s="305">
        <v>103325</v>
      </c>
      <c r="C67" s="302" t="s">
        <v>1450</v>
      </c>
      <c r="D67" s="305" t="s">
        <v>237</v>
      </c>
      <c r="E67" s="306">
        <v>0.44319999999999998</v>
      </c>
    </row>
    <row r="68" spans="1:5" x14ac:dyDescent="0.25">
      <c r="A68" s="302" t="s">
        <v>1414</v>
      </c>
      <c r="B68" s="305">
        <v>103326</v>
      </c>
      <c r="C68" s="302" t="s">
        <v>1451</v>
      </c>
      <c r="D68" s="305" t="s">
        <v>237</v>
      </c>
      <c r="E68" s="306">
        <v>0.42420000000000002</v>
      </c>
    </row>
    <row r="69" spans="1:5" x14ac:dyDescent="0.25">
      <c r="A69" s="302" t="s">
        <v>1414</v>
      </c>
      <c r="B69" s="305">
        <v>103327</v>
      </c>
      <c r="C69" s="302" t="s">
        <v>1452</v>
      </c>
      <c r="D69" s="305" t="s">
        <v>237</v>
      </c>
      <c r="E69" s="306">
        <v>0.43290000000000001</v>
      </c>
    </row>
    <row r="70" spans="1:5" x14ac:dyDescent="0.25">
      <c r="A70" s="302" t="s">
        <v>1414</v>
      </c>
      <c r="B70" s="305">
        <v>103322</v>
      </c>
      <c r="C70" s="302" t="s">
        <v>1453</v>
      </c>
      <c r="D70" s="305" t="s">
        <v>237</v>
      </c>
      <c r="E70" s="306">
        <v>0.40210000000000001</v>
      </c>
    </row>
    <row r="71" spans="1:5" x14ac:dyDescent="0.25">
      <c r="A71" s="302" t="s">
        <v>1414</v>
      </c>
      <c r="B71" s="305">
        <v>103323</v>
      </c>
      <c r="C71" s="302" t="s">
        <v>1454</v>
      </c>
      <c r="D71" s="305" t="s">
        <v>237</v>
      </c>
      <c r="E71" s="306">
        <v>0.41289999999999999</v>
      </c>
    </row>
    <row r="72" spans="1:5" x14ac:dyDescent="0.25">
      <c r="A72" s="302" t="s">
        <v>1414</v>
      </c>
      <c r="B72" s="305">
        <v>103338</v>
      </c>
      <c r="C72" s="302" t="s">
        <v>1455</v>
      </c>
      <c r="D72" s="305" t="s">
        <v>237</v>
      </c>
      <c r="E72" s="306">
        <v>0.41099999999999998</v>
      </c>
    </row>
    <row r="73" spans="1:5" x14ac:dyDescent="0.25">
      <c r="A73" s="302" t="s">
        <v>1414</v>
      </c>
      <c r="B73" s="305">
        <v>103339</v>
      </c>
      <c r="C73" s="302" t="s">
        <v>1456</v>
      </c>
      <c r="D73" s="305" t="s">
        <v>237</v>
      </c>
      <c r="E73" s="306">
        <v>0.41610000000000003</v>
      </c>
    </row>
    <row r="74" spans="1:5" x14ac:dyDescent="0.25">
      <c r="A74" s="302" t="s">
        <v>1414</v>
      </c>
      <c r="B74" s="305">
        <v>103340</v>
      </c>
      <c r="C74" s="302" t="s">
        <v>1457</v>
      </c>
      <c r="D74" s="305" t="s">
        <v>237</v>
      </c>
      <c r="E74" s="306">
        <v>0.38319999999999999</v>
      </c>
    </row>
    <row r="75" spans="1:5" x14ac:dyDescent="0.25">
      <c r="A75" s="302" t="s">
        <v>1414</v>
      </c>
      <c r="B75" s="305">
        <v>103341</v>
      </c>
      <c r="C75" s="302" t="s">
        <v>1458</v>
      </c>
      <c r="D75" s="305" t="s">
        <v>237</v>
      </c>
      <c r="E75" s="306">
        <v>0.38850000000000001</v>
      </c>
    </row>
    <row r="76" spans="1:5" x14ac:dyDescent="0.25">
      <c r="A76" s="302" t="s">
        <v>1414</v>
      </c>
      <c r="B76" s="305">
        <v>103336</v>
      </c>
      <c r="C76" s="302" t="s">
        <v>1459</v>
      </c>
      <c r="D76" s="305" t="s">
        <v>237</v>
      </c>
      <c r="E76" s="306">
        <v>0.39539999999999997</v>
      </c>
    </row>
    <row r="77" spans="1:5" x14ac:dyDescent="0.25">
      <c r="A77" s="302" t="s">
        <v>1414</v>
      </c>
      <c r="B77" s="305">
        <v>103337</v>
      </c>
      <c r="C77" s="302" t="s">
        <v>1460</v>
      </c>
      <c r="D77" s="305" t="s">
        <v>237</v>
      </c>
      <c r="E77" s="306">
        <v>0.40100000000000002</v>
      </c>
    </row>
    <row r="78" spans="1:5" x14ac:dyDescent="0.25">
      <c r="A78" s="302" t="s">
        <v>1414</v>
      </c>
      <c r="B78" s="305">
        <v>103342</v>
      </c>
      <c r="C78" s="302" t="s">
        <v>1461</v>
      </c>
      <c r="D78" s="305" t="s">
        <v>237</v>
      </c>
      <c r="E78" s="306">
        <v>0.34560000000000002</v>
      </c>
    </row>
    <row r="79" spans="1:5" x14ac:dyDescent="0.25">
      <c r="A79" s="302" t="s">
        <v>1414</v>
      </c>
      <c r="B79" s="305">
        <v>103343</v>
      </c>
      <c r="C79" s="302" t="s">
        <v>1462</v>
      </c>
      <c r="D79" s="305" t="s">
        <v>237</v>
      </c>
      <c r="E79" s="306">
        <v>0.35139999999999999</v>
      </c>
    </row>
    <row r="80" spans="1:5" x14ac:dyDescent="0.25">
      <c r="A80" s="302" t="s">
        <v>1414</v>
      </c>
      <c r="B80" s="305">
        <v>103318</v>
      </c>
      <c r="C80" s="302" t="s">
        <v>1463</v>
      </c>
      <c r="D80" s="305" t="s">
        <v>237</v>
      </c>
      <c r="E80" s="306">
        <v>0.35920000000000002</v>
      </c>
    </row>
    <row r="81" spans="1:5" x14ac:dyDescent="0.25">
      <c r="A81" s="302" t="s">
        <v>1414</v>
      </c>
      <c r="B81" s="305">
        <v>103319</v>
      </c>
      <c r="C81" s="302" t="s">
        <v>1464</v>
      </c>
      <c r="D81" s="305" t="s">
        <v>237</v>
      </c>
      <c r="E81" s="306">
        <v>0.36530000000000001</v>
      </c>
    </row>
    <row r="82" spans="1:5" x14ac:dyDescent="0.25">
      <c r="A82" s="302" t="s">
        <v>1414</v>
      </c>
      <c r="B82" s="305">
        <v>103320</v>
      </c>
      <c r="C82" s="302" t="s">
        <v>1465</v>
      </c>
      <c r="D82" s="305" t="s">
        <v>237</v>
      </c>
      <c r="E82" s="306">
        <v>0.3377</v>
      </c>
    </row>
    <row r="83" spans="1:5" x14ac:dyDescent="0.25">
      <c r="A83" s="302" t="s">
        <v>1414</v>
      </c>
      <c r="B83" s="305">
        <v>103321</v>
      </c>
      <c r="C83" s="302" t="s">
        <v>1466</v>
      </c>
      <c r="D83" s="305" t="s">
        <v>237</v>
      </c>
      <c r="E83" s="306">
        <v>0.34410000000000002</v>
      </c>
    </row>
    <row r="84" spans="1:5" x14ac:dyDescent="0.25">
      <c r="A84" s="302" t="s">
        <v>1414</v>
      </c>
      <c r="B84" s="305">
        <v>103316</v>
      </c>
      <c r="C84" s="302" t="s">
        <v>1467</v>
      </c>
      <c r="D84" s="305" t="s">
        <v>237</v>
      </c>
      <c r="E84" s="306">
        <v>0.34050000000000002</v>
      </c>
    </row>
    <row r="85" spans="1:5" x14ac:dyDescent="0.25">
      <c r="A85" s="302" t="s">
        <v>1414</v>
      </c>
      <c r="B85" s="305">
        <v>103317</v>
      </c>
      <c r="C85" s="302" t="s">
        <v>1468</v>
      </c>
      <c r="D85" s="305" t="s">
        <v>237</v>
      </c>
      <c r="E85" s="306">
        <v>0.34720000000000001</v>
      </c>
    </row>
    <row r="86" spans="1:5" x14ac:dyDescent="0.25">
      <c r="A86" s="302" t="s">
        <v>1469</v>
      </c>
      <c r="B86" s="305">
        <v>101166</v>
      </c>
      <c r="C86" s="302" t="s">
        <v>1470</v>
      </c>
      <c r="D86" s="305" t="s">
        <v>38</v>
      </c>
      <c r="E86" s="306">
        <v>0.50739999999999996</v>
      </c>
    </row>
    <row r="87" spans="1:5" x14ac:dyDescent="0.25">
      <c r="A87" s="302" t="s">
        <v>1469</v>
      </c>
      <c r="B87" s="305">
        <v>101165</v>
      </c>
      <c r="C87" s="302" t="s">
        <v>1471</v>
      </c>
      <c r="D87" s="305" t="s">
        <v>38</v>
      </c>
      <c r="E87" s="306">
        <v>0.37530000000000002</v>
      </c>
    </row>
    <row r="88" spans="1:5" x14ac:dyDescent="0.25">
      <c r="A88" s="302" t="s">
        <v>1469</v>
      </c>
      <c r="B88" s="305">
        <v>101163</v>
      </c>
      <c r="C88" s="302" t="s">
        <v>1472</v>
      </c>
      <c r="D88" s="305" t="s">
        <v>237</v>
      </c>
      <c r="E88" s="306">
        <v>0.2475</v>
      </c>
    </row>
    <row r="89" spans="1:5" x14ac:dyDescent="0.25">
      <c r="A89" s="302" t="s">
        <v>1469</v>
      </c>
      <c r="B89" s="305">
        <v>101164</v>
      </c>
      <c r="C89" s="302" t="s">
        <v>1473</v>
      </c>
      <c r="D89" s="305" t="s">
        <v>237</v>
      </c>
      <c r="E89" s="306">
        <v>0.24529999999999999</v>
      </c>
    </row>
    <row r="90" spans="1:5" x14ac:dyDescent="0.25">
      <c r="A90" s="302" t="s">
        <v>1469</v>
      </c>
      <c r="B90" s="305">
        <v>101162</v>
      </c>
      <c r="C90" s="302" t="s">
        <v>458</v>
      </c>
      <c r="D90" s="305" t="s">
        <v>237</v>
      </c>
      <c r="E90" s="306">
        <v>0.55530000000000002</v>
      </c>
    </row>
    <row r="91" spans="1:5" x14ac:dyDescent="0.25">
      <c r="A91" s="302" t="s">
        <v>1469</v>
      </c>
      <c r="B91" s="305">
        <v>101161</v>
      </c>
      <c r="C91" s="302" t="s">
        <v>1474</v>
      </c>
      <c r="D91" s="305" t="s">
        <v>237</v>
      </c>
      <c r="E91" s="306">
        <v>0.30649999999999999</v>
      </c>
    </row>
    <row r="92" spans="1:5" x14ac:dyDescent="0.25">
      <c r="A92" s="302" t="s">
        <v>1469</v>
      </c>
      <c r="B92" s="305">
        <v>101159</v>
      </c>
      <c r="C92" s="302" t="s">
        <v>424</v>
      </c>
      <c r="D92" s="305" t="s">
        <v>237</v>
      </c>
      <c r="E92" s="306">
        <v>0.57579999999999998</v>
      </c>
    </row>
    <row r="93" spans="1:5" x14ac:dyDescent="0.25">
      <c r="A93" s="302" t="s">
        <v>1469</v>
      </c>
      <c r="B93" s="305">
        <v>101154</v>
      </c>
      <c r="C93" s="302" t="s">
        <v>1475</v>
      </c>
      <c r="D93" s="305" t="s">
        <v>237</v>
      </c>
      <c r="E93" s="306">
        <v>0.2419</v>
      </c>
    </row>
    <row r="94" spans="1:5" x14ac:dyDescent="0.25">
      <c r="A94" s="302" t="s">
        <v>1469</v>
      </c>
      <c r="B94" s="305">
        <v>101155</v>
      </c>
      <c r="C94" s="302" t="s">
        <v>1476</v>
      </c>
      <c r="D94" s="305" t="s">
        <v>237</v>
      </c>
      <c r="E94" s="306">
        <v>0.22600000000000001</v>
      </c>
    </row>
    <row r="95" spans="1:5" x14ac:dyDescent="0.25">
      <c r="A95" s="302" t="s">
        <v>1469</v>
      </c>
      <c r="B95" s="305">
        <v>101156</v>
      </c>
      <c r="C95" s="302" t="s">
        <v>1477</v>
      </c>
      <c r="D95" s="305" t="s">
        <v>237</v>
      </c>
      <c r="E95" s="306">
        <v>0.20660000000000001</v>
      </c>
    </row>
    <row r="96" spans="1:5" x14ac:dyDescent="0.25">
      <c r="A96" s="302" t="s">
        <v>1469</v>
      </c>
      <c r="B96" s="305">
        <v>101158</v>
      </c>
      <c r="C96" s="302" t="s">
        <v>1478</v>
      </c>
      <c r="D96" s="305" t="s">
        <v>237</v>
      </c>
      <c r="E96" s="306">
        <v>0.2311</v>
      </c>
    </row>
    <row r="97" spans="1:5" x14ac:dyDescent="0.25">
      <c r="A97" s="302" t="s">
        <v>1469</v>
      </c>
      <c r="B97" s="305">
        <v>101157</v>
      </c>
      <c r="C97" s="302" t="s">
        <v>1479</v>
      </c>
      <c r="D97" s="305" t="s">
        <v>237</v>
      </c>
      <c r="E97" s="306">
        <v>0.2591</v>
      </c>
    </row>
    <row r="98" spans="1:5" x14ac:dyDescent="0.25">
      <c r="A98" s="302" t="s">
        <v>1480</v>
      </c>
      <c r="B98" s="305">
        <v>87382</v>
      </c>
      <c r="C98" s="302" t="s">
        <v>949</v>
      </c>
      <c r="D98" s="305" t="s">
        <v>38</v>
      </c>
      <c r="E98" s="306">
        <v>8.7400000000000005E-2</v>
      </c>
    </row>
    <row r="99" spans="1:5" x14ac:dyDescent="0.25">
      <c r="A99" s="302" t="s">
        <v>1480</v>
      </c>
      <c r="B99" s="305">
        <v>87383</v>
      </c>
      <c r="C99" s="302" t="s">
        <v>1481</v>
      </c>
      <c r="D99" s="305" t="s">
        <v>38</v>
      </c>
      <c r="E99" s="306">
        <v>6.93E-2</v>
      </c>
    </row>
    <row r="100" spans="1:5" x14ac:dyDescent="0.25">
      <c r="A100" s="302" t="s">
        <v>1480</v>
      </c>
      <c r="B100" s="305">
        <v>87384</v>
      </c>
      <c r="C100" s="302" t="s">
        <v>1482</v>
      </c>
      <c r="D100" s="305" t="s">
        <v>38</v>
      </c>
      <c r="E100" s="306">
        <v>4.99E-2</v>
      </c>
    </row>
    <row r="101" spans="1:5" x14ac:dyDescent="0.25">
      <c r="A101" s="302" t="s">
        <v>1480</v>
      </c>
      <c r="B101" s="305">
        <v>87398</v>
      </c>
      <c r="C101" s="302" t="s">
        <v>1483</v>
      </c>
      <c r="D101" s="305" t="s">
        <v>38</v>
      </c>
      <c r="E101" s="306">
        <v>0.14910000000000001</v>
      </c>
    </row>
    <row r="102" spans="1:5" x14ac:dyDescent="0.25">
      <c r="A102" s="302" t="s">
        <v>1480</v>
      </c>
      <c r="B102" s="305">
        <v>87395</v>
      </c>
      <c r="C102" s="302" t="s">
        <v>1484</v>
      </c>
      <c r="D102" s="305" t="s">
        <v>38</v>
      </c>
      <c r="E102" s="306">
        <v>5.9299999999999999E-2</v>
      </c>
    </row>
    <row r="103" spans="1:5" x14ac:dyDescent="0.25">
      <c r="A103" s="302" t="s">
        <v>1480</v>
      </c>
      <c r="B103" s="305">
        <v>87396</v>
      </c>
      <c r="C103" s="302" t="s">
        <v>1485</v>
      </c>
      <c r="D103" s="305" t="s">
        <v>38</v>
      </c>
      <c r="E103" s="306">
        <v>4.8000000000000001E-2</v>
      </c>
    </row>
    <row r="104" spans="1:5" x14ac:dyDescent="0.25">
      <c r="A104" s="302" t="s">
        <v>1480</v>
      </c>
      <c r="B104" s="305">
        <v>87397</v>
      </c>
      <c r="C104" s="302" t="s">
        <v>1486</v>
      </c>
      <c r="D104" s="305" t="s">
        <v>38</v>
      </c>
      <c r="E104" s="306">
        <v>3.6200000000000003E-2</v>
      </c>
    </row>
    <row r="105" spans="1:5" x14ac:dyDescent="0.25">
      <c r="A105" s="302" t="s">
        <v>1480</v>
      </c>
      <c r="B105" s="305">
        <v>87402</v>
      </c>
      <c r="C105" s="302" t="s">
        <v>1487</v>
      </c>
      <c r="D105" s="305" t="s">
        <v>38</v>
      </c>
      <c r="E105" s="306">
        <v>0.10009999999999999</v>
      </c>
    </row>
    <row r="106" spans="1:5" x14ac:dyDescent="0.25">
      <c r="A106" s="302" t="s">
        <v>1480</v>
      </c>
      <c r="B106" s="305">
        <v>87391</v>
      </c>
      <c r="C106" s="302" t="s">
        <v>1488</v>
      </c>
      <c r="D106" s="305" t="s">
        <v>38</v>
      </c>
      <c r="E106" s="306">
        <v>3.7699999999999997E-2</v>
      </c>
    </row>
    <row r="107" spans="1:5" x14ac:dyDescent="0.25">
      <c r="A107" s="302" t="s">
        <v>1480</v>
      </c>
      <c r="B107" s="305">
        <v>87393</v>
      </c>
      <c r="C107" s="302" t="s">
        <v>1489</v>
      </c>
      <c r="D107" s="305" t="s">
        <v>38</v>
      </c>
      <c r="E107" s="306">
        <v>3.04E-2</v>
      </c>
    </row>
    <row r="108" spans="1:5" x14ac:dyDescent="0.25">
      <c r="A108" s="302" t="s">
        <v>1480</v>
      </c>
      <c r="B108" s="305">
        <v>87394</v>
      </c>
      <c r="C108" s="302" t="s">
        <v>1490</v>
      </c>
      <c r="D108" s="305" t="s">
        <v>38</v>
      </c>
      <c r="E108" s="306">
        <v>2.2800000000000001E-2</v>
      </c>
    </row>
    <row r="109" spans="1:5" x14ac:dyDescent="0.25">
      <c r="A109" s="302" t="s">
        <v>1480</v>
      </c>
      <c r="B109" s="305">
        <v>87401</v>
      </c>
      <c r="C109" s="302" t="s">
        <v>1491</v>
      </c>
      <c r="D109" s="305" t="s">
        <v>38</v>
      </c>
      <c r="E109" s="306">
        <v>6.4600000000000005E-2</v>
      </c>
    </row>
    <row r="110" spans="1:5" x14ac:dyDescent="0.25">
      <c r="A110" s="302" t="s">
        <v>1480</v>
      </c>
      <c r="B110" s="305">
        <v>87407</v>
      </c>
      <c r="C110" s="302" t="s">
        <v>1492</v>
      </c>
      <c r="D110" s="305" t="s">
        <v>38</v>
      </c>
      <c r="E110" s="306">
        <v>8.1600000000000006E-2</v>
      </c>
    </row>
    <row r="111" spans="1:5" x14ac:dyDescent="0.25">
      <c r="A111" s="302" t="s">
        <v>1480</v>
      </c>
      <c r="B111" s="305">
        <v>87408</v>
      </c>
      <c r="C111" s="302" t="s">
        <v>1493</v>
      </c>
      <c r="D111" s="305" t="s">
        <v>38</v>
      </c>
      <c r="E111" s="306">
        <v>6.2100000000000002E-2</v>
      </c>
    </row>
    <row r="112" spans="1:5" x14ac:dyDescent="0.25">
      <c r="A112" s="302" t="s">
        <v>1480</v>
      </c>
      <c r="B112" s="305">
        <v>87404</v>
      </c>
      <c r="C112" s="302" t="s">
        <v>1494</v>
      </c>
      <c r="D112" s="305" t="s">
        <v>38</v>
      </c>
      <c r="E112" s="306">
        <v>4.3400000000000001E-2</v>
      </c>
    </row>
    <row r="113" spans="1:5" x14ac:dyDescent="0.25">
      <c r="A113" s="302" t="s">
        <v>1480</v>
      </c>
      <c r="B113" s="305">
        <v>87405</v>
      </c>
      <c r="C113" s="302" t="s">
        <v>1495</v>
      </c>
      <c r="D113" s="305" t="s">
        <v>38</v>
      </c>
      <c r="E113" s="306">
        <v>3.2599999999999997E-2</v>
      </c>
    </row>
    <row r="114" spans="1:5" x14ac:dyDescent="0.25">
      <c r="A114" s="302" t="s">
        <v>1480</v>
      </c>
      <c r="B114" s="305">
        <v>87388</v>
      </c>
      <c r="C114" s="302" t="s">
        <v>1496</v>
      </c>
      <c r="D114" s="305" t="s">
        <v>38</v>
      </c>
      <c r="E114" s="306">
        <v>3.2399999999999998E-2</v>
      </c>
    </row>
    <row r="115" spans="1:5" x14ac:dyDescent="0.25">
      <c r="A115" s="302" t="s">
        <v>1480</v>
      </c>
      <c r="B115" s="305">
        <v>87389</v>
      </c>
      <c r="C115" s="302" t="s">
        <v>1497</v>
      </c>
      <c r="D115" s="305" t="s">
        <v>38</v>
      </c>
      <c r="E115" s="306">
        <v>2.5000000000000001E-2</v>
      </c>
    </row>
    <row r="116" spans="1:5" x14ac:dyDescent="0.25">
      <c r="A116" s="302" t="s">
        <v>1480</v>
      </c>
      <c r="B116" s="305">
        <v>87390</v>
      </c>
      <c r="C116" s="302" t="s">
        <v>1498</v>
      </c>
      <c r="D116" s="305" t="s">
        <v>38</v>
      </c>
      <c r="E116" s="306">
        <v>1.7899999999999999E-2</v>
      </c>
    </row>
    <row r="117" spans="1:5" x14ac:dyDescent="0.25">
      <c r="A117" s="302" t="s">
        <v>1480</v>
      </c>
      <c r="B117" s="305">
        <v>87385</v>
      </c>
      <c r="C117" s="302" t="s">
        <v>1499</v>
      </c>
      <c r="D117" s="305" t="s">
        <v>38</v>
      </c>
      <c r="E117" s="306">
        <v>9.0200000000000002E-2</v>
      </c>
    </row>
    <row r="118" spans="1:5" x14ac:dyDescent="0.25">
      <c r="A118" s="302" t="s">
        <v>1480</v>
      </c>
      <c r="B118" s="305">
        <v>87386</v>
      </c>
      <c r="C118" s="302" t="s">
        <v>1500</v>
      </c>
      <c r="D118" s="305" t="s">
        <v>38</v>
      </c>
      <c r="E118" s="306">
        <v>6.9000000000000006E-2</v>
      </c>
    </row>
    <row r="119" spans="1:5" x14ac:dyDescent="0.25">
      <c r="A119" s="302" t="s">
        <v>1480</v>
      </c>
      <c r="B119" s="305">
        <v>87387</v>
      </c>
      <c r="C119" s="302" t="s">
        <v>1501</v>
      </c>
      <c r="D119" s="305" t="s">
        <v>38</v>
      </c>
      <c r="E119" s="306">
        <v>5.0599999999999999E-2</v>
      </c>
    </row>
    <row r="120" spans="1:5" x14ac:dyDescent="0.25">
      <c r="A120" s="302" t="s">
        <v>1480</v>
      </c>
      <c r="B120" s="305">
        <v>87399</v>
      </c>
      <c r="C120" s="302" t="s">
        <v>1502</v>
      </c>
      <c r="D120" s="305" t="s">
        <v>38</v>
      </c>
      <c r="E120" s="306">
        <v>0.14069999999999999</v>
      </c>
    </row>
    <row r="121" spans="1:5" x14ac:dyDescent="0.25">
      <c r="A121" s="302" t="s">
        <v>1480</v>
      </c>
      <c r="B121" s="305">
        <v>88627</v>
      </c>
      <c r="C121" s="302" t="s">
        <v>1503</v>
      </c>
      <c r="D121" s="305" t="s">
        <v>38</v>
      </c>
      <c r="E121" s="306">
        <v>0.28170000000000001</v>
      </c>
    </row>
    <row r="122" spans="1:5" x14ac:dyDescent="0.25">
      <c r="A122" s="302" t="s">
        <v>1480</v>
      </c>
      <c r="B122" s="305">
        <v>88626</v>
      </c>
      <c r="C122" s="302" t="s">
        <v>1504</v>
      </c>
      <c r="D122" s="305" t="s">
        <v>38</v>
      </c>
      <c r="E122" s="306">
        <v>0.2064</v>
      </c>
    </row>
    <row r="123" spans="1:5" x14ac:dyDescent="0.25">
      <c r="A123" s="302" t="s">
        <v>1480</v>
      </c>
      <c r="B123" s="305">
        <v>100488</v>
      </c>
      <c r="C123" s="302" t="s">
        <v>1505</v>
      </c>
      <c r="D123" s="305" t="s">
        <v>38</v>
      </c>
      <c r="E123" s="306">
        <v>0.1658</v>
      </c>
    </row>
    <row r="124" spans="1:5" x14ac:dyDescent="0.25">
      <c r="A124" s="302" t="s">
        <v>1480</v>
      </c>
      <c r="B124" s="305">
        <v>100464</v>
      </c>
      <c r="C124" s="302" t="s">
        <v>1506</v>
      </c>
      <c r="D124" s="305" t="s">
        <v>38</v>
      </c>
      <c r="E124" s="306">
        <v>0.26569999999999999</v>
      </c>
    </row>
    <row r="125" spans="1:5" x14ac:dyDescent="0.25">
      <c r="A125" s="302" t="s">
        <v>1480</v>
      </c>
      <c r="B125" s="305">
        <v>100465</v>
      </c>
      <c r="C125" s="302" t="s">
        <v>1507</v>
      </c>
      <c r="D125" s="305" t="s">
        <v>38</v>
      </c>
      <c r="E125" s="306">
        <v>0.19209999999999999</v>
      </c>
    </row>
    <row r="126" spans="1:5" x14ac:dyDescent="0.25">
      <c r="A126" s="302" t="s">
        <v>1480</v>
      </c>
      <c r="B126" s="305">
        <v>100466</v>
      </c>
      <c r="C126" s="302" t="s">
        <v>1508</v>
      </c>
      <c r="D126" s="305" t="s">
        <v>38</v>
      </c>
      <c r="E126" s="306">
        <v>0.14080000000000001</v>
      </c>
    </row>
    <row r="127" spans="1:5" x14ac:dyDescent="0.25">
      <c r="A127" s="302" t="s">
        <v>1480</v>
      </c>
      <c r="B127" s="305">
        <v>87368</v>
      </c>
      <c r="C127" s="302" t="s">
        <v>1509</v>
      </c>
      <c r="D127" s="305" t="s">
        <v>38</v>
      </c>
      <c r="E127" s="306">
        <v>0.36</v>
      </c>
    </row>
    <row r="128" spans="1:5" x14ac:dyDescent="0.25">
      <c r="A128" s="302" t="s">
        <v>1480</v>
      </c>
      <c r="B128" s="305">
        <v>87289</v>
      </c>
      <c r="C128" s="302" t="s">
        <v>1510</v>
      </c>
      <c r="D128" s="305" t="s">
        <v>38</v>
      </c>
      <c r="E128" s="306">
        <v>0.2626</v>
      </c>
    </row>
    <row r="129" spans="1:5" x14ac:dyDescent="0.25">
      <c r="A129" s="302" t="s">
        <v>1480</v>
      </c>
      <c r="B129" s="305">
        <v>87290</v>
      </c>
      <c r="C129" s="302" t="s">
        <v>1511</v>
      </c>
      <c r="D129" s="305" t="s">
        <v>38</v>
      </c>
      <c r="E129" s="306">
        <v>0.2205</v>
      </c>
    </row>
    <row r="130" spans="1:5" x14ac:dyDescent="0.25">
      <c r="A130" s="302" t="s">
        <v>1480</v>
      </c>
      <c r="B130" s="305">
        <v>87333</v>
      </c>
      <c r="C130" s="302" t="s">
        <v>1512</v>
      </c>
      <c r="D130" s="305" t="s">
        <v>38</v>
      </c>
      <c r="E130" s="306">
        <v>0.28460000000000002</v>
      </c>
    </row>
    <row r="131" spans="1:5" x14ac:dyDescent="0.25">
      <c r="A131" s="302" t="s">
        <v>1480</v>
      </c>
      <c r="B131" s="305">
        <v>87334</v>
      </c>
      <c r="C131" s="302" t="s">
        <v>1513</v>
      </c>
      <c r="D131" s="305" t="s">
        <v>38</v>
      </c>
      <c r="E131" s="306">
        <v>0.20519999999999999</v>
      </c>
    </row>
    <row r="132" spans="1:5" x14ac:dyDescent="0.25">
      <c r="A132" s="302" t="s">
        <v>1480</v>
      </c>
      <c r="B132" s="305">
        <v>105515</v>
      </c>
      <c r="C132" s="302" t="s">
        <v>1514</v>
      </c>
      <c r="D132" s="305" t="s">
        <v>38</v>
      </c>
      <c r="E132" s="306">
        <v>0.22600000000000001</v>
      </c>
    </row>
    <row r="133" spans="1:5" x14ac:dyDescent="0.25">
      <c r="A133" s="302" t="s">
        <v>1480</v>
      </c>
      <c r="B133" s="305">
        <v>87367</v>
      </c>
      <c r="C133" s="302" t="s">
        <v>1515</v>
      </c>
      <c r="D133" s="305" t="s">
        <v>38</v>
      </c>
      <c r="E133" s="306">
        <v>0.34549999999999997</v>
      </c>
    </row>
    <row r="134" spans="1:5" x14ac:dyDescent="0.25">
      <c r="A134" s="302" t="s">
        <v>1480</v>
      </c>
      <c r="B134" s="305">
        <v>87286</v>
      </c>
      <c r="C134" s="302" t="s">
        <v>1516</v>
      </c>
      <c r="D134" s="305" t="s">
        <v>38</v>
      </c>
      <c r="E134" s="306">
        <v>0.26490000000000002</v>
      </c>
    </row>
    <row r="135" spans="1:5" x14ac:dyDescent="0.25">
      <c r="A135" s="302" t="s">
        <v>1480</v>
      </c>
      <c r="B135" s="305">
        <v>87287</v>
      </c>
      <c r="C135" s="302" t="s">
        <v>1517</v>
      </c>
      <c r="D135" s="305" t="s">
        <v>38</v>
      </c>
      <c r="E135" s="306">
        <v>0.19950000000000001</v>
      </c>
    </row>
    <row r="136" spans="1:5" x14ac:dyDescent="0.25">
      <c r="A136" s="302" t="s">
        <v>1480</v>
      </c>
      <c r="B136" s="305">
        <v>87331</v>
      </c>
      <c r="C136" s="302" t="s">
        <v>1518</v>
      </c>
      <c r="D136" s="305" t="s">
        <v>38</v>
      </c>
      <c r="E136" s="306">
        <v>0.3029</v>
      </c>
    </row>
    <row r="137" spans="1:5" x14ac:dyDescent="0.25">
      <c r="A137" s="302" t="s">
        <v>1480</v>
      </c>
      <c r="B137" s="305">
        <v>87332</v>
      </c>
      <c r="C137" s="302" t="s">
        <v>1519</v>
      </c>
      <c r="D137" s="305" t="s">
        <v>38</v>
      </c>
      <c r="E137" s="306">
        <v>0.18429999999999999</v>
      </c>
    </row>
    <row r="138" spans="1:5" x14ac:dyDescent="0.25">
      <c r="A138" s="302" t="s">
        <v>1480</v>
      </c>
      <c r="B138" s="305">
        <v>87369</v>
      </c>
      <c r="C138" s="302" t="s">
        <v>1520</v>
      </c>
      <c r="D138" s="305" t="s">
        <v>38</v>
      </c>
      <c r="E138" s="306">
        <v>0.3463</v>
      </c>
    </row>
    <row r="139" spans="1:5" x14ac:dyDescent="0.25">
      <c r="A139" s="302" t="s">
        <v>1480</v>
      </c>
      <c r="B139" s="305">
        <v>87292</v>
      </c>
      <c r="C139" s="302" t="s">
        <v>1521</v>
      </c>
      <c r="D139" s="305" t="s">
        <v>38</v>
      </c>
      <c r="E139" s="306">
        <v>0.24030000000000001</v>
      </c>
    </row>
    <row r="140" spans="1:5" x14ac:dyDescent="0.25">
      <c r="A140" s="302" t="s">
        <v>1480</v>
      </c>
      <c r="B140" s="305">
        <v>87335</v>
      </c>
      <c r="C140" s="302" t="s">
        <v>1522</v>
      </c>
      <c r="D140" s="305" t="s">
        <v>38</v>
      </c>
      <c r="E140" s="306">
        <v>0.26840000000000003</v>
      </c>
    </row>
    <row r="141" spans="1:5" x14ac:dyDescent="0.25">
      <c r="A141" s="302" t="s">
        <v>1480</v>
      </c>
      <c r="B141" s="305">
        <v>87336</v>
      </c>
      <c r="C141" s="302" t="s">
        <v>1523</v>
      </c>
      <c r="D141" s="305" t="s">
        <v>38</v>
      </c>
      <c r="E141" s="306">
        <v>0.192</v>
      </c>
    </row>
    <row r="142" spans="1:5" x14ac:dyDescent="0.25">
      <c r="A142" s="302" t="s">
        <v>1480</v>
      </c>
      <c r="B142" s="305">
        <v>87370</v>
      </c>
      <c r="C142" s="302" t="s">
        <v>1524</v>
      </c>
      <c r="D142" s="305" t="s">
        <v>38</v>
      </c>
      <c r="E142" s="306">
        <v>0.36249999999999999</v>
      </c>
    </row>
    <row r="143" spans="1:5" x14ac:dyDescent="0.25">
      <c r="A143" s="302" t="s">
        <v>1480</v>
      </c>
      <c r="B143" s="305">
        <v>88715</v>
      </c>
      <c r="C143" s="302" t="s">
        <v>1525</v>
      </c>
      <c r="D143" s="305" t="s">
        <v>38</v>
      </c>
      <c r="E143" s="306">
        <v>0.2417</v>
      </c>
    </row>
    <row r="144" spans="1:5" x14ac:dyDescent="0.25">
      <c r="A144" s="302" t="s">
        <v>1480</v>
      </c>
      <c r="B144" s="305">
        <v>87294</v>
      </c>
      <c r="C144" s="302" t="s">
        <v>1526</v>
      </c>
      <c r="D144" s="305" t="s">
        <v>38</v>
      </c>
      <c r="E144" s="306">
        <v>0.23730000000000001</v>
      </c>
    </row>
    <row r="145" spans="1:5" x14ac:dyDescent="0.25">
      <c r="A145" s="302" t="s">
        <v>1480</v>
      </c>
      <c r="B145" s="305">
        <v>87337</v>
      </c>
      <c r="C145" s="302" t="s">
        <v>1527</v>
      </c>
      <c r="D145" s="305" t="s">
        <v>38</v>
      </c>
      <c r="E145" s="306">
        <v>0.27010000000000001</v>
      </c>
    </row>
    <row r="146" spans="1:5" x14ac:dyDescent="0.25">
      <c r="A146" s="302" t="s">
        <v>1480</v>
      </c>
      <c r="B146" s="305">
        <v>100487</v>
      </c>
      <c r="C146" s="302" t="s">
        <v>1528</v>
      </c>
      <c r="D146" s="305" t="s">
        <v>38</v>
      </c>
      <c r="E146" s="306">
        <v>0.19550000000000001</v>
      </c>
    </row>
    <row r="147" spans="1:5" x14ac:dyDescent="0.25">
      <c r="A147" s="302" t="s">
        <v>1480</v>
      </c>
      <c r="B147" s="305">
        <v>87380</v>
      </c>
      <c r="C147" s="302" t="s">
        <v>1529</v>
      </c>
      <c r="D147" s="305" t="s">
        <v>38</v>
      </c>
      <c r="E147" s="306">
        <v>6.1699999999999998E-2</v>
      </c>
    </row>
    <row r="148" spans="1:5" x14ac:dyDescent="0.25">
      <c r="A148" s="302" t="s">
        <v>1480</v>
      </c>
      <c r="B148" s="305">
        <v>87322</v>
      </c>
      <c r="C148" s="302" t="s">
        <v>1530</v>
      </c>
      <c r="D148" s="305" t="s">
        <v>38</v>
      </c>
      <c r="E148" s="306">
        <v>3.95E-2</v>
      </c>
    </row>
    <row r="149" spans="1:5" x14ac:dyDescent="0.25">
      <c r="A149" s="302" t="s">
        <v>1480</v>
      </c>
      <c r="B149" s="305">
        <v>87323</v>
      </c>
      <c r="C149" s="302" t="s">
        <v>1531</v>
      </c>
      <c r="D149" s="305" t="s">
        <v>38</v>
      </c>
      <c r="E149" s="306">
        <v>2.9600000000000001E-2</v>
      </c>
    </row>
    <row r="150" spans="1:5" x14ac:dyDescent="0.25">
      <c r="A150" s="302" t="s">
        <v>1480</v>
      </c>
      <c r="B150" s="305">
        <v>87360</v>
      </c>
      <c r="C150" s="302" t="s">
        <v>1532</v>
      </c>
      <c r="D150" s="305" t="s">
        <v>38</v>
      </c>
      <c r="E150" s="306">
        <v>0.06</v>
      </c>
    </row>
    <row r="151" spans="1:5" x14ac:dyDescent="0.25">
      <c r="A151" s="302" t="s">
        <v>1480</v>
      </c>
      <c r="B151" s="305">
        <v>87361</v>
      </c>
      <c r="C151" s="302" t="s">
        <v>1533</v>
      </c>
      <c r="D151" s="305" t="s">
        <v>38</v>
      </c>
      <c r="E151" s="306">
        <v>3.6600000000000001E-2</v>
      </c>
    </row>
    <row r="152" spans="1:5" x14ac:dyDescent="0.25">
      <c r="A152" s="302" t="s">
        <v>1480</v>
      </c>
      <c r="B152" s="305">
        <v>87362</v>
      </c>
      <c r="C152" s="302" t="s">
        <v>1534</v>
      </c>
      <c r="D152" s="305" t="s">
        <v>38</v>
      </c>
      <c r="E152" s="306">
        <v>2.5399999999999999E-2</v>
      </c>
    </row>
    <row r="153" spans="1:5" x14ac:dyDescent="0.25">
      <c r="A153" s="302" t="s">
        <v>1480</v>
      </c>
      <c r="B153" s="305">
        <v>87377</v>
      </c>
      <c r="C153" s="302" t="s">
        <v>1535</v>
      </c>
      <c r="D153" s="305" t="s">
        <v>38</v>
      </c>
      <c r="E153" s="306">
        <v>0.33950000000000002</v>
      </c>
    </row>
    <row r="154" spans="1:5" x14ac:dyDescent="0.25">
      <c r="A154" s="302" t="s">
        <v>1480</v>
      </c>
      <c r="B154" s="305">
        <v>87313</v>
      </c>
      <c r="C154" s="302" t="s">
        <v>1536</v>
      </c>
      <c r="D154" s="305" t="s">
        <v>38</v>
      </c>
      <c r="E154" s="306">
        <v>0.2303</v>
      </c>
    </row>
    <row r="155" spans="1:5" x14ac:dyDescent="0.25">
      <c r="A155" s="302" t="s">
        <v>1480</v>
      </c>
      <c r="B155" s="305">
        <v>87314</v>
      </c>
      <c r="C155" s="302" t="s">
        <v>1537</v>
      </c>
      <c r="D155" s="305" t="s">
        <v>38</v>
      </c>
      <c r="E155" s="306">
        <v>0.1925</v>
      </c>
    </row>
    <row r="156" spans="1:5" x14ac:dyDescent="0.25">
      <c r="A156" s="302" t="s">
        <v>1480</v>
      </c>
      <c r="B156" s="305">
        <v>87352</v>
      </c>
      <c r="C156" s="302" t="s">
        <v>1538</v>
      </c>
      <c r="D156" s="305" t="s">
        <v>38</v>
      </c>
      <c r="E156" s="306">
        <v>0.36259999999999998</v>
      </c>
    </row>
    <row r="157" spans="1:5" x14ac:dyDescent="0.25">
      <c r="A157" s="302" t="s">
        <v>1480</v>
      </c>
      <c r="B157" s="305">
        <v>87353</v>
      </c>
      <c r="C157" s="302" t="s">
        <v>1539</v>
      </c>
      <c r="D157" s="305" t="s">
        <v>38</v>
      </c>
      <c r="E157" s="306">
        <v>0.25059999999999999</v>
      </c>
    </row>
    <row r="158" spans="1:5" x14ac:dyDescent="0.25">
      <c r="A158" s="302" t="s">
        <v>1480</v>
      </c>
      <c r="B158" s="305">
        <v>87354</v>
      </c>
      <c r="C158" s="302" t="s">
        <v>1540</v>
      </c>
      <c r="D158" s="305" t="s">
        <v>38</v>
      </c>
      <c r="E158" s="306">
        <v>0.1706</v>
      </c>
    </row>
    <row r="159" spans="1:5" x14ac:dyDescent="0.25">
      <c r="A159" s="302" t="s">
        <v>1480</v>
      </c>
      <c r="B159" s="305">
        <v>100480</v>
      </c>
      <c r="C159" s="302" t="s">
        <v>1541</v>
      </c>
      <c r="D159" s="305" t="s">
        <v>38</v>
      </c>
      <c r="E159" s="306">
        <v>0.22539999999999999</v>
      </c>
    </row>
    <row r="160" spans="1:5" x14ac:dyDescent="0.25">
      <c r="A160" s="302" t="s">
        <v>1480</v>
      </c>
      <c r="B160" s="305">
        <v>100475</v>
      </c>
      <c r="C160" s="302" t="s">
        <v>118</v>
      </c>
      <c r="D160" s="305" t="s">
        <v>38</v>
      </c>
      <c r="E160" s="306">
        <v>0.15529999999999999</v>
      </c>
    </row>
    <row r="161" spans="1:5" x14ac:dyDescent="0.25">
      <c r="A161" s="302" t="s">
        <v>1480</v>
      </c>
      <c r="B161" s="305">
        <v>100491</v>
      </c>
      <c r="C161" s="302" t="s">
        <v>1542</v>
      </c>
      <c r="D161" s="305" t="s">
        <v>38</v>
      </c>
      <c r="E161" s="306">
        <v>0.13719999999999999</v>
      </c>
    </row>
    <row r="162" spans="1:5" x14ac:dyDescent="0.25">
      <c r="A162" s="302" t="s">
        <v>1480</v>
      </c>
      <c r="B162" s="305">
        <v>100477</v>
      </c>
      <c r="C162" s="302" t="s">
        <v>1543</v>
      </c>
      <c r="D162" s="305" t="s">
        <v>38</v>
      </c>
      <c r="E162" s="306">
        <v>0.26279999999999998</v>
      </c>
    </row>
    <row r="163" spans="1:5" x14ac:dyDescent="0.25">
      <c r="A163" s="302" t="s">
        <v>1480</v>
      </c>
      <c r="B163" s="305">
        <v>100478</v>
      </c>
      <c r="C163" s="302" t="s">
        <v>1544</v>
      </c>
      <c r="D163" s="305" t="s">
        <v>38</v>
      </c>
      <c r="E163" s="306">
        <v>0.15129999999999999</v>
      </c>
    </row>
    <row r="164" spans="1:5" x14ac:dyDescent="0.25">
      <c r="A164" s="302" t="s">
        <v>1480</v>
      </c>
      <c r="B164" s="305">
        <v>100479</v>
      </c>
      <c r="C164" s="302" t="s">
        <v>1545</v>
      </c>
      <c r="D164" s="305" t="s">
        <v>38</v>
      </c>
      <c r="E164" s="306">
        <v>0.1135</v>
      </c>
    </row>
    <row r="165" spans="1:5" x14ac:dyDescent="0.25">
      <c r="A165" s="302" t="s">
        <v>1480</v>
      </c>
      <c r="B165" s="305">
        <v>87372</v>
      </c>
      <c r="C165" s="302" t="s">
        <v>1546</v>
      </c>
      <c r="D165" s="305" t="s">
        <v>38</v>
      </c>
      <c r="E165" s="306">
        <v>0.29020000000000001</v>
      </c>
    </row>
    <row r="166" spans="1:5" x14ac:dyDescent="0.25">
      <c r="A166" s="302" t="s">
        <v>1480</v>
      </c>
      <c r="B166" s="305">
        <v>87298</v>
      </c>
      <c r="C166" s="302" t="s">
        <v>1547</v>
      </c>
      <c r="D166" s="305" t="s">
        <v>38</v>
      </c>
      <c r="E166" s="306">
        <v>0.1862</v>
      </c>
    </row>
    <row r="167" spans="1:5" x14ac:dyDescent="0.25">
      <c r="A167" s="302" t="s">
        <v>1480</v>
      </c>
      <c r="B167" s="305">
        <v>87299</v>
      </c>
      <c r="C167" s="302" t="s">
        <v>1548</v>
      </c>
      <c r="D167" s="305" t="s">
        <v>38</v>
      </c>
      <c r="E167" s="306">
        <v>0.25330000000000003</v>
      </c>
    </row>
    <row r="168" spans="1:5" x14ac:dyDescent="0.25">
      <c r="A168" s="302" t="s">
        <v>1480</v>
      </c>
      <c r="B168" s="305">
        <v>87339</v>
      </c>
      <c r="C168" s="302" t="s">
        <v>1549</v>
      </c>
      <c r="D168" s="305" t="s">
        <v>38</v>
      </c>
      <c r="E168" s="306">
        <v>0.35320000000000001</v>
      </c>
    </row>
    <row r="169" spans="1:5" x14ac:dyDescent="0.25">
      <c r="A169" s="302" t="s">
        <v>1480</v>
      </c>
      <c r="B169" s="305">
        <v>87340</v>
      </c>
      <c r="C169" s="302" t="s">
        <v>1550</v>
      </c>
      <c r="D169" s="305" t="s">
        <v>38</v>
      </c>
      <c r="E169" s="306">
        <v>0.2014</v>
      </c>
    </row>
    <row r="170" spans="1:5" x14ac:dyDescent="0.25">
      <c r="A170" s="302" t="s">
        <v>1480</v>
      </c>
      <c r="B170" s="305">
        <v>87341</v>
      </c>
      <c r="C170" s="302" t="s">
        <v>1551</v>
      </c>
      <c r="D170" s="305" t="s">
        <v>38</v>
      </c>
      <c r="E170" s="306">
        <v>0.14330000000000001</v>
      </c>
    </row>
    <row r="171" spans="1:5" x14ac:dyDescent="0.25">
      <c r="A171" s="302" t="s">
        <v>1480</v>
      </c>
      <c r="B171" s="305">
        <v>88629</v>
      </c>
      <c r="C171" s="302" t="s">
        <v>1552</v>
      </c>
      <c r="D171" s="305" t="s">
        <v>38</v>
      </c>
      <c r="E171" s="306">
        <v>0.25979999999999998</v>
      </c>
    </row>
    <row r="172" spans="1:5" x14ac:dyDescent="0.25">
      <c r="A172" s="302" t="s">
        <v>1480</v>
      </c>
      <c r="B172" s="305">
        <v>88628</v>
      </c>
      <c r="C172" s="302" t="s">
        <v>1553</v>
      </c>
      <c r="D172" s="305" t="s">
        <v>38</v>
      </c>
      <c r="E172" s="306">
        <v>0.1736</v>
      </c>
    </row>
    <row r="173" spans="1:5" x14ac:dyDescent="0.25">
      <c r="A173" s="302" t="s">
        <v>1480</v>
      </c>
      <c r="B173" s="305">
        <v>100489</v>
      </c>
      <c r="C173" s="302" t="s">
        <v>1554</v>
      </c>
      <c r="D173" s="305" t="s">
        <v>38</v>
      </c>
      <c r="E173" s="306">
        <v>0.152</v>
      </c>
    </row>
    <row r="174" spans="1:5" x14ac:dyDescent="0.25">
      <c r="A174" s="302" t="s">
        <v>1480</v>
      </c>
      <c r="B174" s="305">
        <v>100468</v>
      </c>
      <c r="C174" s="302" t="s">
        <v>1555</v>
      </c>
      <c r="D174" s="305" t="s">
        <v>38</v>
      </c>
      <c r="E174" s="306">
        <v>0.28089999999999998</v>
      </c>
    </row>
    <row r="175" spans="1:5" x14ac:dyDescent="0.25">
      <c r="A175" s="302" t="s">
        <v>1480</v>
      </c>
      <c r="B175" s="305">
        <v>100469</v>
      </c>
      <c r="C175" s="302" t="s">
        <v>1556</v>
      </c>
      <c r="D175" s="305" t="s">
        <v>38</v>
      </c>
      <c r="E175" s="306">
        <v>0.16830000000000001</v>
      </c>
    </row>
    <row r="176" spans="1:5" x14ac:dyDescent="0.25">
      <c r="A176" s="302" t="s">
        <v>1480</v>
      </c>
      <c r="B176" s="305">
        <v>100470</v>
      </c>
      <c r="C176" s="302" t="s">
        <v>1557</v>
      </c>
      <c r="D176" s="305" t="s">
        <v>38</v>
      </c>
      <c r="E176" s="306">
        <v>0.18740000000000001</v>
      </c>
    </row>
    <row r="177" spans="1:5" x14ac:dyDescent="0.25">
      <c r="A177" s="302" t="s">
        <v>1480</v>
      </c>
      <c r="B177" s="305">
        <v>87371</v>
      </c>
      <c r="C177" s="302" t="s">
        <v>1558</v>
      </c>
      <c r="D177" s="305" t="s">
        <v>38</v>
      </c>
      <c r="E177" s="306">
        <v>0.3634</v>
      </c>
    </row>
    <row r="178" spans="1:5" x14ac:dyDescent="0.25">
      <c r="A178" s="302" t="s">
        <v>1480</v>
      </c>
      <c r="B178" s="305">
        <v>87295</v>
      </c>
      <c r="C178" s="302" t="s">
        <v>1559</v>
      </c>
      <c r="D178" s="305" t="s">
        <v>38</v>
      </c>
      <c r="E178" s="306">
        <v>0.30049999999999999</v>
      </c>
    </row>
    <row r="179" spans="1:5" x14ac:dyDescent="0.25">
      <c r="A179" s="302" t="s">
        <v>1480</v>
      </c>
      <c r="B179" s="305">
        <v>87296</v>
      </c>
      <c r="C179" s="302" t="s">
        <v>1560</v>
      </c>
      <c r="D179" s="305" t="s">
        <v>38</v>
      </c>
      <c r="E179" s="306">
        <v>0.21909999999999999</v>
      </c>
    </row>
    <row r="180" spans="1:5" x14ac:dyDescent="0.25">
      <c r="A180" s="302" t="s">
        <v>1480</v>
      </c>
      <c r="B180" s="305">
        <v>87338</v>
      </c>
      <c r="C180" s="302" t="s">
        <v>1561</v>
      </c>
      <c r="D180" s="305" t="s">
        <v>38</v>
      </c>
      <c r="E180" s="306">
        <v>0.24379999999999999</v>
      </c>
    </row>
    <row r="181" spans="1:5" x14ac:dyDescent="0.25">
      <c r="A181" s="302" t="s">
        <v>1480</v>
      </c>
      <c r="B181" s="305">
        <v>88630</v>
      </c>
      <c r="C181" s="302" t="s">
        <v>1562</v>
      </c>
      <c r="D181" s="305" t="s">
        <v>38</v>
      </c>
      <c r="E181" s="306">
        <v>0.20269999999999999</v>
      </c>
    </row>
    <row r="182" spans="1:5" x14ac:dyDescent="0.25">
      <c r="A182" s="302" t="s">
        <v>1480</v>
      </c>
      <c r="B182" s="305">
        <v>87381</v>
      </c>
      <c r="C182" s="302" t="s">
        <v>1563</v>
      </c>
      <c r="D182" s="305" t="s">
        <v>38</v>
      </c>
      <c r="E182" s="306">
        <v>6.0699999999999997E-2</v>
      </c>
    </row>
    <row r="183" spans="1:5" x14ac:dyDescent="0.25">
      <c r="A183" s="302" t="s">
        <v>1480</v>
      </c>
      <c r="B183" s="305">
        <v>87325</v>
      </c>
      <c r="C183" s="302" t="s">
        <v>1564</v>
      </c>
      <c r="D183" s="305" t="s">
        <v>38</v>
      </c>
      <c r="E183" s="306">
        <v>4.1599999999999998E-2</v>
      </c>
    </row>
    <row r="184" spans="1:5" x14ac:dyDescent="0.25">
      <c r="A184" s="302" t="s">
        <v>1480</v>
      </c>
      <c r="B184" s="305">
        <v>87326</v>
      </c>
      <c r="C184" s="302" t="s">
        <v>1565</v>
      </c>
      <c r="D184" s="305" t="s">
        <v>38</v>
      </c>
      <c r="E184" s="306">
        <v>2.86E-2</v>
      </c>
    </row>
    <row r="185" spans="1:5" x14ac:dyDescent="0.25">
      <c r="A185" s="302" t="s">
        <v>1480</v>
      </c>
      <c r="B185" s="305">
        <v>87363</v>
      </c>
      <c r="C185" s="302" t="s">
        <v>1566</v>
      </c>
      <c r="D185" s="305" t="s">
        <v>38</v>
      </c>
      <c r="E185" s="306">
        <v>5.2299999999999999E-2</v>
      </c>
    </row>
    <row r="186" spans="1:5" x14ac:dyDescent="0.25">
      <c r="A186" s="302" t="s">
        <v>1480</v>
      </c>
      <c r="B186" s="305">
        <v>87364</v>
      </c>
      <c r="C186" s="302" t="s">
        <v>1567</v>
      </c>
      <c r="D186" s="305" t="s">
        <v>38</v>
      </c>
      <c r="E186" s="306">
        <v>2.7199999999999998E-2</v>
      </c>
    </row>
    <row r="187" spans="1:5" x14ac:dyDescent="0.25">
      <c r="A187" s="302" t="s">
        <v>1480</v>
      </c>
      <c r="B187" s="305">
        <v>87378</v>
      </c>
      <c r="C187" s="302" t="s">
        <v>1568</v>
      </c>
      <c r="D187" s="305" t="s">
        <v>38</v>
      </c>
      <c r="E187" s="306">
        <v>0.3674</v>
      </c>
    </row>
    <row r="188" spans="1:5" x14ac:dyDescent="0.25">
      <c r="A188" s="302" t="s">
        <v>1480</v>
      </c>
      <c r="B188" s="305">
        <v>87316</v>
      </c>
      <c r="C188" s="302" t="s">
        <v>1569</v>
      </c>
      <c r="D188" s="305" t="s">
        <v>38</v>
      </c>
      <c r="E188" s="306">
        <v>0.27260000000000001</v>
      </c>
    </row>
    <row r="189" spans="1:5" x14ac:dyDescent="0.25">
      <c r="A189" s="302" t="s">
        <v>1480</v>
      </c>
      <c r="B189" s="305">
        <v>87317</v>
      </c>
      <c r="C189" s="302" t="s">
        <v>1570</v>
      </c>
      <c r="D189" s="305" t="s">
        <v>38</v>
      </c>
      <c r="E189" s="306">
        <v>0.21709999999999999</v>
      </c>
    </row>
    <row r="190" spans="1:5" x14ac:dyDescent="0.25">
      <c r="A190" s="302" t="s">
        <v>1480</v>
      </c>
      <c r="B190" s="305">
        <v>87355</v>
      </c>
      <c r="C190" s="302" t="s">
        <v>1571</v>
      </c>
      <c r="D190" s="305" t="s">
        <v>38</v>
      </c>
      <c r="E190" s="306">
        <v>0.34889999999999999</v>
      </c>
    </row>
    <row r="191" spans="1:5" x14ac:dyDescent="0.25">
      <c r="A191" s="302" t="s">
        <v>1480</v>
      </c>
      <c r="B191" s="305">
        <v>87356</v>
      </c>
      <c r="C191" s="302" t="s">
        <v>1572</v>
      </c>
      <c r="D191" s="305" t="s">
        <v>38</v>
      </c>
      <c r="E191" s="306">
        <v>0.25440000000000002</v>
      </c>
    </row>
    <row r="192" spans="1:5" x14ac:dyDescent="0.25">
      <c r="A192" s="302" t="s">
        <v>1480</v>
      </c>
      <c r="B192" s="305">
        <v>87357</v>
      </c>
      <c r="C192" s="302" t="s">
        <v>1573</v>
      </c>
      <c r="D192" s="305" t="s">
        <v>38</v>
      </c>
      <c r="E192" s="306">
        <v>0.18970000000000001</v>
      </c>
    </row>
    <row r="193" spans="1:5" x14ac:dyDescent="0.25">
      <c r="A193" s="302" t="s">
        <v>1480</v>
      </c>
      <c r="B193" s="305">
        <v>100486</v>
      </c>
      <c r="C193" s="302" t="s">
        <v>1574</v>
      </c>
      <c r="D193" s="305" t="s">
        <v>38</v>
      </c>
      <c r="E193" s="306">
        <v>0.24640000000000001</v>
      </c>
    </row>
    <row r="194" spans="1:5" x14ac:dyDescent="0.25">
      <c r="A194" s="302" t="s">
        <v>1480</v>
      </c>
      <c r="B194" s="305">
        <v>100481</v>
      </c>
      <c r="C194" s="302" t="s">
        <v>1575</v>
      </c>
      <c r="D194" s="305" t="s">
        <v>38</v>
      </c>
      <c r="E194" s="306">
        <v>0.16919999999999999</v>
      </c>
    </row>
    <row r="195" spans="1:5" x14ac:dyDescent="0.25">
      <c r="A195" s="302" t="s">
        <v>1480</v>
      </c>
      <c r="B195" s="305">
        <v>100492</v>
      </c>
      <c r="C195" s="302" t="s">
        <v>1576</v>
      </c>
      <c r="D195" s="305" t="s">
        <v>38</v>
      </c>
      <c r="E195" s="306">
        <v>0.1484</v>
      </c>
    </row>
    <row r="196" spans="1:5" x14ac:dyDescent="0.25">
      <c r="A196" s="302" t="s">
        <v>1480</v>
      </c>
      <c r="B196" s="305">
        <v>100483</v>
      </c>
      <c r="C196" s="302" t="s">
        <v>1577</v>
      </c>
      <c r="D196" s="305" t="s">
        <v>38</v>
      </c>
      <c r="E196" s="306">
        <v>0.26200000000000001</v>
      </c>
    </row>
    <row r="197" spans="1:5" x14ac:dyDescent="0.25">
      <c r="A197" s="302" t="s">
        <v>1480</v>
      </c>
      <c r="B197" s="305">
        <v>100484</v>
      </c>
      <c r="C197" s="302" t="s">
        <v>1578</v>
      </c>
      <c r="D197" s="305" t="s">
        <v>38</v>
      </c>
      <c r="E197" s="306">
        <v>0.183</v>
      </c>
    </row>
    <row r="198" spans="1:5" x14ac:dyDescent="0.25">
      <c r="A198" s="302" t="s">
        <v>1480</v>
      </c>
      <c r="B198" s="305">
        <v>100485</v>
      </c>
      <c r="C198" s="302" t="s">
        <v>1579</v>
      </c>
      <c r="D198" s="305" t="s">
        <v>38</v>
      </c>
      <c r="E198" s="306">
        <v>0.1305</v>
      </c>
    </row>
    <row r="199" spans="1:5" x14ac:dyDescent="0.25">
      <c r="A199" s="302" t="s">
        <v>1480</v>
      </c>
      <c r="B199" s="305">
        <v>87373</v>
      </c>
      <c r="C199" s="302" t="s">
        <v>1580</v>
      </c>
      <c r="D199" s="305" t="s">
        <v>38</v>
      </c>
      <c r="E199" s="306">
        <v>0.31080000000000002</v>
      </c>
    </row>
    <row r="200" spans="1:5" x14ac:dyDescent="0.25">
      <c r="A200" s="302" t="s">
        <v>1480</v>
      </c>
      <c r="B200" s="305">
        <v>87301</v>
      </c>
      <c r="C200" s="302" t="s">
        <v>1581</v>
      </c>
      <c r="D200" s="305" t="s">
        <v>38</v>
      </c>
      <c r="E200" s="306">
        <v>0.22739999999999999</v>
      </c>
    </row>
    <row r="201" spans="1:5" x14ac:dyDescent="0.25">
      <c r="A201" s="302" t="s">
        <v>1480</v>
      </c>
      <c r="B201" s="305">
        <v>87302</v>
      </c>
      <c r="C201" s="302" t="s">
        <v>1582</v>
      </c>
      <c r="D201" s="305" t="s">
        <v>38</v>
      </c>
      <c r="E201" s="306">
        <v>0.18840000000000001</v>
      </c>
    </row>
    <row r="202" spans="1:5" x14ac:dyDescent="0.25">
      <c r="A202" s="302" t="s">
        <v>1480</v>
      </c>
      <c r="B202" s="305">
        <v>87342</v>
      </c>
      <c r="C202" s="302" t="s">
        <v>1583</v>
      </c>
      <c r="D202" s="305" t="s">
        <v>38</v>
      </c>
      <c r="E202" s="306">
        <v>0.3397</v>
      </c>
    </row>
    <row r="203" spans="1:5" x14ac:dyDescent="0.25">
      <c r="A203" s="302" t="s">
        <v>1480</v>
      </c>
      <c r="B203" s="305">
        <v>87343</v>
      </c>
      <c r="C203" s="302" t="s">
        <v>1584</v>
      </c>
      <c r="D203" s="305" t="s">
        <v>38</v>
      </c>
      <c r="E203" s="306">
        <v>0.24179999999999999</v>
      </c>
    </row>
    <row r="204" spans="1:5" x14ac:dyDescent="0.25">
      <c r="A204" s="302" t="s">
        <v>1480</v>
      </c>
      <c r="B204" s="305">
        <v>87344</v>
      </c>
      <c r="C204" s="302" t="s">
        <v>1585</v>
      </c>
      <c r="D204" s="305" t="s">
        <v>38</v>
      </c>
      <c r="E204" s="306">
        <v>0.1623</v>
      </c>
    </row>
    <row r="205" spans="1:5" x14ac:dyDescent="0.25">
      <c r="A205" s="302" t="s">
        <v>1480</v>
      </c>
      <c r="B205" s="305">
        <v>88631</v>
      </c>
      <c r="C205" s="302" t="s">
        <v>1586</v>
      </c>
      <c r="D205" s="305" t="s">
        <v>38</v>
      </c>
      <c r="E205" s="306">
        <v>0.28389999999999999</v>
      </c>
    </row>
    <row r="206" spans="1:5" x14ac:dyDescent="0.25">
      <c r="A206" s="302" t="s">
        <v>1480</v>
      </c>
      <c r="B206" s="305">
        <v>100490</v>
      </c>
      <c r="C206" s="302" t="s">
        <v>1587</v>
      </c>
      <c r="D206" s="305" t="s">
        <v>38</v>
      </c>
      <c r="E206" s="306">
        <v>0.16450000000000001</v>
      </c>
    </row>
    <row r="207" spans="1:5" x14ac:dyDescent="0.25">
      <c r="A207" s="302" t="s">
        <v>1480</v>
      </c>
      <c r="B207" s="305">
        <v>100472</v>
      </c>
      <c r="C207" s="302" t="s">
        <v>1588</v>
      </c>
      <c r="D207" s="305" t="s">
        <v>38</v>
      </c>
      <c r="E207" s="306">
        <v>0.2944</v>
      </c>
    </row>
    <row r="208" spans="1:5" x14ac:dyDescent="0.25">
      <c r="A208" s="302" t="s">
        <v>1480</v>
      </c>
      <c r="B208" s="305">
        <v>100473</v>
      </c>
      <c r="C208" s="302" t="s">
        <v>1589</v>
      </c>
      <c r="D208" s="305" t="s">
        <v>38</v>
      </c>
      <c r="E208" s="306">
        <v>0.2041</v>
      </c>
    </row>
    <row r="209" spans="1:5" x14ac:dyDescent="0.25">
      <c r="A209" s="302" t="s">
        <v>1480</v>
      </c>
      <c r="B209" s="305">
        <v>100474</v>
      </c>
      <c r="C209" s="302" t="s">
        <v>1590</v>
      </c>
      <c r="D209" s="305" t="s">
        <v>38</v>
      </c>
      <c r="E209" s="306">
        <v>0.1429</v>
      </c>
    </row>
    <row r="210" spans="1:5" x14ac:dyDescent="0.25">
      <c r="A210" s="302" t="s">
        <v>1480</v>
      </c>
      <c r="B210" s="305">
        <v>87379</v>
      </c>
      <c r="C210" s="302" t="s">
        <v>1591</v>
      </c>
      <c r="D210" s="305" t="s">
        <v>38</v>
      </c>
      <c r="E210" s="306">
        <v>6.2199999999999998E-2</v>
      </c>
    </row>
    <row r="211" spans="1:5" x14ac:dyDescent="0.25">
      <c r="A211" s="302" t="s">
        <v>1480</v>
      </c>
      <c r="B211" s="305">
        <v>87319</v>
      </c>
      <c r="C211" s="302" t="s">
        <v>1592</v>
      </c>
      <c r="D211" s="305" t="s">
        <v>38</v>
      </c>
      <c r="E211" s="306">
        <v>3.8699999999999998E-2</v>
      </c>
    </row>
    <row r="212" spans="1:5" x14ac:dyDescent="0.25">
      <c r="A212" s="302" t="s">
        <v>1480</v>
      </c>
      <c r="B212" s="305">
        <v>87320</v>
      </c>
      <c r="C212" s="302" t="s">
        <v>1593</v>
      </c>
      <c r="D212" s="305" t="s">
        <v>38</v>
      </c>
      <c r="E212" s="306">
        <v>3.1699999999999999E-2</v>
      </c>
    </row>
    <row r="213" spans="1:5" x14ac:dyDescent="0.25">
      <c r="A213" s="302" t="s">
        <v>1480</v>
      </c>
      <c r="B213" s="305">
        <v>87358</v>
      </c>
      <c r="C213" s="302" t="s">
        <v>1594</v>
      </c>
      <c r="D213" s="305" t="s">
        <v>38</v>
      </c>
      <c r="E213" s="306">
        <v>4.8500000000000001E-2</v>
      </c>
    </row>
    <row r="214" spans="1:5" x14ac:dyDescent="0.25">
      <c r="A214" s="302" t="s">
        <v>1480</v>
      </c>
      <c r="B214" s="305">
        <v>87359</v>
      </c>
      <c r="C214" s="302" t="s">
        <v>1595</v>
      </c>
      <c r="D214" s="305" t="s">
        <v>38</v>
      </c>
      <c r="E214" s="306">
        <v>3.1199999999999999E-2</v>
      </c>
    </row>
    <row r="215" spans="1:5" x14ac:dyDescent="0.25">
      <c r="A215" s="302" t="s">
        <v>1480</v>
      </c>
      <c r="B215" s="305">
        <v>87376</v>
      </c>
      <c r="C215" s="302" t="s">
        <v>1596</v>
      </c>
      <c r="D215" s="305" t="s">
        <v>38</v>
      </c>
      <c r="E215" s="306">
        <v>0.3987</v>
      </c>
    </row>
    <row r="216" spans="1:5" x14ac:dyDescent="0.25">
      <c r="A216" s="302" t="s">
        <v>1480</v>
      </c>
      <c r="B216" s="305">
        <v>87310</v>
      </c>
      <c r="C216" s="302" t="s">
        <v>1597</v>
      </c>
      <c r="D216" s="305" t="s">
        <v>38</v>
      </c>
      <c r="E216" s="306">
        <v>0.28039999999999998</v>
      </c>
    </row>
    <row r="217" spans="1:5" x14ac:dyDescent="0.25">
      <c r="A217" s="302" t="s">
        <v>1480</v>
      </c>
      <c r="B217" s="305">
        <v>87311</v>
      </c>
      <c r="C217" s="302" t="s">
        <v>1598</v>
      </c>
      <c r="D217" s="305" t="s">
        <v>38</v>
      </c>
      <c r="E217" s="306">
        <v>0.23730000000000001</v>
      </c>
    </row>
    <row r="218" spans="1:5" x14ac:dyDescent="0.25">
      <c r="A218" s="302" t="s">
        <v>1480</v>
      </c>
      <c r="B218" s="305">
        <v>87350</v>
      </c>
      <c r="C218" s="302" t="s">
        <v>1599</v>
      </c>
      <c r="D218" s="305" t="s">
        <v>38</v>
      </c>
      <c r="E218" s="306">
        <v>0.36859999999999998</v>
      </c>
    </row>
    <row r="219" spans="1:5" x14ac:dyDescent="0.25">
      <c r="A219" s="302" t="s">
        <v>1480</v>
      </c>
      <c r="B219" s="305">
        <v>87351</v>
      </c>
      <c r="C219" s="302" t="s">
        <v>1600</v>
      </c>
      <c r="D219" s="305" t="s">
        <v>38</v>
      </c>
      <c r="E219" s="306">
        <v>0.2215</v>
      </c>
    </row>
    <row r="220" spans="1:5" x14ac:dyDescent="0.25">
      <c r="A220" s="302" t="s">
        <v>1480</v>
      </c>
      <c r="B220" s="305">
        <v>87374</v>
      </c>
      <c r="C220" s="302" t="s">
        <v>1601</v>
      </c>
      <c r="D220" s="305" t="s">
        <v>38</v>
      </c>
      <c r="E220" s="306">
        <v>0.33879999999999999</v>
      </c>
    </row>
    <row r="221" spans="1:5" x14ac:dyDescent="0.25">
      <c r="A221" s="302" t="s">
        <v>1480</v>
      </c>
      <c r="B221" s="305">
        <v>87304</v>
      </c>
      <c r="C221" s="302" t="s">
        <v>1602</v>
      </c>
      <c r="D221" s="305" t="s">
        <v>38</v>
      </c>
      <c r="E221" s="306">
        <v>0.2306</v>
      </c>
    </row>
    <row r="222" spans="1:5" x14ac:dyDescent="0.25">
      <c r="A222" s="302" t="s">
        <v>1480</v>
      </c>
      <c r="B222" s="305">
        <v>87305</v>
      </c>
      <c r="C222" s="302" t="s">
        <v>1603</v>
      </c>
      <c r="D222" s="305" t="s">
        <v>38</v>
      </c>
      <c r="E222" s="306">
        <v>0.2127</v>
      </c>
    </row>
    <row r="223" spans="1:5" x14ac:dyDescent="0.25">
      <c r="A223" s="302" t="s">
        <v>1480</v>
      </c>
      <c r="B223" s="305">
        <v>87345</v>
      </c>
      <c r="C223" s="302" t="s">
        <v>1604</v>
      </c>
      <c r="D223" s="305" t="s">
        <v>38</v>
      </c>
      <c r="E223" s="306">
        <v>0.34050000000000002</v>
      </c>
    </row>
    <row r="224" spans="1:5" x14ac:dyDescent="0.25">
      <c r="A224" s="302" t="s">
        <v>1480</v>
      </c>
      <c r="B224" s="305">
        <v>87346</v>
      </c>
      <c r="C224" s="302" t="s">
        <v>1605</v>
      </c>
      <c r="D224" s="305" t="s">
        <v>38</v>
      </c>
      <c r="E224" s="306">
        <v>0.249</v>
      </c>
    </row>
    <row r="225" spans="1:5" x14ac:dyDescent="0.25">
      <c r="A225" s="302" t="s">
        <v>1480</v>
      </c>
      <c r="B225" s="305">
        <v>87347</v>
      </c>
      <c r="C225" s="302" t="s">
        <v>1606</v>
      </c>
      <c r="D225" s="305" t="s">
        <v>38</v>
      </c>
      <c r="E225" s="306">
        <v>0.1804</v>
      </c>
    </row>
    <row r="226" spans="1:5" x14ac:dyDescent="0.25">
      <c r="A226" s="302" t="s">
        <v>1480</v>
      </c>
      <c r="B226" s="305">
        <v>87366</v>
      </c>
      <c r="C226" s="302" t="s">
        <v>1607</v>
      </c>
      <c r="D226" s="305" t="s">
        <v>38</v>
      </c>
      <c r="E226" s="306">
        <v>0.39750000000000002</v>
      </c>
    </row>
    <row r="227" spans="1:5" x14ac:dyDescent="0.25">
      <c r="A227" s="302" t="s">
        <v>1480</v>
      </c>
      <c r="B227" s="305">
        <v>87283</v>
      </c>
      <c r="C227" s="302" t="s">
        <v>1608</v>
      </c>
      <c r="D227" s="305" t="s">
        <v>38</v>
      </c>
      <c r="E227" s="306">
        <v>0.27400000000000002</v>
      </c>
    </row>
    <row r="228" spans="1:5" x14ac:dyDescent="0.25">
      <c r="A228" s="302" t="s">
        <v>1480</v>
      </c>
      <c r="B228" s="305">
        <v>87284</v>
      </c>
      <c r="C228" s="302" t="s">
        <v>1609</v>
      </c>
      <c r="D228" s="305" t="s">
        <v>38</v>
      </c>
      <c r="E228" s="306">
        <v>0.2361</v>
      </c>
    </row>
    <row r="229" spans="1:5" x14ac:dyDescent="0.25">
      <c r="A229" s="302" t="s">
        <v>1480</v>
      </c>
      <c r="B229" s="305">
        <v>87329</v>
      </c>
      <c r="C229" s="302" t="s">
        <v>1610</v>
      </c>
      <c r="D229" s="305" t="s">
        <v>38</v>
      </c>
      <c r="E229" s="306">
        <v>0.35709999999999997</v>
      </c>
    </row>
    <row r="230" spans="1:5" x14ac:dyDescent="0.25">
      <c r="A230" s="302" t="s">
        <v>1480</v>
      </c>
      <c r="B230" s="305">
        <v>87330</v>
      </c>
      <c r="C230" s="302" t="s">
        <v>1611</v>
      </c>
      <c r="D230" s="305" t="s">
        <v>38</v>
      </c>
      <c r="E230" s="306">
        <v>0.2198</v>
      </c>
    </row>
    <row r="231" spans="1:5" x14ac:dyDescent="0.25">
      <c r="A231" s="302" t="s">
        <v>1480</v>
      </c>
      <c r="B231" s="305">
        <v>87375</v>
      </c>
      <c r="C231" s="302" t="s">
        <v>1612</v>
      </c>
      <c r="D231" s="305" t="s">
        <v>38</v>
      </c>
      <c r="E231" s="306">
        <v>0.36480000000000001</v>
      </c>
    </row>
    <row r="232" spans="1:5" x14ac:dyDescent="0.25">
      <c r="A232" s="302" t="s">
        <v>1480</v>
      </c>
      <c r="B232" s="305">
        <v>87307</v>
      </c>
      <c r="C232" s="302" t="s">
        <v>1613</v>
      </c>
      <c r="D232" s="305" t="s">
        <v>38</v>
      </c>
      <c r="E232" s="306">
        <v>0.2666</v>
      </c>
    </row>
    <row r="233" spans="1:5" x14ac:dyDescent="0.25">
      <c r="A233" s="302" t="s">
        <v>1480</v>
      </c>
      <c r="B233" s="305">
        <v>87308</v>
      </c>
      <c r="C233" s="302" t="s">
        <v>1614</v>
      </c>
      <c r="D233" s="305" t="s">
        <v>38</v>
      </c>
      <c r="E233" s="306">
        <v>0.22900000000000001</v>
      </c>
    </row>
    <row r="234" spans="1:5" x14ac:dyDescent="0.25">
      <c r="A234" s="302" t="s">
        <v>1480</v>
      </c>
      <c r="B234" s="305">
        <v>87348</v>
      </c>
      <c r="C234" s="302" t="s">
        <v>1615</v>
      </c>
      <c r="D234" s="305" t="s">
        <v>38</v>
      </c>
      <c r="E234" s="306">
        <v>0.33839999999999998</v>
      </c>
    </row>
    <row r="235" spans="1:5" x14ac:dyDescent="0.25">
      <c r="A235" s="302" t="s">
        <v>1480</v>
      </c>
      <c r="B235" s="305">
        <v>87349</v>
      </c>
      <c r="C235" s="302" t="s">
        <v>1616</v>
      </c>
      <c r="D235" s="305" t="s">
        <v>38</v>
      </c>
      <c r="E235" s="306">
        <v>0.1845</v>
      </c>
    </row>
    <row r="236" spans="1:5" x14ac:dyDescent="0.25">
      <c r="A236" s="302" t="s">
        <v>1480</v>
      </c>
      <c r="B236" s="305">
        <v>87365</v>
      </c>
      <c r="C236" s="302" t="s">
        <v>1617</v>
      </c>
      <c r="D236" s="305" t="s">
        <v>38</v>
      </c>
      <c r="E236" s="306">
        <v>0.40910000000000002</v>
      </c>
    </row>
    <row r="237" spans="1:5" x14ac:dyDescent="0.25">
      <c r="A237" s="302" t="s">
        <v>1480</v>
      </c>
      <c r="B237" s="305">
        <v>87280</v>
      </c>
      <c r="C237" s="302" t="s">
        <v>1618</v>
      </c>
      <c r="D237" s="305" t="s">
        <v>38</v>
      </c>
      <c r="E237" s="306">
        <v>0.31419999999999998</v>
      </c>
    </row>
    <row r="238" spans="1:5" x14ac:dyDescent="0.25">
      <c r="A238" s="302" t="s">
        <v>1480</v>
      </c>
      <c r="B238" s="305">
        <v>87281</v>
      </c>
      <c r="C238" s="302" t="s">
        <v>1619</v>
      </c>
      <c r="D238" s="305" t="s">
        <v>38</v>
      </c>
      <c r="E238" s="306">
        <v>0.2722</v>
      </c>
    </row>
    <row r="239" spans="1:5" x14ac:dyDescent="0.25">
      <c r="A239" s="302" t="s">
        <v>1480</v>
      </c>
      <c r="B239" s="305">
        <v>87327</v>
      </c>
      <c r="C239" s="302" t="s">
        <v>1620</v>
      </c>
      <c r="D239" s="305" t="s">
        <v>38</v>
      </c>
      <c r="E239" s="306">
        <v>0.35699999999999998</v>
      </c>
    </row>
    <row r="240" spans="1:5" x14ac:dyDescent="0.25">
      <c r="A240" s="302" t="s">
        <v>1480</v>
      </c>
      <c r="B240" s="305">
        <v>87328</v>
      </c>
      <c r="C240" s="302" t="s">
        <v>1621</v>
      </c>
      <c r="D240" s="305" t="s">
        <v>38</v>
      </c>
      <c r="E240" s="306">
        <v>0.22470000000000001</v>
      </c>
    </row>
    <row r="241" spans="1:5" x14ac:dyDescent="0.25">
      <c r="A241" s="302" t="s">
        <v>1480</v>
      </c>
      <c r="B241" s="305">
        <v>87410</v>
      </c>
      <c r="C241" s="302" t="s">
        <v>1622</v>
      </c>
      <c r="D241" s="305" t="s">
        <v>38</v>
      </c>
      <c r="E241" s="306">
        <v>0.18770000000000001</v>
      </c>
    </row>
    <row r="242" spans="1:5" x14ac:dyDescent="0.25">
      <c r="A242" s="302" t="s">
        <v>1623</v>
      </c>
      <c r="B242" s="305">
        <v>95577</v>
      </c>
      <c r="C242" s="302" t="s">
        <v>1051</v>
      </c>
      <c r="D242" s="305" t="s">
        <v>1</v>
      </c>
      <c r="E242" s="306">
        <v>0.1104</v>
      </c>
    </row>
    <row r="243" spans="1:5" x14ac:dyDescent="0.25">
      <c r="A243" s="302" t="s">
        <v>1623</v>
      </c>
      <c r="B243" s="305">
        <v>95578</v>
      </c>
      <c r="C243" s="302" t="s">
        <v>1624</v>
      </c>
      <c r="D243" s="305" t="s">
        <v>1</v>
      </c>
      <c r="E243" s="306">
        <v>7.0099999999999996E-2</v>
      </c>
    </row>
    <row r="244" spans="1:5" x14ac:dyDescent="0.25">
      <c r="A244" s="302" t="s">
        <v>1623</v>
      </c>
      <c r="B244" s="305">
        <v>95579</v>
      </c>
      <c r="C244" s="302" t="s">
        <v>1625</v>
      </c>
      <c r="D244" s="305" t="s">
        <v>1</v>
      </c>
      <c r="E244" s="306">
        <v>4.2999999999999997E-2</v>
      </c>
    </row>
    <row r="245" spans="1:5" x14ac:dyDescent="0.25">
      <c r="A245" s="302" t="s">
        <v>1623</v>
      </c>
      <c r="B245" s="305">
        <v>95580</v>
      </c>
      <c r="C245" s="302" t="s">
        <v>1626</v>
      </c>
      <c r="D245" s="305" t="s">
        <v>1</v>
      </c>
      <c r="E245" s="306">
        <v>2.75E-2</v>
      </c>
    </row>
    <row r="246" spans="1:5" x14ac:dyDescent="0.25">
      <c r="A246" s="302" t="s">
        <v>1623</v>
      </c>
      <c r="B246" s="305">
        <v>95581</v>
      </c>
      <c r="C246" s="302" t="s">
        <v>1627</v>
      </c>
      <c r="D246" s="305" t="s">
        <v>1</v>
      </c>
      <c r="E246" s="306">
        <v>2.46E-2</v>
      </c>
    </row>
    <row r="247" spans="1:5" x14ac:dyDescent="0.25">
      <c r="A247" s="302" t="s">
        <v>1623</v>
      </c>
      <c r="B247" s="305">
        <v>95582</v>
      </c>
      <c r="C247" s="302" t="s">
        <v>1628</v>
      </c>
      <c r="D247" s="305" t="s">
        <v>1</v>
      </c>
      <c r="E247" s="306">
        <v>2.0799999999999999E-2</v>
      </c>
    </row>
    <row r="248" spans="1:5" x14ac:dyDescent="0.25">
      <c r="A248" s="302" t="s">
        <v>1623</v>
      </c>
      <c r="B248" s="305">
        <v>95576</v>
      </c>
      <c r="C248" s="302" t="s">
        <v>1629</v>
      </c>
      <c r="D248" s="305" t="s">
        <v>1</v>
      </c>
      <c r="E248" s="306">
        <v>0.19520000000000001</v>
      </c>
    </row>
    <row r="249" spans="1:5" x14ac:dyDescent="0.25">
      <c r="A249" s="302" t="s">
        <v>1623</v>
      </c>
      <c r="B249" s="305">
        <v>95583</v>
      </c>
      <c r="C249" s="302" t="s">
        <v>1050</v>
      </c>
      <c r="D249" s="305" t="s">
        <v>1</v>
      </c>
      <c r="E249" s="306">
        <v>0.43409999999999999</v>
      </c>
    </row>
    <row r="250" spans="1:5" x14ac:dyDescent="0.25">
      <c r="A250" s="302" t="s">
        <v>1623</v>
      </c>
      <c r="B250" s="305">
        <v>95584</v>
      </c>
      <c r="C250" s="302" t="s">
        <v>1630</v>
      </c>
      <c r="D250" s="305" t="s">
        <v>1</v>
      </c>
      <c r="E250" s="306">
        <v>0.29520000000000002</v>
      </c>
    </row>
    <row r="251" spans="1:5" x14ac:dyDescent="0.25">
      <c r="A251" s="302" t="s">
        <v>1623</v>
      </c>
      <c r="B251" s="305">
        <v>95593</v>
      </c>
      <c r="C251" s="302" t="s">
        <v>1631</v>
      </c>
      <c r="D251" s="305" t="s">
        <v>1</v>
      </c>
      <c r="E251" s="306">
        <v>0.29520000000000002</v>
      </c>
    </row>
    <row r="252" spans="1:5" x14ac:dyDescent="0.25">
      <c r="A252" s="302" t="s">
        <v>1623</v>
      </c>
      <c r="B252" s="305">
        <v>95592</v>
      </c>
      <c r="C252" s="302" t="s">
        <v>1632</v>
      </c>
      <c r="D252" s="305" t="s">
        <v>1</v>
      </c>
      <c r="E252" s="306">
        <v>0.43409999999999999</v>
      </c>
    </row>
    <row r="253" spans="1:5" x14ac:dyDescent="0.25">
      <c r="A253" s="302" t="s">
        <v>1633</v>
      </c>
      <c r="B253" s="305">
        <v>92919</v>
      </c>
      <c r="C253" s="302" t="s">
        <v>1634</v>
      </c>
      <c r="D253" s="305" t="s">
        <v>1</v>
      </c>
      <c r="E253" s="306">
        <v>0.19719999999999999</v>
      </c>
    </row>
    <row r="254" spans="1:5" x14ac:dyDescent="0.25">
      <c r="A254" s="302" t="s">
        <v>1633</v>
      </c>
      <c r="B254" s="305">
        <v>92921</v>
      </c>
      <c r="C254" s="302" t="s">
        <v>1210</v>
      </c>
      <c r="D254" s="305" t="s">
        <v>1</v>
      </c>
      <c r="E254" s="306">
        <v>0.1512</v>
      </c>
    </row>
    <row r="255" spans="1:5" x14ac:dyDescent="0.25">
      <c r="A255" s="302" t="s">
        <v>1633</v>
      </c>
      <c r="B255" s="305">
        <v>92922</v>
      </c>
      <c r="C255" s="302" t="s">
        <v>1635</v>
      </c>
      <c r="D255" s="305" t="s">
        <v>1</v>
      </c>
      <c r="E255" s="306">
        <v>0.1157</v>
      </c>
    </row>
    <row r="256" spans="1:5" x14ac:dyDescent="0.25">
      <c r="A256" s="302" t="s">
        <v>1633</v>
      </c>
      <c r="B256" s="305">
        <v>92923</v>
      </c>
      <c r="C256" s="302" t="s">
        <v>1636</v>
      </c>
      <c r="D256" s="305" t="s">
        <v>1</v>
      </c>
      <c r="E256" s="306">
        <v>7.9100000000000004E-2</v>
      </c>
    </row>
    <row r="257" spans="1:5" x14ac:dyDescent="0.25">
      <c r="A257" s="302" t="s">
        <v>1633</v>
      </c>
      <c r="B257" s="305">
        <v>92924</v>
      </c>
      <c r="C257" s="302" t="s">
        <v>1637</v>
      </c>
      <c r="D257" s="305" t="s">
        <v>1</v>
      </c>
      <c r="E257" s="306">
        <v>6.2799999999999995E-2</v>
      </c>
    </row>
    <row r="258" spans="1:5" x14ac:dyDescent="0.25">
      <c r="A258" s="302" t="s">
        <v>1633</v>
      </c>
      <c r="B258" s="305">
        <v>104104</v>
      </c>
      <c r="C258" s="302" t="s">
        <v>1638</v>
      </c>
      <c r="D258" s="305" t="s">
        <v>1</v>
      </c>
      <c r="E258" s="306">
        <v>2.4899999999999999E-2</v>
      </c>
    </row>
    <row r="259" spans="1:5" x14ac:dyDescent="0.25">
      <c r="A259" s="302" t="s">
        <v>1633</v>
      </c>
      <c r="B259" s="305">
        <v>92916</v>
      </c>
      <c r="C259" s="302" t="s">
        <v>1639</v>
      </c>
      <c r="D259" s="305" t="s">
        <v>1</v>
      </c>
      <c r="E259" s="306">
        <v>0.34379999999999999</v>
      </c>
    </row>
    <row r="260" spans="1:5" x14ac:dyDescent="0.25">
      <c r="A260" s="302" t="s">
        <v>1633</v>
      </c>
      <c r="B260" s="305">
        <v>92917</v>
      </c>
      <c r="C260" s="302" t="s">
        <v>1640</v>
      </c>
      <c r="D260" s="305" t="s">
        <v>1</v>
      </c>
      <c r="E260" s="306">
        <v>0.25569999999999998</v>
      </c>
    </row>
    <row r="261" spans="1:5" x14ac:dyDescent="0.25">
      <c r="A261" s="302" t="s">
        <v>1633</v>
      </c>
      <c r="B261" s="305">
        <v>92915</v>
      </c>
      <c r="C261" s="302" t="s">
        <v>1641</v>
      </c>
      <c r="D261" s="305" t="s">
        <v>1</v>
      </c>
      <c r="E261" s="306">
        <v>0.45569999999999999</v>
      </c>
    </row>
    <row r="262" spans="1:5" x14ac:dyDescent="0.25">
      <c r="A262" s="302" t="s">
        <v>1633</v>
      </c>
      <c r="B262" s="305">
        <v>92771</v>
      </c>
      <c r="C262" s="302" t="s">
        <v>1215</v>
      </c>
      <c r="D262" s="305" t="s">
        <v>1</v>
      </c>
      <c r="E262" s="306">
        <v>9.5799999999999996E-2</v>
      </c>
    </row>
    <row r="263" spans="1:5" x14ac:dyDescent="0.25">
      <c r="A263" s="302" t="s">
        <v>1633</v>
      </c>
      <c r="B263" s="305">
        <v>92772</v>
      </c>
      <c r="C263" s="302" t="s">
        <v>1085</v>
      </c>
      <c r="D263" s="305" t="s">
        <v>1</v>
      </c>
      <c r="E263" s="306">
        <v>6.1499999999999999E-2</v>
      </c>
    </row>
    <row r="264" spans="1:5" x14ac:dyDescent="0.25">
      <c r="A264" s="302" t="s">
        <v>1633</v>
      </c>
      <c r="B264" s="305">
        <v>92773</v>
      </c>
      <c r="C264" s="302" t="s">
        <v>1642</v>
      </c>
      <c r="D264" s="305" t="s">
        <v>1</v>
      </c>
      <c r="E264" s="306">
        <v>4.6899999999999997E-2</v>
      </c>
    </row>
    <row r="265" spans="1:5" x14ac:dyDescent="0.25">
      <c r="A265" s="302" t="s">
        <v>1633</v>
      </c>
      <c r="B265" s="305">
        <v>92774</v>
      </c>
      <c r="C265" s="302" t="s">
        <v>1643</v>
      </c>
      <c r="D265" s="305" t="s">
        <v>1</v>
      </c>
      <c r="E265" s="306">
        <v>3.3799999999999997E-2</v>
      </c>
    </row>
    <row r="266" spans="1:5" x14ac:dyDescent="0.25">
      <c r="A266" s="302" t="s">
        <v>1633</v>
      </c>
      <c r="B266" s="305">
        <v>92769</v>
      </c>
      <c r="C266" s="302" t="s">
        <v>1644</v>
      </c>
      <c r="D266" s="305" t="s">
        <v>1</v>
      </c>
      <c r="E266" s="306">
        <v>0.21329999999999999</v>
      </c>
    </row>
    <row r="267" spans="1:5" x14ac:dyDescent="0.25">
      <c r="A267" s="302" t="s">
        <v>1633</v>
      </c>
      <c r="B267" s="305">
        <v>92770</v>
      </c>
      <c r="C267" s="302" t="s">
        <v>1645</v>
      </c>
      <c r="D267" s="305" t="s">
        <v>1</v>
      </c>
      <c r="E267" s="306">
        <v>0.1406</v>
      </c>
    </row>
    <row r="268" spans="1:5" x14ac:dyDescent="0.25">
      <c r="A268" s="302" t="s">
        <v>1633</v>
      </c>
      <c r="B268" s="305">
        <v>92767</v>
      </c>
      <c r="C268" s="302" t="s">
        <v>1214</v>
      </c>
      <c r="D268" s="305" t="s">
        <v>1</v>
      </c>
      <c r="E268" s="306">
        <v>0.39079999999999998</v>
      </c>
    </row>
    <row r="269" spans="1:5" x14ac:dyDescent="0.25">
      <c r="A269" s="302" t="s">
        <v>1633</v>
      </c>
      <c r="B269" s="305">
        <v>92768</v>
      </c>
      <c r="C269" s="302" t="s">
        <v>1646</v>
      </c>
      <c r="D269" s="305" t="s">
        <v>1</v>
      </c>
      <c r="E269" s="306">
        <v>0.31619999999999998</v>
      </c>
    </row>
    <row r="270" spans="1:5" x14ac:dyDescent="0.25">
      <c r="A270" s="302" t="s">
        <v>1633</v>
      </c>
      <c r="B270" s="305">
        <v>92762</v>
      </c>
      <c r="C270" s="302" t="s">
        <v>449</v>
      </c>
      <c r="D270" s="305" t="s">
        <v>1</v>
      </c>
      <c r="E270" s="306">
        <v>0.1283</v>
      </c>
    </row>
    <row r="271" spans="1:5" x14ac:dyDescent="0.25">
      <c r="A271" s="302" t="s">
        <v>1633</v>
      </c>
      <c r="B271" s="305">
        <v>92763</v>
      </c>
      <c r="C271" s="302" t="s">
        <v>479</v>
      </c>
      <c r="D271" s="305" t="s">
        <v>1</v>
      </c>
      <c r="E271" s="306">
        <v>9.4799999999999995E-2</v>
      </c>
    </row>
    <row r="272" spans="1:5" x14ac:dyDescent="0.25">
      <c r="A272" s="302" t="s">
        <v>1633</v>
      </c>
      <c r="B272" s="305">
        <v>92764</v>
      </c>
      <c r="C272" s="302" t="s">
        <v>1647</v>
      </c>
      <c r="D272" s="305" t="s">
        <v>1</v>
      </c>
      <c r="E272" s="306">
        <v>6.9599999999999995E-2</v>
      </c>
    </row>
    <row r="273" spans="1:5" x14ac:dyDescent="0.25">
      <c r="A273" s="302" t="s">
        <v>1633</v>
      </c>
      <c r="B273" s="305">
        <v>92765</v>
      </c>
      <c r="C273" s="302" t="s">
        <v>1648</v>
      </c>
      <c r="D273" s="305" t="s">
        <v>1</v>
      </c>
      <c r="E273" s="306">
        <v>4.58E-2</v>
      </c>
    </row>
    <row r="274" spans="1:5" x14ac:dyDescent="0.25">
      <c r="A274" s="302" t="s">
        <v>1633</v>
      </c>
      <c r="B274" s="305">
        <v>92766</v>
      </c>
      <c r="C274" s="302" t="s">
        <v>1649</v>
      </c>
      <c r="D274" s="305" t="s">
        <v>1</v>
      </c>
      <c r="E274" s="306">
        <v>3.6600000000000001E-2</v>
      </c>
    </row>
    <row r="275" spans="1:5" x14ac:dyDescent="0.25">
      <c r="A275" s="302" t="s">
        <v>1633</v>
      </c>
      <c r="B275" s="305">
        <v>104105</v>
      </c>
      <c r="C275" s="302" t="s">
        <v>1650</v>
      </c>
      <c r="D275" s="305" t="s">
        <v>1</v>
      </c>
      <c r="E275" s="306">
        <v>2.4899999999999999E-2</v>
      </c>
    </row>
    <row r="276" spans="1:5" x14ac:dyDescent="0.25">
      <c r="A276" s="302" t="s">
        <v>1633</v>
      </c>
      <c r="B276" s="305">
        <v>92760</v>
      </c>
      <c r="C276" s="302" t="s">
        <v>1651</v>
      </c>
      <c r="D276" s="305" t="s">
        <v>1</v>
      </c>
      <c r="E276" s="306">
        <v>0.24890000000000001</v>
      </c>
    </row>
    <row r="277" spans="1:5" x14ac:dyDescent="0.25">
      <c r="A277" s="302" t="s">
        <v>1633</v>
      </c>
      <c r="B277" s="305">
        <v>92761</v>
      </c>
      <c r="C277" s="302" t="s">
        <v>1652</v>
      </c>
      <c r="D277" s="305" t="s">
        <v>1</v>
      </c>
      <c r="E277" s="306">
        <v>0.17330000000000001</v>
      </c>
    </row>
    <row r="278" spans="1:5" x14ac:dyDescent="0.25">
      <c r="A278" s="302" t="s">
        <v>1633</v>
      </c>
      <c r="B278" s="305">
        <v>92759</v>
      </c>
      <c r="C278" s="302" t="s">
        <v>450</v>
      </c>
      <c r="D278" s="305" t="s">
        <v>1</v>
      </c>
      <c r="E278" s="306">
        <v>0.35449999999999998</v>
      </c>
    </row>
    <row r="279" spans="1:5" x14ac:dyDescent="0.25">
      <c r="A279" s="302" t="s">
        <v>1633</v>
      </c>
      <c r="B279" s="305">
        <v>104108</v>
      </c>
      <c r="C279" s="302" t="s">
        <v>1653</v>
      </c>
      <c r="D279" s="305" t="s">
        <v>1</v>
      </c>
      <c r="E279" s="306">
        <v>0.24349999999999999</v>
      </c>
    </row>
    <row r="280" spans="1:5" x14ac:dyDescent="0.25">
      <c r="A280" s="302" t="s">
        <v>1633</v>
      </c>
      <c r="B280" s="305">
        <v>104107</v>
      </c>
      <c r="C280" s="302" t="s">
        <v>1654</v>
      </c>
      <c r="D280" s="305" t="s">
        <v>1</v>
      </c>
      <c r="E280" s="306">
        <v>0.2177</v>
      </c>
    </row>
    <row r="281" spans="1:5" x14ac:dyDescent="0.25">
      <c r="A281" s="302" t="s">
        <v>1633</v>
      </c>
      <c r="B281" s="305">
        <v>104106</v>
      </c>
      <c r="C281" s="302" t="s">
        <v>1655</v>
      </c>
      <c r="D281" s="305" t="s">
        <v>1</v>
      </c>
      <c r="E281" s="306">
        <v>0.17130000000000001</v>
      </c>
    </row>
    <row r="282" spans="1:5" x14ac:dyDescent="0.25">
      <c r="A282" s="302" t="s">
        <v>1633</v>
      </c>
      <c r="B282" s="305">
        <v>104110</v>
      </c>
      <c r="C282" s="302" t="s">
        <v>1656</v>
      </c>
      <c r="D282" s="305" t="s">
        <v>1</v>
      </c>
      <c r="E282" s="306">
        <v>0.43940000000000001</v>
      </c>
    </row>
    <row r="283" spans="1:5" x14ac:dyDescent="0.25">
      <c r="A283" s="302" t="s">
        <v>1633</v>
      </c>
      <c r="B283" s="305">
        <v>104109</v>
      </c>
      <c r="C283" s="302" t="s">
        <v>1657</v>
      </c>
      <c r="D283" s="305" t="s">
        <v>1</v>
      </c>
      <c r="E283" s="306">
        <v>0.34279999999999999</v>
      </c>
    </row>
    <row r="284" spans="1:5" x14ac:dyDescent="0.25">
      <c r="A284" s="302" t="s">
        <v>1633</v>
      </c>
      <c r="B284" s="305">
        <v>104111</v>
      </c>
      <c r="C284" s="302" t="s">
        <v>1658</v>
      </c>
      <c r="D284" s="305" t="s">
        <v>1</v>
      </c>
      <c r="E284" s="306">
        <v>0.55030000000000001</v>
      </c>
    </row>
    <row r="285" spans="1:5" x14ac:dyDescent="0.25">
      <c r="A285" s="302" t="s">
        <v>1633</v>
      </c>
      <c r="B285" s="305">
        <v>92884</v>
      </c>
      <c r="C285" s="302" t="s">
        <v>1659</v>
      </c>
      <c r="D285" s="305" t="s">
        <v>1</v>
      </c>
      <c r="E285" s="306">
        <v>0.15809999999999999</v>
      </c>
    </row>
    <row r="286" spans="1:5" x14ac:dyDescent="0.25">
      <c r="A286" s="302" t="s">
        <v>1633</v>
      </c>
      <c r="B286" s="305">
        <v>92885</v>
      </c>
      <c r="C286" s="302" t="s">
        <v>1660</v>
      </c>
      <c r="D286" s="305" t="s">
        <v>1</v>
      </c>
      <c r="E286" s="306">
        <v>0.1153</v>
      </c>
    </row>
    <row r="287" spans="1:5" x14ac:dyDescent="0.25">
      <c r="A287" s="302" t="s">
        <v>1633</v>
      </c>
      <c r="B287" s="305">
        <v>92886</v>
      </c>
      <c r="C287" s="302" t="s">
        <v>1661</v>
      </c>
      <c r="D287" s="305" t="s">
        <v>1</v>
      </c>
      <c r="E287" s="306">
        <v>7.7499999999999999E-2</v>
      </c>
    </row>
    <row r="288" spans="1:5" x14ac:dyDescent="0.25">
      <c r="A288" s="302" t="s">
        <v>1633</v>
      </c>
      <c r="B288" s="305">
        <v>92887</v>
      </c>
      <c r="C288" s="302" t="s">
        <v>1662</v>
      </c>
      <c r="D288" s="305" t="s">
        <v>1</v>
      </c>
      <c r="E288" s="306">
        <v>4.9599999999999998E-2</v>
      </c>
    </row>
    <row r="289" spans="1:5" x14ac:dyDescent="0.25">
      <c r="A289" s="302" t="s">
        <v>1633</v>
      </c>
      <c r="B289" s="305">
        <v>92888</v>
      </c>
      <c r="C289" s="302" t="s">
        <v>1663</v>
      </c>
      <c r="D289" s="305" t="s">
        <v>1</v>
      </c>
      <c r="E289" s="306">
        <v>2.81E-2</v>
      </c>
    </row>
    <row r="290" spans="1:5" x14ac:dyDescent="0.25">
      <c r="A290" s="302" t="s">
        <v>1633</v>
      </c>
      <c r="B290" s="305">
        <v>92882</v>
      </c>
      <c r="C290" s="302" t="s">
        <v>1664</v>
      </c>
      <c r="D290" s="305" t="s">
        <v>1</v>
      </c>
      <c r="E290" s="306">
        <v>0.30890000000000001</v>
      </c>
    </row>
    <row r="291" spans="1:5" x14ac:dyDescent="0.25">
      <c r="A291" s="302" t="s">
        <v>1633</v>
      </c>
      <c r="B291" s="305">
        <v>92883</v>
      </c>
      <c r="C291" s="302" t="s">
        <v>1665</v>
      </c>
      <c r="D291" s="305" t="s">
        <v>1</v>
      </c>
      <c r="E291" s="306">
        <v>0.22789999999999999</v>
      </c>
    </row>
    <row r="292" spans="1:5" x14ac:dyDescent="0.25">
      <c r="A292" s="302" t="s">
        <v>1633</v>
      </c>
      <c r="B292" s="305">
        <v>92877</v>
      </c>
      <c r="C292" s="302" t="s">
        <v>1666</v>
      </c>
      <c r="D292" s="305" t="s">
        <v>1</v>
      </c>
      <c r="E292" s="306">
        <v>3.5900000000000001E-2</v>
      </c>
    </row>
    <row r="293" spans="1:5" x14ac:dyDescent="0.25">
      <c r="A293" s="302" t="s">
        <v>1633</v>
      </c>
      <c r="B293" s="305">
        <v>92878</v>
      </c>
      <c r="C293" s="302" t="s">
        <v>1667</v>
      </c>
      <c r="D293" s="305" t="s">
        <v>1</v>
      </c>
      <c r="E293" s="306">
        <v>1.9699999999999999E-2</v>
      </c>
    </row>
    <row r="294" spans="1:5" x14ac:dyDescent="0.25">
      <c r="A294" s="302" t="s">
        <v>1633</v>
      </c>
      <c r="B294" s="305">
        <v>92879</v>
      </c>
      <c r="C294" s="302" t="s">
        <v>1668</v>
      </c>
      <c r="D294" s="305" t="s">
        <v>1</v>
      </c>
      <c r="E294" s="306">
        <v>8.9999999999999993E-3</v>
      </c>
    </row>
    <row r="295" spans="1:5" x14ac:dyDescent="0.25">
      <c r="A295" s="302" t="s">
        <v>1633</v>
      </c>
      <c r="B295" s="305">
        <v>92880</v>
      </c>
      <c r="C295" s="302" t="s">
        <v>1669</v>
      </c>
      <c r="D295" s="305" t="s">
        <v>1</v>
      </c>
      <c r="E295" s="306">
        <v>4.8999999999999998E-3</v>
      </c>
    </row>
    <row r="296" spans="1:5" x14ac:dyDescent="0.25">
      <c r="A296" s="302" t="s">
        <v>1633</v>
      </c>
      <c r="B296" s="305">
        <v>92881</v>
      </c>
      <c r="C296" s="302" t="s">
        <v>1670</v>
      </c>
      <c r="D296" s="305" t="s">
        <v>1</v>
      </c>
      <c r="E296" s="306">
        <v>2E-3</v>
      </c>
    </row>
    <row r="297" spans="1:5" x14ac:dyDescent="0.25">
      <c r="A297" s="302" t="s">
        <v>1633</v>
      </c>
      <c r="B297" s="305">
        <v>92875</v>
      </c>
      <c r="C297" s="302" t="s">
        <v>1671</v>
      </c>
      <c r="D297" s="305" t="s">
        <v>1</v>
      </c>
      <c r="E297" s="306">
        <v>0.12740000000000001</v>
      </c>
    </row>
    <row r="298" spans="1:5" x14ac:dyDescent="0.25">
      <c r="A298" s="302" t="s">
        <v>1633</v>
      </c>
      <c r="B298" s="305">
        <v>92876</v>
      </c>
      <c r="C298" s="302" t="s">
        <v>1672</v>
      </c>
      <c r="D298" s="305" t="s">
        <v>1</v>
      </c>
      <c r="E298" s="306">
        <v>6.9199999999999998E-2</v>
      </c>
    </row>
    <row r="299" spans="1:5" x14ac:dyDescent="0.25">
      <c r="A299" s="302" t="s">
        <v>1633</v>
      </c>
      <c r="B299" s="305">
        <v>92803</v>
      </c>
      <c r="C299" s="302" t="s">
        <v>1673</v>
      </c>
      <c r="D299" s="305" t="s">
        <v>1</v>
      </c>
      <c r="E299" s="306">
        <v>2.7400000000000001E-2</v>
      </c>
    </row>
    <row r="300" spans="1:5" x14ac:dyDescent="0.25">
      <c r="A300" s="302" t="s">
        <v>1633</v>
      </c>
      <c r="B300" s="305">
        <v>92804</v>
      </c>
      <c r="C300" s="302" t="s">
        <v>1674</v>
      </c>
      <c r="D300" s="305" t="s">
        <v>1</v>
      </c>
      <c r="E300" s="306">
        <v>1.6E-2</v>
      </c>
    </row>
    <row r="301" spans="1:5" x14ac:dyDescent="0.25">
      <c r="A301" s="302" t="s">
        <v>1633</v>
      </c>
      <c r="B301" s="305">
        <v>92805</v>
      </c>
      <c r="C301" s="302" t="s">
        <v>1675</v>
      </c>
      <c r="D301" s="305" t="s">
        <v>1</v>
      </c>
      <c r="E301" s="306">
        <v>7.4000000000000003E-3</v>
      </c>
    </row>
    <row r="302" spans="1:5" x14ac:dyDescent="0.25">
      <c r="A302" s="302" t="s">
        <v>1633</v>
      </c>
      <c r="B302" s="305">
        <v>92806</v>
      </c>
      <c r="C302" s="302" t="s">
        <v>1676</v>
      </c>
      <c r="D302" s="305" t="s">
        <v>1</v>
      </c>
      <c r="E302" s="306">
        <v>3.2000000000000002E-3</v>
      </c>
    </row>
    <row r="303" spans="1:5" x14ac:dyDescent="0.25">
      <c r="A303" s="302" t="s">
        <v>1633</v>
      </c>
      <c r="B303" s="305">
        <v>92798</v>
      </c>
      <c r="C303" s="302" t="s">
        <v>1677</v>
      </c>
      <c r="D303" s="305" t="s">
        <v>1</v>
      </c>
      <c r="E303" s="306">
        <v>2.0999999999999999E-3</v>
      </c>
    </row>
    <row r="304" spans="1:5" x14ac:dyDescent="0.25">
      <c r="A304" s="302" t="s">
        <v>1633</v>
      </c>
      <c r="B304" s="305">
        <v>95448</v>
      </c>
      <c r="C304" s="302" t="s">
        <v>1678</v>
      </c>
      <c r="D304" s="305" t="s">
        <v>1</v>
      </c>
      <c r="E304" s="306">
        <v>1E-3</v>
      </c>
    </row>
    <row r="305" spans="1:5" x14ac:dyDescent="0.25">
      <c r="A305" s="302" t="s">
        <v>1633</v>
      </c>
      <c r="B305" s="305">
        <v>92801</v>
      </c>
      <c r="C305" s="302" t="s">
        <v>1679</v>
      </c>
      <c r="D305" s="305" t="s">
        <v>1</v>
      </c>
      <c r="E305" s="306">
        <v>0.09</v>
      </c>
    </row>
    <row r="306" spans="1:5" x14ac:dyDescent="0.25">
      <c r="A306" s="302" t="s">
        <v>1633</v>
      </c>
      <c r="B306" s="305">
        <v>92802</v>
      </c>
      <c r="C306" s="302" t="s">
        <v>1680</v>
      </c>
      <c r="D306" s="305" t="s">
        <v>1</v>
      </c>
      <c r="E306" s="306">
        <v>4.7600000000000003E-2</v>
      </c>
    </row>
    <row r="307" spans="1:5" x14ac:dyDescent="0.25">
      <c r="A307" s="302" t="s">
        <v>1633</v>
      </c>
      <c r="B307" s="305">
        <v>92799</v>
      </c>
      <c r="C307" s="302" t="s">
        <v>1681</v>
      </c>
      <c r="D307" s="305" t="s">
        <v>1</v>
      </c>
      <c r="E307" s="306">
        <v>0.25180000000000002</v>
      </c>
    </row>
    <row r="308" spans="1:5" x14ac:dyDescent="0.25">
      <c r="A308" s="302" t="s">
        <v>1633</v>
      </c>
      <c r="B308" s="305">
        <v>92800</v>
      </c>
      <c r="C308" s="302" t="s">
        <v>1682</v>
      </c>
      <c r="D308" s="305" t="s">
        <v>1</v>
      </c>
      <c r="E308" s="306">
        <v>0.1734</v>
      </c>
    </row>
    <row r="309" spans="1:5" x14ac:dyDescent="0.25">
      <c r="A309" s="302" t="s">
        <v>1683</v>
      </c>
      <c r="B309" s="305">
        <v>95605</v>
      </c>
      <c r="C309" s="302" t="s">
        <v>1684</v>
      </c>
      <c r="D309" s="305" t="s">
        <v>36</v>
      </c>
      <c r="E309" s="306">
        <v>0.9597</v>
      </c>
    </row>
    <row r="310" spans="1:5" x14ac:dyDescent="0.25">
      <c r="A310" s="302" t="s">
        <v>1683</v>
      </c>
      <c r="B310" s="305">
        <v>95602</v>
      </c>
      <c r="C310" s="302" t="s">
        <v>1685</v>
      </c>
      <c r="D310" s="305" t="s">
        <v>36</v>
      </c>
      <c r="E310" s="306">
        <v>0.95960000000000001</v>
      </c>
    </row>
    <row r="311" spans="1:5" x14ac:dyDescent="0.25">
      <c r="A311" s="302" t="s">
        <v>1683</v>
      </c>
      <c r="B311" s="305">
        <v>95603</v>
      </c>
      <c r="C311" s="302" t="s">
        <v>1686</v>
      </c>
      <c r="D311" s="305" t="s">
        <v>36</v>
      </c>
      <c r="E311" s="306">
        <v>0.95979999999999999</v>
      </c>
    </row>
    <row r="312" spans="1:5" x14ac:dyDescent="0.25">
      <c r="A312" s="302" t="s">
        <v>1683</v>
      </c>
      <c r="B312" s="305">
        <v>95604</v>
      </c>
      <c r="C312" s="302" t="s">
        <v>1687</v>
      </c>
      <c r="D312" s="305" t="s">
        <v>36</v>
      </c>
      <c r="E312" s="306">
        <v>0.95960000000000001</v>
      </c>
    </row>
    <row r="313" spans="1:5" x14ac:dyDescent="0.25">
      <c r="A313" s="302" t="s">
        <v>1683</v>
      </c>
      <c r="B313" s="305">
        <v>95601</v>
      </c>
      <c r="C313" s="302" t="s">
        <v>1688</v>
      </c>
      <c r="D313" s="305" t="s">
        <v>36</v>
      </c>
      <c r="E313" s="306">
        <v>0.95930000000000004</v>
      </c>
    </row>
    <row r="314" spans="1:5" x14ac:dyDescent="0.25">
      <c r="A314" s="302" t="s">
        <v>1683</v>
      </c>
      <c r="B314" s="305">
        <v>102521</v>
      </c>
      <c r="C314" s="302" t="s">
        <v>1689</v>
      </c>
      <c r="D314" s="305" t="s">
        <v>36</v>
      </c>
      <c r="E314" s="306">
        <v>0.95960000000000001</v>
      </c>
    </row>
    <row r="315" spans="1:5" x14ac:dyDescent="0.25">
      <c r="A315" s="302" t="s">
        <v>1683</v>
      </c>
      <c r="B315" s="305">
        <v>102522</v>
      </c>
      <c r="C315" s="302" t="s">
        <v>1690</v>
      </c>
      <c r="D315" s="305" t="s">
        <v>36</v>
      </c>
      <c r="E315" s="306">
        <v>0.9597</v>
      </c>
    </row>
    <row r="316" spans="1:5" x14ac:dyDescent="0.25">
      <c r="A316" s="302" t="s">
        <v>1683</v>
      </c>
      <c r="B316" s="305">
        <v>102523</v>
      </c>
      <c r="C316" s="302" t="s">
        <v>1691</v>
      </c>
      <c r="D316" s="305" t="s">
        <v>36</v>
      </c>
      <c r="E316" s="306">
        <v>0.9597</v>
      </c>
    </row>
    <row r="317" spans="1:5" x14ac:dyDescent="0.25">
      <c r="A317" s="302" t="s">
        <v>1683</v>
      </c>
      <c r="B317" s="305">
        <v>95608</v>
      </c>
      <c r="C317" s="302" t="s">
        <v>1692</v>
      </c>
      <c r="D317" s="305" t="s">
        <v>36</v>
      </c>
      <c r="E317" s="306">
        <v>0.51680000000000004</v>
      </c>
    </row>
    <row r="318" spans="1:5" x14ac:dyDescent="0.25">
      <c r="A318" s="302" t="s">
        <v>1683</v>
      </c>
      <c r="B318" s="305">
        <v>95609</v>
      </c>
      <c r="C318" s="302" t="s">
        <v>1693</v>
      </c>
      <c r="D318" s="305" t="s">
        <v>36</v>
      </c>
      <c r="E318" s="306">
        <v>0.51680000000000004</v>
      </c>
    </row>
    <row r="319" spans="1:5" x14ac:dyDescent="0.25">
      <c r="A319" s="302" t="s">
        <v>1683</v>
      </c>
      <c r="B319" s="305">
        <v>95607</v>
      </c>
      <c r="C319" s="302" t="s">
        <v>1694</v>
      </c>
      <c r="D319" s="305" t="s">
        <v>36</v>
      </c>
      <c r="E319" s="306">
        <v>0.51680000000000004</v>
      </c>
    </row>
    <row r="320" spans="1:5" x14ac:dyDescent="0.25">
      <c r="A320" s="302" t="s">
        <v>1695</v>
      </c>
      <c r="B320" s="305">
        <v>95996</v>
      </c>
      <c r="C320" s="302" t="s">
        <v>1696</v>
      </c>
      <c r="D320" s="305" t="s">
        <v>38</v>
      </c>
      <c r="E320" s="306">
        <v>1.7500000000000002E-2</v>
      </c>
    </row>
    <row r="321" spans="1:5" x14ac:dyDescent="0.25">
      <c r="A321" s="302" t="s">
        <v>1695</v>
      </c>
      <c r="B321" s="305">
        <v>95995</v>
      </c>
      <c r="C321" s="302" t="s">
        <v>1697</v>
      </c>
      <c r="D321" s="305" t="s">
        <v>38</v>
      </c>
      <c r="E321" s="306">
        <v>2.1299999999999999E-2</v>
      </c>
    </row>
    <row r="322" spans="1:5" x14ac:dyDescent="0.25">
      <c r="A322" s="302" t="s">
        <v>1695</v>
      </c>
      <c r="B322" s="305">
        <v>96001</v>
      </c>
      <c r="C322" s="302" t="s">
        <v>1698</v>
      </c>
      <c r="D322" s="305" t="s">
        <v>237</v>
      </c>
      <c r="E322" s="306">
        <v>0.18360000000000001</v>
      </c>
    </row>
    <row r="323" spans="1:5" x14ac:dyDescent="0.25">
      <c r="A323" s="302" t="s">
        <v>1699</v>
      </c>
      <c r="B323" s="305">
        <v>94880</v>
      </c>
      <c r="C323" s="302" t="s">
        <v>1700</v>
      </c>
      <c r="D323" s="305" t="s">
        <v>8</v>
      </c>
      <c r="E323" s="306">
        <v>0.37990000000000002</v>
      </c>
    </row>
    <row r="324" spans="1:5" x14ac:dyDescent="0.25">
      <c r="A324" s="302" t="s">
        <v>1699</v>
      </c>
      <c r="B324" s="305">
        <v>94882</v>
      </c>
      <c r="C324" s="302" t="s">
        <v>1701</v>
      </c>
      <c r="D324" s="305" t="s">
        <v>8</v>
      </c>
      <c r="E324" s="306">
        <v>0.38990000000000002</v>
      </c>
    </row>
    <row r="325" spans="1:5" x14ac:dyDescent="0.25">
      <c r="A325" s="302" t="s">
        <v>1699</v>
      </c>
      <c r="B325" s="305">
        <v>94884</v>
      </c>
      <c r="C325" s="302" t="s">
        <v>1702</v>
      </c>
      <c r="D325" s="305" t="s">
        <v>8</v>
      </c>
      <c r="E325" s="306">
        <v>0.4037</v>
      </c>
    </row>
    <row r="326" spans="1:5" x14ac:dyDescent="0.25">
      <c r="A326" s="302" t="s">
        <v>1699</v>
      </c>
      <c r="B326" s="305">
        <v>94870</v>
      </c>
      <c r="C326" s="302" t="s">
        <v>1703</v>
      </c>
      <c r="D326" s="305" t="s">
        <v>8</v>
      </c>
      <c r="E326" s="306">
        <v>0.38290000000000002</v>
      </c>
    </row>
    <row r="327" spans="1:5" x14ac:dyDescent="0.25">
      <c r="A327" s="302" t="s">
        <v>1699</v>
      </c>
      <c r="B327" s="305">
        <v>94872</v>
      </c>
      <c r="C327" s="302" t="s">
        <v>1704</v>
      </c>
      <c r="D327" s="305" t="s">
        <v>8</v>
      </c>
      <c r="E327" s="306">
        <v>0.49830000000000002</v>
      </c>
    </row>
    <row r="328" spans="1:5" x14ac:dyDescent="0.25">
      <c r="A328" s="302" t="s">
        <v>1699</v>
      </c>
      <c r="B328" s="305">
        <v>90746</v>
      </c>
      <c r="C328" s="302" t="s">
        <v>1705</v>
      </c>
      <c r="D328" s="305" t="s">
        <v>8</v>
      </c>
      <c r="E328" s="306">
        <v>1</v>
      </c>
    </row>
    <row r="329" spans="1:5" x14ac:dyDescent="0.25">
      <c r="A329" s="302" t="s">
        <v>1699</v>
      </c>
      <c r="B329" s="305">
        <v>90747</v>
      </c>
      <c r="C329" s="302" t="s">
        <v>1706</v>
      </c>
      <c r="D329" s="305" t="s">
        <v>8</v>
      </c>
      <c r="E329" s="306">
        <v>0.45300000000000001</v>
      </c>
    </row>
    <row r="330" spans="1:5" x14ac:dyDescent="0.25">
      <c r="A330" s="302" t="s">
        <v>1699</v>
      </c>
      <c r="B330" s="305">
        <v>94876</v>
      </c>
      <c r="C330" s="302" t="s">
        <v>1707</v>
      </c>
      <c r="D330" s="305" t="s">
        <v>8</v>
      </c>
      <c r="E330" s="306">
        <v>0.39789999999999998</v>
      </c>
    </row>
    <row r="331" spans="1:5" x14ac:dyDescent="0.25">
      <c r="A331" s="302" t="s">
        <v>1699</v>
      </c>
      <c r="B331" s="305">
        <v>94878</v>
      </c>
      <c r="C331" s="302" t="s">
        <v>1708</v>
      </c>
      <c r="D331" s="305" t="s">
        <v>8</v>
      </c>
      <c r="E331" s="306">
        <v>0.40529999999999999</v>
      </c>
    </row>
    <row r="332" spans="1:5" x14ac:dyDescent="0.25">
      <c r="A332" s="302" t="s">
        <v>1699</v>
      </c>
      <c r="B332" s="305">
        <v>90740</v>
      </c>
      <c r="C332" s="302" t="s">
        <v>1709</v>
      </c>
      <c r="D332" s="305" t="s">
        <v>8</v>
      </c>
      <c r="E332" s="306">
        <v>1</v>
      </c>
    </row>
    <row r="333" spans="1:5" x14ac:dyDescent="0.25">
      <c r="A333" s="302" t="s">
        <v>1699</v>
      </c>
      <c r="B333" s="305">
        <v>90741</v>
      </c>
      <c r="C333" s="302" t="s">
        <v>1710</v>
      </c>
      <c r="D333" s="305" t="s">
        <v>8</v>
      </c>
      <c r="E333" s="306">
        <v>1</v>
      </c>
    </row>
    <row r="334" spans="1:5" x14ac:dyDescent="0.25">
      <c r="A334" s="302" t="s">
        <v>1699</v>
      </c>
      <c r="B334" s="305">
        <v>90742</v>
      </c>
      <c r="C334" s="302" t="s">
        <v>1711</v>
      </c>
      <c r="D334" s="305" t="s">
        <v>8</v>
      </c>
      <c r="E334" s="306">
        <v>1</v>
      </c>
    </row>
    <row r="335" spans="1:5" x14ac:dyDescent="0.25">
      <c r="A335" s="302" t="s">
        <v>1699</v>
      </c>
      <c r="B335" s="305">
        <v>90743</v>
      </c>
      <c r="C335" s="302" t="s">
        <v>1712</v>
      </c>
      <c r="D335" s="305" t="s">
        <v>8</v>
      </c>
      <c r="E335" s="306">
        <v>1</v>
      </c>
    </row>
    <row r="336" spans="1:5" x14ac:dyDescent="0.25">
      <c r="A336" s="302" t="s">
        <v>1699</v>
      </c>
      <c r="B336" s="305">
        <v>90744</v>
      </c>
      <c r="C336" s="302" t="s">
        <v>1713</v>
      </c>
      <c r="D336" s="305" t="s">
        <v>8</v>
      </c>
      <c r="E336" s="306">
        <v>1</v>
      </c>
    </row>
    <row r="337" spans="1:5" x14ac:dyDescent="0.25">
      <c r="A337" s="302" t="s">
        <v>1699</v>
      </c>
      <c r="B337" s="305">
        <v>90745</v>
      </c>
      <c r="C337" s="302" t="s">
        <v>1714</v>
      </c>
      <c r="D337" s="305" t="s">
        <v>8</v>
      </c>
      <c r="E337" s="306">
        <v>0.5887</v>
      </c>
    </row>
    <row r="338" spans="1:5" x14ac:dyDescent="0.25">
      <c r="A338" s="302" t="s">
        <v>1699</v>
      </c>
      <c r="B338" s="305">
        <v>90733</v>
      </c>
      <c r="C338" s="302" t="s">
        <v>1715</v>
      </c>
      <c r="D338" s="305" t="s">
        <v>8</v>
      </c>
      <c r="E338" s="306">
        <v>1</v>
      </c>
    </row>
    <row r="339" spans="1:5" x14ac:dyDescent="0.25">
      <c r="A339" s="302" t="s">
        <v>1699</v>
      </c>
      <c r="B339" s="305">
        <v>90734</v>
      </c>
      <c r="C339" s="302" t="s">
        <v>434</v>
      </c>
      <c r="D339" s="305" t="s">
        <v>8</v>
      </c>
      <c r="E339" s="306">
        <v>1</v>
      </c>
    </row>
    <row r="340" spans="1:5" x14ac:dyDescent="0.25">
      <c r="A340" s="302" t="s">
        <v>1699</v>
      </c>
      <c r="B340" s="305">
        <v>90735</v>
      </c>
      <c r="C340" s="302" t="s">
        <v>1716</v>
      </c>
      <c r="D340" s="305" t="s">
        <v>8</v>
      </c>
      <c r="E340" s="306">
        <v>1</v>
      </c>
    </row>
    <row r="341" spans="1:5" x14ac:dyDescent="0.25">
      <c r="A341" s="302" t="s">
        <v>1699</v>
      </c>
      <c r="B341" s="305">
        <v>90736</v>
      </c>
      <c r="C341" s="302" t="s">
        <v>1717</v>
      </c>
      <c r="D341" s="305" t="s">
        <v>8</v>
      </c>
      <c r="E341" s="306">
        <v>1</v>
      </c>
    </row>
    <row r="342" spans="1:5" x14ac:dyDescent="0.25">
      <c r="A342" s="302" t="s">
        <v>1699</v>
      </c>
      <c r="B342" s="305">
        <v>90737</v>
      </c>
      <c r="C342" s="302" t="s">
        <v>1718</v>
      </c>
      <c r="D342" s="305" t="s">
        <v>8</v>
      </c>
      <c r="E342" s="306">
        <v>1</v>
      </c>
    </row>
    <row r="343" spans="1:5" x14ac:dyDescent="0.25">
      <c r="A343" s="302" t="s">
        <v>1699</v>
      </c>
      <c r="B343" s="305">
        <v>90738</v>
      </c>
      <c r="C343" s="302" t="s">
        <v>1719</v>
      </c>
      <c r="D343" s="305" t="s">
        <v>8</v>
      </c>
      <c r="E343" s="306">
        <v>1</v>
      </c>
    </row>
    <row r="344" spans="1:5" x14ac:dyDescent="0.25">
      <c r="A344" s="302" t="s">
        <v>1699</v>
      </c>
      <c r="B344" s="305">
        <v>90739</v>
      </c>
      <c r="C344" s="302" t="s">
        <v>1720</v>
      </c>
      <c r="D344" s="305" t="s">
        <v>8</v>
      </c>
      <c r="E344" s="306">
        <v>0.58940000000000003</v>
      </c>
    </row>
    <row r="345" spans="1:5" x14ac:dyDescent="0.25">
      <c r="A345" s="302" t="s">
        <v>1699</v>
      </c>
      <c r="B345" s="305">
        <v>90724</v>
      </c>
      <c r="C345" s="302" t="s">
        <v>1721</v>
      </c>
      <c r="D345" s="305" t="s">
        <v>36</v>
      </c>
      <c r="E345" s="306">
        <v>0.95799999999999996</v>
      </c>
    </row>
    <row r="346" spans="1:5" x14ac:dyDescent="0.25">
      <c r="A346" s="302" t="s">
        <v>1699</v>
      </c>
      <c r="B346" s="305">
        <v>102267</v>
      </c>
      <c r="C346" s="302" t="s">
        <v>1722</v>
      </c>
      <c r="D346" s="305" t="s">
        <v>36</v>
      </c>
      <c r="E346" s="306">
        <v>0.93389999999999995</v>
      </c>
    </row>
    <row r="347" spans="1:5" x14ac:dyDescent="0.25">
      <c r="A347" s="302" t="s">
        <v>1699</v>
      </c>
      <c r="B347" s="305">
        <v>102268</v>
      </c>
      <c r="C347" s="302" t="s">
        <v>1723</v>
      </c>
      <c r="D347" s="305" t="s">
        <v>36</v>
      </c>
      <c r="E347" s="306">
        <v>0.93330000000000002</v>
      </c>
    </row>
    <row r="348" spans="1:5" x14ac:dyDescent="0.25">
      <c r="A348" s="302" t="s">
        <v>1699</v>
      </c>
      <c r="B348" s="305">
        <v>90725</v>
      </c>
      <c r="C348" s="302" t="s">
        <v>1724</v>
      </c>
      <c r="D348" s="305" t="s">
        <v>36</v>
      </c>
      <c r="E348" s="306">
        <v>0.95230000000000004</v>
      </c>
    </row>
    <row r="349" spans="1:5" x14ac:dyDescent="0.25">
      <c r="A349" s="302" t="s">
        <v>1699</v>
      </c>
      <c r="B349" s="305">
        <v>102269</v>
      </c>
      <c r="C349" s="302" t="s">
        <v>1725</v>
      </c>
      <c r="D349" s="305" t="s">
        <v>36</v>
      </c>
      <c r="E349" s="306">
        <v>0.9325</v>
      </c>
    </row>
    <row r="350" spans="1:5" x14ac:dyDescent="0.25">
      <c r="A350" s="302" t="s">
        <v>1699</v>
      </c>
      <c r="B350" s="305">
        <v>90726</v>
      </c>
      <c r="C350" s="302" t="s">
        <v>1726</v>
      </c>
      <c r="D350" s="305" t="s">
        <v>36</v>
      </c>
      <c r="E350" s="306">
        <v>0.94740000000000002</v>
      </c>
    </row>
    <row r="351" spans="1:5" x14ac:dyDescent="0.25">
      <c r="A351" s="302" t="s">
        <v>1699</v>
      </c>
      <c r="B351" s="305">
        <v>90727</v>
      </c>
      <c r="C351" s="302" t="s">
        <v>1727</v>
      </c>
      <c r="D351" s="305" t="s">
        <v>36</v>
      </c>
      <c r="E351" s="306">
        <v>0.94469999999999998</v>
      </c>
    </row>
    <row r="352" spans="1:5" x14ac:dyDescent="0.25">
      <c r="A352" s="302" t="s">
        <v>1699</v>
      </c>
      <c r="B352" s="305">
        <v>90728</v>
      </c>
      <c r="C352" s="302" t="s">
        <v>1728</v>
      </c>
      <c r="D352" s="305" t="s">
        <v>36</v>
      </c>
      <c r="E352" s="306">
        <v>0.94310000000000005</v>
      </c>
    </row>
    <row r="353" spans="1:5" x14ac:dyDescent="0.25">
      <c r="A353" s="302" t="s">
        <v>1699</v>
      </c>
      <c r="B353" s="305">
        <v>90729</v>
      </c>
      <c r="C353" s="302" t="s">
        <v>1729</v>
      </c>
      <c r="D353" s="305" t="s">
        <v>36</v>
      </c>
      <c r="E353" s="306">
        <v>0.9415</v>
      </c>
    </row>
    <row r="354" spans="1:5" x14ac:dyDescent="0.25">
      <c r="A354" s="302" t="s">
        <v>1699</v>
      </c>
      <c r="B354" s="305">
        <v>90730</v>
      </c>
      <c r="C354" s="302" t="s">
        <v>1730</v>
      </c>
      <c r="D354" s="305" t="s">
        <v>36</v>
      </c>
      <c r="E354" s="306">
        <v>0.94040000000000001</v>
      </c>
    </row>
    <row r="355" spans="1:5" x14ac:dyDescent="0.25">
      <c r="A355" s="302" t="s">
        <v>1699</v>
      </c>
      <c r="B355" s="305">
        <v>90731</v>
      </c>
      <c r="C355" s="302" t="s">
        <v>1731</v>
      </c>
      <c r="D355" s="305" t="s">
        <v>36</v>
      </c>
      <c r="E355" s="306">
        <v>0.93940000000000001</v>
      </c>
    </row>
    <row r="356" spans="1:5" x14ac:dyDescent="0.25">
      <c r="A356" s="302" t="s">
        <v>1699</v>
      </c>
      <c r="B356" s="305">
        <v>90732</v>
      </c>
      <c r="C356" s="302" t="s">
        <v>1732</v>
      </c>
      <c r="D356" s="305" t="s">
        <v>36</v>
      </c>
      <c r="E356" s="306">
        <v>0.93730000000000002</v>
      </c>
    </row>
    <row r="357" spans="1:5" x14ac:dyDescent="0.25">
      <c r="A357" s="302" t="s">
        <v>1699</v>
      </c>
      <c r="B357" s="305">
        <v>102265</v>
      </c>
      <c r="C357" s="302" t="s">
        <v>1733</v>
      </c>
      <c r="D357" s="305" t="s">
        <v>36</v>
      </c>
      <c r="E357" s="306">
        <v>0.93559999999999999</v>
      </c>
    </row>
    <row r="358" spans="1:5" x14ac:dyDescent="0.25">
      <c r="A358" s="302" t="s">
        <v>1699</v>
      </c>
      <c r="B358" s="305">
        <v>102266</v>
      </c>
      <c r="C358" s="302" t="s">
        <v>1734</v>
      </c>
      <c r="D358" s="305" t="s">
        <v>36</v>
      </c>
      <c r="E358" s="306">
        <v>0.93500000000000005</v>
      </c>
    </row>
    <row r="359" spans="1:5" x14ac:dyDescent="0.25">
      <c r="A359" s="302" t="s">
        <v>1699</v>
      </c>
      <c r="B359" s="305">
        <v>94879</v>
      </c>
      <c r="C359" s="302" t="s">
        <v>1735</v>
      </c>
      <c r="D359" s="305" t="s">
        <v>8</v>
      </c>
      <c r="E359" s="306">
        <v>6.6E-3</v>
      </c>
    </row>
    <row r="360" spans="1:5" x14ac:dyDescent="0.25">
      <c r="A360" s="302" t="s">
        <v>1699</v>
      </c>
      <c r="B360" s="305">
        <v>94881</v>
      </c>
      <c r="C360" s="302" t="s">
        <v>1736</v>
      </c>
      <c r="D360" s="305" t="s">
        <v>8</v>
      </c>
      <c r="E360" s="306">
        <v>5.7000000000000002E-3</v>
      </c>
    </row>
    <row r="361" spans="1:5" x14ac:dyDescent="0.25">
      <c r="A361" s="302" t="s">
        <v>1699</v>
      </c>
      <c r="B361" s="305">
        <v>94869</v>
      </c>
      <c r="C361" s="302" t="s">
        <v>1737</v>
      </c>
      <c r="D361" s="305" t="s">
        <v>8</v>
      </c>
      <c r="E361" s="306">
        <v>4.4999999999999997E-3</v>
      </c>
    </row>
    <row r="362" spans="1:5" x14ac:dyDescent="0.25">
      <c r="A362" s="302" t="s">
        <v>1699</v>
      </c>
      <c r="B362" s="305">
        <v>94871</v>
      </c>
      <c r="C362" s="302" t="s">
        <v>1738</v>
      </c>
      <c r="D362" s="305" t="s">
        <v>8</v>
      </c>
      <c r="E362" s="306">
        <v>5.1000000000000004E-3</v>
      </c>
    </row>
    <row r="363" spans="1:5" x14ac:dyDescent="0.25">
      <c r="A363" s="302" t="s">
        <v>1699</v>
      </c>
      <c r="B363" s="305">
        <v>90708</v>
      </c>
      <c r="C363" s="302" t="s">
        <v>1739</v>
      </c>
      <c r="D363" s="305" t="s">
        <v>8</v>
      </c>
      <c r="E363" s="306">
        <v>7.6E-3</v>
      </c>
    </row>
    <row r="364" spans="1:5" x14ac:dyDescent="0.25">
      <c r="A364" s="302" t="s">
        <v>1699</v>
      </c>
      <c r="B364" s="305">
        <v>94875</v>
      </c>
      <c r="C364" s="302" t="s">
        <v>1740</v>
      </c>
      <c r="D364" s="305" t="s">
        <v>8</v>
      </c>
      <c r="E364" s="306">
        <v>7.1000000000000004E-3</v>
      </c>
    </row>
    <row r="365" spans="1:5" x14ac:dyDescent="0.25">
      <c r="A365" s="302" t="s">
        <v>1699</v>
      </c>
      <c r="B365" s="305">
        <v>102264</v>
      </c>
      <c r="C365" s="302" t="s">
        <v>1741</v>
      </c>
      <c r="D365" s="305" t="s">
        <v>8</v>
      </c>
      <c r="E365" s="306">
        <v>0.14729999999999999</v>
      </c>
    </row>
    <row r="366" spans="1:5" x14ac:dyDescent="0.25">
      <c r="A366" s="302" t="s">
        <v>1699</v>
      </c>
      <c r="B366" s="305">
        <v>90701</v>
      </c>
      <c r="C366" s="302" t="s">
        <v>1742</v>
      </c>
      <c r="D366" s="305" t="s">
        <v>8</v>
      </c>
      <c r="E366" s="306">
        <v>5.5599999999999997E-2</v>
      </c>
    </row>
    <row r="367" spans="1:5" x14ac:dyDescent="0.25">
      <c r="A367" s="302" t="s">
        <v>1699</v>
      </c>
      <c r="B367" s="305">
        <v>90702</v>
      </c>
      <c r="C367" s="302" t="s">
        <v>1743</v>
      </c>
      <c r="D367" s="305" t="s">
        <v>8</v>
      </c>
      <c r="E367" s="306">
        <v>3.8100000000000002E-2</v>
      </c>
    </row>
    <row r="368" spans="1:5" x14ac:dyDescent="0.25">
      <c r="A368" s="302" t="s">
        <v>1699</v>
      </c>
      <c r="B368" s="305">
        <v>90703</v>
      </c>
      <c r="C368" s="302" t="s">
        <v>1744</v>
      </c>
      <c r="D368" s="305" t="s">
        <v>8</v>
      </c>
      <c r="E368" s="306">
        <v>2.7300000000000001E-2</v>
      </c>
    </row>
    <row r="369" spans="1:5" x14ac:dyDescent="0.25">
      <c r="A369" s="302" t="s">
        <v>1699</v>
      </c>
      <c r="B369" s="305">
        <v>90704</v>
      </c>
      <c r="C369" s="302" t="s">
        <v>1745</v>
      </c>
      <c r="D369" s="305" t="s">
        <v>8</v>
      </c>
      <c r="E369" s="306">
        <v>2.0400000000000001E-2</v>
      </c>
    </row>
    <row r="370" spans="1:5" x14ac:dyDescent="0.25">
      <c r="A370" s="302" t="s">
        <v>1699</v>
      </c>
      <c r="B370" s="305">
        <v>90705</v>
      </c>
      <c r="C370" s="302" t="s">
        <v>1746</v>
      </c>
      <c r="D370" s="305" t="s">
        <v>8</v>
      </c>
      <c r="E370" s="306">
        <v>1.7100000000000001E-2</v>
      </c>
    </row>
    <row r="371" spans="1:5" x14ac:dyDescent="0.25">
      <c r="A371" s="302" t="s">
        <v>1699</v>
      </c>
      <c r="B371" s="305">
        <v>90706</v>
      </c>
      <c r="C371" s="302" t="s">
        <v>1747</v>
      </c>
      <c r="D371" s="305" t="s">
        <v>8</v>
      </c>
      <c r="E371" s="306">
        <v>1.17E-2</v>
      </c>
    </row>
    <row r="372" spans="1:5" x14ac:dyDescent="0.25">
      <c r="A372" s="302" t="s">
        <v>1699</v>
      </c>
      <c r="B372" s="305">
        <v>90694</v>
      </c>
      <c r="C372" s="302" t="s">
        <v>1748</v>
      </c>
      <c r="D372" s="305" t="s">
        <v>8</v>
      </c>
      <c r="E372" s="306">
        <v>6.2899999999999998E-2</v>
      </c>
    </row>
    <row r="373" spans="1:5" x14ac:dyDescent="0.25">
      <c r="A373" s="302" t="s">
        <v>1699</v>
      </c>
      <c r="B373" s="305">
        <v>90695</v>
      </c>
      <c r="C373" s="302" t="s">
        <v>1749</v>
      </c>
      <c r="D373" s="305" t="s">
        <v>8</v>
      </c>
      <c r="E373" s="306">
        <v>3.9E-2</v>
      </c>
    </row>
    <row r="374" spans="1:5" x14ac:dyDescent="0.25">
      <c r="A374" s="302" t="s">
        <v>1699</v>
      </c>
      <c r="B374" s="305">
        <v>90696</v>
      </c>
      <c r="C374" s="302" t="s">
        <v>1750</v>
      </c>
      <c r="D374" s="305" t="s">
        <v>8</v>
      </c>
      <c r="E374" s="306">
        <v>2.69E-2</v>
      </c>
    </row>
    <row r="375" spans="1:5" x14ac:dyDescent="0.25">
      <c r="A375" s="302" t="s">
        <v>1699</v>
      </c>
      <c r="B375" s="305">
        <v>90697</v>
      </c>
      <c r="C375" s="302" t="s">
        <v>1751</v>
      </c>
      <c r="D375" s="305" t="s">
        <v>8</v>
      </c>
      <c r="E375" s="306">
        <v>1.9699999999999999E-2</v>
      </c>
    </row>
    <row r="376" spans="1:5" x14ac:dyDescent="0.25">
      <c r="A376" s="302" t="s">
        <v>1699</v>
      </c>
      <c r="B376" s="305">
        <v>90698</v>
      </c>
      <c r="C376" s="302" t="s">
        <v>1752</v>
      </c>
      <c r="D376" s="305" t="s">
        <v>8</v>
      </c>
      <c r="E376" s="306">
        <v>1.44E-2</v>
      </c>
    </row>
    <row r="377" spans="1:5" x14ac:dyDescent="0.25">
      <c r="A377" s="302" t="s">
        <v>1699</v>
      </c>
      <c r="B377" s="305">
        <v>90699</v>
      </c>
      <c r="C377" s="302" t="s">
        <v>1753</v>
      </c>
      <c r="D377" s="305" t="s">
        <v>8</v>
      </c>
      <c r="E377" s="306">
        <v>1.1299999999999999E-2</v>
      </c>
    </row>
    <row r="378" spans="1:5" x14ac:dyDescent="0.25">
      <c r="A378" s="302" t="s">
        <v>1699</v>
      </c>
      <c r="B378" s="305">
        <v>90700</v>
      </c>
      <c r="C378" s="302" t="s">
        <v>1754</v>
      </c>
      <c r="D378" s="305" t="s">
        <v>8</v>
      </c>
      <c r="E378" s="306">
        <v>8.3999999999999995E-3</v>
      </c>
    </row>
    <row r="379" spans="1:5" x14ac:dyDescent="0.25">
      <c r="A379" s="302" t="s">
        <v>1755</v>
      </c>
      <c r="B379" s="305">
        <v>105378</v>
      </c>
      <c r="C379" s="302" t="s">
        <v>1756</v>
      </c>
      <c r="D379" s="305" t="s">
        <v>36</v>
      </c>
      <c r="E379" s="306">
        <v>0.60050000000000003</v>
      </c>
    </row>
    <row r="380" spans="1:5" x14ac:dyDescent="0.25">
      <c r="A380" s="302" t="s">
        <v>1755</v>
      </c>
      <c r="B380" s="305">
        <v>105373</v>
      </c>
      <c r="C380" s="302" t="s">
        <v>1757</v>
      </c>
      <c r="D380" s="305" t="s">
        <v>36</v>
      </c>
      <c r="E380" s="306">
        <v>0.59809999999999997</v>
      </c>
    </row>
    <row r="381" spans="1:5" x14ac:dyDescent="0.25">
      <c r="A381" s="302" t="s">
        <v>1755</v>
      </c>
      <c r="B381" s="305">
        <v>105380</v>
      </c>
      <c r="C381" s="302" t="s">
        <v>1758</v>
      </c>
      <c r="D381" s="305" t="s">
        <v>36</v>
      </c>
      <c r="E381" s="306">
        <v>0.58989999999999998</v>
      </c>
    </row>
    <row r="382" spans="1:5" x14ac:dyDescent="0.25">
      <c r="A382" s="302" t="s">
        <v>1755</v>
      </c>
      <c r="B382" s="305">
        <v>105267</v>
      </c>
      <c r="C382" s="302" t="s">
        <v>1759</v>
      </c>
      <c r="D382" s="305" t="s">
        <v>36</v>
      </c>
      <c r="E382" s="306">
        <v>0.60860000000000003</v>
      </c>
    </row>
    <row r="383" spans="1:5" x14ac:dyDescent="0.25">
      <c r="A383" s="302" t="s">
        <v>1755</v>
      </c>
      <c r="B383" s="305">
        <v>105249</v>
      </c>
      <c r="C383" s="302" t="s">
        <v>1760</v>
      </c>
      <c r="D383" s="305" t="s">
        <v>36</v>
      </c>
      <c r="E383" s="306">
        <v>0.57320000000000004</v>
      </c>
    </row>
    <row r="384" spans="1:5" x14ac:dyDescent="0.25">
      <c r="A384" s="302" t="s">
        <v>1755</v>
      </c>
      <c r="B384" s="305">
        <v>105268</v>
      </c>
      <c r="C384" s="302" t="s">
        <v>1761</v>
      </c>
      <c r="D384" s="305" t="s">
        <v>36</v>
      </c>
      <c r="E384" s="306">
        <v>0.58650000000000002</v>
      </c>
    </row>
    <row r="385" spans="1:5" x14ac:dyDescent="0.25">
      <c r="A385" s="302" t="s">
        <v>1755</v>
      </c>
      <c r="B385" s="305">
        <v>105379</v>
      </c>
      <c r="C385" s="302" t="s">
        <v>1762</v>
      </c>
      <c r="D385" s="305" t="s">
        <v>36</v>
      </c>
      <c r="E385" s="306">
        <v>0.63180000000000003</v>
      </c>
    </row>
    <row r="386" spans="1:5" x14ac:dyDescent="0.25">
      <c r="A386" s="302" t="s">
        <v>1755</v>
      </c>
      <c r="B386" s="305">
        <v>105388</v>
      </c>
      <c r="C386" s="302" t="s">
        <v>1763</v>
      </c>
      <c r="D386" s="305" t="s">
        <v>36</v>
      </c>
      <c r="E386" s="306">
        <v>0.63280000000000003</v>
      </c>
    </row>
    <row r="387" spans="1:5" x14ac:dyDescent="0.25">
      <c r="A387" s="302" t="s">
        <v>1755</v>
      </c>
      <c r="B387" s="305">
        <v>105392</v>
      </c>
      <c r="C387" s="302" t="s">
        <v>1764</v>
      </c>
      <c r="D387" s="305" t="s">
        <v>36</v>
      </c>
      <c r="E387" s="306">
        <v>0.65080000000000005</v>
      </c>
    </row>
    <row r="388" spans="1:5" x14ac:dyDescent="0.25">
      <c r="A388" s="302" t="s">
        <v>1755</v>
      </c>
      <c r="B388" s="305">
        <v>105389</v>
      </c>
      <c r="C388" s="302" t="s">
        <v>1765</v>
      </c>
      <c r="D388" s="305" t="s">
        <v>36</v>
      </c>
      <c r="E388" s="306">
        <v>0.65390000000000004</v>
      </c>
    </row>
    <row r="389" spans="1:5" x14ac:dyDescent="0.25">
      <c r="A389" s="302" t="s">
        <v>1755</v>
      </c>
      <c r="B389" s="305">
        <v>105393</v>
      </c>
      <c r="C389" s="302" t="s">
        <v>1766</v>
      </c>
      <c r="D389" s="305" t="s">
        <v>36</v>
      </c>
      <c r="E389" s="306">
        <v>0.65849999999999997</v>
      </c>
    </row>
    <row r="390" spans="1:5" x14ac:dyDescent="0.25">
      <c r="A390" s="302" t="s">
        <v>1755</v>
      </c>
      <c r="B390" s="305">
        <v>105316</v>
      </c>
      <c r="C390" s="302" t="s">
        <v>1767</v>
      </c>
      <c r="D390" s="305" t="s">
        <v>36</v>
      </c>
      <c r="E390" s="306">
        <v>0.66180000000000005</v>
      </c>
    </row>
    <row r="391" spans="1:5" x14ac:dyDescent="0.25">
      <c r="A391" s="302" t="s">
        <v>1755</v>
      </c>
      <c r="B391" s="305">
        <v>105394</v>
      </c>
      <c r="C391" s="302" t="s">
        <v>1768</v>
      </c>
      <c r="D391" s="305" t="s">
        <v>36</v>
      </c>
      <c r="E391" s="306">
        <v>0.66410000000000002</v>
      </c>
    </row>
    <row r="392" spans="1:5" x14ac:dyDescent="0.25">
      <c r="A392" s="302" t="s">
        <v>1755</v>
      </c>
      <c r="B392" s="305">
        <v>105317</v>
      </c>
      <c r="C392" s="302" t="s">
        <v>1769</v>
      </c>
      <c r="D392" s="305" t="s">
        <v>36</v>
      </c>
      <c r="E392" s="306">
        <v>0.66679999999999995</v>
      </c>
    </row>
    <row r="393" spans="1:5" x14ac:dyDescent="0.25">
      <c r="A393" s="302" t="s">
        <v>1755</v>
      </c>
      <c r="B393" s="305">
        <v>105395</v>
      </c>
      <c r="C393" s="302" t="s">
        <v>1770</v>
      </c>
      <c r="D393" s="305" t="s">
        <v>36</v>
      </c>
      <c r="E393" s="306">
        <v>0.66810000000000003</v>
      </c>
    </row>
    <row r="394" spans="1:5" x14ac:dyDescent="0.25">
      <c r="A394" s="302" t="s">
        <v>1755</v>
      </c>
      <c r="B394" s="305">
        <v>105318</v>
      </c>
      <c r="C394" s="302" t="s">
        <v>1771</v>
      </c>
      <c r="D394" s="305" t="s">
        <v>36</v>
      </c>
      <c r="E394" s="306">
        <v>0.67090000000000005</v>
      </c>
    </row>
    <row r="395" spans="1:5" x14ac:dyDescent="0.25">
      <c r="A395" s="302" t="s">
        <v>1755</v>
      </c>
      <c r="B395" s="305">
        <v>105396</v>
      </c>
      <c r="C395" s="302" t="s">
        <v>1772</v>
      </c>
      <c r="D395" s="305" t="s">
        <v>36</v>
      </c>
      <c r="E395" s="306">
        <v>0.67120000000000002</v>
      </c>
    </row>
    <row r="396" spans="1:5" x14ac:dyDescent="0.25">
      <c r="A396" s="302" t="s">
        <v>1755</v>
      </c>
      <c r="B396" s="305">
        <v>105258</v>
      </c>
      <c r="C396" s="302" t="s">
        <v>1773</v>
      </c>
      <c r="D396" s="305" t="s">
        <v>36</v>
      </c>
      <c r="E396" s="306">
        <v>0.67379999999999995</v>
      </c>
    </row>
    <row r="397" spans="1:5" x14ac:dyDescent="0.25">
      <c r="A397" s="302" t="s">
        <v>1755</v>
      </c>
      <c r="B397" s="305">
        <v>105397</v>
      </c>
      <c r="C397" s="302" t="s">
        <v>1774</v>
      </c>
      <c r="D397" s="305" t="s">
        <v>36</v>
      </c>
      <c r="E397" s="306">
        <v>0.67090000000000005</v>
      </c>
    </row>
    <row r="398" spans="1:5" x14ac:dyDescent="0.25">
      <c r="A398" s="302" t="s">
        <v>1755</v>
      </c>
      <c r="B398" s="305">
        <v>105261</v>
      </c>
      <c r="C398" s="302" t="s">
        <v>1775</v>
      </c>
      <c r="D398" s="305" t="s">
        <v>36</v>
      </c>
      <c r="E398" s="306">
        <v>0.67269999999999996</v>
      </c>
    </row>
    <row r="399" spans="1:5" x14ac:dyDescent="0.25">
      <c r="A399" s="302" t="s">
        <v>1755</v>
      </c>
      <c r="B399" s="305">
        <v>105398</v>
      </c>
      <c r="C399" s="302" t="s">
        <v>1776</v>
      </c>
      <c r="D399" s="305" t="s">
        <v>36</v>
      </c>
      <c r="E399" s="306">
        <v>0.56930000000000003</v>
      </c>
    </row>
    <row r="400" spans="1:5" x14ac:dyDescent="0.25">
      <c r="A400" s="302" t="s">
        <v>1755</v>
      </c>
      <c r="B400" s="305">
        <v>105262</v>
      </c>
      <c r="C400" s="302" t="s">
        <v>1777</v>
      </c>
      <c r="D400" s="305" t="s">
        <v>36</v>
      </c>
      <c r="E400" s="306">
        <v>0.58720000000000006</v>
      </c>
    </row>
    <row r="401" spans="1:5" x14ac:dyDescent="0.25">
      <c r="A401" s="302" t="s">
        <v>1755</v>
      </c>
      <c r="B401" s="305">
        <v>105399</v>
      </c>
      <c r="C401" s="302" t="s">
        <v>1778</v>
      </c>
      <c r="D401" s="305" t="s">
        <v>36</v>
      </c>
      <c r="E401" s="306">
        <v>0.57189999999999996</v>
      </c>
    </row>
    <row r="402" spans="1:5" x14ac:dyDescent="0.25">
      <c r="A402" s="302" t="s">
        <v>1755</v>
      </c>
      <c r="B402" s="305">
        <v>105263</v>
      </c>
      <c r="C402" s="302" t="s">
        <v>1779</v>
      </c>
      <c r="D402" s="305" t="s">
        <v>36</v>
      </c>
      <c r="E402" s="306">
        <v>0.58930000000000005</v>
      </c>
    </row>
    <row r="403" spans="1:5" x14ac:dyDescent="0.25">
      <c r="A403" s="302" t="s">
        <v>1755</v>
      </c>
      <c r="B403" s="305">
        <v>105400</v>
      </c>
      <c r="C403" s="302" t="s">
        <v>1780</v>
      </c>
      <c r="D403" s="305" t="s">
        <v>36</v>
      </c>
      <c r="E403" s="306">
        <v>0.58179999999999998</v>
      </c>
    </row>
    <row r="404" spans="1:5" x14ac:dyDescent="0.25">
      <c r="A404" s="302" t="s">
        <v>1755</v>
      </c>
      <c r="B404" s="305">
        <v>105264</v>
      </c>
      <c r="C404" s="302" t="s">
        <v>1781</v>
      </c>
      <c r="D404" s="305" t="s">
        <v>36</v>
      </c>
      <c r="E404" s="306">
        <v>0.60070000000000001</v>
      </c>
    </row>
    <row r="405" spans="1:5" x14ac:dyDescent="0.25">
      <c r="A405" s="302" t="s">
        <v>1755</v>
      </c>
      <c r="B405" s="305">
        <v>105297</v>
      </c>
      <c r="C405" s="302" t="s">
        <v>1782</v>
      </c>
      <c r="D405" s="305" t="s">
        <v>36</v>
      </c>
      <c r="E405" s="306">
        <v>0.58409999999999995</v>
      </c>
    </row>
    <row r="406" spans="1:5" x14ac:dyDescent="0.25">
      <c r="A406" s="302" t="s">
        <v>1755</v>
      </c>
      <c r="B406" s="305">
        <v>105372</v>
      </c>
      <c r="C406" s="302" t="s">
        <v>1783</v>
      </c>
      <c r="D406" s="305" t="s">
        <v>36</v>
      </c>
      <c r="E406" s="306">
        <v>0.58040000000000003</v>
      </c>
    </row>
    <row r="407" spans="1:5" x14ac:dyDescent="0.25">
      <c r="A407" s="302" t="s">
        <v>1755</v>
      </c>
      <c r="B407" s="305">
        <v>105401</v>
      </c>
      <c r="C407" s="302" t="s">
        <v>1784</v>
      </c>
      <c r="D407" s="305" t="s">
        <v>36</v>
      </c>
      <c r="E407" s="306">
        <v>0.58679999999999999</v>
      </c>
    </row>
    <row r="408" spans="1:5" x14ac:dyDescent="0.25">
      <c r="A408" s="302" t="s">
        <v>1755</v>
      </c>
      <c r="B408" s="305">
        <v>105265</v>
      </c>
      <c r="C408" s="302" t="s">
        <v>1785</v>
      </c>
      <c r="D408" s="305" t="s">
        <v>36</v>
      </c>
      <c r="E408" s="306">
        <v>0.60609999999999997</v>
      </c>
    </row>
    <row r="409" spans="1:5" x14ac:dyDescent="0.25">
      <c r="A409" s="302" t="s">
        <v>1755</v>
      </c>
      <c r="B409" s="305">
        <v>105402</v>
      </c>
      <c r="C409" s="302" t="s">
        <v>1786</v>
      </c>
      <c r="D409" s="305" t="s">
        <v>36</v>
      </c>
      <c r="E409" s="306">
        <v>0.58899999999999997</v>
      </c>
    </row>
    <row r="410" spans="1:5" x14ac:dyDescent="0.25">
      <c r="A410" s="302" t="s">
        <v>1755</v>
      </c>
      <c r="B410" s="305">
        <v>105266</v>
      </c>
      <c r="C410" s="302" t="s">
        <v>1787</v>
      </c>
      <c r="D410" s="305" t="s">
        <v>36</v>
      </c>
      <c r="E410" s="306">
        <v>0.60809999999999997</v>
      </c>
    </row>
    <row r="411" spans="1:5" x14ac:dyDescent="0.25">
      <c r="A411" s="302" t="s">
        <v>1755</v>
      </c>
      <c r="B411" s="305">
        <v>105361</v>
      </c>
      <c r="C411" s="302" t="s">
        <v>1788</v>
      </c>
      <c r="D411" s="305" t="s">
        <v>36</v>
      </c>
      <c r="E411" s="306">
        <v>0.88190000000000002</v>
      </c>
    </row>
    <row r="412" spans="1:5" x14ac:dyDescent="0.25">
      <c r="A412" s="302" t="s">
        <v>1755</v>
      </c>
      <c r="B412" s="305">
        <v>105382</v>
      </c>
      <c r="C412" s="302" t="s">
        <v>1789</v>
      </c>
      <c r="D412" s="305" t="s">
        <v>36</v>
      </c>
      <c r="E412" s="306">
        <v>0.85829999999999995</v>
      </c>
    </row>
    <row r="413" spans="1:5" x14ac:dyDescent="0.25">
      <c r="A413" s="302" t="s">
        <v>1755</v>
      </c>
      <c r="B413" s="305">
        <v>105359</v>
      </c>
      <c r="C413" s="302" t="s">
        <v>1790</v>
      </c>
      <c r="D413" s="305" t="s">
        <v>36</v>
      </c>
      <c r="E413" s="306">
        <v>0.92549999999999999</v>
      </c>
    </row>
    <row r="414" spans="1:5" x14ac:dyDescent="0.25">
      <c r="A414" s="302" t="s">
        <v>1755</v>
      </c>
      <c r="B414" s="305">
        <v>105315</v>
      </c>
      <c r="C414" s="302" t="s">
        <v>1791</v>
      </c>
      <c r="D414" s="305" t="s">
        <v>36</v>
      </c>
      <c r="E414" s="306">
        <v>0.90959999999999996</v>
      </c>
    </row>
    <row r="415" spans="1:5" x14ac:dyDescent="0.25">
      <c r="A415" s="302" t="s">
        <v>1755</v>
      </c>
      <c r="B415" s="305">
        <v>105360</v>
      </c>
      <c r="C415" s="302" t="s">
        <v>1792</v>
      </c>
      <c r="D415" s="305" t="s">
        <v>36</v>
      </c>
      <c r="E415" s="306">
        <v>0.8931</v>
      </c>
    </row>
    <row r="416" spans="1:5" x14ac:dyDescent="0.25">
      <c r="A416" s="302" t="s">
        <v>1755</v>
      </c>
      <c r="B416" s="305">
        <v>105381</v>
      </c>
      <c r="C416" s="302" t="s">
        <v>1793</v>
      </c>
      <c r="D416" s="305" t="s">
        <v>36</v>
      </c>
      <c r="E416" s="306">
        <v>0.87139999999999995</v>
      </c>
    </row>
    <row r="417" spans="1:5" x14ac:dyDescent="0.25">
      <c r="A417" s="302" t="s">
        <v>1755</v>
      </c>
      <c r="B417" s="305">
        <v>105251</v>
      </c>
      <c r="C417" s="302" t="s">
        <v>1794</v>
      </c>
      <c r="D417" s="305" t="s">
        <v>36</v>
      </c>
      <c r="E417" s="306">
        <v>0.62090000000000001</v>
      </c>
    </row>
    <row r="418" spans="1:5" x14ac:dyDescent="0.25">
      <c r="A418" s="302" t="s">
        <v>1755</v>
      </c>
      <c r="B418" s="305">
        <v>105282</v>
      </c>
      <c r="C418" s="302" t="s">
        <v>1795</v>
      </c>
      <c r="D418" s="305" t="s">
        <v>36</v>
      </c>
      <c r="E418" s="306">
        <v>0.62480000000000002</v>
      </c>
    </row>
    <row r="419" spans="1:5" x14ac:dyDescent="0.25">
      <c r="A419" s="302" t="s">
        <v>1755</v>
      </c>
      <c r="B419" s="305">
        <v>105276</v>
      </c>
      <c r="C419" s="302" t="s">
        <v>1796</v>
      </c>
      <c r="D419" s="305" t="s">
        <v>36</v>
      </c>
      <c r="E419" s="306">
        <v>0.61080000000000001</v>
      </c>
    </row>
    <row r="420" spans="1:5" x14ac:dyDescent="0.25">
      <c r="A420" s="302" t="s">
        <v>1755</v>
      </c>
      <c r="B420" s="305">
        <v>105341</v>
      </c>
      <c r="C420" s="302" t="s">
        <v>1797</v>
      </c>
      <c r="D420" s="305" t="s">
        <v>36</v>
      </c>
      <c r="E420" s="306">
        <v>0.63549999999999995</v>
      </c>
    </row>
    <row r="421" spans="1:5" x14ac:dyDescent="0.25">
      <c r="A421" s="302" t="s">
        <v>1755</v>
      </c>
      <c r="B421" s="305">
        <v>105277</v>
      </c>
      <c r="C421" s="302" t="s">
        <v>1798</v>
      </c>
      <c r="D421" s="305" t="s">
        <v>36</v>
      </c>
      <c r="E421" s="306">
        <v>0.59989999999999999</v>
      </c>
    </row>
    <row r="422" spans="1:5" x14ac:dyDescent="0.25">
      <c r="A422" s="302" t="s">
        <v>1755</v>
      </c>
      <c r="B422" s="305">
        <v>105342</v>
      </c>
      <c r="C422" s="302" t="s">
        <v>1799</v>
      </c>
      <c r="D422" s="305" t="s">
        <v>36</v>
      </c>
      <c r="E422" s="306">
        <v>0.62039999999999995</v>
      </c>
    </row>
    <row r="423" spans="1:5" x14ac:dyDescent="0.25">
      <c r="A423" s="302" t="s">
        <v>1755</v>
      </c>
      <c r="B423" s="305">
        <v>105252</v>
      </c>
      <c r="C423" s="302" t="s">
        <v>1800</v>
      </c>
      <c r="D423" s="305" t="s">
        <v>36</v>
      </c>
      <c r="E423" s="306">
        <v>0.65269999999999995</v>
      </c>
    </row>
    <row r="424" spans="1:5" x14ac:dyDescent="0.25">
      <c r="A424" s="302" t="s">
        <v>1755</v>
      </c>
      <c r="B424" s="305">
        <v>105298</v>
      </c>
      <c r="C424" s="302" t="s">
        <v>1801</v>
      </c>
      <c r="D424" s="305" t="s">
        <v>36</v>
      </c>
      <c r="E424" s="306">
        <v>0.6593</v>
      </c>
    </row>
    <row r="425" spans="1:5" x14ac:dyDescent="0.25">
      <c r="A425" s="302" t="s">
        <v>1755</v>
      </c>
      <c r="B425" s="305">
        <v>105253</v>
      </c>
      <c r="C425" s="302" t="s">
        <v>1802</v>
      </c>
      <c r="D425" s="305" t="s">
        <v>36</v>
      </c>
      <c r="E425" s="306">
        <v>0.67230000000000001</v>
      </c>
    </row>
    <row r="426" spans="1:5" x14ac:dyDescent="0.25">
      <c r="A426" s="302" t="s">
        <v>1755</v>
      </c>
      <c r="B426" s="305">
        <v>105299</v>
      </c>
      <c r="C426" s="302" t="s">
        <v>1803</v>
      </c>
      <c r="D426" s="305" t="s">
        <v>36</v>
      </c>
      <c r="E426" s="306">
        <v>0.68110000000000004</v>
      </c>
    </row>
    <row r="427" spans="1:5" x14ac:dyDescent="0.25">
      <c r="A427" s="302" t="s">
        <v>1755</v>
      </c>
      <c r="B427" s="305">
        <v>105254</v>
      </c>
      <c r="C427" s="302" t="s">
        <v>1804</v>
      </c>
      <c r="D427" s="305" t="s">
        <v>36</v>
      </c>
      <c r="E427" s="306">
        <v>0.68130000000000002</v>
      </c>
    </row>
    <row r="428" spans="1:5" x14ac:dyDescent="0.25">
      <c r="A428" s="302" t="s">
        <v>1755</v>
      </c>
      <c r="B428" s="305">
        <v>105300</v>
      </c>
      <c r="C428" s="302" t="s">
        <v>1805</v>
      </c>
      <c r="D428" s="305" t="s">
        <v>36</v>
      </c>
      <c r="E428" s="306">
        <v>0.69</v>
      </c>
    </row>
    <row r="429" spans="1:5" x14ac:dyDescent="0.25">
      <c r="A429" s="302" t="s">
        <v>1755</v>
      </c>
      <c r="B429" s="305">
        <v>105255</v>
      </c>
      <c r="C429" s="302" t="s">
        <v>1806</v>
      </c>
      <c r="D429" s="305" t="s">
        <v>36</v>
      </c>
      <c r="E429" s="306">
        <v>0.68810000000000004</v>
      </c>
    </row>
    <row r="430" spans="1:5" x14ac:dyDescent="0.25">
      <c r="A430" s="302" t="s">
        <v>1755</v>
      </c>
      <c r="B430" s="305">
        <v>105301</v>
      </c>
      <c r="C430" s="302" t="s">
        <v>1807</v>
      </c>
      <c r="D430" s="305" t="s">
        <v>36</v>
      </c>
      <c r="E430" s="306">
        <v>0.6966</v>
      </c>
    </row>
    <row r="431" spans="1:5" x14ac:dyDescent="0.25">
      <c r="A431" s="302" t="s">
        <v>1755</v>
      </c>
      <c r="B431" s="305">
        <v>105256</v>
      </c>
      <c r="C431" s="302" t="s">
        <v>1808</v>
      </c>
      <c r="D431" s="305" t="s">
        <v>36</v>
      </c>
      <c r="E431" s="306">
        <v>0.69310000000000005</v>
      </c>
    </row>
    <row r="432" spans="1:5" x14ac:dyDescent="0.25">
      <c r="A432" s="302" t="s">
        <v>1755</v>
      </c>
      <c r="B432" s="305">
        <v>105302</v>
      </c>
      <c r="C432" s="302" t="s">
        <v>1809</v>
      </c>
      <c r="D432" s="305" t="s">
        <v>36</v>
      </c>
      <c r="E432" s="306">
        <v>0.70189999999999997</v>
      </c>
    </row>
    <row r="433" spans="1:5" x14ac:dyDescent="0.25">
      <c r="A433" s="302" t="s">
        <v>1755</v>
      </c>
      <c r="B433" s="305">
        <v>105257</v>
      </c>
      <c r="C433" s="302" t="s">
        <v>1810</v>
      </c>
      <c r="D433" s="305" t="s">
        <v>36</v>
      </c>
      <c r="E433" s="306">
        <v>0.69720000000000004</v>
      </c>
    </row>
    <row r="434" spans="1:5" x14ac:dyDescent="0.25">
      <c r="A434" s="302" t="s">
        <v>1755</v>
      </c>
      <c r="B434" s="305">
        <v>105303</v>
      </c>
      <c r="C434" s="302" t="s">
        <v>1811</v>
      </c>
      <c r="D434" s="305" t="s">
        <v>36</v>
      </c>
      <c r="E434" s="306">
        <v>0.70589999999999997</v>
      </c>
    </row>
    <row r="435" spans="1:5" x14ac:dyDescent="0.25">
      <c r="A435" s="302" t="s">
        <v>1755</v>
      </c>
      <c r="B435" s="305">
        <v>105270</v>
      </c>
      <c r="C435" s="302" t="s">
        <v>1812</v>
      </c>
      <c r="D435" s="305" t="s">
        <v>36</v>
      </c>
      <c r="E435" s="306">
        <v>0.69830000000000003</v>
      </c>
    </row>
    <row r="436" spans="1:5" x14ac:dyDescent="0.25">
      <c r="A436" s="302" t="s">
        <v>1755</v>
      </c>
      <c r="B436" s="305">
        <v>105304</v>
      </c>
      <c r="C436" s="302" t="s">
        <v>1813</v>
      </c>
      <c r="D436" s="305" t="s">
        <v>36</v>
      </c>
      <c r="E436" s="306">
        <v>0.70609999999999995</v>
      </c>
    </row>
    <row r="437" spans="1:5" x14ac:dyDescent="0.25">
      <c r="A437" s="302" t="s">
        <v>1755</v>
      </c>
      <c r="B437" s="305">
        <v>105271</v>
      </c>
      <c r="C437" s="302" t="s">
        <v>1814</v>
      </c>
      <c r="D437" s="305" t="s">
        <v>36</v>
      </c>
      <c r="E437" s="306">
        <v>0.58899999999999997</v>
      </c>
    </row>
    <row r="438" spans="1:5" x14ac:dyDescent="0.25">
      <c r="A438" s="302" t="s">
        <v>1755</v>
      </c>
      <c r="B438" s="305">
        <v>105305</v>
      </c>
      <c r="C438" s="302" t="s">
        <v>1815</v>
      </c>
      <c r="D438" s="305" t="s">
        <v>36</v>
      </c>
      <c r="E438" s="306">
        <v>0.61309999999999998</v>
      </c>
    </row>
    <row r="439" spans="1:5" x14ac:dyDescent="0.25">
      <c r="A439" s="302" t="s">
        <v>1755</v>
      </c>
      <c r="B439" s="305">
        <v>105272</v>
      </c>
      <c r="C439" s="302" t="s">
        <v>1816</v>
      </c>
      <c r="D439" s="305" t="s">
        <v>36</v>
      </c>
      <c r="E439" s="306">
        <v>0.59319999999999995</v>
      </c>
    </row>
    <row r="440" spans="1:5" x14ac:dyDescent="0.25">
      <c r="A440" s="302" t="s">
        <v>1755</v>
      </c>
      <c r="B440" s="305">
        <v>105306</v>
      </c>
      <c r="C440" s="302" t="s">
        <v>1817</v>
      </c>
      <c r="D440" s="305" t="s">
        <v>36</v>
      </c>
      <c r="E440" s="306">
        <v>0.61670000000000003</v>
      </c>
    </row>
    <row r="441" spans="1:5" x14ac:dyDescent="0.25">
      <c r="A441" s="302" t="s">
        <v>1755</v>
      </c>
      <c r="B441" s="305">
        <v>105273</v>
      </c>
      <c r="C441" s="302" t="s">
        <v>1818</v>
      </c>
      <c r="D441" s="305" t="s">
        <v>36</v>
      </c>
      <c r="E441" s="306">
        <v>0.60199999999999998</v>
      </c>
    </row>
    <row r="442" spans="1:5" x14ac:dyDescent="0.25">
      <c r="A442" s="302" t="s">
        <v>1755</v>
      </c>
      <c r="B442" s="305">
        <v>105307</v>
      </c>
      <c r="C442" s="302" t="s">
        <v>1819</v>
      </c>
      <c r="D442" s="305" t="s">
        <v>36</v>
      </c>
      <c r="E442" s="306">
        <v>0.62660000000000005</v>
      </c>
    </row>
    <row r="443" spans="1:5" x14ac:dyDescent="0.25">
      <c r="A443" s="302" t="s">
        <v>1755</v>
      </c>
      <c r="B443" s="305">
        <v>105250</v>
      </c>
      <c r="C443" s="302" t="s">
        <v>1820</v>
      </c>
      <c r="D443" s="305" t="s">
        <v>36</v>
      </c>
      <c r="E443" s="306">
        <v>0.60329999999999995</v>
      </c>
    </row>
    <row r="444" spans="1:5" x14ac:dyDescent="0.25">
      <c r="A444" s="302" t="s">
        <v>1755</v>
      </c>
      <c r="B444" s="305">
        <v>105269</v>
      </c>
      <c r="C444" s="302" t="s">
        <v>1821</v>
      </c>
      <c r="D444" s="305" t="s">
        <v>36</v>
      </c>
      <c r="E444" s="306">
        <v>0.60489999999999999</v>
      </c>
    </row>
    <row r="445" spans="1:5" x14ac:dyDescent="0.25">
      <c r="A445" s="302" t="s">
        <v>1755</v>
      </c>
      <c r="B445" s="305">
        <v>105274</v>
      </c>
      <c r="C445" s="302" t="s">
        <v>1822</v>
      </c>
      <c r="D445" s="305" t="s">
        <v>36</v>
      </c>
      <c r="E445" s="306">
        <v>0.60670000000000002</v>
      </c>
    </row>
    <row r="446" spans="1:5" x14ac:dyDescent="0.25">
      <c r="A446" s="302" t="s">
        <v>1755</v>
      </c>
      <c r="B446" s="305">
        <v>105340</v>
      </c>
      <c r="C446" s="302" t="s">
        <v>1823</v>
      </c>
      <c r="D446" s="305" t="s">
        <v>36</v>
      </c>
      <c r="E446" s="306">
        <v>0.63170000000000004</v>
      </c>
    </row>
    <row r="447" spans="1:5" x14ac:dyDescent="0.25">
      <c r="A447" s="302" t="s">
        <v>1755</v>
      </c>
      <c r="B447" s="305">
        <v>105275</v>
      </c>
      <c r="C447" s="302" t="s">
        <v>1824</v>
      </c>
      <c r="D447" s="305" t="s">
        <v>36</v>
      </c>
      <c r="E447" s="306">
        <v>0.60929999999999995</v>
      </c>
    </row>
    <row r="448" spans="1:5" x14ac:dyDescent="0.25">
      <c r="A448" s="302" t="s">
        <v>1755</v>
      </c>
      <c r="B448" s="305">
        <v>105390</v>
      </c>
      <c r="C448" s="302" t="s">
        <v>1825</v>
      </c>
      <c r="D448" s="305" t="s">
        <v>36</v>
      </c>
      <c r="E448" s="306">
        <v>0.63419999999999999</v>
      </c>
    </row>
    <row r="449" spans="1:5" x14ac:dyDescent="0.25">
      <c r="A449" s="302" t="s">
        <v>1755</v>
      </c>
      <c r="B449" s="305">
        <v>105364</v>
      </c>
      <c r="C449" s="302" t="s">
        <v>1826</v>
      </c>
      <c r="D449" s="305" t="s">
        <v>36</v>
      </c>
      <c r="E449" s="306">
        <v>0.91800000000000004</v>
      </c>
    </row>
    <row r="450" spans="1:5" x14ac:dyDescent="0.25">
      <c r="A450" s="302" t="s">
        <v>1755</v>
      </c>
      <c r="B450" s="305">
        <v>105385</v>
      </c>
      <c r="C450" s="302" t="s">
        <v>1827</v>
      </c>
      <c r="D450" s="305" t="s">
        <v>36</v>
      </c>
      <c r="E450" s="306">
        <v>0.90080000000000005</v>
      </c>
    </row>
    <row r="451" spans="1:5" x14ac:dyDescent="0.25">
      <c r="A451" s="302" t="s">
        <v>1755</v>
      </c>
      <c r="B451" s="305">
        <v>105362</v>
      </c>
      <c r="C451" s="302" t="s">
        <v>1828</v>
      </c>
      <c r="D451" s="305" t="s">
        <v>36</v>
      </c>
      <c r="E451" s="306">
        <v>0.94899999999999995</v>
      </c>
    </row>
    <row r="452" spans="1:5" x14ac:dyDescent="0.25">
      <c r="A452" s="302" t="s">
        <v>1755</v>
      </c>
      <c r="B452" s="305">
        <v>105383</v>
      </c>
      <c r="C452" s="302" t="s">
        <v>1829</v>
      </c>
      <c r="D452" s="305" t="s">
        <v>36</v>
      </c>
      <c r="E452" s="306">
        <v>0.93789999999999996</v>
      </c>
    </row>
    <row r="453" spans="1:5" x14ac:dyDescent="0.25">
      <c r="A453" s="302" t="s">
        <v>1755</v>
      </c>
      <c r="B453" s="305">
        <v>105363</v>
      </c>
      <c r="C453" s="302" t="s">
        <v>1830</v>
      </c>
      <c r="D453" s="305" t="s">
        <v>36</v>
      </c>
      <c r="E453" s="306">
        <v>0.92610000000000003</v>
      </c>
    </row>
    <row r="454" spans="1:5" x14ac:dyDescent="0.25">
      <c r="A454" s="302" t="s">
        <v>1755</v>
      </c>
      <c r="B454" s="305">
        <v>105384</v>
      </c>
      <c r="C454" s="302" t="s">
        <v>1831</v>
      </c>
      <c r="D454" s="305" t="s">
        <v>36</v>
      </c>
      <c r="E454" s="306">
        <v>0.91039999999999999</v>
      </c>
    </row>
    <row r="455" spans="1:5" x14ac:dyDescent="0.25">
      <c r="A455" s="302" t="s">
        <v>1755</v>
      </c>
      <c r="B455" s="305">
        <v>105279</v>
      </c>
      <c r="C455" s="302" t="s">
        <v>1832</v>
      </c>
      <c r="D455" s="305" t="s">
        <v>36</v>
      </c>
      <c r="E455" s="306">
        <v>0.60109999999999997</v>
      </c>
    </row>
    <row r="456" spans="1:5" x14ac:dyDescent="0.25">
      <c r="A456" s="302" t="s">
        <v>1755</v>
      </c>
      <c r="B456" s="305">
        <v>105259</v>
      </c>
      <c r="C456" s="302" t="s">
        <v>1833</v>
      </c>
      <c r="D456" s="305" t="s">
        <v>36</v>
      </c>
      <c r="E456" s="306">
        <v>0.59799999999999998</v>
      </c>
    </row>
    <row r="457" spans="1:5" x14ac:dyDescent="0.25">
      <c r="A457" s="302" t="s">
        <v>1755</v>
      </c>
      <c r="B457" s="305">
        <v>105357</v>
      </c>
      <c r="C457" s="302" t="s">
        <v>1834</v>
      </c>
      <c r="D457" s="305" t="s">
        <v>36</v>
      </c>
      <c r="E457" s="306">
        <v>0.59</v>
      </c>
    </row>
    <row r="458" spans="1:5" x14ac:dyDescent="0.25">
      <c r="A458" s="302" t="s">
        <v>1755</v>
      </c>
      <c r="B458" s="305">
        <v>105346</v>
      </c>
      <c r="C458" s="302" t="s">
        <v>1835</v>
      </c>
      <c r="D458" s="305" t="s">
        <v>36</v>
      </c>
      <c r="E458" s="306">
        <v>0.60870000000000002</v>
      </c>
    </row>
    <row r="459" spans="1:5" x14ac:dyDescent="0.25">
      <c r="A459" s="302" t="s">
        <v>1755</v>
      </c>
      <c r="B459" s="305">
        <v>105358</v>
      </c>
      <c r="C459" s="302" t="s">
        <v>1836</v>
      </c>
      <c r="D459" s="305" t="s">
        <v>36</v>
      </c>
      <c r="E459" s="306">
        <v>0.57330000000000003</v>
      </c>
    </row>
    <row r="460" spans="1:5" x14ac:dyDescent="0.25">
      <c r="A460" s="302" t="s">
        <v>1755</v>
      </c>
      <c r="B460" s="305">
        <v>105347</v>
      </c>
      <c r="C460" s="302" t="s">
        <v>1837</v>
      </c>
      <c r="D460" s="305" t="s">
        <v>36</v>
      </c>
      <c r="E460" s="306">
        <v>0.58660000000000001</v>
      </c>
    </row>
    <row r="461" spans="1:5" x14ac:dyDescent="0.25">
      <c r="A461" s="302" t="s">
        <v>1755</v>
      </c>
      <c r="B461" s="305">
        <v>105280</v>
      </c>
      <c r="C461" s="302" t="s">
        <v>1838</v>
      </c>
      <c r="D461" s="305" t="s">
        <v>36</v>
      </c>
      <c r="E461" s="306">
        <v>0.6321</v>
      </c>
    </row>
    <row r="462" spans="1:5" x14ac:dyDescent="0.25">
      <c r="A462" s="302" t="s">
        <v>1755</v>
      </c>
      <c r="B462" s="305">
        <v>105283</v>
      </c>
      <c r="C462" s="302" t="s">
        <v>1839</v>
      </c>
      <c r="D462" s="305" t="s">
        <v>36</v>
      </c>
      <c r="E462" s="306">
        <v>0.63339999999999996</v>
      </c>
    </row>
    <row r="463" spans="1:5" x14ac:dyDescent="0.25">
      <c r="A463" s="302" t="s">
        <v>1755</v>
      </c>
      <c r="B463" s="305">
        <v>105281</v>
      </c>
      <c r="C463" s="302" t="s">
        <v>1840</v>
      </c>
      <c r="D463" s="305" t="s">
        <v>36</v>
      </c>
      <c r="E463" s="306">
        <v>0.65110000000000001</v>
      </c>
    </row>
    <row r="464" spans="1:5" x14ac:dyDescent="0.25">
      <c r="A464" s="302" t="s">
        <v>1755</v>
      </c>
      <c r="B464" s="305">
        <v>105319</v>
      </c>
      <c r="C464" s="302" t="s">
        <v>1841</v>
      </c>
      <c r="D464" s="305" t="s">
        <v>36</v>
      </c>
      <c r="E464" s="306">
        <v>0.65410000000000001</v>
      </c>
    </row>
    <row r="465" spans="1:5" x14ac:dyDescent="0.25">
      <c r="A465" s="302" t="s">
        <v>1755</v>
      </c>
      <c r="B465" s="305">
        <v>105284</v>
      </c>
      <c r="C465" s="302" t="s">
        <v>1842</v>
      </c>
      <c r="D465" s="305" t="s">
        <v>36</v>
      </c>
      <c r="E465" s="306">
        <v>0.65839999999999999</v>
      </c>
    </row>
    <row r="466" spans="1:5" x14ac:dyDescent="0.25">
      <c r="A466" s="302" t="s">
        <v>1755</v>
      </c>
      <c r="B466" s="305">
        <v>105320</v>
      </c>
      <c r="C466" s="302" t="s">
        <v>1843</v>
      </c>
      <c r="D466" s="305" t="s">
        <v>36</v>
      </c>
      <c r="E466" s="306">
        <v>0.66149999999999998</v>
      </c>
    </row>
    <row r="467" spans="1:5" x14ac:dyDescent="0.25">
      <c r="A467" s="302" t="s">
        <v>1755</v>
      </c>
      <c r="B467" s="305">
        <v>105348</v>
      </c>
      <c r="C467" s="302" t="s">
        <v>1844</v>
      </c>
      <c r="D467" s="305" t="s">
        <v>36</v>
      </c>
      <c r="E467" s="306">
        <v>0.66359999999999997</v>
      </c>
    </row>
    <row r="468" spans="1:5" x14ac:dyDescent="0.25">
      <c r="A468" s="302" t="s">
        <v>1755</v>
      </c>
      <c r="B468" s="305">
        <v>105321</v>
      </c>
      <c r="C468" s="302" t="s">
        <v>1845</v>
      </c>
      <c r="D468" s="305" t="s">
        <v>36</v>
      </c>
      <c r="E468" s="306">
        <v>0.66659999999999997</v>
      </c>
    </row>
    <row r="469" spans="1:5" x14ac:dyDescent="0.25">
      <c r="A469" s="302" t="s">
        <v>1755</v>
      </c>
      <c r="B469" s="305">
        <v>105349</v>
      </c>
      <c r="C469" s="302" t="s">
        <v>1846</v>
      </c>
      <c r="D469" s="305" t="s">
        <v>36</v>
      </c>
      <c r="E469" s="306">
        <v>0.66800000000000004</v>
      </c>
    </row>
    <row r="470" spans="1:5" x14ac:dyDescent="0.25">
      <c r="A470" s="302" t="s">
        <v>1755</v>
      </c>
      <c r="B470" s="305">
        <v>105322</v>
      </c>
      <c r="C470" s="302" t="s">
        <v>1847</v>
      </c>
      <c r="D470" s="305" t="s">
        <v>36</v>
      </c>
      <c r="E470" s="306">
        <v>0.67079999999999995</v>
      </c>
    </row>
    <row r="471" spans="1:5" x14ac:dyDescent="0.25">
      <c r="A471" s="302" t="s">
        <v>1755</v>
      </c>
      <c r="B471" s="305">
        <v>105350</v>
      </c>
      <c r="C471" s="302" t="s">
        <v>1848</v>
      </c>
      <c r="D471" s="305" t="s">
        <v>36</v>
      </c>
      <c r="E471" s="306">
        <v>0.67130000000000001</v>
      </c>
    </row>
    <row r="472" spans="1:5" x14ac:dyDescent="0.25">
      <c r="A472" s="302" t="s">
        <v>1755</v>
      </c>
      <c r="B472" s="305">
        <v>105323</v>
      </c>
      <c r="C472" s="302" t="s">
        <v>1849</v>
      </c>
      <c r="D472" s="305" t="s">
        <v>36</v>
      </c>
      <c r="E472" s="306">
        <v>0.67400000000000004</v>
      </c>
    </row>
    <row r="473" spans="1:5" x14ac:dyDescent="0.25">
      <c r="A473" s="302" t="s">
        <v>1755</v>
      </c>
      <c r="B473" s="305">
        <v>105351</v>
      </c>
      <c r="C473" s="302" t="s">
        <v>1850</v>
      </c>
      <c r="D473" s="305" t="s">
        <v>36</v>
      </c>
      <c r="E473" s="306">
        <v>0.67120000000000002</v>
      </c>
    </row>
    <row r="474" spans="1:5" x14ac:dyDescent="0.25">
      <c r="A474" s="302" t="s">
        <v>1755</v>
      </c>
      <c r="B474" s="305">
        <v>105324</v>
      </c>
      <c r="C474" s="302" t="s">
        <v>1851</v>
      </c>
      <c r="D474" s="305" t="s">
        <v>36</v>
      </c>
      <c r="E474" s="306">
        <v>0.67290000000000005</v>
      </c>
    </row>
    <row r="475" spans="1:5" x14ac:dyDescent="0.25">
      <c r="A475" s="302" t="s">
        <v>1755</v>
      </c>
      <c r="B475" s="305">
        <v>105352</v>
      </c>
      <c r="C475" s="302" t="s">
        <v>1852</v>
      </c>
      <c r="D475" s="305" t="s">
        <v>36</v>
      </c>
      <c r="E475" s="306">
        <v>0.56930000000000003</v>
      </c>
    </row>
    <row r="476" spans="1:5" x14ac:dyDescent="0.25">
      <c r="A476" s="302" t="s">
        <v>1755</v>
      </c>
      <c r="B476" s="305">
        <v>105325</v>
      </c>
      <c r="C476" s="302" t="s">
        <v>1853</v>
      </c>
      <c r="D476" s="305" t="s">
        <v>36</v>
      </c>
      <c r="E476" s="306">
        <v>0.58740000000000003</v>
      </c>
    </row>
    <row r="477" spans="1:5" x14ac:dyDescent="0.25">
      <c r="A477" s="302" t="s">
        <v>1755</v>
      </c>
      <c r="B477" s="305">
        <v>105353</v>
      </c>
      <c r="C477" s="302" t="s">
        <v>1854</v>
      </c>
      <c r="D477" s="305" t="s">
        <v>36</v>
      </c>
      <c r="E477" s="306">
        <v>0.57179999999999997</v>
      </c>
    </row>
    <row r="478" spans="1:5" x14ac:dyDescent="0.25">
      <c r="A478" s="302" t="s">
        <v>1755</v>
      </c>
      <c r="B478" s="305">
        <v>105326</v>
      </c>
      <c r="C478" s="302" t="s">
        <v>1855</v>
      </c>
      <c r="D478" s="305" t="s">
        <v>36</v>
      </c>
      <c r="E478" s="306">
        <v>0.58909999999999996</v>
      </c>
    </row>
    <row r="479" spans="1:5" x14ac:dyDescent="0.25">
      <c r="A479" s="302" t="s">
        <v>1755</v>
      </c>
      <c r="B479" s="305">
        <v>105354</v>
      </c>
      <c r="C479" s="302" t="s">
        <v>1856</v>
      </c>
      <c r="D479" s="305" t="s">
        <v>36</v>
      </c>
      <c r="E479" s="306">
        <v>0.58179999999999998</v>
      </c>
    </row>
    <row r="480" spans="1:5" x14ac:dyDescent="0.25">
      <c r="A480" s="302" t="s">
        <v>1755</v>
      </c>
      <c r="B480" s="305">
        <v>105344</v>
      </c>
      <c r="C480" s="302" t="s">
        <v>1857</v>
      </c>
      <c r="D480" s="305" t="s">
        <v>36</v>
      </c>
      <c r="E480" s="306">
        <v>0.60060000000000002</v>
      </c>
    </row>
    <row r="481" spans="1:5" x14ac:dyDescent="0.25">
      <c r="A481" s="302" t="s">
        <v>1755</v>
      </c>
      <c r="B481" s="305">
        <v>105278</v>
      </c>
      <c r="C481" s="302" t="s">
        <v>1858</v>
      </c>
      <c r="D481" s="305" t="s">
        <v>36</v>
      </c>
      <c r="E481" s="306">
        <v>0.58440000000000003</v>
      </c>
    </row>
    <row r="482" spans="1:5" x14ac:dyDescent="0.25">
      <c r="A482" s="302" t="s">
        <v>1755</v>
      </c>
      <c r="B482" s="305">
        <v>105343</v>
      </c>
      <c r="C482" s="302" t="s">
        <v>1859</v>
      </c>
      <c r="D482" s="305" t="s">
        <v>36</v>
      </c>
      <c r="E482" s="306">
        <v>0.57950000000000002</v>
      </c>
    </row>
    <row r="483" spans="1:5" x14ac:dyDescent="0.25">
      <c r="A483" s="302" t="s">
        <v>1755</v>
      </c>
      <c r="B483" s="305">
        <v>105355</v>
      </c>
      <c r="C483" s="302" t="s">
        <v>1860</v>
      </c>
      <c r="D483" s="305" t="s">
        <v>36</v>
      </c>
      <c r="E483" s="306">
        <v>0.58689999999999998</v>
      </c>
    </row>
    <row r="484" spans="1:5" x14ac:dyDescent="0.25">
      <c r="A484" s="302" t="s">
        <v>1755</v>
      </c>
      <c r="B484" s="305">
        <v>105391</v>
      </c>
      <c r="C484" s="302" t="s">
        <v>1861</v>
      </c>
      <c r="D484" s="305" t="s">
        <v>36</v>
      </c>
      <c r="E484" s="306">
        <v>0.60619999999999996</v>
      </c>
    </row>
    <row r="485" spans="1:5" x14ac:dyDescent="0.25">
      <c r="A485" s="302" t="s">
        <v>1755</v>
      </c>
      <c r="B485" s="305">
        <v>105356</v>
      </c>
      <c r="C485" s="302" t="s">
        <v>1862</v>
      </c>
      <c r="D485" s="305" t="s">
        <v>36</v>
      </c>
      <c r="E485" s="306">
        <v>0.58909999999999996</v>
      </c>
    </row>
    <row r="486" spans="1:5" x14ac:dyDescent="0.25">
      <c r="A486" s="302" t="s">
        <v>1755</v>
      </c>
      <c r="B486" s="305">
        <v>105345</v>
      </c>
      <c r="C486" s="302" t="s">
        <v>1863</v>
      </c>
      <c r="D486" s="305" t="s">
        <v>36</v>
      </c>
      <c r="E486" s="306">
        <v>0.60819999999999996</v>
      </c>
    </row>
    <row r="487" spans="1:5" x14ac:dyDescent="0.25">
      <c r="A487" s="302" t="s">
        <v>1755</v>
      </c>
      <c r="B487" s="305">
        <v>105367</v>
      </c>
      <c r="C487" s="302" t="s">
        <v>1864</v>
      </c>
      <c r="D487" s="305" t="s">
        <v>36</v>
      </c>
      <c r="E487" s="306">
        <v>0.88219999999999998</v>
      </c>
    </row>
    <row r="488" spans="1:5" x14ac:dyDescent="0.25">
      <c r="A488" s="302" t="s">
        <v>1755</v>
      </c>
      <c r="B488" s="305">
        <v>105371</v>
      </c>
      <c r="C488" s="302" t="s">
        <v>1865</v>
      </c>
      <c r="D488" s="305" t="s">
        <v>36</v>
      </c>
      <c r="E488" s="306">
        <v>0.85860000000000003</v>
      </c>
    </row>
    <row r="489" spans="1:5" x14ac:dyDescent="0.25">
      <c r="A489" s="302" t="s">
        <v>1755</v>
      </c>
      <c r="B489" s="305">
        <v>105365</v>
      </c>
      <c r="C489" s="302" t="s">
        <v>1866</v>
      </c>
      <c r="D489" s="305" t="s">
        <v>36</v>
      </c>
      <c r="E489" s="306">
        <v>0.92510000000000003</v>
      </c>
    </row>
    <row r="490" spans="1:5" x14ac:dyDescent="0.25">
      <c r="A490" s="302" t="s">
        <v>1755</v>
      </c>
      <c r="B490" s="305">
        <v>105386</v>
      </c>
      <c r="C490" s="302" t="s">
        <v>1867</v>
      </c>
      <c r="D490" s="305" t="s">
        <v>36</v>
      </c>
      <c r="E490" s="306">
        <v>0.90920000000000001</v>
      </c>
    </row>
    <row r="491" spans="1:5" x14ac:dyDescent="0.25">
      <c r="A491" s="302" t="s">
        <v>1755</v>
      </c>
      <c r="B491" s="305">
        <v>105366</v>
      </c>
      <c r="C491" s="302" t="s">
        <v>1868</v>
      </c>
      <c r="D491" s="305" t="s">
        <v>36</v>
      </c>
      <c r="E491" s="306">
        <v>0.89280000000000004</v>
      </c>
    </row>
    <row r="492" spans="1:5" x14ac:dyDescent="0.25">
      <c r="A492" s="302" t="s">
        <v>1755</v>
      </c>
      <c r="B492" s="305">
        <v>105387</v>
      </c>
      <c r="C492" s="302" t="s">
        <v>1869</v>
      </c>
      <c r="D492" s="305" t="s">
        <v>36</v>
      </c>
      <c r="E492" s="306">
        <v>0.87109999999999999</v>
      </c>
    </row>
    <row r="493" spans="1:5" x14ac:dyDescent="0.25">
      <c r="A493" s="302" t="s">
        <v>1755</v>
      </c>
      <c r="B493" s="305">
        <v>97177</v>
      </c>
      <c r="C493" s="302" t="s">
        <v>1870</v>
      </c>
      <c r="D493" s="305" t="s">
        <v>8</v>
      </c>
      <c r="E493" s="306">
        <v>0.60460000000000003</v>
      </c>
    </row>
    <row r="494" spans="1:5" x14ac:dyDescent="0.25">
      <c r="A494" s="302" t="s">
        <v>1755</v>
      </c>
      <c r="B494" s="305">
        <v>97187</v>
      </c>
      <c r="C494" s="302" t="s">
        <v>1871</v>
      </c>
      <c r="D494" s="305" t="s">
        <v>8</v>
      </c>
      <c r="E494" s="306">
        <v>0.61890000000000001</v>
      </c>
    </row>
    <row r="495" spans="1:5" x14ac:dyDescent="0.25">
      <c r="A495" s="302" t="s">
        <v>1755</v>
      </c>
      <c r="B495" s="305">
        <v>97178</v>
      </c>
      <c r="C495" s="302" t="s">
        <v>1872</v>
      </c>
      <c r="D495" s="305" t="s">
        <v>8</v>
      </c>
      <c r="E495" s="306">
        <v>0.61180000000000001</v>
      </c>
    </row>
    <row r="496" spans="1:5" x14ac:dyDescent="0.25">
      <c r="A496" s="302" t="s">
        <v>1755</v>
      </c>
      <c r="B496" s="305">
        <v>97188</v>
      </c>
      <c r="C496" s="302" t="s">
        <v>1873</v>
      </c>
      <c r="D496" s="305" t="s">
        <v>8</v>
      </c>
      <c r="E496" s="306">
        <v>0.62570000000000003</v>
      </c>
    </row>
    <row r="497" spans="1:5" x14ac:dyDescent="0.25">
      <c r="A497" s="302" t="s">
        <v>1755</v>
      </c>
      <c r="B497" s="305">
        <v>97179</v>
      </c>
      <c r="C497" s="302" t="s">
        <v>1874</v>
      </c>
      <c r="D497" s="305" t="s">
        <v>8</v>
      </c>
      <c r="E497" s="306">
        <v>0.61680000000000001</v>
      </c>
    </row>
    <row r="498" spans="1:5" x14ac:dyDescent="0.25">
      <c r="A498" s="302" t="s">
        <v>1755</v>
      </c>
      <c r="B498" s="305">
        <v>97189</v>
      </c>
      <c r="C498" s="302" t="s">
        <v>1875</v>
      </c>
      <c r="D498" s="305" t="s">
        <v>8</v>
      </c>
      <c r="E498" s="306">
        <v>0.63039999999999996</v>
      </c>
    </row>
    <row r="499" spans="1:5" x14ac:dyDescent="0.25">
      <c r="A499" s="302" t="s">
        <v>1755</v>
      </c>
      <c r="B499" s="305">
        <v>97180</v>
      </c>
      <c r="C499" s="302" t="s">
        <v>1876</v>
      </c>
      <c r="D499" s="305" t="s">
        <v>8</v>
      </c>
      <c r="E499" s="306">
        <v>0.62060000000000004</v>
      </c>
    </row>
    <row r="500" spans="1:5" x14ac:dyDescent="0.25">
      <c r="A500" s="302" t="s">
        <v>1755</v>
      </c>
      <c r="B500" s="305">
        <v>97190</v>
      </c>
      <c r="C500" s="302" t="s">
        <v>1877</v>
      </c>
      <c r="D500" s="305" t="s">
        <v>8</v>
      </c>
      <c r="E500" s="306">
        <v>0.63390000000000002</v>
      </c>
    </row>
    <row r="501" spans="1:5" x14ac:dyDescent="0.25">
      <c r="A501" s="302" t="s">
        <v>1755</v>
      </c>
      <c r="B501" s="305">
        <v>97181</v>
      </c>
      <c r="C501" s="302" t="s">
        <v>1878</v>
      </c>
      <c r="D501" s="305" t="s">
        <v>8</v>
      </c>
      <c r="E501" s="306">
        <v>0.62339999999999995</v>
      </c>
    </row>
    <row r="502" spans="1:5" x14ac:dyDescent="0.25">
      <c r="A502" s="302" t="s">
        <v>1755</v>
      </c>
      <c r="B502" s="305">
        <v>97191</v>
      </c>
      <c r="C502" s="302" t="s">
        <v>1879</v>
      </c>
      <c r="D502" s="305" t="s">
        <v>8</v>
      </c>
      <c r="E502" s="306">
        <v>0.63660000000000005</v>
      </c>
    </row>
    <row r="503" spans="1:5" x14ac:dyDescent="0.25">
      <c r="A503" s="302" t="s">
        <v>1755</v>
      </c>
      <c r="B503" s="305">
        <v>97182</v>
      </c>
      <c r="C503" s="302" t="s">
        <v>1880</v>
      </c>
      <c r="D503" s="305" t="s">
        <v>8</v>
      </c>
      <c r="E503" s="306">
        <v>0.60980000000000001</v>
      </c>
    </row>
    <row r="504" spans="1:5" x14ac:dyDescent="0.25">
      <c r="A504" s="302" t="s">
        <v>1755</v>
      </c>
      <c r="B504" s="305">
        <v>97192</v>
      </c>
      <c r="C504" s="302" t="s">
        <v>1881</v>
      </c>
      <c r="D504" s="305" t="s">
        <v>8</v>
      </c>
      <c r="E504" s="306">
        <v>0.62509999999999999</v>
      </c>
    </row>
    <row r="505" spans="1:5" x14ac:dyDescent="0.25">
      <c r="A505" s="302" t="s">
        <v>1755</v>
      </c>
      <c r="B505" s="305">
        <v>97173</v>
      </c>
      <c r="C505" s="302" t="s">
        <v>1882</v>
      </c>
      <c r="D505" s="305" t="s">
        <v>8</v>
      </c>
      <c r="E505" s="306">
        <v>0.57420000000000004</v>
      </c>
    </row>
    <row r="506" spans="1:5" x14ac:dyDescent="0.25">
      <c r="A506" s="302" t="s">
        <v>1755</v>
      </c>
      <c r="B506" s="305">
        <v>97183</v>
      </c>
      <c r="C506" s="302" t="s">
        <v>1883</v>
      </c>
      <c r="D506" s="305" t="s">
        <v>8</v>
      </c>
      <c r="E506" s="306">
        <v>0.5897</v>
      </c>
    </row>
    <row r="507" spans="1:5" x14ac:dyDescent="0.25">
      <c r="A507" s="302" t="s">
        <v>1755</v>
      </c>
      <c r="B507" s="305">
        <v>97174</v>
      </c>
      <c r="C507" s="302" t="s">
        <v>1884</v>
      </c>
      <c r="D507" s="305" t="s">
        <v>8</v>
      </c>
      <c r="E507" s="306">
        <v>0.58520000000000005</v>
      </c>
    </row>
    <row r="508" spans="1:5" x14ac:dyDescent="0.25">
      <c r="A508" s="302" t="s">
        <v>1755</v>
      </c>
      <c r="B508" s="305">
        <v>97184</v>
      </c>
      <c r="C508" s="302" t="s">
        <v>1885</v>
      </c>
      <c r="D508" s="305" t="s">
        <v>8</v>
      </c>
      <c r="E508" s="306">
        <v>0.60050000000000003</v>
      </c>
    </row>
    <row r="509" spans="1:5" x14ac:dyDescent="0.25">
      <c r="A509" s="302" t="s">
        <v>1755</v>
      </c>
      <c r="B509" s="305">
        <v>97175</v>
      </c>
      <c r="C509" s="302" t="s">
        <v>1886</v>
      </c>
      <c r="D509" s="305" t="s">
        <v>8</v>
      </c>
      <c r="E509" s="306">
        <v>0.59360000000000002</v>
      </c>
    </row>
    <row r="510" spans="1:5" x14ac:dyDescent="0.25">
      <c r="A510" s="302" t="s">
        <v>1755</v>
      </c>
      <c r="B510" s="305">
        <v>97185</v>
      </c>
      <c r="C510" s="302" t="s">
        <v>1887</v>
      </c>
      <c r="D510" s="305" t="s">
        <v>8</v>
      </c>
      <c r="E510" s="306">
        <v>0.60840000000000005</v>
      </c>
    </row>
    <row r="511" spans="1:5" x14ac:dyDescent="0.25">
      <c r="A511" s="302" t="s">
        <v>1755</v>
      </c>
      <c r="B511" s="305">
        <v>97176</v>
      </c>
      <c r="C511" s="302" t="s">
        <v>1888</v>
      </c>
      <c r="D511" s="305" t="s">
        <v>8</v>
      </c>
      <c r="E511" s="306">
        <v>0.59950000000000003</v>
      </c>
    </row>
    <row r="512" spans="1:5" x14ac:dyDescent="0.25">
      <c r="A512" s="302" t="s">
        <v>1755</v>
      </c>
      <c r="B512" s="305">
        <v>97186</v>
      </c>
      <c r="C512" s="302" t="s">
        <v>1889</v>
      </c>
      <c r="D512" s="305" t="s">
        <v>8</v>
      </c>
      <c r="E512" s="306">
        <v>0.61419999999999997</v>
      </c>
    </row>
    <row r="513" spans="1:5" x14ac:dyDescent="0.25">
      <c r="A513" s="302" t="s">
        <v>1755</v>
      </c>
      <c r="B513" s="305">
        <v>97142</v>
      </c>
      <c r="C513" s="302" t="s">
        <v>1890</v>
      </c>
      <c r="D513" s="305" t="s">
        <v>8</v>
      </c>
      <c r="E513" s="306">
        <v>0.64229999999999998</v>
      </c>
    </row>
    <row r="514" spans="1:5" x14ac:dyDescent="0.25">
      <c r="A514" s="302" t="s">
        <v>1755</v>
      </c>
      <c r="B514" s="305">
        <v>97158</v>
      </c>
      <c r="C514" s="302" t="s">
        <v>1891</v>
      </c>
      <c r="D514" s="305" t="s">
        <v>8</v>
      </c>
      <c r="E514" s="306">
        <v>0.6512</v>
      </c>
    </row>
    <row r="515" spans="1:5" x14ac:dyDescent="0.25">
      <c r="A515" s="302" t="s">
        <v>1755</v>
      </c>
      <c r="B515" s="305">
        <v>97155</v>
      </c>
      <c r="C515" s="302" t="s">
        <v>1892</v>
      </c>
      <c r="D515" s="305" t="s">
        <v>8</v>
      </c>
      <c r="E515" s="306">
        <v>0.63549999999999995</v>
      </c>
    </row>
    <row r="516" spans="1:5" x14ac:dyDescent="0.25">
      <c r="A516" s="302" t="s">
        <v>1755</v>
      </c>
      <c r="B516" s="305">
        <v>97171</v>
      </c>
      <c r="C516" s="302" t="s">
        <v>1893</v>
      </c>
      <c r="D516" s="305" t="s">
        <v>8</v>
      </c>
      <c r="E516" s="306">
        <v>0.66800000000000004</v>
      </c>
    </row>
    <row r="517" spans="1:5" x14ac:dyDescent="0.25">
      <c r="A517" s="302" t="s">
        <v>1755</v>
      </c>
      <c r="B517" s="305">
        <v>97156</v>
      </c>
      <c r="C517" s="302" t="s">
        <v>1894</v>
      </c>
      <c r="D517" s="305" t="s">
        <v>8</v>
      </c>
      <c r="E517" s="306">
        <v>0.63270000000000004</v>
      </c>
    </row>
    <row r="518" spans="1:5" x14ac:dyDescent="0.25">
      <c r="A518" s="302" t="s">
        <v>1755</v>
      </c>
      <c r="B518" s="305">
        <v>97172</v>
      </c>
      <c r="C518" s="302" t="s">
        <v>1895</v>
      </c>
      <c r="D518" s="305" t="s">
        <v>8</v>
      </c>
      <c r="E518" s="306">
        <v>0.66279999999999994</v>
      </c>
    </row>
    <row r="519" spans="1:5" x14ac:dyDescent="0.25">
      <c r="A519" s="302" t="s">
        <v>1755</v>
      </c>
      <c r="B519" s="305">
        <v>97143</v>
      </c>
      <c r="C519" s="302" t="s">
        <v>1896</v>
      </c>
      <c r="D519" s="305" t="s">
        <v>8</v>
      </c>
      <c r="E519" s="306">
        <v>0.67290000000000005</v>
      </c>
    </row>
    <row r="520" spans="1:5" x14ac:dyDescent="0.25">
      <c r="A520" s="302" t="s">
        <v>1755</v>
      </c>
      <c r="B520" s="305">
        <v>97159</v>
      </c>
      <c r="C520" s="302" t="s">
        <v>1897</v>
      </c>
      <c r="D520" s="305" t="s">
        <v>8</v>
      </c>
      <c r="E520" s="306">
        <v>0.68510000000000004</v>
      </c>
    </row>
    <row r="521" spans="1:5" x14ac:dyDescent="0.25">
      <c r="A521" s="302" t="s">
        <v>1755</v>
      </c>
      <c r="B521" s="305">
        <v>97144</v>
      </c>
      <c r="C521" s="302" t="s">
        <v>1898</v>
      </c>
      <c r="D521" s="305" t="s">
        <v>8</v>
      </c>
      <c r="E521" s="306">
        <v>0.69299999999999995</v>
      </c>
    </row>
    <row r="522" spans="1:5" x14ac:dyDescent="0.25">
      <c r="A522" s="302" t="s">
        <v>1755</v>
      </c>
      <c r="B522" s="305">
        <v>97160</v>
      </c>
      <c r="C522" s="302" t="s">
        <v>1899</v>
      </c>
      <c r="D522" s="305" t="s">
        <v>8</v>
      </c>
      <c r="E522" s="306">
        <v>0.70879999999999999</v>
      </c>
    </row>
    <row r="523" spans="1:5" x14ac:dyDescent="0.25">
      <c r="A523" s="302" t="s">
        <v>1755</v>
      </c>
      <c r="B523" s="305">
        <v>97145</v>
      </c>
      <c r="C523" s="302" t="s">
        <v>1900</v>
      </c>
      <c r="D523" s="305" t="s">
        <v>8</v>
      </c>
      <c r="E523" s="306">
        <v>0.7046</v>
      </c>
    </row>
    <row r="524" spans="1:5" x14ac:dyDescent="0.25">
      <c r="A524" s="302" t="s">
        <v>1755</v>
      </c>
      <c r="B524" s="305">
        <v>97161</v>
      </c>
      <c r="C524" s="302" t="s">
        <v>1901</v>
      </c>
      <c r="D524" s="305" t="s">
        <v>8</v>
      </c>
      <c r="E524" s="306">
        <v>0.72009999999999996</v>
      </c>
    </row>
    <row r="525" spans="1:5" x14ac:dyDescent="0.25">
      <c r="A525" s="302" t="s">
        <v>1755</v>
      </c>
      <c r="B525" s="305">
        <v>97146</v>
      </c>
      <c r="C525" s="302" t="s">
        <v>1902</v>
      </c>
      <c r="D525" s="305" t="s">
        <v>8</v>
      </c>
      <c r="E525" s="306">
        <v>0.71279999999999999</v>
      </c>
    </row>
    <row r="526" spans="1:5" x14ac:dyDescent="0.25">
      <c r="A526" s="302" t="s">
        <v>1755</v>
      </c>
      <c r="B526" s="305">
        <v>97162</v>
      </c>
      <c r="C526" s="302" t="s">
        <v>1903</v>
      </c>
      <c r="D526" s="305" t="s">
        <v>8</v>
      </c>
      <c r="E526" s="306">
        <v>0.72870000000000001</v>
      </c>
    </row>
    <row r="527" spans="1:5" x14ac:dyDescent="0.25">
      <c r="A527" s="302" t="s">
        <v>1755</v>
      </c>
      <c r="B527" s="305">
        <v>97147</v>
      </c>
      <c r="C527" s="302" t="s">
        <v>1904</v>
      </c>
      <c r="D527" s="305" t="s">
        <v>8</v>
      </c>
      <c r="E527" s="306">
        <v>0.71879999999999999</v>
      </c>
    </row>
    <row r="528" spans="1:5" x14ac:dyDescent="0.25">
      <c r="A528" s="302" t="s">
        <v>1755</v>
      </c>
      <c r="B528" s="305">
        <v>97163</v>
      </c>
      <c r="C528" s="302" t="s">
        <v>1905</v>
      </c>
      <c r="D528" s="305" t="s">
        <v>8</v>
      </c>
      <c r="E528" s="306">
        <v>0.73399999999999999</v>
      </c>
    </row>
    <row r="529" spans="1:5" x14ac:dyDescent="0.25">
      <c r="A529" s="302" t="s">
        <v>1755</v>
      </c>
      <c r="B529" s="305">
        <v>97148</v>
      </c>
      <c r="C529" s="302" t="s">
        <v>1906</v>
      </c>
      <c r="D529" s="305" t="s">
        <v>8</v>
      </c>
      <c r="E529" s="306">
        <v>0.72350000000000003</v>
      </c>
    </row>
    <row r="530" spans="1:5" x14ac:dyDescent="0.25">
      <c r="A530" s="302" t="s">
        <v>1755</v>
      </c>
      <c r="B530" s="305">
        <v>97164</v>
      </c>
      <c r="C530" s="302" t="s">
        <v>1907</v>
      </c>
      <c r="D530" s="305" t="s">
        <v>8</v>
      </c>
      <c r="E530" s="306">
        <v>0.73880000000000001</v>
      </c>
    </row>
    <row r="531" spans="1:5" x14ac:dyDescent="0.25">
      <c r="A531" s="302" t="s">
        <v>1755</v>
      </c>
      <c r="B531" s="305">
        <v>97149</v>
      </c>
      <c r="C531" s="302" t="s">
        <v>1908</v>
      </c>
      <c r="D531" s="305" t="s">
        <v>8</v>
      </c>
      <c r="E531" s="306">
        <v>0.72640000000000005</v>
      </c>
    </row>
    <row r="532" spans="1:5" x14ac:dyDescent="0.25">
      <c r="A532" s="302" t="s">
        <v>1755</v>
      </c>
      <c r="B532" s="305">
        <v>97165</v>
      </c>
      <c r="C532" s="302" t="s">
        <v>1909</v>
      </c>
      <c r="D532" s="305" t="s">
        <v>8</v>
      </c>
      <c r="E532" s="306">
        <v>0.74180000000000001</v>
      </c>
    </row>
    <row r="533" spans="1:5" x14ac:dyDescent="0.25">
      <c r="A533" s="302" t="s">
        <v>1755</v>
      </c>
      <c r="B533" s="305">
        <v>97150</v>
      </c>
      <c r="C533" s="302" t="s">
        <v>1910</v>
      </c>
      <c r="D533" s="305" t="s">
        <v>8</v>
      </c>
      <c r="E533" s="306">
        <v>0.6099</v>
      </c>
    </row>
    <row r="534" spans="1:5" x14ac:dyDescent="0.25">
      <c r="A534" s="302" t="s">
        <v>1755</v>
      </c>
      <c r="B534" s="305">
        <v>97166</v>
      </c>
      <c r="C534" s="302" t="s">
        <v>1911</v>
      </c>
      <c r="D534" s="305" t="s">
        <v>8</v>
      </c>
      <c r="E534" s="306">
        <v>0.64049999999999996</v>
      </c>
    </row>
    <row r="535" spans="1:5" x14ac:dyDescent="0.25">
      <c r="A535" s="302" t="s">
        <v>1755</v>
      </c>
      <c r="B535" s="305">
        <v>97151</v>
      </c>
      <c r="C535" s="302" t="s">
        <v>1912</v>
      </c>
      <c r="D535" s="305" t="s">
        <v>8</v>
      </c>
      <c r="E535" s="306">
        <v>0.61509999999999998</v>
      </c>
    </row>
    <row r="536" spans="1:5" x14ac:dyDescent="0.25">
      <c r="A536" s="302" t="s">
        <v>1755</v>
      </c>
      <c r="B536" s="305">
        <v>97167</v>
      </c>
      <c r="C536" s="302" t="s">
        <v>1913</v>
      </c>
      <c r="D536" s="305" t="s">
        <v>8</v>
      </c>
      <c r="E536" s="306">
        <v>0.64539999999999997</v>
      </c>
    </row>
    <row r="537" spans="1:5" x14ac:dyDescent="0.25">
      <c r="A537" s="302" t="s">
        <v>1755</v>
      </c>
      <c r="B537" s="305">
        <v>97152</v>
      </c>
      <c r="C537" s="302" t="s">
        <v>1914</v>
      </c>
      <c r="D537" s="305" t="s">
        <v>8</v>
      </c>
      <c r="E537" s="306">
        <v>0.62609999999999999</v>
      </c>
    </row>
    <row r="538" spans="1:5" x14ac:dyDescent="0.25">
      <c r="A538" s="302" t="s">
        <v>1755</v>
      </c>
      <c r="B538" s="305">
        <v>97168</v>
      </c>
      <c r="C538" s="302" t="s">
        <v>1915</v>
      </c>
      <c r="D538" s="305" t="s">
        <v>8</v>
      </c>
      <c r="E538" s="306">
        <v>0.65849999999999997</v>
      </c>
    </row>
    <row r="539" spans="1:5" x14ac:dyDescent="0.25">
      <c r="A539" s="302" t="s">
        <v>1755</v>
      </c>
      <c r="B539" s="305">
        <v>97141</v>
      </c>
      <c r="C539" s="302" t="s">
        <v>1916</v>
      </c>
      <c r="D539" s="305" t="s">
        <v>8</v>
      </c>
      <c r="E539" s="306">
        <v>0.625</v>
      </c>
    </row>
    <row r="540" spans="1:5" x14ac:dyDescent="0.25">
      <c r="A540" s="302" t="s">
        <v>1755</v>
      </c>
      <c r="B540" s="305">
        <v>97157</v>
      </c>
      <c r="C540" s="302" t="s">
        <v>1917</v>
      </c>
      <c r="D540" s="305" t="s">
        <v>8</v>
      </c>
      <c r="E540" s="306">
        <v>0.62870000000000004</v>
      </c>
    </row>
    <row r="541" spans="1:5" x14ac:dyDescent="0.25">
      <c r="A541" s="302" t="s">
        <v>1755</v>
      </c>
      <c r="B541" s="305">
        <v>97153</v>
      </c>
      <c r="C541" s="302" t="s">
        <v>1918</v>
      </c>
      <c r="D541" s="305" t="s">
        <v>8</v>
      </c>
      <c r="E541" s="306">
        <v>0.63029999999999997</v>
      </c>
    </row>
    <row r="542" spans="1:5" x14ac:dyDescent="0.25">
      <c r="A542" s="302" t="s">
        <v>1755</v>
      </c>
      <c r="B542" s="305">
        <v>97169</v>
      </c>
      <c r="C542" s="302" t="s">
        <v>1919</v>
      </c>
      <c r="D542" s="305" t="s">
        <v>8</v>
      </c>
      <c r="E542" s="306">
        <v>0.66300000000000003</v>
      </c>
    </row>
    <row r="543" spans="1:5" x14ac:dyDescent="0.25">
      <c r="A543" s="302" t="s">
        <v>1755</v>
      </c>
      <c r="B543" s="305">
        <v>97154</v>
      </c>
      <c r="C543" s="302" t="s">
        <v>1920</v>
      </c>
      <c r="D543" s="305" t="s">
        <v>8</v>
      </c>
      <c r="E543" s="306">
        <v>0.63349999999999995</v>
      </c>
    </row>
    <row r="544" spans="1:5" x14ac:dyDescent="0.25">
      <c r="A544" s="302" t="s">
        <v>1755</v>
      </c>
      <c r="B544" s="305">
        <v>97170</v>
      </c>
      <c r="C544" s="302" t="s">
        <v>1921</v>
      </c>
      <c r="D544" s="305" t="s">
        <v>8</v>
      </c>
      <c r="E544" s="306">
        <v>0.6663</v>
      </c>
    </row>
    <row r="545" spans="1:5" x14ac:dyDescent="0.25">
      <c r="A545" s="302" t="s">
        <v>1755</v>
      </c>
      <c r="B545" s="305">
        <v>105311</v>
      </c>
      <c r="C545" s="302" t="s">
        <v>1922</v>
      </c>
      <c r="D545" s="305" t="s">
        <v>8</v>
      </c>
      <c r="E545" s="306">
        <v>0.91100000000000003</v>
      </c>
    </row>
    <row r="546" spans="1:5" x14ac:dyDescent="0.25">
      <c r="A546" s="302" t="s">
        <v>1755</v>
      </c>
      <c r="B546" s="305">
        <v>105339</v>
      </c>
      <c r="C546" s="302" t="s">
        <v>1923</v>
      </c>
      <c r="D546" s="305" t="s">
        <v>8</v>
      </c>
      <c r="E546" s="306">
        <v>0.89239999999999997</v>
      </c>
    </row>
    <row r="547" spans="1:5" x14ac:dyDescent="0.25">
      <c r="A547" s="302" t="s">
        <v>1755</v>
      </c>
      <c r="B547" s="305">
        <v>97127</v>
      </c>
      <c r="C547" s="302" t="s">
        <v>1924</v>
      </c>
      <c r="D547" s="305" t="s">
        <v>8</v>
      </c>
      <c r="E547" s="306">
        <v>0.89600000000000002</v>
      </c>
    </row>
    <row r="548" spans="1:5" x14ac:dyDescent="0.25">
      <c r="A548" s="302" t="s">
        <v>1755</v>
      </c>
      <c r="B548" s="305">
        <v>97134</v>
      </c>
      <c r="C548" s="302" t="s">
        <v>1925</v>
      </c>
      <c r="D548" s="305" t="s">
        <v>8</v>
      </c>
      <c r="E548" s="306">
        <v>0.87470000000000003</v>
      </c>
    </row>
    <row r="549" spans="1:5" x14ac:dyDescent="0.25">
      <c r="A549" s="302" t="s">
        <v>1755</v>
      </c>
      <c r="B549" s="305">
        <v>97128</v>
      </c>
      <c r="C549" s="302" t="s">
        <v>1926</v>
      </c>
      <c r="D549" s="305" t="s">
        <v>8</v>
      </c>
      <c r="E549" s="306">
        <v>0.71730000000000005</v>
      </c>
    </row>
    <row r="550" spans="1:5" x14ac:dyDescent="0.25">
      <c r="A550" s="302" t="s">
        <v>1755</v>
      </c>
      <c r="B550" s="305">
        <v>97135</v>
      </c>
      <c r="C550" s="302" t="s">
        <v>1927</v>
      </c>
      <c r="D550" s="305" t="s">
        <v>8</v>
      </c>
      <c r="E550" s="306">
        <v>0.71060000000000001</v>
      </c>
    </row>
    <row r="551" spans="1:5" x14ac:dyDescent="0.25">
      <c r="A551" s="302" t="s">
        <v>1755</v>
      </c>
      <c r="B551" s="305">
        <v>97129</v>
      </c>
      <c r="C551" s="302" t="s">
        <v>1928</v>
      </c>
      <c r="D551" s="305" t="s">
        <v>8</v>
      </c>
      <c r="E551" s="306">
        <v>0.71650000000000003</v>
      </c>
    </row>
    <row r="552" spans="1:5" x14ac:dyDescent="0.25">
      <c r="A552" s="302" t="s">
        <v>1755</v>
      </c>
      <c r="B552" s="305">
        <v>97136</v>
      </c>
      <c r="C552" s="302" t="s">
        <v>1929</v>
      </c>
      <c r="D552" s="305" t="s">
        <v>8</v>
      </c>
      <c r="E552" s="306">
        <v>0.70850000000000002</v>
      </c>
    </row>
    <row r="553" spans="1:5" x14ac:dyDescent="0.25">
      <c r="A553" s="302" t="s">
        <v>1755</v>
      </c>
      <c r="B553" s="305">
        <v>97130</v>
      </c>
      <c r="C553" s="302" t="s">
        <v>1930</v>
      </c>
      <c r="D553" s="305" t="s">
        <v>8</v>
      </c>
      <c r="E553" s="306">
        <v>0.71519999999999995</v>
      </c>
    </row>
    <row r="554" spans="1:5" x14ac:dyDescent="0.25">
      <c r="A554" s="302" t="s">
        <v>1755</v>
      </c>
      <c r="B554" s="305">
        <v>97137</v>
      </c>
      <c r="C554" s="302" t="s">
        <v>1931</v>
      </c>
      <c r="D554" s="305" t="s">
        <v>8</v>
      </c>
      <c r="E554" s="306">
        <v>0.70750000000000002</v>
      </c>
    </row>
    <row r="555" spans="1:5" x14ac:dyDescent="0.25">
      <c r="A555" s="302" t="s">
        <v>1755</v>
      </c>
      <c r="B555" s="305">
        <v>97131</v>
      </c>
      <c r="C555" s="302" t="s">
        <v>1932</v>
      </c>
      <c r="D555" s="305" t="s">
        <v>8</v>
      </c>
      <c r="E555" s="306">
        <v>0.71419999999999995</v>
      </c>
    </row>
    <row r="556" spans="1:5" x14ac:dyDescent="0.25">
      <c r="A556" s="302" t="s">
        <v>1755</v>
      </c>
      <c r="B556" s="305">
        <v>97138</v>
      </c>
      <c r="C556" s="302" t="s">
        <v>1933</v>
      </c>
      <c r="D556" s="305" t="s">
        <v>8</v>
      </c>
      <c r="E556" s="306">
        <v>0.70630000000000004</v>
      </c>
    </row>
    <row r="557" spans="1:5" x14ac:dyDescent="0.25">
      <c r="A557" s="302" t="s">
        <v>1755</v>
      </c>
      <c r="B557" s="305">
        <v>97132</v>
      </c>
      <c r="C557" s="302" t="s">
        <v>1934</v>
      </c>
      <c r="D557" s="305" t="s">
        <v>8</v>
      </c>
      <c r="E557" s="306">
        <v>0.71350000000000002</v>
      </c>
    </row>
    <row r="558" spans="1:5" x14ac:dyDescent="0.25">
      <c r="A558" s="302" t="s">
        <v>1755</v>
      </c>
      <c r="B558" s="305">
        <v>97139</v>
      </c>
      <c r="C558" s="302" t="s">
        <v>1935</v>
      </c>
      <c r="D558" s="305" t="s">
        <v>8</v>
      </c>
      <c r="E558" s="306">
        <v>0.70499999999999996</v>
      </c>
    </row>
    <row r="559" spans="1:5" x14ac:dyDescent="0.25">
      <c r="A559" s="302" t="s">
        <v>1755</v>
      </c>
      <c r="B559" s="305">
        <v>97133</v>
      </c>
      <c r="C559" s="302" t="s">
        <v>1936</v>
      </c>
      <c r="D559" s="305" t="s">
        <v>8</v>
      </c>
      <c r="E559" s="306">
        <v>0.7127</v>
      </c>
    </row>
    <row r="560" spans="1:5" x14ac:dyDescent="0.25">
      <c r="A560" s="302" t="s">
        <v>1755</v>
      </c>
      <c r="B560" s="305">
        <v>97140</v>
      </c>
      <c r="C560" s="302" t="s">
        <v>1937</v>
      </c>
      <c r="D560" s="305" t="s">
        <v>8</v>
      </c>
      <c r="E560" s="306">
        <v>0.70379999999999998</v>
      </c>
    </row>
    <row r="561" spans="1:5" x14ac:dyDescent="0.25">
      <c r="A561" s="302" t="s">
        <v>1755</v>
      </c>
      <c r="B561" s="305">
        <v>97123</v>
      </c>
      <c r="C561" s="302" t="s">
        <v>1938</v>
      </c>
      <c r="D561" s="305" t="s">
        <v>8</v>
      </c>
      <c r="E561" s="306">
        <v>0.91710000000000003</v>
      </c>
    </row>
    <row r="562" spans="1:5" x14ac:dyDescent="0.25">
      <c r="A562" s="302" t="s">
        <v>1755</v>
      </c>
      <c r="B562" s="305">
        <v>97126</v>
      </c>
      <c r="C562" s="302" t="s">
        <v>1939</v>
      </c>
      <c r="D562" s="305" t="s">
        <v>8</v>
      </c>
      <c r="E562" s="306">
        <v>0.89970000000000006</v>
      </c>
    </row>
    <row r="563" spans="1:5" x14ac:dyDescent="0.25">
      <c r="A563" s="302" t="s">
        <v>1755</v>
      </c>
      <c r="B563" s="305">
        <v>105308</v>
      </c>
      <c r="C563" s="302" t="s">
        <v>1940</v>
      </c>
      <c r="D563" s="305" t="s">
        <v>8</v>
      </c>
      <c r="E563" s="306">
        <v>0.89680000000000004</v>
      </c>
    </row>
    <row r="564" spans="1:5" x14ac:dyDescent="0.25">
      <c r="A564" s="302" t="s">
        <v>1755</v>
      </c>
      <c r="B564" s="305">
        <v>105312</v>
      </c>
      <c r="C564" s="302" t="s">
        <v>1941</v>
      </c>
      <c r="D564" s="305" t="s">
        <v>8</v>
      </c>
      <c r="E564" s="306">
        <v>0.87590000000000001</v>
      </c>
    </row>
    <row r="565" spans="1:5" x14ac:dyDescent="0.25">
      <c r="A565" s="302" t="s">
        <v>1755</v>
      </c>
      <c r="B565" s="305">
        <v>105309</v>
      </c>
      <c r="C565" s="302" t="s">
        <v>1942</v>
      </c>
      <c r="D565" s="305" t="s">
        <v>8</v>
      </c>
      <c r="E565" s="306">
        <v>0.89080000000000004</v>
      </c>
    </row>
    <row r="566" spans="1:5" x14ac:dyDescent="0.25">
      <c r="A566" s="302" t="s">
        <v>1755</v>
      </c>
      <c r="B566" s="305">
        <v>105313</v>
      </c>
      <c r="C566" s="302" t="s">
        <v>1943</v>
      </c>
      <c r="D566" s="305" t="s">
        <v>8</v>
      </c>
      <c r="E566" s="306">
        <v>0.86850000000000005</v>
      </c>
    </row>
    <row r="567" spans="1:5" x14ac:dyDescent="0.25">
      <c r="A567" s="302" t="s">
        <v>1755</v>
      </c>
      <c r="B567" s="305">
        <v>105310</v>
      </c>
      <c r="C567" s="302" t="s">
        <v>1944</v>
      </c>
      <c r="D567" s="305" t="s">
        <v>8</v>
      </c>
      <c r="E567" s="306">
        <v>0.88739999999999997</v>
      </c>
    </row>
    <row r="568" spans="1:5" x14ac:dyDescent="0.25">
      <c r="A568" s="302" t="s">
        <v>1755</v>
      </c>
      <c r="B568" s="305">
        <v>105314</v>
      </c>
      <c r="C568" s="302" t="s">
        <v>1945</v>
      </c>
      <c r="D568" s="305" t="s">
        <v>8</v>
      </c>
      <c r="E568" s="306">
        <v>0.86480000000000001</v>
      </c>
    </row>
    <row r="569" spans="1:5" x14ac:dyDescent="0.25">
      <c r="A569" s="302" t="s">
        <v>1755</v>
      </c>
      <c r="B569" s="305">
        <v>97121</v>
      </c>
      <c r="C569" s="302" t="s">
        <v>1946</v>
      </c>
      <c r="D569" s="305" t="s">
        <v>8</v>
      </c>
      <c r="E569" s="306">
        <v>0.94850000000000001</v>
      </c>
    </row>
    <row r="570" spans="1:5" x14ac:dyDescent="0.25">
      <c r="A570" s="302" t="s">
        <v>1755</v>
      </c>
      <c r="B570" s="305">
        <v>97124</v>
      </c>
      <c r="C570" s="302" t="s">
        <v>1947</v>
      </c>
      <c r="D570" s="305" t="s">
        <v>8</v>
      </c>
      <c r="E570" s="306">
        <v>0.93720000000000003</v>
      </c>
    </row>
    <row r="571" spans="1:5" x14ac:dyDescent="0.25">
      <c r="A571" s="302" t="s">
        <v>1755</v>
      </c>
      <c r="B571" s="305">
        <v>97122</v>
      </c>
      <c r="C571" s="302" t="s">
        <v>1948</v>
      </c>
      <c r="D571" s="305" t="s">
        <v>8</v>
      </c>
      <c r="E571" s="306">
        <v>0.92630000000000001</v>
      </c>
    </row>
    <row r="572" spans="1:5" x14ac:dyDescent="0.25">
      <c r="A572" s="302" t="s">
        <v>1755</v>
      </c>
      <c r="B572" s="305">
        <v>97125</v>
      </c>
      <c r="C572" s="302" t="s">
        <v>1949</v>
      </c>
      <c r="D572" s="305" t="s">
        <v>8</v>
      </c>
      <c r="E572" s="306">
        <v>0.91069999999999995</v>
      </c>
    </row>
    <row r="573" spans="1:5" x14ac:dyDescent="0.25">
      <c r="A573" s="302" t="s">
        <v>1755</v>
      </c>
      <c r="B573" s="305">
        <v>105296</v>
      </c>
      <c r="C573" s="302" t="s">
        <v>1950</v>
      </c>
      <c r="D573" s="305" t="s">
        <v>36</v>
      </c>
      <c r="E573" s="306">
        <v>0.11899999999999999</v>
      </c>
    </row>
    <row r="574" spans="1:5" x14ac:dyDescent="0.25">
      <c r="A574" s="302" t="s">
        <v>1755</v>
      </c>
      <c r="B574" s="305">
        <v>105374</v>
      </c>
      <c r="C574" s="302" t="s">
        <v>1951</v>
      </c>
      <c r="D574" s="305" t="s">
        <v>36</v>
      </c>
      <c r="E574" s="306">
        <v>9.8699999999999996E-2</v>
      </c>
    </row>
    <row r="575" spans="1:5" x14ac:dyDescent="0.25">
      <c r="A575" s="302" t="s">
        <v>1755</v>
      </c>
      <c r="B575" s="305">
        <v>105292</v>
      </c>
      <c r="C575" s="302" t="s">
        <v>1952</v>
      </c>
      <c r="D575" s="305" t="s">
        <v>36</v>
      </c>
      <c r="E575" s="306">
        <v>0.3095</v>
      </c>
    </row>
    <row r="576" spans="1:5" x14ac:dyDescent="0.25">
      <c r="A576" s="302" t="s">
        <v>1755</v>
      </c>
      <c r="B576" s="305">
        <v>105293</v>
      </c>
      <c r="C576" s="302" t="s">
        <v>1953</v>
      </c>
      <c r="D576" s="305" t="s">
        <v>36</v>
      </c>
      <c r="E576" s="306">
        <v>0.26669999999999999</v>
      </c>
    </row>
    <row r="577" spans="1:5" x14ac:dyDescent="0.25">
      <c r="A577" s="302" t="s">
        <v>1755</v>
      </c>
      <c r="B577" s="305">
        <v>105294</v>
      </c>
      <c r="C577" s="302" t="s">
        <v>1954</v>
      </c>
      <c r="D577" s="305" t="s">
        <v>36</v>
      </c>
      <c r="E577" s="306">
        <v>0.1777</v>
      </c>
    </row>
    <row r="578" spans="1:5" x14ac:dyDescent="0.25">
      <c r="A578" s="302" t="s">
        <v>1755</v>
      </c>
      <c r="B578" s="305">
        <v>105295</v>
      </c>
      <c r="C578" s="302" t="s">
        <v>1955</v>
      </c>
      <c r="D578" s="305" t="s">
        <v>36</v>
      </c>
      <c r="E578" s="306">
        <v>0.14910000000000001</v>
      </c>
    </row>
    <row r="579" spans="1:5" x14ac:dyDescent="0.25">
      <c r="A579" s="302" t="s">
        <v>1755</v>
      </c>
      <c r="B579" s="305">
        <v>105290</v>
      </c>
      <c r="C579" s="302" t="s">
        <v>1956</v>
      </c>
      <c r="D579" s="305" t="s">
        <v>36</v>
      </c>
      <c r="E579" s="306">
        <v>0.2087</v>
      </c>
    </row>
    <row r="580" spans="1:5" x14ac:dyDescent="0.25">
      <c r="A580" s="302" t="s">
        <v>1755</v>
      </c>
      <c r="B580" s="305">
        <v>105291</v>
      </c>
      <c r="C580" s="302" t="s">
        <v>1957</v>
      </c>
      <c r="D580" s="305" t="s">
        <v>36</v>
      </c>
      <c r="E580" s="306">
        <v>0.17630000000000001</v>
      </c>
    </row>
    <row r="581" spans="1:5" x14ac:dyDescent="0.25">
      <c r="A581" s="302" t="s">
        <v>1755</v>
      </c>
      <c r="B581" s="305">
        <v>105286</v>
      </c>
      <c r="C581" s="302" t="s">
        <v>1958</v>
      </c>
      <c r="D581" s="305" t="s">
        <v>36</v>
      </c>
      <c r="E581" s="306">
        <v>0.3448</v>
      </c>
    </row>
    <row r="582" spans="1:5" x14ac:dyDescent="0.25">
      <c r="A582" s="302" t="s">
        <v>1755</v>
      </c>
      <c r="B582" s="305">
        <v>105287</v>
      </c>
      <c r="C582" s="302" t="s">
        <v>1959</v>
      </c>
      <c r="D582" s="305" t="s">
        <v>36</v>
      </c>
      <c r="E582" s="306">
        <v>0.29899999999999999</v>
      </c>
    </row>
    <row r="583" spans="1:5" x14ac:dyDescent="0.25">
      <c r="A583" s="302" t="s">
        <v>1755</v>
      </c>
      <c r="B583" s="305">
        <v>105288</v>
      </c>
      <c r="C583" s="302" t="s">
        <v>1960</v>
      </c>
      <c r="D583" s="305" t="s">
        <v>36</v>
      </c>
      <c r="E583" s="306">
        <v>0.24440000000000001</v>
      </c>
    </row>
    <row r="584" spans="1:5" x14ac:dyDescent="0.25">
      <c r="A584" s="302" t="s">
        <v>1755</v>
      </c>
      <c r="B584" s="305">
        <v>105289</v>
      </c>
      <c r="C584" s="302" t="s">
        <v>1961</v>
      </c>
      <c r="D584" s="305" t="s">
        <v>36</v>
      </c>
      <c r="E584" s="306">
        <v>0.20780000000000001</v>
      </c>
    </row>
    <row r="585" spans="1:5" x14ac:dyDescent="0.25">
      <c r="A585" s="302" t="s">
        <v>1755</v>
      </c>
      <c r="B585" s="305">
        <v>105375</v>
      </c>
      <c r="C585" s="302" t="s">
        <v>1962</v>
      </c>
      <c r="D585" s="305" t="s">
        <v>36</v>
      </c>
      <c r="E585" s="306">
        <v>0.20619999999999999</v>
      </c>
    </row>
    <row r="586" spans="1:5" x14ac:dyDescent="0.25">
      <c r="A586" s="302" t="s">
        <v>1755</v>
      </c>
      <c r="B586" s="305">
        <v>105376</v>
      </c>
      <c r="C586" s="302" t="s">
        <v>1963</v>
      </c>
      <c r="D586" s="305" t="s">
        <v>36</v>
      </c>
      <c r="E586" s="306">
        <v>0.1741</v>
      </c>
    </row>
    <row r="587" spans="1:5" x14ac:dyDescent="0.25">
      <c r="A587" s="302" t="s">
        <v>1755</v>
      </c>
      <c r="B587" s="305">
        <v>105331</v>
      </c>
      <c r="C587" s="302" t="s">
        <v>1964</v>
      </c>
      <c r="D587" s="305" t="s">
        <v>8</v>
      </c>
      <c r="E587" s="306">
        <v>5.5199999999999999E-2</v>
      </c>
    </row>
    <row r="588" spans="1:5" x14ac:dyDescent="0.25">
      <c r="A588" s="302" t="s">
        <v>1755</v>
      </c>
      <c r="B588" s="305">
        <v>105332</v>
      </c>
      <c r="C588" s="302" t="s">
        <v>1965</v>
      </c>
      <c r="D588" s="305" t="s">
        <v>8</v>
      </c>
      <c r="E588" s="306">
        <v>4.5199999999999997E-2</v>
      </c>
    </row>
    <row r="589" spans="1:5" x14ac:dyDescent="0.25">
      <c r="A589" s="302" t="s">
        <v>1755</v>
      </c>
      <c r="B589" s="305">
        <v>105333</v>
      </c>
      <c r="C589" s="302" t="s">
        <v>1966</v>
      </c>
      <c r="D589" s="305" t="s">
        <v>8</v>
      </c>
      <c r="E589" s="306">
        <v>2.5700000000000001E-2</v>
      </c>
    </row>
    <row r="590" spans="1:5" x14ac:dyDescent="0.25">
      <c r="A590" s="302" t="s">
        <v>1755</v>
      </c>
      <c r="B590" s="305">
        <v>105334</v>
      </c>
      <c r="C590" s="302" t="s">
        <v>1967</v>
      </c>
      <c r="D590" s="305" t="s">
        <v>8</v>
      </c>
      <c r="E590" s="306">
        <v>1.9599999999999999E-2</v>
      </c>
    </row>
    <row r="591" spans="1:5" x14ac:dyDescent="0.25">
      <c r="A591" s="302" t="s">
        <v>1755</v>
      </c>
      <c r="B591" s="305">
        <v>105335</v>
      </c>
      <c r="C591" s="302" t="s">
        <v>1968</v>
      </c>
      <c r="D591" s="305" t="s">
        <v>8</v>
      </c>
      <c r="E591" s="306">
        <v>2.01E-2</v>
      </c>
    </row>
    <row r="592" spans="1:5" x14ac:dyDescent="0.25">
      <c r="A592" s="302" t="s">
        <v>1755</v>
      </c>
      <c r="B592" s="305">
        <v>105336</v>
      </c>
      <c r="C592" s="302" t="s">
        <v>1969</v>
      </c>
      <c r="D592" s="305" t="s">
        <v>8</v>
      </c>
      <c r="E592" s="306">
        <v>1.5299999999999999E-2</v>
      </c>
    </row>
    <row r="593" spans="1:5" x14ac:dyDescent="0.25">
      <c r="A593" s="302" t="s">
        <v>1755</v>
      </c>
      <c r="B593" s="305">
        <v>105337</v>
      </c>
      <c r="C593" s="302" t="s">
        <v>1970</v>
      </c>
      <c r="D593" s="305" t="s">
        <v>8</v>
      </c>
      <c r="E593" s="306">
        <v>1.6400000000000001E-2</v>
      </c>
    </row>
    <row r="594" spans="1:5" x14ac:dyDescent="0.25">
      <c r="A594" s="302" t="s">
        <v>1755</v>
      </c>
      <c r="B594" s="305">
        <v>105338</v>
      </c>
      <c r="C594" s="302" t="s">
        <v>1971</v>
      </c>
      <c r="D594" s="305" t="s">
        <v>8</v>
      </c>
      <c r="E594" s="306">
        <v>1.2500000000000001E-2</v>
      </c>
    </row>
    <row r="595" spans="1:5" x14ac:dyDescent="0.25">
      <c r="A595" s="302" t="s">
        <v>1755</v>
      </c>
      <c r="B595" s="305">
        <v>106108</v>
      </c>
      <c r="C595" s="302" t="s">
        <v>1972</v>
      </c>
      <c r="D595" s="305" t="s">
        <v>8</v>
      </c>
      <c r="E595" s="306">
        <v>4.2200000000000001E-2</v>
      </c>
    </row>
    <row r="596" spans="1:5" x14ac:dyDescent="0.25">
      <c r="A596" s="302" t="s">
        <v>1755</v>
      </c>
      <c r="B596" s="305">
        <v>106109</v>
      </c>
      <c r="C596" s="302" t="s">
        <v>1973</v>
      </c>
      <c r="D596" s="305" t="s">
        <v>8</v>
      </c>
      <c r="E596" s="306">
        <v>3.4500000000000003E-2</v>
      </c>
    </row>
    <row r="597" spans="1:5" x14ac:dyDescent="0.25">
      <c r="A597" s="302" t="s">
        <v>1755</v>
      </c>
      <c r="B597" s="305">
        <v>106104</v>
      </c>
      <c r="C597" s="302" t="s">
        <v>1974</v>
      </c>
      <c r="D597" s="305" t="s">
        <v>8</v>
      </c>
      <c r="E597" s="306">
        <v>9.5699999999999993E-2</v>
      </c>
    </row>
    <row r="598" spans="1:5" x14ac:dyDescent="0.25">
      <c r="A598" s="302" t="s">
        <v>1755</v>
      </c>
      <c r="B598" s="305">
        <v>106105</v>
      </c>
      <c r="C598" s="302" t="s">
        <v>1975</v>
      </c>
      <c r="D598" s="305" t="s">
        <v>8</v>
      </c>
      <c r="E598" s="306">
        <v>7.9100000000000004E-2</v>
      </c>
    </row>
    <row r="599" spans="1:5" x14ac:dyDescent="0.25">
      <c r="A599" s="302" t="s">
        <v>1755</v>
      </c>
      <c r="B599" s="305">
        <v>106106</v>
      </c>
      <c r="C599" s="302" t="s">
        <v>1976</v>
      </c>
      <c r="D599" s="305" t="s">
        <v>8</v>
      </c>
      <c r="E599" s="306">
        <v>6.0100000000000001E-2</v>
      </c>
    </row>
    <row r="600" spans="1:5" x14ac:dyDescent="0.25">
      <c r="A600" s="302" t="s">
        <v>1755</v>
      </c>
      <c r="B600" s="305">
        <v>106107</v>
      </c>
      <c r="C600" s="302" t="s">
        <v>1977</v>
      </c>
      <c r="D600" s="305" t="s">
        <v>8</v>
      </c>
      <c r="E600" s="306">
        <v>4.9200000000000001E-2</v>
      </c>
    </row>
    <row r="601" spans="1:5" x14ac:dyDescent="0.25">
      <c r="A601" s="302" t="s">
        <v>1755</v>
      </c>
      <c r="B601" s="305">
        <v>105377</v>
      </c>
      <c r="C601" s="302" t="s">
        <v>1978</v>
      </c>
      <c r="D601" s="305" t="s">
        <v>36</v>
      </c>
      <c r="E601" s="306">
        <v>0.2082</v>
      </c>
    </row>
    <row r="602" spans="1:5" x14ac:dyDescent="0.25">
      <c r="A602" s="302" t="s">
        <v>1755</v>
      </c>
      <c r="B602" s="305">
        <v>105368</v>
      </c>
      <c r="C602" s="302" t="s">
        <v>1979</v>
      </c>
      <c r="D602" s="305" t="s">
        <v>36</v>
      </c>
      <c r="E602" s="306">
        <v>0.17380000000000001</v>
      </c>
    </row>
    <row r="603" spans="1:5" x14ac:dyDescent="0.25">
      <c r="A603" s="302" t="s">
        <v>1755</v>
      </c>
      <c r="B603" s="305">
        <v>105369</v>
      </c>
      <c r="C603" s="302" t="s">
        <v>1980</v>
      </c>
      <c r="D603" s="305" t="s">
        <v>36</v>
      </c>
      <c r="E603" s="306">
        <v>0.17649999999999999</v>
      </c>
    </row>
    <row r="604" spans="1:5" x14ac:dyDescent="0.25">
      <c r="A604" s="302" t="s">
        <v>1755</v>
      </c>
      <c r="B604" s="305">
        <v>105370</v>
      </c>
      <c r="C604" s="302" t="s">
        <v>1981</v>
      </c>
      <c r="D604" s="305" t="s">
        <v>36</v>
      </c>
      <c r="E604" s="306">
        <v>0.14499999999999999</v>
      </c>
    </row>
    <row r="605" spans="1:5" x14ac:dyDescent="0.25">
      <c r="A605" s="302" t="s">
        <v>1982</v>
      </c>
      <c r="B605" s="305">
        <v>92864</v>
      </c>
      <c r="C605" s="302" t="s">
        <v>1983</v>
      </c>
      <c r="D605" s="305" t="s">
        <v>8</v>
      </c>
      <c r="E605" s="306">
        <v>0.32950000000000002</v>
      </c>
    </row>
    <row r="606" spans="1:5" x14ac:dyDescent="0.25">
      <c r="A606" s="302" t="s">
        <v>1982</v>
      </c>
      <c r="B606" s="305">
        <v>92848</v>
      </c>
      <c r="C606" s="302" t="s">
        <v>1984</v>
      </c>
      <c r="D606" s="305" t="s">
        <v>8</v>
      </c>
      <c r="E606" s="306">
        <v>0.3019</v>
      </c>
    </row>
    <row r="607" spans="1:5" x14ac:dyDescent="0.25">
      <c r="A607" s="302" t="s">
        <v>1982</v>
      </c>
      <c r="B607" s="305">
        <v>92850</v>
      </c>
      <c r="C607" s="302" t="s">
        <v>1985</v>
      </c>
      <c r="D607" s="305" t="s">
        <v>8</v>
      </c>
      <c r="E607" s="306">
        <v>0.33389999999999997</v>
      </c>
    </row>
    <row r="608" spans="1:5" x14ac:dyDescent="0.25">
      <c r="A608" s="302" t="s">
        <v>1982</v>
      </c>
      <c r="B608" s="305">
        <v>92834</v>
      </c>
      <c r="C608" s="302" t="s">
        <v>1986</v>
      </c>
      <c r="D608" s="305" t="s">
        <v>8</v>
      </c>
      <c r="E608" s="306">
        <v>0.30649999999999999</v>
      </c>
    </row>
    <row r="609" spans="1:5" x14ac:dyDescent="0.25">
      <c r="A609" s="302" t="s">
        <v>1982</v>
      </c>
      <c r="B609" s="305">
        <v>92852</v>
      </c>
      <c r="C609" s="302" t="s">
        <v>1987</v>
      </c>
      <c r="D609" s="305" t="s">
        <v>8</v>
      </c>
      <c r="E609" s="306">
        <v>0.35749999999999998</v>
      </c>
    </row>
    <row r="610" spans="1:5" x14ac:dyDescent="0.25">
      <c r="A610" s="302" t="s">
        <v>1982</v>
      </c>
      <c r="B610" s="305">
        <v>92836</v>
      </c>
      <c r="C610" s="302" t="s">
        <v>1988</v>
      </c>
      <c r="D610" s="305" t="s">
        <v>8</v>
      </c>
      <c r="E610" s="306">
        <v>0.33119999999999999</v>
      </c>
    </row>
    <row r="611" spans="1:5" x14ac:dyDescent="0.25">
      <c r="A611" s="302" t="s">
        <v>1982</v>
      </c>
      <c r="B611" s="305">
        <v>92854</v>
      </c>
      <c r="C611" s="302" t="s">
        <v>1989</v>
      </c>
      <c r="D611" s="305" t="s">
        <v>8</v>
      </c>
      <c r="E611" s="306">
        <v>0.36870000000000003</v>
      </c>
    </row>
    <row r="612" spans="1:5" x14ac:dyDescent="0.25">
      <c r="A612" s="302" t="s">
        <v>1982</v>
      </c>
      <c r="B612" s="305">
        <v>92838</v>
      </c>
      <c r="C612" s="302" t="s">
        <v>1990</v>
      </c>
      <c r="D612" s="305" t="s">
        <v>8</v>
      </c>
      <c r="E612" s="306">
        <v>0.34260000000000002</v>
      </c>
    </row>
    <row r="613" spans="1:5" x14ac:dyDescent="0.25">
      <c r="A613" s="302" t="s">
        <v>1982</v>
      </c>
      <c r="B613" s="305">
        <v>92856</v>
      </c>
      <c r="C613" s="302" t="s">
        <v>1991</v>
      </c>
      <c r="D613" s="305" t="s">
        <v>8</v>
      </c>
      <c r="E613" s="306">
        <v>0.37319999999999998</v>
      </c>
    </row>
    <row r="614" spans="1:5" x14ac:dyDescent="0.25">
      <c r="A614" s="302" t="s">
        <v>1982</v>
      </c>
      <c r="B614" s="305">
        <v>92840</v>
      </c>
      <c r="C614" s="302" t="s">
        <v>1992</v>
      </c>
      <c r="D614" s="305" t="s">
        <v>8</v>
      </c>
      <c r="E614" s="306">
        <v>0.34749999999999998</v>
      </c>
    </row>
    <row r="615" spans="1:5" x14ac:dyDescent="0.25">
      <c r="A615" s="302" t="s">
        <v>1982</v>
      </c>
      <c r="B615" s="305">
        <v>92858</v>
      </c>
      <c r="C615" s="302" t="s">
        <v>1993</v>
      </c>
      <c r="D615" s="305" t="s">
        <v>8</v>
      </c>
      <c r="E615" s="306">
        <v>0.35560000000000003</v>
      </c>
    </row>
    <row r="616" spans="1:5" x14ac:dyDescent="0.25">
      <c r="A616" s="302" t="s">
        <v>1982</v>
      </c>
      <c r="B616" s="305">
        <v>92842</v>
      </c>
      <c r="C616" s="302" t="s">
        <v>1994</v>
      </c>
      <c r="D616" s="305" t="s">
        <v>8</v>
      </c>
      <c r="E616" s="306">
        <v>0.3291</v>
      </c>
    </row>
    <row r="617" spans="1:5" x14ac:dyDescent="0.25">
      <c r="A617" s="302" t="s">
        <v>1982</v>
      </c>
      <c r="B617" s="305">
        <v>92860</v>
      </c>
      <c r="C617" s="302" t="s">
        <v>1995</v>
      </c>
      <c r="D617" s="305" t="s">
        <v>8</v>
      </c>
      <c r="E617" s="306">
        <v>0.34749999999999998</v>
      </c>
    </row>
    <row r="618" spans="1:5" x14ac:dyDescent="0.25">
      <c r="A618" s="302" t="s">
        <v>1982</v>
      </c>
      <c r="B618" s="305">
        <v>92844</v>
      </c>
      <c r="C618" s="302" t="s">
        <v>1996</v>
      </c>
      <c r="D618" s="305" t="s">
        <v>8</v>
      </c>
      <c r="E618" s="306">
        <v>0.3206</v>
      </c>
    </row>
    <row r="619" spans="1:5" x14ac:dyDescent="0.25">
      <c r="A619" s="302" t="s">
        <v>1982</v>
      </c>
      <c r="B619" s="305">
        <v>92862</v>
      </c>
      <c r="C619" s="302" t="s">
        <v>1997</v>
      </c>
      <c r="D619" s="305" t="s">
        <v>8</v>
      </c>
      <c r="E619" s="306">
        <v>0.34499999999999997</v>
      </c>
    </row>
    <row r="620" spans="1:5" x14ac:dyDescent="0.25">
      <c r="A620" s="302" t="s">
        <v>1982</v>
      </c>
      <c r="B620" s="305">
        <v>92846</v>
      </c>
      <c r="C620" s="302" t="s">
        <v>1998</v>
      </c>
      <c r="D620" s="305" t="s">
        <v>8</v>
      </c>
      <c r="E620" s="306">
        <v>0.31780000000000003</v>
      </c>
    </row>
    <row r="621" spans="1:5" x14ac:dyDescent="0.25">
      <c r="A621" s="302" t="s">
        <v>1982</v>
      </c>
      <c r="B621" s="305">
        <v>92828</v>
      </c>
      <c r="C621" s="302" t="s">
        <v>1999</v>
      </c>
      <c r="D621" s="305" t="s">
        <v>8</v>
      </c>
      <c r="E621" s="306">
        <v>0.52880000000000005</v>
      </c>
    </row>
    <row r="622" spans="1:5" x14ac:dyDescent="0.25">
      <c r="A622" s="302" t="s">
        <v>1982</v>
      </c>
      <c r="B622" s="305">
        <v>92815</v>
      </c>
      <c r="C622" s="302" t="s">
        <v>2000</v>
      </c>
      <c r="D622" s="305" t="s">
        <v>8</v>
      </c>
      <c r="E622" s="306">
        <v>0.52580000000000005</v>
      </c>
    </row>
    <row r="623" spans="1:5" x14ac:dyDescent="0.25">
      <c r="A623" s="302" t="s">
        <v>1982</v>
      </c>
      <c r="B623" s="305">
        <v>92830</v>
      </c>
      <c r="C623" s="302" t="s">
        <v>2001</v>
      </c>
      <c r="D623" s="305" t="s">
        <v>8</v>
      </c>
      <c r="E623" s="306">
        <v>0.52249999999999996</v>
      </c>
    </row>
    <row r="624" spans="1:5" x14ac:dyDescent="0.25">
      <c r="A624" s="302" t="s">
        <v>1982</v>
      </c>
      <c r="B624" s="305">
        <v>92817</v>
      </c>
      <c r="C624" s="302" t="s">
        <v>2002</v>
      </c>
      <c r="D624" s="305" t="s">
        <v>8</v>
      </c>
      <c r="E624" s="306">
        <v>0.51890000000000003</v>
      </c>
    </row>
    <row r="625" spans="1:5" x14ac:dyDescent="0.25">
      <c r="A625" s="302" t="s">
        <v>1982</v>
      </c>
      <c r="B625" s="305">
        <v>92832</v>
      </c>
      <c r="C625" s="302" t="s">
        <v>2003</v>
      </c>
      <c r="D625" s="305" t="s">
        <v>8</v>
      </c>
      <c r="E625" s="306">
        <v>0.51359999999999995</v>
      </c>
    </row>
    <row r="626" spans="1:5" x14ac:dyDescent="0.25">
      <c r="A626" s="302" t="s">
        <v>1982</v>
      </c>
      <c r="B626" s="305">
        <v>92819</v>
      </c>
      <c r="C626" s="302" t="s">
        <v>2004</v>
      </c>
      <c r="D626" s="305" t="s">
        <v>8</v>
      </c>
      <c r="E626" s="306">
        <v>0.50929999999999997</v>
      </c>
    </row>
    <row r="627" spans="1:5" x14ac:dyDescent="0.25">
      <c r="A627" s="302" t="s">
        <v>1982</v>
      </c>
      <c r="B627" s="305">
        <v>92820</v>
      </c>
      <c r="C627" s="302" t="s">
        <v>2005</v>
      </c>
      <c r="D627" s="305" t="s">
        <v>8</v>
      </c>
      <c r="E627" s="306">
        <v>0.55310000000000004</v>
      </c>
    </row>
    <row r="628" spans="1:5" x14ac:dyDescent="0.25">
      <c r="A628" s="302" t="s">
        <v>1982</v>
      </c>
      <c r="B628" s="305">
        <v>92808</v>
      </c>
      <c r="C628" s="302" t="s">
        <v>2006</v>
      </c>
      <c r="D628" s="305" t="s">
        <v>8</v>
      </c>
      <c r="E628" s="306">
        <v>0.55300000000000005</v>
      </c>
    </row>
    <row r="629" spans="1:5" x14ac:dyDescent="0.25">
      <c r="A629" s="302" t="s">
        <v>1982</v>
      </c>
      <c r="B629" s="305">
        <v>92821</v>
      </c>
      <c r="C629" s="302" t="s">
        <v>2007</v>
      </c>
      <c r="D629" s="305" t="s">
        <v>8</v>
      </c>
      <c r="E629" s="306">
        <v>0.55000000000000004</v>
      </c>
    </row>
    <row r="630" spans="1:5" x14ac:dyDescent="0.25">
      <c r="A630" s="302" t="s">
        <v>1982</v>
      </c>
      <c r="B630" s="305">
        <v>92809</v>
      </c>
      <c r="C630" s="302" t="s">
        <v>2008</v>
      </c>
      <c r="D630" s="305" t="s">
        <v>8</v>
      </c>
      <c r="E630" s="306">
        <v>0.54879999999999995</v>
      </c>
    </row>
    <row r="631" spans="1:5" x14ac:dyDescent="0.25">
      <c r="A631" s="302" t="s">
        <v>1982</v>
      </c>
      <c r="B631" s="305">
        <v>92822</v>
      </c>
      <c r="C631" s="302" t="s">
        <v>2009</v>
      </c>
      <c r="D631" s="305" t="s">
        <v>8</v>
      </c>
      <c r="E631" s="306">
        <v>0.54579999999999995</v>
      </c>
    </row>
    <row r="632" spans="1:5" x14ac:dyDescent="0.25">
      <c r="A632" s="302" t="s">
        <v>1982</v>
      </c>
      <c r="B632" s="305">
        <v>92810</v>
      </c>
      <c r="C632" s="302" t="s">
        <v>2010</v>
      </c>
      <c r="D632" s="305" t="s">
        <v>8</v>
      </c>
      <c r="E632" s="306">
        <v>0.54449999999999998</v>
      </c>
    </row>
    <row r="633" spans="1:5" x14ac:dyDescent="0.25">
      <c r="A633" s="302" t="s">
        <v>1982</v>
      </c>
      <c r="B633" s="305">
        <v>92824</v>
      </c>
      <c r="C633" s="302" t="s">
        <v>2011</v>
      </c>
      <c r="D633" s="305" t="s">
        <v>8</v>
      </c>
      <c r="E633" s="306">
        <v>0.54249999999999998</v>
      </c>
    </row>
    <row r="634" spans="1:5" x14ac:dyDescent="0.25">
      <c r="A634" s="302" t="s">
        <v>1982</v>
      </c>
      <c r="B634" s="305">
        <v>92811</v>
      </c>
      <c r="C634" s="302" t="s">
        <v>2012</v>
      </c>
      <c r="D634" s="305" t="s">
        <v>8</v>
      </c>
      <c r="E634" s="306">
        <v>0.54069999999999996</v>
      </c>
    </row>
    <row r="635" spans="1:5" x14ac:dyDescent="0.25">
      <c r="A635" s="302" t="s">
        <v>1982</v>
      </c>
      <c r="B635" s="305">
        <v>92825</v>
      </c>
      <c r="C635" s="302" t="s">
        <v>2013</v>
      </c>
      <c r="D635" s="305" t="s">
        <v>8</v>
      </c>
      <c r="E635" s="306">
        <v>0.53900000000000003</v>
      </c>
    </row>
    <row r="636" spans="1:5" x14ac:dyDescent="0.25">
      <c r="A636" s="302" t="s">
        <v>1982</v>
      </c>
      <c r="B636" s="305">
        <v>92812</v>
      </c>
      <c r="C636" s="302" t="s">
        <v>2014</v>
      </c>
      <c r="D636" s="305" t="s">
        <v>8</v>
      </c>
      <c r="E636" s="306">
        <v>0.53680000000000005</v>
      </c>
    </row>
    <row r="637" spans="1:5" x14ac:dyDescent="0.25">
      <c r="A637" s="302" t="s">
        <v>1982</v>
      </c>
      <c r="B637" s="305">
        <v>92826</v>
      </c>
      <c r="C637" s="302" t="s">
        <v>2015</v>
      </c>
      <c r="D637" s="305" t="s">
        <v>8</v>
      </c>
      <c r="E637" s="306">
        <v>0.53549999999999998</v>
      </c>
    </row>
    <row r="638" spans="1:5" x14ac:dyDescent="0.25">
      <c r="A638" s="302" t="s">
        <v>1982</v>
      </c>
      <c r="B638" s="305">
        <v>92813</v>
      </c>
      <c r="C638" s="302" t="s">
        <v>2016</v>
      </c>
      <c r="D638" s="305" t="s">
        <v>8</v>
      </c>
      <c r="E638" s="306">
        <v>0.53310000000000002</v>
      </c>
    </row>
    <row r="639" spans="1:5" x14ac:dyDescent="0.25">
      <c r="A639" s="302" t="s">
        <v>1982</v>
      </c>
      <c r="B639" s="305">
        <v>92827</v>
      </c>
      <c r="C639" s="302" t="s">
        <v>2017</v>
      </c>
      <c r="D639" s="305" t="s">
        <v>8</v>
      </c>
      <c r="E639" s="306">
        <v>0.53200000000000003</v>
      </c>
    </row>
    <row r="640" spans="1:5" x14ac:dyDescent="0.25">
      <c r="A640" s="302" t="s">
        <v>1982</v>
      </c>
      <c r="B640" s="305">
        <v>92814</v>
      </c>
      <c r="C640" s="302" t="s">
        <v>2018</v>
      </c>
      <c r="D640" s="305" t="s">
        <v>8</v>
      </c>
      <c r="E640" s="306">
        <v>0.5292</v>
      </c>
    </row>
    <row r="641" spans="1:5" x14ac:dyDescent="0.25">
      <c r="A641" s="302" t="s">
        <v>1982</v>
      </c>
      <c r="B641" s="305">
        <v>95570</v>
      </c>
      <c r="C641" s="302" t="s">
        <v>2019</v>
      </c>
      <c r="D641" s="305" t="s">
        <v>8</v>
      </c>
      <c r="E641" s="306">
        <v>0.1731</v>
      </c>
    </row>
    <row r="642" spans="1:5" x14ac:dyDescent="0.25">
      <c r="A642" s="302" t="s">
        <v>1982</v>
      </c>
      <c r="B642" s="305">
        <v>95567</v>
      </c>
      <c r="C642" s="302" t="s">
        <v>2020</v>
      </c>
      <c r="D642" s="305" t="s">
        <v>8</v>
      </c>
      <c r="E642" s="306">
        <v>0.16189999999999999</v>
      </c>
    </row>
    <row r="643" spans="1:5" x14ac:dyDescent="0.25">
      <c r="A643" s="302" t="s">
        <v>1982</v>
      </c>
      <c r="B643" s="305">
        <v>95571</v>
      </c>
      <c r="C643" s="302" t="s">
        <v>2021</v>
      </c>
      <c r="D643" s="305" t="s">
        <v>8</v>
      </c>
      <c r="E643" s="306">
        <v>0.19239999999999999</v>
      </c>
    </row>
    <row r="644" spans="1:5" x14ac:dyDescent="0.25">
      <c r="A644" s="302" t="s">
        <v>1982</v>
      </c>
      <c r="B644" s="305">
        <v>95568</v>
      </c>
      <c r="C644" s="302" t="s">
        <v>2022</v>
      </c>
      <c r="D644" s="305" t="s">
        <v>8</v>
      </c>
      <c r="E644" s="306">
        <v>0.18</v>
      </c>
    </row>
    <row r="645" spans="1:5" x14ac:dyDescent="0.25">
      <c r="A645" s="302" t="s">
        <v>1982</v>
      </c>
      <c r="B645" s="305">
        <v>95572</v>
      </c>
      <c r="C645" s="302" t="s">
        <v>2023</v>
      </c>
      <c r="D645" s="305" t="s">
        <v>8</v>
      </c>
      <c r="E645" s="306">
        <v>0.17380000000000001</v>
      </c>
    </row>
    <row r="646" spans="1:5" x14ac:dyDescent="0.25">
      <c r="A646" s="302" t="s">
        <v>1982</v>
      </c>
      <c r="B646" s="305">
        <v>95569</v>
      </c>
      <c r="C646" s="302" t="s">
        <v>2024</v>
      </c>
      <c r="D646" s="305" t="s">
        <v>8</v>
      </c>
      <c r="E646" s="306">
        <v>0.16200000000000001</v>
      </c>
    </row>
    <row r="647" spans="1:5" x14ac:dyDescent="0.25">
      <c r="A647" s="302" t="s">
        <v>1982</v>
      </c>
      <c r="B647" s="305">
        <v>92863</v>
      </c>
      <c r="C647" s="302" t="s">
        <v>2025</v>
      </c>
      <c r="D647" s="305" t="s">
        <v>8</v>
      </c>
      <c r="E647" s="306">
        <v>2.7799999999999998E-2</v>
      </c>
    </row>
    <row r="648" spans="1:5" x14ac:dyDescent="0.25">
      <c r="A648" s="302" t="s">
        <v>1982</v>
      </c>
      <c r="B648" s="305">
        <v>92847</v>
      </c>
      <c r="C648" s="302" t="s">
        <v>2026</v>
      </c>
      <c r="D648" s="305" t="s">
        <v>8</v>
      </c>
      <c r="E648" s="306">
        <v>2.29E-2</v>
      </c>
    </row>
    <row r="649" spans="1:5" x14ac:dyDescent="0.25">
      <c r="A649" s="302" t="s">
        <v>1982</v>
      </c>
      <c r="B649" s="305">
        <v>92849</v>
      </c>
      <c r="C649" s="302" t="s">
        <v>2027</v>
      </c>
      <c r="D649" s="305" t="s">
        <v>8</v>
      </c>
      <c r="E649" s="306">
        <v>3.27E-2</v>
      </c>
    </row>
    <row r="650" spans="1:5" x14ac:dyDescent="0.25">
      <c r="A650" s="302" t="s">
        <v>1982</v>
      </c>
      <c r="B650" s="305">
        <v>92833</v>
      </c>
      <c r="C650" s="302" t="s">
        <v>2028</v>
      </c>
      <c r="D650" s="305" t="s">
        <v>8</v>
      </c>
      <c r="E650" s="306">
        <v>2.7E-2</v>
      </c>
    </row>
    <row r="651" spans="1:5" x14ac:dyDescent="0.25">
      <c r="A651" s="302" t="s">
        <v>1982</v>
      </c>
      <c r="B651" s="305">
        <v>92851</v>
      </c>
      <c r="C651" s="302" t="s">
        <v>2029</v>
      </c>
      <c r="D651" s="305" t="s">
        <v>8</v>
      </c>
      <c r="E651" s="306">
        <v>4.4200000000000003E-2</v>
      </c>
    </row>
    <row r="652" spans="1:5" x14ac:dyDescent="0.25">
      <c r="A652" s="302" t="s">
        <v>1982</v>
      </c>
      <c r="B652" s="305">
        <v>92835</v>
      </c>
      <c r="C652" s="302" t="s">
        <v>2030</v>
      </c>
      <c r="D652" s="305" t="s">
        <v>8</v>
      </c>
      <c r="E652" s="306">
        <v>3.6700000000000003E-2</v>
      </c>
    </row>
    <row r="653" spans="1:5" x14ac:dyDescent="0.25">
      <c r="A653" s="302" t="s">
        <v>1982</v>
      </c>
      <c r="B653" s="305">
        <v>92853</v>
      </c>
      <c r="C653" s="302" t="s">
        <v>2031</v>
      </c>
      <c r="D653" s="305" t="s">
        <v>8</v>
      </c>
      <c r="E653" s="306">
        <v>3.2399999999999998E-2</v>
      </c>
    </row>
    <row r="654" spans="1:5" x14ac:dyDescent="0.25">
      <c r="A654" s="302" t="s">
        <v>1982</v>
      </c>
      <c r="B654" s="305">
        <v>92837</v>
      </c>
      <c r="C654" s="302" t="s">
        <v>2032</v>
      </c>
      <c r="D654" s="305" t="s">
        <v>8</v>
      </c>
      <c r="E654" s="306">
        <v>2.6700000000000002E-2</v>
      </c>
    </row>
    <row r="655" spans="1:5" x14ac:dyDescent="0.25">
      <c r="A655" s="302" t="s">
        <v>1982</v>
      </c>
      <c r="B655" s="305">
        <v>92855</v>
      </c>
      <c r="C655" s="302" t="s">
        <v>2033</v>
      </c>
      <c r="D655" s="305" t="s">
        <v>8</v>
      </c>
      <c r="E655" s="306">
        <v>3.2500000000000001E-2</v>
      </c>
    </row>
    <row r="656" spans="1:5" x14ac:dyDescent="0.25">
      <c r="A656" s="302" t="s">
        <v>1982</v>
      </c>
      <c r="B656" s="305">
        <v>92839</v>
      </c>
      <c r="C656" s="302" t="s">
        <v>2034</v>
      </c>
      <c r="D656" s="305" t="s">
        <v>8</v>
      </c>
      <c r="E656" s="306">
        <v>2.6800000000000001E-2</v>
      </c>
    </row>
    <row r="657" spans="1:5" x14ac:dyDescent="0.25">
      <c r="A657" s="302" t="s">
        <v>1982</v>
      </c>
      <c r="B657" s="305">
        <v>92857</v>
      </c>
      <c r="C657" s="302" t="s">
        <v>2035</v>
      </c>
      <c r="D657" s="305" t="s">
        <v>8</v>
      </c>
      <c r="E657" s="306">
        <v>2.9600000000000001E-2</v>
      </c>
    </row>
    <row r="658" spans="1:5" x14ac:dyDescent="0.25">
      <c r="A658" s="302" t="s">
        <v>1982</v>
      </c>
      <c r="B658" s="305">
        <v>92841</v>
      </c>
      <c r="C658" s="302" t="s">
        <v>2036</v>
      </c>
      <c r="D658" s="305" t="s">
        <v>8</v>
      </c>
      <c r="E658" s="306">
        <v>2.4500000000000001E-2</v>
      </c>
    </row>
    <row r="659" spans="1:5" x14ac:dyDescent="0.25">
      <c r="A659" s="302" t="s">
        <v>1982</v>
      </c>
      <c r="B659" s="305">
        <v>92859</v>
      </c>
      <c r="C659" s="302" t="s">
        <v>2037</v>
      </c>
      <c r="D659" s="305" t="s">
        <v>8</v>
      </c>
      <c r="E659" s="306">
        <v>3.3099999999999997E-2</v>
      </c>
    </row>
    <row r="660" spans="1:5" x14ac:dyDescent="0.25">
      <c r="A660" s="302" t="s">
        <v>1982</v>
      </c>
      <c r="B660" s="305">
        <v>92843</v>
      </c>
      <c r="C660" s="302" t="s">
        <v>2038</v>
      </c>
      <c r="D660" s="305" t="s">
        <v>8</v>
      </c>
      <c r="E660" s="306">
        <v>2.7400000000000001E-2</v>
      </c>
    </row>
    <row r="661" spans="1:5" x14ac:dyDescent="0.25">
      <c r="A661" s="302" t="s">
        <v>1982</v>
      </c>
      <c r="B661" s="305">
        <v>92861</v>
      </c>
      <c r="C661" s="302" t="s">
        <v>2039</v>
      </c>
      <c r="D661" s="305" t="s">
        <v>8</v>
      </c>
      <c r="E661" s="306">
        <v>2.5399999999999999E-2</v>
      </c>
    </row>
    <row r="662" spans="1:5" x14ac:dyDescent="0.25">
      <c r="A662" s="302" t="s">
        <v>1982</v>
      </c>
      <c r="B662" s="305">
        <v>92845</v>
      </c>
      <c r="C662" s="302" t="s">
        <v>2040</v>
      </c>
      <c r="D662" s="305" t="s">
        <v>8</v>
      </c>
      <c r="E662" s="306">
        <v>2.1000000000000001E-2</v>
      </c>
    </row>
    <row r="663" spans="1:5" x14ac:dyDescent="0.25">
      <c r="A663" s="302" t="s">
        <v>1982</v>
      </c>
      <c r="B663" s="305">
        <v>92226</v>
      </c>
      <c r="C663" s="302" t="s">
        <v>2041</v>
      </c>
      <c r="D663" s="305" t="s">
        <v>8</v>
      </c>
      <c r="E663" s="306">
        <v>9.4899999999999998E-2</v>
      </c>
    </row>
    <row r="664" spans="1:5" x14ac:dyDescent="0.25">
      <c r="A664" s="302" t="s">
        <v>1982</v>
      </c>
      <c r="B664" s="305">
        <v>92216</v>
      </c>
      <c r="C664" s="302" t="s">
        <v>2042</v>
      </c>
      <c r="D664" s="305" t="s">
        <v>8</v>
      </c>
      <c r="E664" s="306">
        <v>8.72E-2</v>
      </c>
    </row>
    <row r="665" spans="1:5" x14ac:dyDescent="0.25">
      <c r="A665" s="302" t="s">
        <v>1982</v>
      </c>
      <c r="B665" s="305">
        <v>92829</v>
      </c>
      <c r="C665" s="302" t="s">
        <v>2043</v>
      </c>
      <c r="D665" s="305" t="s">
        <v>8</v>
      </c>
      <c r="E665" s="306">
        <v>8.0100000000000005E-2</v>
      </c>
    </row>
    <row r="666" spans="1:5" x14ac:dyDescent="0.25">
      <c r="A666" s="302" t="s">
        <v>1982</v>
      </c>
      <c r="B666" s="305">
        <v>92816</v>
      </c>
      <c r="C666" s="302" t="s">
        <v>2044</v>
      </c>
      <c r="D666" s="305" t="s">
        <v>8</v>
      </c>
      <c r="E666" s="306">
        <v>7.3499999999999996E-2</v>
      </c>
    </row>
    <row r="667" spans="1:5" x14ac:dyDescent="0.25">
      <c r="A667" s="302" t="s">
        <v>1982</v>
      </c>
      <c r="B667" s="305">
        <v>92831</v>
      </c>
      <c r="C667" s="302" t="s">
        <v>2045</v>
      </c>
      <c r="D667" s="305" t="s">
        <v>8</v>
      </c>
      <c r="E667" s="306">
        <v>7.1900000000000006E-2</v>
      </c>
    </row>
    <row r="668" spans="1:5" x14ac:dyDescent="0.25">
      <c r="A668" s="302" t="s">
        <v>1982</v>
      </c>
      <c r="B668" s="305">
        <v>92818</v>
      </c>
      <c r="C668" s="302" t="s">
        <v>2046</v>
      </c>
      <c r="D668" s="305" t="s">
        <v>8</v>
      </c>
      <c r="E668" s="306">
        <v>6.59E-2</v>
      </c>
    </row>
    <row r="669" spans="1:5" x14ac:dyDescent="0.25">
      <c r="A669" s="302" t="s">
        <v>1982</v>
      </c>
      <c r="B669" s="305">
        <v>95566</v>
      </c>
      <c r="C669" s="302" t="s">
        <v>2047</v>
      </c>
      <c r="D669" s="305" t="s">
        <v>8</v>
      </c>
      <c r="E669" s="306">
        <v>0.1047</v>
      </c>
    </row>
    <row r="670" spans="1:5" x14ac:dyDescent="0.25">
      <c r="A670" s="302" t="s">
        <v>1982</v>
      </c>
      <c r="B670" s="305">
        <v>95565</v>
      </c>
      <c r="C670" s="302" t="s">
        <v>2048</v>
      </c>
      <c r="D670" s="305" t="s">
        <v>8</v>
      </c>
      <c r="E670" s="306">
        <v>9.6799999999999997E-2</v>
      </c>
    </row>
    <row r="671" spans="1:5" x14ac:dyDescent="0.25">
      <c r="A671" s="302" t="s">
        <v>1982</v>
      </c>
      <c r="B671" s="305">
        <v>92219</v>
      </c>
      <c r="C671" s="302" t="s">
        <v>2049</v>
      </c>
      <c r="D671" s="305" t="s">
        <v>8</v>
      </c>
      <c r="E671" s="306">
        <v>0.12330000000000001</v>
      </c>
    </row>
    <row r="672" spans="1:5" x14ac:dyDescent="0.25">
      <c r="A672" s="302" t="s">
        <v>1982</v>
      </c>
      <c r="B672" s="305">
        <v>92210</v>
      </c>
      <c r="C672" s="302" t="s">
        <v>2050</v>
      </c>
      <c r="D672" s="305" t="s">
        <v>8</v>
      </c>
      <c r="E672" s="306">
        <v>0.114</v>
      </c>
    </row>
    <row r="673" spans="1:5" x14ac:dyDescent="0.25">
      <c r="A673" s="302" t="s">
        <v>1982</v>
      </c>
      <c r="B673" s="305">
        <v>92220</v>
      </c>
      <c r="C673" s="302" t="s">
        <v>2051</v>
      </c>
      <c r="D673" s="305" t="s">
        <v>8</v>
      </c>
      <c r="E673" s="306">
        <v>0.12989999999999999</v>
      </c>
    </row>
    <row r="674" spans="1:5" x14ac:dyDescent="0.25">
      <c r="A674" s="302" t="s">
        <v>1982</v>
      </c>
      <c r="B674" s="305">
        <v>92211</v>
      </c>
      <c r="C674" s="302" t="s">
        <v>2052</v>
      </c>
      <c r="D674" s="305" t="s">
        <v>8</v>
      </c>
      <c r="E674" s="306">
        <v>0.1202</v>
      </c>
    </row>
    <row r="675" spans="1:5" x14ac:dyDescent="0.25">
      <c r="A675" s="302" t="s">
        <v>1982</v>
      </c>
      <c r="B675" s="305">
        <v>92221</v>
      </c>
      <c r="C675" s="302" t="s">
        <v>2053</v>
      </c>
      <c r="D675" s="305" t="s">
        <v>8</v>
      </c>
      <c r="E675" s="306">
        <v>0.1041</v>
      </c>
    </row>
    <row r="676" spans="1:5" x14ac:dyDescent="0.25">
      <c r="A676" s="302" t="s">
        <v>1982</v>
      </c>
      <c r="B676" s="305">
        <v>92212</v>
      </c>
      <c r="C676" s="302" t="s">
        <v>2054</v>
      </c>
      <c r="D676" s="305" t="s">
        <v>8</v>
      </c>
      <c r="E676" s="306">
        <v>9.5799999999999996E-2</v>
      </c>
    </row>
    <row r="677" spans="1:5" x14ac:dyDescent="0.25">
      <c r="A677" s="302" t="s">
        <v>1982</v>
      </c>
      <c r="B677" s="305">
        <v>92222</v>
      </c>
      <c r="C677" s="302" t="s">
        <v>2055</v>
      </c>
      <c r="D677" s="305" t="s">
        <v>8</v>
      </c>
      <c r="E677" s="306">
        <v>9.2700000000000005E-2</v>
      </c>
    </row>
    <row r="678" spans="1:5" x14ac:dyDescent="0.25">
      <c r="A678" s="302" t="s">
        <v>1982</v>
      </c>
      <c r="B678" s="305">
        <v>92213</v>
      </c>
      <c r="C678" s="302" t="s">
        <v>2056</v>
      </c>
      <c r="D678" s="305" t="s">
        <v>8</v>
      </c>
      <c r="E678" s="306">
        <v>8.5099999999999995E-2</v>
      </c>
    </row>
    <row r="679" spans="1:5" x14ac:dyDescent="0.25">
      <c r="A679" s="302" t="s">
        <v>1982</v>
      </c>
      <c r="B679" s="305">
        <v>92223</v>
      </c>
      <c r="C679" s="302" t="s">
        <v>2057</v>
      </c>
      <c r="D679" s="305" t="s">
        <v>8</v>
      </c>
      <c r="E679" s="306">
        <v>8.8599999999999998E-2</v>
      </c>
    </row>
    <row r="680" spans="1:5" x14ac:dyDescent="0.25">
      <c r="A680" s="302" t="s">
        <v>1982</v>
      </c>
      <c r="B680" s="305">
        <v>92214</v>
      </c>
      <c r="C680" s="302" t="s">
        <v>2058</v>
      </c>
      <c r="D680" s="305" t="s">
        <v>8</v>
      </c>
      <c r="E680" s="306">
        <v>8.1299999999999997E-2</v>
      </c>
    </row>
    <row r="681" spans="1:5" x14ac:dyDescent="0.25">
      <c r="A681" s="302" t="s">
        <v>1982</v>
      </c>
      <c r="B681" s="305">
        <v>92224</v>
      </c>
      <c r="C681" s="302" t="s">
        <v>2059</v>
      </c>
      <c r="D681" s="305" t="s">
        <v>8</v>
      </c>
      <c r="E681" s="306">
        <v>8.7800000000000003E-2</v>
      </c>
    </row>
    <row r="682" spans="1:5" x14ac:dyDescent="0.25">
      <c r="A682" s="302" t="s">
        <v>1982</v>
      </c>
      <c r="B682" s="305">
        <v>92215</v>
      </c>
      <c r="C682" s="302" t="s">
        <v>2060</v>
      </c>
      <c r="D682" s="305" t="s">
        <v>8</v>
      </c>
      <c r="E682" s="306">
        <v>8.0600000000000005E-2</v>
      </c>
    </row>
    <row r="683" spans="1:5" x14ac:dyDescent="0.25">
      <c r="A683" s="302" t="s">
        <v>2061</v>
      </c>
      <c r="B683" s="305">
        <v>94342</v>
      </c>
      <c r="C683" s="302" t="s">
        <v>2062</v>
      </c>
      <c r="D683" s="305" t="s">
        <v>38</v>
      </c>
      <c r="E683" s="306">
        <v>0.26769999999999999</v>
      </c>
    </row>
    <row r="684" spans="1:5" x14ac:dyDescent="0.25">
      <c r="A684" s="302" t="s">
        <v>2061</v>
      </c>
      <c r="B684" s="305">
        <v>94319</v>
      </c>
      <c r="C684" s="302" t="s">
        <v>320</v>
      </c>
      <c r="D684" s="305" t="s">
        <v>38</v>
      </c>
      <c r="E684" s="306">
        <v>0.307</v>
      </c>
    </row>
    <row r="685" spans="1:5" x14ac:dyDescent="0.25">
      <c r="A685" s="302" t="s">
        <v>2061</v>
      </c>
      <c r="B685" s="305">
        <v>94304</v>
      </c>
      <c r="C685" s="302" t="s">
        <v>2063</v>
      </c>
      <c r="D685" s="305" t="s">
        <v>38</v>
      </c>
      <c r="E685" s="306">
        <v>0.1333</v>
      </c>
    </row>
    <row r="686" spans="1:5" x14ac:dyDescent="0.25">
      <c r="A686" s="302" t="s">
        <v>2061</v>
      </c>
      <c r="B686" s="305">
        <v>94306</v>
      </c>
      <c r="C686" s="302" t="s">
        <v>2064</v>
      </c>
      <c r="D686" s="305" t="s">
        <v>38</v>
      </c>
      <c r="E686" s="306">
        <v>0.11409999999999999</v>
      </c>
    </row>
    <row r="687" spans="1:5" x14ac:dyDescent="0.25">
      <c r="A687" s="302" t="s">
        <v>2061</v>
      </c>
      <c r="B687" s="305">
        <v>94327</v>
      </c>
      <c r="C687" s="302" t="s">
        <v>2065</v>
      </c>
      <c r="D687" s="305" t="s">
        <v>38</v>
      </c>
      <c r="E687" s="306">
        <v>0.1157</v>
      </c>
    </row>
    <row r="688" spans="1:5" x14ac:dyDescent="0.25">
      <c r="A688" s="302" t="s">
        <v>2061</v>
      </c>
      <c r="B688" s="305">
        <v>94329</v>
      </c>
      <c r="C688" s="302" t="s">
        <v>2066</v>
      </c>
      <c r="D688" s="305" t="s">
        <v>38</v>
      </c>
      <c r="E688" s="306">
        <v>9.7799999999999998E-2</v>
      </c>
    </row>
    <row r="689" spans="1:5" x14ac:dyDescent="0.25">
      <c r="A689" s="302" t="s">
        <v>2061</v>
      </c>
      <c r="B689" s="305">
        <v>94333</v>
      </c>
      <c r="C689" s="302" t="s">
        <v>2067</v>
      </c>
      <c r="D689" s="305" t="s">
        <v>38</v>
      </c>
      <c r="E689" s="306">
        <v>0.09</v>
      </c>
    </row>
    <row r="690" spans="1:5" x14ac:dyDescent="0.25">
      <c r="A690" s="302" t="s">
        <v>2061</v>
      </c>
      <c r="B690" s="305">
        <v>94310</v>
      </c>
      <c r="C690" s="302" t="s">
        <v>2068</v>
      </c>
      <c r="D690" s="305" t="s">
        <v>38</v>
      </c>
      <c r="E690" s="306">
        <v>0.1057</v>
      </c>
    </row>
    <row r="691" spans="1:5" x14ac:dyDescent="0.25">
      <c r="A691" s="302" t="s">
        <v>2061</v>
      </c>
      <c r="B691" s="305">
        <v>104739</v>
      </c>
      <c r="C691" s="302" t="s">
        <v>2069</v>
      </c>
      <c r="D691" s="305" t="s">
        <v>38</v>
      </c>
      <c r="E691" s="306">
        <v>0.1767</v>
      </c>
    </row>
    <row r="692" spans="1:5" x14ac:dyDescent="0.25">
      <c r="A692" s="302" t="s">
        <v>2061</v>
      </c>
      <c r="B692" s="305">
        <v>104738</v>
      </c>
      <c r="C692" s="302" t="s">
        <v>2070</v>
      </c>
      <c r="D692" s="305" t="s">
        <v>38</v>
      </c>
      <c r="E692" s="306">
        <v>0.20180000000000001</v>
      </c>
    </row>
    <row r="693" spans="1:5" x14ac:dyDescent="0.25">
      <c r="A693" s="302" t="s">
        <v>2061</v>
      </c>
      <c r="B693" s="305">
        <v>94316</v>
      </c>
      <c r="C693" s="302" t="s">
        <v>1265</v>
      </c>
      <c r="D693" s="305" t="s">
        <v>38</v>
      </c>
      <c r="E693" s="306">
        <v>0.1492</v>
      </c>
    </row>
    <row r="694" spans="1:5" x14ac:dyDescent="0.25">
      <c r="A694" s="302" t="s">
        <v>2061</v>
      </c>
      <c r="B694" s="305">
        <v>94318</v>
      </c>
      <c r="C694" s="302" t="s">
        <v>2071</v>
      </c>
      <c r="D694" s="305" t="s">
        <v>38</v>
      </c>
      <c r="E694" s="306">
        <v>0.1145</v>
      </c>
    </row>
    <row r="695" spans="1:5" x14ac:dyDescent="0.25">
      <c r="A695" s="302" t="s">
        <v>2061</v>
      </c>
      <c r="B695" s="305">
        <v>94339</v>
      </c>
      <c r="C695" s="302" t="s">
        <v>2072</v>
      </c>
      <c r="D695" s="305" t="s">
        <v>38</v>
      </c>
      <c r="E695" s="306">
        <v>0.12820000000000001</v>
      </c>
    </row>
    <row r="696" spans="1:5" x14ac:dyDescent="0.25">
      <c r="A696" s="302" t="s">
        <v>2061</v>
      </c>
      <c r="B696" s="305">
        <v>94341</v>
      </c>
      <c r="C696" s="302" t="s">
        <v>2073</v>
      </c>
      <c r="D696" s="305" t="s">
        <v>38</v>
      </c>
      <c r="E696" s="306">
        <v>9.7199999999999995E-2</v>
      </c>
    </row>
    <row r="697" spans="1:5" x14ac:dyDescent="0.25">
      <c r="A697" s="302" t="s">
        <v>2061</v>
      </c>
      <c r="B697" s="305">
        <v>104742</v>
      </c>
      <c r="C697" s="302" t="s">
        <v>2074</v>
      </c>
      <c r="D697" s="305" t="s">
        <v>237</v>
      </c>
      <c r="E697" s="306">
        <v>0.23499999999999999</v>
      </c>
    </row>
    <row r="698" spans="1:5" x14ac:dyDescent="0.25">
      <c r="A698" s="302" t="s">
        <v>2061</v>
      </c>
      <c r="B698" s="305">
        <v>93382</v>
      </c>
      <c r="C698" s="302" t="s">
        <v>2075</v>
      </c>
      <c r="D698" s="305" t="s">
        <v>38</v>
      </c>
      <c r="E698" s="306">
        <v>0.88290000000000002</v>
      </c>
    </row>
    <row r="699" spans="1:5" x14ac:dyDescent="0.25">
      <c r="A699" s="302" t="s">
        <v>2061</v>
      </c>
      <c r="B699" s="305">
        <v>104737</v>
      </c>
      <c r="C699" s="302" t="s">
        <v>2076</v>
      </c>
      <c r="D699" s="305" t="s">
        <v>38</v>
      </c>
      <c r="E699" s="306">
        <v>0.88170000000000004</v>
      </c>
    </row>
    <row r="700" spans="1:5" x14ac:dyDescent="0.25">
      <c r="A700" s="302" t="s">
        <v>2061</v>
      </c>
      <c r="B700" s="305">
        <v>93369</v>
      </c>
      <c r="C700" s="302" t="s">
        <v>2077</v>
      </c>
      <c r="D700" s="305" t="s">
        <v>38</v>
      </c>
      <c r="E700" s="306">
        <v>0.43809999999999999</v>
      </c>
    </row>
    <row r="701" spans="1:5" x14ac:dyDescent="0.25">
      <c r="A701" s="302" t="s">
        <v>2061</v>
      </c>
      <c r="B701" s="305">
        <v>93373</v>
      </c>
      <c r="C701" s="302" t="s">
        <v>2078</v>
      </c>
      <c r="D701" s="305" t="s">
        <v>38</v>
      </c>
      <c r="E701" s="306">
        <v>0.46639999999999998</v>
      </c>
    </row>
    <row r="702" spans="1:5" x14ac:dyDescent="0.25">
      <c r="A702" s="302" t="s">
        <v>2061</v>
      </c>
      <c r="B702" s="305">
        <v>93368</v>
      </c>
      <c r="C702" s="302" t="s">
        <v>2079</v>
      </c>
      <c r="D702" s="305" t="s">
        <v>38</v>
      </c>
      <c r="E702" s="306">
        <v>0.41749999999999998</v>
      </c>
    </row>
    <row r="703" spans="1:5" x14ac:dyDescent="0.25">
      <c r="A703" s="302" t="s">
        <v>2061</v>
      </c>
      <c r="B703" s="305">
        <v>104729</v>
      </c>
      <c r="C703" s="302" t="s">
        <v>2080</v>
      </c>
      <c r="D703" s="305" t="s">
        <v>38</v>
      </c>
      <c r="E703" s="306">
        <v>0.29210000000000003</v>
      </c>
    </row>
    <row r="704" spans="1:5" x14ac:dyDescent="0.25">
      <c r="A704" s="302" t="s">
        <v>2061</v>
      </c>
      <c r="B704" s="305">
        <v>93372</v>
      </c>
      <c r="C704" s="302" t="s">
        <v>2081</v>
      </c>
      <c r="D704" s="305" t="s">
        <v>38</v>
      </c>
      <c r="E704" s="306">
        <v>0.44359999999999999</v>
      </c>
    </row>
    <row r="705" spans="1:5" x14ac:dyDescent="0.25">
      <c r="A705" s="302" t="s">
        <v>2061</v>
      </c>
      <c r="B705" s="305">
        <v>104731</v>
      </c>
      <c r="C705" s="302" t="s">
        <v>2082</v>
      </c>
      <c r="D705" s="305" t="s">
        <v>38</v>
      </c>
      <c r="E705" s="306">
        <v>0.28720000000000001</v>
      </c>
    </row>
    <row r="706" spans="1:5" x14ac:dyDescent="0.25">
      <c r="A706" s="302" t="s">
        <v>2061</v>
      </c>
      <c r="B706" s="305">
        <v>93367</v>
      </c>
      <c r="C706" s="302" t="s">
        <v>2083</v>
      </c>
      <c r="D706" s="305" t="s">
        <v>38</v>
      </c>
      <c r="E706" s="306">
        <v>0.40820000000000001</v>
      </c>
    </row>
    <row r="707" spans="1:5" x14ac:dyDescent="0.25">
      <c r="A707" s="302" t="s">
        <v>2061</v>
      </c>
      <c r="B707" s="305">
        <v>104728</v>
      </c>
      <c r="C707" s="302" t="s">
        <v>2084</v>
      </c>
      <c r="D707" s="305" t="s">
        <v>38</v>
      </c>
      <c r="E707" s="306">
        <v>0.29630000000000001</v>
      </c>
    </row>
    <row r="708" spans="1:5" x14ac:dyDescent="0.25">
      <c r="A708" s="302" t="s">
        <v>2061</v>
      </c>
      <c r="B708" s="305">
        <v>104730</v>
      </c>
      <c r="C708" s="302" t="s">
        <v>2085</v>
      </c>
      <c r="D708" s="305" t="s">
        <v>38</v>
      </c>
      <c r="E708" s="306">
        <v>0.28770000000000001</v>
      </c>
    </row>
    <row r="709" spans="1:5" x14ac:dyDescent="0.25">
      <c r="A709" s="302" t="s">
        <v>2061</v>
      </c>
      <c r="B709" s="305">
        <v>104732</v>
      </c>
      <c r="C709" s="302" t="s">
        <v>2086</v>
      </c>
      <c r="D709" s="305" t="s">
        <v>38</v>
      </c>
      <c r="E709" s="306">
        <v>0.28439999999999999</v>
      </c>
    </row>
    <row r="710" spans="1:5" x14ac:dyDescent="0.25">
      <c r="A710" s="302" t="s">
        <v>2061</v>
      </c>
      <c r="B710" s="305">
        <v>104740</v>
      </c>
      <c r="C710" s="302" t="s">
        <v>2087</v>
      </c>
      <c r="D710" s="305" t="s">
        <v>38</v>
      </c>
      <c r="E710" s="306">
        <v>0.54630000000000001</v>
      </c>
    </row>
    <row r="711" spans="1:5" x14ac:dyDescent="0.25">
      <c r="A711" s="302" t="s">
        <v>2061</v>
      </c>
      <c r="B711" s="305">
        <v>104741</v>
      </c>
      <c r="C711" s="302" t="s">
        <v>2088</v>
      </c>
      <c r="D711" s="305" t="s">
        <v>38</v>
      </c>
      <c r="E711" s="306">
        <v>0.4627</v>
      </c>
    </row>
    <row r="712" spans="1:5" x14ac:dyDescent="0.25">
      <c r="A712" s="302" t="s">
        <v>2061</v>
      </c>
      <c r="B712" s="305">
        <v>93381</v>
      </c>
      <c r="C712" s="302" t="s">
        <v>2089</v>
      </c>
      <c r="D712" s="305" t="s">
        <v>38</v>
      </c>
      <c r="E712" s="306">
        <v>0.5514</v>
      </c>
    </row>
    <row r="713" spans="1:5" x14ac:dyDescent="0.25">
      <c r="A713" s="302" t="s">
        <v>2061</v>
      </c>
      <c r="B713" s="305">
        <v>93379</v>
      </c>
      <c r="C713" s="302" t="s">
        <v>2090</v>
      </c>
      <c r="D713" s="305" t="s">
        <v>38</v>
      </c>
      <c r="E713" s="306">
        <v>0.54569999999999996</v>
      </c>
    </row>
    <row r="714" spans="1:5" x14ac:dyDescent="0.25">
      <c r="A714" s="302" t="s">
        <v>2061</v>
      </c>
      <c r="B714" s="305">
        <v>93380</v>
      </c>
      <c r="C714" s="302" t="s">
        <v>2091</v>
      </c>
      <c r="D714" s="305" t="s">
        <v>38</v>
      </c>
      <c r="E714" s="306">
        <v>0.54259999999999997</v>
      </c>
    </row>
    <row r="715" spans="1:5" x14ac:dyDescent="0.25">
      <c r="A715" s="302" t="s">
        <v>2061</v>
      </c>
      <c r="B715" s="305">
        <v>93378</v>
      </c>
      <c r="C715" s="302" t="s">
        <v>2092</v>
      </c>
      <c r="D715" s="305" t="s">
        <v>38</v>
      </c>
      <c r="E715" s="306">
        <v>0.54220000000000002</v>
      </c>
    </row>
    <row r="716" spans="1:5" x14ac:dyDescent="0.25">
      <c r="A716" s="302" t="s">
        <v>2061</v>
      </c>
      <c r="B716" s="305">
        <v>104733</v>
      </c>
      <c r="C716" s="302" t="s">
        <v>2093</v>
      </c>
      <c r="D716" s="305" t="s">
        <v>38</v>
      </c>
      <c r="E716" s="306">
        <v>0.43459999999999999</v>
      </c>
    </row>
    <row r="717" spans="1:5" x14ac:dyDescent="0.25">
      <c r="A717" s="302" t="s">
        <v>2061</v>
      </c>
      <c r="B717" s="305">
        <v>104735</v>
      </c>
      <c r="C717" s="302" t="s">
        <v>2094</v>
      </c>
      <c r="D717" s="305" t="s">
        <v>38</v>
      </c>
      <c r="E717" s="306">
        <v>0.4007</v>
      </c>
    </row>
    <row r="718" spans="1:5" x14ac:dyDescent="0.25">
      <c r="A718" s="302" t="s">
        <v>2061</v>
      </c>
      <c r="B718" s="305">
        <v>104734</v>
      </c>
      <c r="C718" s="302" t="s">
        <v>2095</v>
      </c>
      <c r="D718" s="305" t="s">
        <v>38</v>
      </c>
      <c r="E718" s="306">
        <v>0.41830000000000001</v>
      </c>
    </row>
    <row r="719" spans="1:5" x14ac:dyDescent="0.25">
      <c r="A719" s="302" t="s">
        <v>2061</v>
      </c>
      <c r="B719" s="305">
        <v>104736</v>
      </c>
      <c r="C719" s="302" t="s">
        <v>2096</v>
      </c>
      <c r="D719" s="305" t="s">
        <v>38</v>
      </c>
      <c r="E719" s="306">
        <v>0.38090000000000002</v>
      </c>
    </row>
    <row r="720" spans="1:5" x14ac:dyDescent="0.25">
      <c r="A720" s="302" t="s">
        <v>2097</v>
      </c>
      <c r="B720" s="305">
        <v>105732</v>
      </c>
      <c r="C720" s="302" t="s">
        <v>2098</v>
      </c>
      <c r="D720" s="305" t="s">
        <v>38</v>
      </c>
      <c r="E720" s="306">
        <v>4.6699999999999998E-2</v>
      </c>
    </row>
    <row r="721" spans="1:5" x14ac:dyDescent="0.25">
      <c r="A721" s="302" t="s">
        <v>2097</v>
      </c>
      <c r="B721" s="305">
        <v>96397</v>
      </c>
      <c r="C721" s="302" t="s">
        <v>2099</v>
      </c>
      <c r="D721" s="305" t="s">
        <v>38</v>
      </c>
      <c r="E721" s="306">
        <v>4.0599999999999997E-2</v>
      </c>
    </row>
    <row r="722" spans="1:5" x14ac:dyDescent="0.25">
      <c r="A722" s="302" t="s">
        <v>2097</v>
      </c>
      <c r="B722" s="305">
        <v>105735</v>
      </c>
      <c r="C722" s="302" t="s">
        <v>2100</v>
      </c>
      <c r="D722" s="305" t="s">
        <v>38</v>
      </c>
      <c r="E722" s="306">
        <v>3.7499999999999999E-2</v>
      </c>
    </row>
    <row r="723" spans="1:5" x14ac:dyDescent="0.25">
      <c r="A723" s="302" t="s">
        <v>2097</v>
      </c>
      <c r="B723" s="305">
        <v>105727</v>
      </c>
      <c r="C723" s="302" t="s">
        <v>2101</v>
      </c>
      <c r="D723" s="305" t="s">
        <v>38</v>
      </c>
      <c r="E723" s="306">
        <v>6.13E-2</v>
      </c>
    </row>
    <row r="724" spans="1:5" x14ac:dyDescent="0.25">
      <c r="A724" s="302" t="s">
        <v>2097</v>
      </c>
      <c r="B724" s="305">
        <v>96396</v>
      </c>
      <c r="C724" s="302" t="s">
        <v>2102</v>
      </c>
      <c r="D724" s="305" t="s">
        <v>38</v>
      </c>
      <c r="E724" s="306">
        <v>5.4800000000000001E-2</v>
      </c>
    </row>
    <row r="725" spans="1:5" x14ac:dyDescent="0.25">
      <c r="A725" s="302" t="s">
        <v>2097</v>
      </c>
      <c r="B725" s="305">
        <v>105730</v>
      </c>
      <c r="C725" s="302" t="s">
        <v>2103</v>
      </c>
      <c r="D725" s="305" t="s">
        <v>38</v>
      </c>
      <c r="E725" s="306">
        <v>5.1499999999999997E-2</v>
      </c>
    </row>
    <row r="726" spans="1:5" x14ac:dyDescent="0.25">
      <c r="A726" s="302" t="s">
        <v>2097</v>
      </c>
      <c r="B726" s="305">
        <v>105737</v>
      </c>
      <c r="C726" s="302" t="s">
        <v>2104</v>
      </c>
      <c r="D726" s="305" t="s">
        <v>38</v>
      </c>
      <c r="E726" s="306">
        <v>3.6799999999999999E-2</v>
      </c>
    </row>
    <row r="727" spans="1:5" x14ac:dyDescent="0.25">
      <c r="A727" s="302" t="s">
        <v>2097</v>
      </c>
      <c r="B727" s="305">
        <v>96398</v>
      </c>
      <c r="C727" s="302" t="s">
        <v>2105</v>
      </c>
      <c r="D727" s="305" t="s">
        <v>38</v>
      </c>
      <c r="E727" s="306">
        <v>3.3399999999999999E-2</v>
      </c>
    </row>
    <row r="728" spans="1:5" x14ac:dyDescent="0.25">
      <c r="A728" s="302" t="s">
        <v>2097</v>
      </c>
      <c r="B728" s="305">
        <v>105740</v>
      </c>
      <c r="C728" s="302" t="s">
        <v>2106</v>
      </c>
      <c r="D728" s="305" t="s">
        <v>38</v>
      </c>
      <c r="E728" s="306">
        <v>3.1699999999999999E-2</v>
      </c>
    </row>
    <row r="729" spans="1:5" x14ac:dyDescent="0.25">
      <c r="A729" s="302" t="s">
        <v>2097</v>
      </c>
      <c r="B729" s="305">
        <v>105749</v>
      </c>
      <c r="C729" s="302" t="s">
        <v>2107</v>
      </c>
      <c r="D729" s="305" t="s">
        <v>38</v>
      </c>
      <c r="E729" s="306">
        <v>7.4099999999999999E-2</v>
      </c>
    </row>
    <row r="730" spans="1:5" x14ac:dyDescent="0.25">
      <c r="A730" s="302" t="s">
        <v>2097</v>
      </c>
      <c r="B730" s="305">
        <v>96400</v>
      </c>
      <c r="C730" s="302" t="s">
        <v>2108</v>
      </c>
      <c r="D730" s="305" t="s">
        <v>38</v>
      </c>
      <c r="E730" s="306">
        <v>7.0900000000000005E-2</v>
      </c>
    </row>
    <row r="731" spans="1:5" x14ac:dyDescent="0.25">
      <c r="A731" s="302" t="s">
        <v>2097</v>
      </c>
      <c r="B731" s="305">
        <v>105752</v>
      </c>
      <c r="C731" s="302" t="s">
        <v>2109</v>
      </c>
      <c r="D731" s="305" t="s">
        <v>38</v>
      </c>
      <c r="E731" s="306">
        <v>6.7599999999999993E-2</v>
      </c>
    </row>
    <row r="732" spans="1:5" x14ac:dyDescent="0.25">
      <c r="A732" s="302" t="s">
        <v>2097</v>
      </c>
      <c r="B732" s="305">
        <v>105754</v>
      </c>
      <c r="C732" s="302" t="s">
        <v>2110</v>
      </c>
      <c r="D732" s="305" t="s">
        <v>38</v>
      </c>
      <c r="E732" s="306">
        <v>6.4299999999999996E-2</v>
      </c>
    </row>
    <row r="733" spans="1:5" x14ac:dyDescent="0.25">
      <c r="A733" s="302" t="s">
        <v>2097</v>
      </c>
      <c r="B733" s="305">
        <v>105742</v>
      </c>
      <c r="C733" s="302" t="s">
        <v>2111</v>
      </c>
      <c r="D733" s="305" t="s">
        <v>38</v>
      </c>
      <c r="E733" s="306">
        <v>6.6199999999999995E-2</v>
      </c>
    </row>
    <row r="734" spans="1:5" x14ac:dyDescent="0.25">
      <c r="A734" s="302" t="s">
        <v>2097</v>
      </c>
      <c r="B734" s="305">
        <v>96399</v>
      </c>
      <c r="C734" s="302" t="s">
        <v>2112</v>
      </c>
      <c r="D734" s="305" t="s">
        <v>38</v>
      </c>
      <c r="E734" s="306">
        <v>6.0999999999999999E-2</v>
      </c>
    </row>
    <row r="735" spans="1:5" x14ac:dyDescent="0.25">
      <c r="A735" s="302" t="s">
        <v>2097</v>
      </c>
      <c r="B735" s="305">
        <v>105745</v>
      </c>
      <c r="C735" s="302" t="s">
        <v>2113</v>
      </c>
      <c r="D735" s="305" t="s">
        <v>38</v>
      </c>
      <c r="E735" s="306">
        <v>5.57E-2</v>
      </c>
    </row>
    <row r="736" spans="1:5" x14ac:dyDescent="0.25">
      <c r="A736" s="302" t="s">
        <v>2097</v>
      </c>
      <c r="B736" s="305">
        <v>105747</v>
      </c>
      <c r="C736" s="302" t="s">
        <v>2114</v>
      </c>
      <c r="D736" s="305" t="s">
        <v>38</v>
      </c>
      <c r="E736" s="306">
        <v>0.05</v>
      </c>
    </row>
    <row r="737" spans="1:5" x14ac:dyDescent="0.25">
      <c r="A737" s="302" t="s">
        <v>2097</v>
      </c>
      <c r="B737" s="305">
        <v>105657</v>
      </c>
      <c r="C737" s="302" t="s">
        <v>2115</v>
      </c>
      <c r="D737" s="305" t="s">
        <v>38</v>
      </c>
      <c r="E737" s="306">
        <v>7.6799999999999993E-2</v>
      </c>
    </row>
    <row r="738" spans="1:5" x14ac:dyDescent="0.25">
      <c r="A738" s="302" t="s">
        <v>2097</v>
      </c>
      <c r="B738" s="305">
        <v>100566</v>
      </c>
      <c r="C738" s="302" t="s">
        <v>2116</v>
      </c>
      <c r="D738" s="305" t="s">
        <v>38</v>
      </c>
      <c r="E738" s="306">
        <v>6.0699999999999997E-2</v>
      </c>
    </row>
    <row r="739" spans="1:5" x14ac:dyDescent="0.25">
      <c r="A739" s="302" t="s">
        <v>2097</v>
      </c>
      <c r="B739" s="305">
        <v>105666</v>
      </c>
      <c r="C739" s="302" t="s">
        <v>2117</v>
      </c>
      <c r="D739" s="305" t="s">
        <v>38</v>
      </c>
      <c r="E739" s="306">
        <v>5.2400000000000002E-2</v>
      </c>
    </row>
    <row r="740" spans="1:5" x14ac:dyDescent="0.25">
      <c r="A740" s="302" t="s">
        <v>2097</v>
      </c>
      <c r="B740" s="305">
        <v>105639</v>
      </c>
      <c r="C740" s="302" t="s">
        <v>2118</v>
      </c>
      <c r="D740" s="305" t="s">
        <v>38</v>
      </c>
      <c r="E740" s="306">
        <v>4.8000000000000001E-2</v>
      </c>
    </row>
    <row r="741" spans="1:5" x14ac:dyDescent="0.25">
      <c r="A741" s="302" t="s">
        <v>2097</v>
      </c>
      <c r="B741" s="305">
        <v>105645</v>
      </c>
      <c r="C741" s="302" t="s">
        <v>2119</v>
      </c>
      <c r="D741" s="305" t="s">
        <v>38</v>
      </c>
      <c r="E741" s="306">
        <v>4.2700000000000002E-2</v>
      </c>
    </row>
    <row r="742" spans="1:5" x14ac:dyDescent="0.25">
      <c r="A742" s="302" t="s">
        <v>2097</v>
      </c>
      <c r="B742" s="305">
        <v>105651</v>
      </c>
      <c r="C742" s="302" t="s">
        <v>2120</v>
      </c>
      <c r="D742" s="305" t="s">
        <v>38</v>
      </c>
      <c r="E742" s="306">
        <v>4.0099999999999997E-2</v>
      </c>
    </row>
    <row r="743" spans="1:5" x14ac:dyDescent="0.25">
      <c r="A743" s="302" t="s">
        <v>2097</v>
      </c>
      <c r="B743" s="305">
        <v>105658</v>
      </c>
      <c r="C743" s="302" t="s">
        <v>2121</v>
      </c>
      <c r="D743" s="305" t="s">
        <v>38</v>
      </c>
      <c r="E743" s="306">
        <v>6.4000000000000001E-2</v>
      </c>
    </row>
    <row r="744" spans="1:5" x14ac:dyDescent="0.25">
      <c r="A744" s="302" t="s">
        <v>2097</v>
      </c>
      <c r="B744" s="305">
        <v>100567</v>
      </c>
      <c r="C744" s="302" t="s">
        <v>2122</v>
      </c>
      <c r="D744" s="305" t="s">
        <v>38</v>
      </c>
      <c r="E744" s="306">
        <v>5.0299999999999997E-2</v>
      </c>
    </row>
    <row r="745" spans="1:5" x14ac:dyDescent="0.25">
      <c r="A745" s="302" t="s">
        <v>2097</v>
      </c>
      <c r="B745" s="305">
        <v>105667</v>
      </c>
      <c r="C745" s="302" t="s">
        <v>2123</v>
      </c>
      <c r="D745" s="305" t="s">
        <v>38</v>
      </c>
      <c r="E745" s="306">
        <v>4.3200000000000002E-2</v>
      </c>
    </row>
    <row r="746" spans="1:5" x14ac:dyDescent="0.25">
      <c r="A746" s="302" t="s">
        <v>2097</v>
      </c>
      <c r="B746" s="305">
        <v>105640</v>
      </c>
      <c r="C746" s="302" t="s">
        <v>2124</v>
      </c>
      <c r="D746" s="305" t="s">
        <v>38</v>
      </c>
      <c r="E746" s="306">
        <v>4.1200000000000001E-2</v>
      </c>
    </row>
    <row r="747" spans="1:5" x14ac:dyDescent="0.25">
      <c r="A747" s="302" t="s">
        <v>2097</v>
      </c>
      <c r="B747" s="305">
        <v>105646</v>
      </c>
      <c r="C747" s="302" t="s">
        <v>2125</v>
      </c>
      <c r="D747" s="305" t="s">
        <v>38</v>
      </c>
      <c r="E747" s="306">
        <v>3.6600000000000001E-2</v>
      </c>
    </row>
    <row r="748" spans="1:5" x14ac:dyDescent="0.25">
      <c r="A748" s="302" t="s">
        <v>2097</v>
      </c>
      <c r="B748" s="305">
        <v>105652</v>
      </c>
      <c r="C748" s="302" t="s">
        <v>2126</v>
      </c>
      <c r="D748" s="305" t="s">
        <v>38</v>
      </c>
      <c r="E748" s="306">
        <v>3.4299999999999997E-2</v>
      </c>
    </row>
    <row r="749" spans="1:5" x14ac:dyDescent="0.25">
      <c r="A749" s="302" t="s">
        <v>2097</v>
      </c>
      <c r="B749" s="305">
        <v>105659</v>
      </c>
      <c r="C749" s="302" t="s">
        <v>2127</v>
      </c>
      <c r="D749" s="305" t="s">
        <v>38</v>
      </c>
      <c r="E749" s="306">
        <v>5.5E-2</v>
      </c>
    </row>
    <row r="750" spans="1:5" x14ac:dyDescent="0.25">
      <c r="A750" s="302" t="s">
        <v>2097</v>
      </c>
      <c r="B750" s="305">
        <v>100568</v>
      </c>
      <c r="C750" s="302" t="s">
        <v>2128</v>
      </c>
      <c r="D750" s="305" t="s">
        <v>38</v>
      </c>
      <c r="E750" s="306">
        <v>4.2999999999999997E-2</v>
      </c>
    </row>
    <row r="751" spans="1:5" x14ac:dyDescent="0.25">
      <c r="A751" s="302" t="s">
        <v>2097</v>
      </c>
      <c r="B751" s="305">
        <v>105668</v>
      </c>
      <c r="C751" s="302" t="s">
        <v>2129</v>
      </c>
      <c r="D751" s="305" t="s">
        <v>38</v>
      </c>
      <c r="E751" s="306">
        <v>3.6900000000000002E-2</v>
      </c>
    </row>
    <row r="752" spans="1:5" x14ac:dyDescent="0.25">
      <c r="A752" s="302" t="s">
        <v>2097</v>
      </c>
      <c r="B752" s="305">
        <v>105641</v>
      </c>
      <c r="C752" s="302" t="s">
        <v>2130</v>
      </c>
      <c r="D752" s="305" t="s">
        <v>38</v>
      </c>
      <c r="E752" s="306">
        <v>3.61E-2</v>
      </c>
    </row>
    <row r="753" spans="1:5" x14ac:dyDescent="0.25">
      <c r="A753" s="302" t="s">
        <v>2097</v>
      </c>
      <c r="B753" s="305">
        <v>105647</v>
      </c>
      <c r="C753" s="302" t="s">
        <v>2131</v>
      </c>
      <c r="D753" s="305" t="s">
        <v>38</v>
      </c>
      <c r="E753" s="306">
        <v>3.2000000000000001E-2</v>
      </c>
    </row>
    <row r="754" spans="1:5" x14ac:dyDescent="0.25">
      <c r="A754" s="302" t="s">
        <v>2097</v>
      </c>
      <c r="B754" s="305">
        <v>105653</v>
      </c>
      <c r="C754" s="302" t="s">
        <v>2132</v>
      </c>
      <c r="D754" s="305" t="s">
        <v>38</v>
      </c>
      <c r="E754" s="306">
        <v>2.9899999999999999E-2</v>
      </c>
    </row>
    <row r="755" spans="1:5" x14ac:dyDescent="0.25">
      <c r="A755" s="302" t="s">
        <v>2097</v>
      </c>
      <c r="B755" s="305">
        <v>105710</v>
      </c>
      <c r="C755" s="302" t="s">
        <v>2133</v>
      </c>
      <c r="D755" s="305" t="s">
        <v>38</v>
      </c>
      <c r="E755" s="306">
        <v>0.13350000000000001</v>
      </c>
    </row>
    <row r="756" spans="1:5" x14ac:dyDescent="0.25">
      <c r="A756" s="302" t="s">
        <v>2097</v>
      </c>
      <c r="B756" s="305">
        <v>100564</v>
      </c>
      <c r="C756" s="302" t="s">
        <v>2134</v>
      </c>
      <c r="D756" s="305" t="s">
        <v>38</v>
      </c>
      <c r="E756" s="306">
        <v>0.1089</v>
      </c>
    </row>
    <row r="757" spans="1:5" x14ac:dyDescent="0.25">
      <c r="A757" s="302" t="s">
        <v>2097</v>
      </c>
      <c r="B757" s="305">
        <v>105711</v>
      </c>
      <c r="C757" s="302" t="s">
        <v>2135</v>
      </c>
      <c r="D757" s="305" t="s">
        <v>38</v>
      </c>
      <c r="E757" s="306">
        <v>9.5500000000000002E-2</v>
      </c>
    </row>
    <row r="758" spans="1:5" x14ac:dyDescent="0.25">
      <c r="A758" s="302" t="s">
        <v>2097</v>
      </c>
      <c r="B758" s="305">
        <v>105705</v>
      </c>
      <c r="C758" s="302" t="s">
        <v>2136</v>
      </c>
      <c r="D758" s="305" t="s">
        <v>38</v>
      </c>
      <c r="E758" s="306">
        <v>7.1800000000000003E-2</v>
      </c>
    </row>
    <row r="759" spans="1:5" x14ac:dyDescent="0.25">
      <c r="A759" s="302" t="s">
        <v>2097</v>
      </c>
      <c r="B759" s="305">
        <v>105706</v>
      </c>
      <c r="C759" s="302" t="s">
        <v>2137</v>
      </c>
      <c r="D759" s="305" t="s">
        <v>38</v>
      </c>
      <c r="E759" s="306">
        <v>6.4399999999999999E-2</v>
      </c>
    </row>
    <row r="760" spans="1:5" x14ac:dyDescent="0.25">
      <c r="A760" s="302" t="s">
        <v>2097</v>
      </c>
      <c r="B760" s="305">
        <v>105708</v>
      </c>
      <c r="C760" s="302" t="s">
        <v>2138</v>
      </c>
      <c r="D760" s="305" t="s">
        <v>38</v>
      </c>
      <c r="E760" s="306">
        <v>6.0699999999999997E-2</v>
      </c>
    </row>
    <row r="761" spans="1:5" x14ac:dyDescent="0.25">
      <c r="A761" s="302" t="s">
        <v>2097</v>
      </c>
      <c r="B761" s="305">
        <v>105690</v>
      </c>
      <c r="C761" s="302" t="s">
        <v>2139</v>
      </c>
      <c r="D761" s="305" t="s">
        <v>38</v>
      </c>
      <c r="E761" s="306">
        <v>8.2000000000000003E-2</v>
      </c>
    </row>
    <row r="762" spans="1:5" x14ac:dyDescent="0.25">
      <c r="A762" s="302" t="s">
        <v>2097</v>
      </c>
      <c r="B762" s="305">
        <v>100569</v>
      </c>
      <c r="C762" s="302" t="s">
        <v>2140</v>
      </c>
      <c r="D762" s="305" t="s">
        <v>38</v>
      </c>
      <c r="E762" s="306">
        <v>6.5100000000000005E-2</v>
      </c>
    </row>
    <row r="763" spans="1:5" x14ac:dyDescent="0.25">
      <c r="A763" s="302" t="s">
        <v>2097</v>
      </c>
      <c r="B763" s="305">
        <v>105699</v>
      </c>
      <c r="C763" s="302" t="s">
        <v>2141</v>
      </c>
      <c r="D763" s="305" t="s">
        <v>38</v>
      </c>
      <c r="E763" s="306">
        <v>5.62E-2</v>
      </c>
    </row>
    <row r="764" spans="1:5" x14ac:dyDescent="0.25">
      <c r="A764" s="302" t="s">
        <v>2097</v>
      </c>
      <c r="B764" s="305">
        <v>105672</v>
      </c>
      <c r="C764" s="302" t="s">
        <v>2142</v>
      </c>
      <c r="D764" s="305" t="s">
        <v>38</v>
      </c>
      <c r="E764" s="306">
        <v>5.2600000000000001E-2</v>
      </c>
    </row>
    <row r="765" spans="1:5" x14ac:dyDescent="0.25">
      <c r="A765" s="302" t="s">
        <v>2097</v>
      </c>
      <c r="B765" s="305">
        <v>105678</v>
      </c>
      <c r="C765" s="302" t="s">
        <v>2143</v>
      </c>
      <c r="D765" s="305" t="s">
        <v>38</v>
      </c>
      <c r="E765" s="306">
        <v>4.6800000000000001E-2</v>
      </c>
    </row>
    <row r="766" spans="1:5" x14ac:dyDescent="0.25">
      <c r="A766" s="302" t="s">
        <v>2097</v>
      </c>
      <c r="B766" s="305">
        <v>105684</v>
      </c>
      <c r="C766" s="302" t="s">
        <v>2144</v>
      </c>
      <c r="D766" s="305" t="s">
        <v>38</v>
      </c>
      <c r="E766" s="306">
        <v>4.3999999999999997E-2</v>
      </c>
    </row>
    <row r="767" spans="1:5" x14ac:dyDescent="0.25">
      <c r="A767" s="302" t="s">
        <v>2097</v>
      </c>
      <c r="B767" s="305">
        <v>105691</v>
      </c>
      <c r="C767" s="302" t="s">
        <v>2145</v>
      </c>
      <c r="D767" s="305" t="s">
        <v>38</v>
      </c>
      <c r="E767" s="306">
        <v>6.7599999999999993E-2</v>
      </c>
    </row>
    <row r="768" spans="1:5" x14ac:dyDescent="0.25">
      <c r="A768" s="302" t="s">
        <v>2097</v>
      </c>
      <c r="B768" s="305">
        <v>100570</v>
      </c>
      <c r="C768" s="302" t="s">
        <v>2146</v>
      </c>
      <c r="D768" s="305" t="s">
        <v>38</v>
      </c>
      <c r="E768" s="306">
        <v>5.3199999999999997E-2</v>
      </c>
    </row>
    <row r="769" spans="1:5" x14ac:dyDescent="0.25">
      <c r="A769" s="302" t="s">
        <v>2097</v>
      </c>
      <c r="B769" s="305">
        <v>105700</v>
      </c>
      <c r="C769" s="302" t="s">
        <v>2147</v>
      </c>
      <c r="D769" s="305" t="s">
        <v>38</v>
      </c>
      <c r="E769" s="306">
        <v>4.5699999999999998E-2</v>
      </c>
    </row>
    <row r="770" spans="1:5" x14ac:dyDescent="0.25">
      <c r="A770" s="302" t="s">
        <v>2097</v>
      </c>
      <c r="B770" s="305">
        <v>105673</v>
      </c>
      <c r="C770" s="302" t="s">
        <v>2148</v>
      </c>
      <c r="D770" s="305" t="s">
        <v>38</v>
      </c>
      <c r="E770" s="306">
        <v>4.4499999999999998E-2</v>
      </c>
    </row>
    <row r="771" spans="1:5" x14ac:dyDescent="0.25">
      <c r="A771" s="302" t="s">
        <v>2097</v>
      </c>
      <c r="B771" s="305">
        <v>105679</v>
      </c>
      <c r="C771" s="302" t="s">
        <v>2149</v>
      </c>
      <c r="D771" s="305" t="s">
        <v>38</v>
      </c>
      <c r="E771" s="306">
        <v>3.95E-2</v>
      </c>
    </row>
    <row r="772" spans="1:5" x14ac:dyDescent="0.25">
      <c r="A772" s="302" t="s">
        <v>2097</v>
      </c>
      <c r="B772" s="305">
        <v>105685</v>
      </c>
      <c r="C772" s="302" t="s">
        <v>2150</v>
      </c>
      <c r="D772" s="305" t="s">
        <v>38</v>
      </c>
      <c r="E772" s="306">
        <v>3.6999999999999998E-2</v>
      </c>
    </row>
    <row r="773" spans="1:5" x14ac:dyDescent="0.25">
      <c r="A773" s="302" t="s">
        <v>2097</v>
      </c>
      <c r="B773" s="305">
        <v>105692</v>
      </c>
      <c r="C773" s="302" t="s">
        <v>2151</v>
      </c>
      <c r="D773" s="305" t="s">
        <v>38</v>
      </c>
      <c r="E773" s="306">
        <v>5.7599999999999998E-2</v>
      </c>
    </row>
    <row r="774" spans="1:5" x14ac:dyDescent="0.25">
      <c r="A774" s="302" t="s">
        <v>2097</v>
      </c>
      <c r="B774" s="305">
        <v>100571</v>
      </c>
      <c r="C774" s="302" t="s">
        <v>2152</v>
      </c>
      <c r="D774" s="305" t="s">
        <v>38</v>
      </c>
      <c r="E774" s="306">
        <v>4.5100000000000001E-2</v>
      </c>
    </row>
    <row r="775" spans="1:5" x14ac:dyDescent="0.25">
      <c r="A775" s="302" t="s">
        <v>2097</v>
      </c>
      <c r="B775" s="305">
        <v>105701</v>
      </c>
      <c r="C775" s="302" t="s">
        <v>2153</v>
      </c>
      <c r="D775" s="305" t="s">
        <v>38</v>
      </c>
      <c r="E775" s="306">
        <v>3.8600000000000002E-2</v>
      </c>
    </row>
    <row r="776" spans="1:5" x14ac:dyDescent="0.25">
      <c r="A776" s="302" t="s">
        <v>2097</v>
      </c>
      <c r="B776" s="305">
        <v>105674</v>
      </c>
      <c r="C776" s="302" t="s">
        <v>2154</v>
      </c>
      <c r="D776" s="305" t="s">
        <v>38</v>
      </c>
      <c r="E776" s="306">
        <v>3.85E-2</v>
      </c>
    </row>
    <row r="777" spans="1:5" x14ac:dyDescent="0.25">
      <c r="A777" s="302" t="s">
        <v>2097</v>
      </c>
      <c r="B777" s="305">
        <v>105680</v>
      </c>
      <c r="C777" s="302" t="s">
        <v>2155</v>
      </c>
      <c r="D777" s="305" t="s">
        <v>38</v>
      </c>
      <c r="E777" s="306">
        <v>3.4099999999999998E-2</v>
      </c>
    </row>
    <row r="778" spans="1:5" x14ac:dyDescent="0.25">
      <c r="A778" s="302" t="s">
        <v>2097</v>
      </c>
      <c r="B778" s="305">
        <v>105686</v>
      </c>
      <c r="C778" s="302" t="s">
        <v>2156</v>
      </c>
      <c r="D778" s="305" t="s">
        <v>38</v>
      </c>
      <c r="E778" s="306">
        <v>3.2000000000000001E-2</v>
      </c>
    </row>
    <row r="779" spans="1:5" x14ac:dyDescent="0.25">
      <c r="A779" s="302" t="s">
        <v>2097</v>
      </c>
      <c r="B779" s="305">
        <v>105718</v>
      </c>
      <c r="C779" s="302" t="s">
        <v>2157</v>
      </c>
      <c r="D779" s="305" t="s">
        <v>38</v>
      </c>
      <c r="E779" s="306">
        <v>0.15110000000000001</v>
      </c>
    </row>
    <row r="780" spans="1:5" x14ac:dyDescent="0.25">
      <c r="A780" s="302" t="s">
        <v>2097</v>
      </c>
      <c r="B780" s="305">
        <v>100565</v>
      </c>
      <c r="C780" s="302" t="s">
        <v>2158</v>
      </c>
      <c r="D780" s="305" t="s">
        <v>38</v>
      </c>
      <c r="E780" s="306">
        <v>0.1244</v>
      </c>
    </row>
    <row r="781" spans="1:5" x14ac:dyDescent="0.25">
      <c r="A781" s="302" t="s">
        <v>2097</v>
      </c>
      <c r="B781" s="305">
        <v>105581</v>
      </c>
      <c r="C781" s="302" t="s">
        <v>2159</v>
      </c>
      <c r="D781" s="305" t="s">
        <v>38</v>
      </c>
      <c r="E781" s="306">
        <v>0.10979999999999999</v>
      </c>
    </row>
    <row r="782" spans="1:5" x14ac:dyDescent="0.25">
      <c r="A782" s="302" t="s">
        <v>2097</v>
      </c>
      <c r="B782" s="305">
        <v>105713</v>
      </c>
      <c r="C782" s="302" t="s">
        <v>2160</v>
      </c>
      <c r="D782" s="305" t="s">
        <v>38</v>
      </c>
      <c r="E782" s="306">
        <v>8.3000000000000004E-2</v>
      </c>
    </row>
    <row r="783" spans="1:5" x14ac:dyDescent="0.25">
      <c r="A783" s="302" t="s">
        <v>2097</v>
      </c>
      <c r="B783" s="305">
        <v>105714</v>
      </c>
      <c r="C783" s="302" t="s">
        <v>2161</v>
      </c>
      <c r="D783" s="305" t="s">
        <v>38</v>
      </c>
      <c r="E783" s="306">
        <v>7.4700000000000003E-2</v>
      </c>
    </row>
    <row r="784" spans="1:5" x14ac:dyDescent="0.25">
      <c r="A784" s="302" t="s">
        <v>2097</v>
      </c>
      <c r="B784" s="305">
        <v>105716</v>
      </c>
      <c r="C784" s="302" t="s">
        <v>2162</v>
      </c>
      <c r="D784" s="305" t="s">
        <v>38</v>
      </c>
      <c r="E784" s="306">
        <v>7.0499999999999993E-2</v>
      </c>
    </row>
    <row r="785" spans="1:5" x14ac:dyDescent="0.25">
      <c r="A785" s="302" t="s">
        <v>2097</v>
      </c>
      <c r="B785" s="305">
        <v>105624</v>
      </c>
      <c r="C785" s="302" t="s">
        <v>2163</v>
      </c>
      <c r="D785" s="305" t="s">
        <v>38</v>
      </c>
      <c r="E785" s="306">
        <v>5.8000000000000003E-2</v>
      </c>
    </row>
    <row r="786" spans="1:5" x14ac:dyDescent="0.25">
      <c r="A786" s="302" t="s">
        <v>2097</v>
      </c>
      <c r="B786" s="305">
        <v>96391</v>
      </c>
      <c r="C786" s="302" t="s">
        <v>2164</v>
      </c>
      <c r="D786" s="305" t="s">
        <v>38</v>
      </c>
      <c r="E786" s="306">
        <v>4.02E-2</v>
      </c>
    </row>
    <row r="787" spans="1:5" x14ac:dyDescent="0.25">
      <c r="A787" s="302" t="s">
        <v>2097</v>
      </c>
      <c r="B787" s="305">
        <v>105632</v>
      </c>
      <c r="C787" s="302" t="s">
        <v>2165</v>
      </c>
      <c r="D787" s="305" t="s">
        <v>38</v>
      </c>
      <c r="E787" s="306">
        <v>3.8699999999999998E-2</v>
      </c>
    </row>
    <row r="788" spans="1:5" x14ac:dyDescent="0.25">
      <c r="A788" s="302" t="s">
        <v>2097</v>
      </c>
      <c r="B788" s="305">
        <v>105601</v>
      </c>
      <c r="C788" s="302" t="s">
        <v>2166</v>
      </c>
      <c r="D788" s="305" t="s">
        <v>38</v>
      </c>
      <c r="E788" s="306">
        <v>5.6599999999999998E-2</v>
      </c>
    </row>
    <row r="789" spans="1:5" x14ac:dyDescent="0.25">
      <c r="A789" s="302" t="s">
        <v>2097</v>
      </c>
      <c r="B789" s="305">
        <v>105609</v>
      </c>
      <c r="C789" s="302" t="s">
        <v>2167</v>
      </c>
      <c r="D789" s="305" t="s">
        <v>38</v>
      </c>
      <c r="E789" s="306">
        <v>5.16E-2</v>
      </c>
    </row>
    <row r="790" spans="1:5" x14ac:dyDescent="0.25">
      <c r="A790" s="302" t="s">
        <v>2097</v>
      </c>
      <c r="B790" s="305">
        <v>105617</v>
      </c>
      <c r="C790" s="302" t="s">
        <v>2168</v>
      </c>
      <c r="D790" s="305" t="s">
        <v>38</v>
      </c>
      <c r="E790" s="306">
        <v>4.7800000000000002E-2</v>
      </c>
    </row>
    <row r="791" spans="1:5" x14ac:dyDescent="0.25">
      <c r="A791" s="302" t="s">
        <v>2097</v>
      </c>
      <c r="B791" s="305">
        <v>105625</v>
      </c>
      <c r="C791" s="302" t="s">
        <v>2169</v>
      </c>
      <c r="D791" s="305" t="s">
        <v>38</v>
      </c>
      <c r="E791" s="306">
        <v>4.5600000000000002E-2</v>
      </c>
    </row>
    <row r="792" spans="1:5" x14ac:dyDescent="0.25">
      <c r="A792" s="302" t="s">
        <v>2097</v>
      </c>
      <c r="B792" s="305">
        <v>96392</v>
      </c>
      <c r="C792" s="302" t="s">
        <v>2170</v>
      </c>
      <c r="D792" s="305" t="s">
        <v>38</v>
      </c>
      <c r="E792" s="306">
        <v>3.1300000000000001E-2</v>
      </c>
    </row>
    <row r="793" spans="1:5" x14ac:dyDescent="0.25">
      <c r="A793" s="302" t="s">
        <v>2097</v>
      </c>
      <c r="B793" s="305">
        <v>105633</v>
      </c>
      <c r="C793" s="302" t="s">
        <v>2171</v>
      </c>
      <c r="D793" s="305" t="s">
        <v>38</v>
      </c>
      <c r="E793" s="306">
        <v>3.0099999999999998E-2</v>
      </c>
    </row>
    <row r="794" spans="1:5" x14ac:dyDescent="0.25">
      <c r="A794" s="302" t="s">
        <v>2097</v>
      </c>
      <c r="B794" s="305">
        <v>105602</v>
      </c>
      <c r="C794" s="302" t="s">
        <v>2172</v>
      </c>
      <c r="D794" s="305" t="s">
        <v>38</v>
      </c>
      <c r="E794" s="306">
        <v>4.4200000000000003E-2</v>
      </c>
    </row>
    <row r="795" spans="1:5" x14ac:dyDescent="0.25">
      <c r="A795" s="302" t="s">
        <v>2097</v>
      </c>
      <c r="B795" s="305">
        <v>105610</v>
      </c>
      <c r="C795" s="302" t="s">
        <v>2173</v>
      </c>
      <c r="D795" s="305" t="s">
        <v>38</v>
      </c>
      <c r="E795" s="306">
        <v>4.0099999999999997E-2</v>
      </c>
    </row>
    <row r="796" spans="1:5" x14ac:dyDescent="0.25">
      <c r="A796" s="302" t="s">
        <v>2097</v>
      </c>
      <c r="B796" s="305">
        <v>105618</v>
      </c>
      <c r="C796" s="302" t="s">
        <v>2174</v>
      </c>
      <c r="D796" s="305" t="s">
        <v>38</v>
      </c>
      <c r="E796" s="306">
        <v>3.7100000000000001E-2</v>
      </c>
    </row>
    <row r="797" spans="1:5" x14ac:dyDescent="0.25">
      <c r="A797" s="302" t="s">
        <v>2097</v>
      </c>
      <c r="B797" s="305">
        <v>105571</v>
      </c>
      <c r="C797" s="302" t="s">
        <v>2175</v>
      </c>
      <c r="D797" s="305" t="s">
        <v>38</v>
      </c>
      <c r="E797" s="306">
        <v>0.13070000000000001</v>
      </c>
    </row>
    <row r="798" spans="1:5" x14ac:dyDescent="0.25">
      <c r="A798" s="302" t="s">
        <v>2097</v>
      </c>
      <c r="B798" s="305">
        <v>96389</v>
      </c>
      <c r="C798" s="302" t="s">
        <v>2176</v>
      </c>
      <c r="D798" s="305" t="s">
        <v>38</v>
      </c>
      <c r="E798" s="306">
        <v>9.5799999999999996E-2</v>
      </c>
    </row>
    <row r="799" spans="1:5" x14ac:dyDescent="0.25">
      <c r="A799" s="302" t="s">
        <v>2097</v>
      </c>
      <c r="B799" s="305">
        <v>105575</v>
      </c>
      <c r="C799" s="302" t="s">
        <v>2177</v>
      </c>
      <c r="D799" s="305" t="s">
        <v>38</v>
      </c>
      <c r="E799" s="306">
        <v>9.3100000000000002E-2</v>
      </c>
    </row>
    <row r="800" spans="1:5" x14ac:dyDescent="0.25">
      <c r="A800" s="302" t="s">
        <v>2097</v>
      </c>
      <c r="B800" s="305">
        <v>105599</v>
      </c>
      <c r="C800" s="302" t="s">
        <v>2178</v>
      </c>
      <c r="D800" s="305" t="s">
        <v>38</v>
      </c>
      <c r="E800" s="306">
        <v>0.12959999999999999</v>
      </c>
    </row>
    <row r="801" spans="1:5" x14ac:dyDescent="0.25">
      <c r="A801" s="302" t="s">
        <v>2097</v>
      </c>
      <c r="B801" s="305">
        <v>105607</v>
      </c>
      <c r="C801" s="302" t="s">
        <v>2179</v>
      </c>
      <c r="D801" s="305" t="s">
        <v>38</v>
      </c>
      <c r="E801" s="306">
        <v>0.12089999999999999</v>
      </c>
    </row>
    <row r="802" spans="1:5" x14ac:dyDescent="0.25">
      <c r="A802" s="302" t="s">
        <v>2097</v>
      </c>
      <c r="B802" s="305">
        <v>105615</v>
      </c>
      <c r="C802" s="302" t="s">
        <v>2180</v>
      </c>
      <c r="D802" s="305" t="s">
        <v>38</v>
      </c>
      <c r="E802" s="306">
        <v>0.11409999999999999</v>
      </c>
    </row>
    <row r="803" spans="1:5" x14ac:dyDescent="0.25">
      <c r="A803" s="302" t="s">
        <v>2097</v>
      </c>
      <c r="B803" s="305">
        <v>105623</v>
      </c>
      <c r="C803" s="302" t="s">
        <v>2181</v>
      </c>
      <c r="D803" s="305" t="s">
        <v>38</v>
      </c>
      <c r="E803" s="306">
        <v>7.9899999999999999E-2</v>
      </c>
    </row>
    <row r="804" spans="1:5" x14ac:dyDescent="0.25">
      <c r="A804" s="302" t="s">
        <v>2097</v>
      </c>
      <c r="B804" s="305">
        <v>96390</v>
      </c>
      <c r="C804" s="302" t="s">
        <v>2182</v>
      </c>
      <c r="D804" s="305" t="s">
        <v>38</v>
      </c>
      <c r="E804" s="306">
        <v>5.6300000000000003E-2</v>
      </c>
    </row>
    <row r="805" spans="1:5" x14ac:dyDescent="0.25">
      <c r="A805" s="302" t="s">
        <v>2097</v>
      </c>
      <c r="B805" s="305">
        <v>105631</v>
      </c>
      <c r="C805" s="302" t="s">
        <v>2183</v>
      </c>
      <c r="D805" s="305" t="s">
        <v>38</v>
      </c>
      <c r="E805" s="306">
        <v>5.4300000000000001E-2</v>
      </c>
    </row>
    <row r="806" spans="1:5" x14ac:dyDescent="0.25">
      <c r="A806" s="302" t="s">
        <v>2097</v>
      </c>
      <c r="B806" s="305">
        <v>105600</v>
      </c>
      <c r="C806" s="302" t="s">
        <v>2184</v>
      </c>
      <c r="D806" s="305" t="s">
        <v>38</v>
      </c>
      <c r="E806" s="306">
        <v>7.8799999999999995E-2</v>
      </c>
    </row>
    <row r="807" spans="1:5" x14ac:dyDescent="0.25">
      <c r="A807" s="302" t="s">
        <v>2097</v>
      </c>
      <c r="B807" s="305">
        <v>105608</v>
      </c>
      <c r="C807" s="302" t="s">
        <v>2185</v>
      </c>
      <c r="D807" s="305" t="s">
        <v>38</v>
      </c>
      <c r="E807" s="306">
        <v>7.2300000000000003E-2</v>
      </c>
    </row>
    <row r="808" spans="1:5" x14ac:dyDescent="0.25">
      <c r="A808" s="302" t="s">
        <v>2097</v>
      </c>
      <c r="B808" s="305">
        <v>105616</v>
      </c>
      <c r="C808" s="302" t="s">
        <v>2186</v>
      </c>
      <c r="D808" s="305" t="s">
        <v>38</v>
      </c>
      <c r="E808" s="306">
        <v>6.7400000000000002E-2</v>
      </c>
    </row>
    <row r="809" spans="1:5" x14ac:dyDescent="0.25">
      <c r="A809" s="302" t="s">
        <v>2097</v>
      </c>
      <c r="B809" s="305">
        <v>105585</v>
      </c>
      <c r="C809" s="302" t="s">
        <v>2187</v>
      </c>
      <c r="D809" s="305" t="s">
        <v>38</v>
      </c>
      <c r="E809" s="306">
        <v>0.15939999999999999</v>
      </c>
    </row>
    <row r="810" spans="1:5" x14ac:dyDescent="0.25">
      <c r="A810" s="302" t="s">
        <v>2097</v>
      </c>
      <c r="B810" s="305">
        <v>100572</v>
      </c>
      <c r="C810" s="302" t="s">
        <v>2188</v>
      </c>
      <c r="D810" s="305" t="s">
        <v>38</v>
      </c>
      <c r="E810" s="306">
        <v>0.12909999999999999</v>
      </c>
    </row>
    <row r="811" spans="1:5" x14ac:dyDescent="0.25">
      <c r="A811" s="302" t="s">
        <v>2097</v>
      </c>
      <c r="B811" s="305">
        <v>105588</v>
      </c>
      <c r="C811" s="302" t="s">
        <v>2189</v>
      </c>
      <c r="D811" s="305" t="s">
        <v>38</v>
      </c>
      <c r="E811" s="306">
        <v>0.1273</v>
      </c>
    </row>
    <row r="812" spans="1:5" x14ac:dyDescent="0.25">
      <c r="A812" s="302" t="s">
        <v>2097</v>
      </c>
      <c r="B812" s="305">
        <v>105583</v>
      </c>
      <c r="C812" s="302" t="s">
        <v>2190</v>
      </c>
      <c r="D812" s="305" t="s">
        <v>38</v>
      </c>
      <c r="E812" s="306">
        <v>8.5699999999999998E-2</v>
      </c>
    </row>
    <row r="813" spans="1:5" x14ac:dyDescent="0.25">
      <c r="A813" s="302" t="s">
        <v>2097</v>
      </c>
      <c r="B813" s="305">
        <v>105719</v>
      </c>
      <c r="C813" s="302" t="s">
        <v>2191</v>
      </c>
      <c r="D813" s="305" t="s">
        <v>38</v>
      </c>
      <c r="E813" s="306">
        <v>7.4399999999999994E-2</v>
      </c>
    </row>
    <row r="814" spans="1:5" x14ac:dyDescent="0.25">
      <c r="A814" s="302" t="s">
        <v>2097</v>
      </c>
      <c r="B814" s="305">
        <v>105721</v>
      </c>
      <c r="C814" s="302" t="s">
        <v>2192</v>
      </c>
      <c r="D814" s="305" t="s">
        <v>38</v>
      </c>
      <c r="E814" s="306">
        <v>7.5700000000000003E-2</v>
      </c>
    </row>
    <row r="815" spans="1:5" x14ac:dyDescent="0.25">
      <c r="A815" s="302" t="s">
        <v>2097</v>
      </c>
      <c r="B815" s="305">
        <v>105592</v>
      </c>
      <c r="C815" s="302" t="s">
        <v>2193</v>
      </c>
      <c r="D815" s="305" t="s">
        <v>38</v>
      </c>
      <c r="E815" s="306">
        <v>0.17879999999999999</v>
      </c>
    </row>
    <row r="816" spans="1:5" x14ac:dyDescent="0.25">
      <c r="A816" s="302" t="s">
        <v>2097</v>
      </c>
      <c r="B816" s="305">
        <v>100573</v>
      </c>
      <c r="C816" s="302" t="s">
        <v>2194</v>
      </c>
      <c r="D816" s="305" t="s">
        <v>38</v>
      </c>
      <c r="E816" s="306">
        <v>0.14649999999999999</v>
      </c>
    </row>
    <row r="817" spans="1:5" x14ac:dyDescent="0.25">
      <c r="A817" s="302" t="s">
        <v>2097</v>
      </c>
      <c r="B817" s="305">
        <v>105595</v>
      </c>
      <c r="C817" s="302" t="s">
        <v>2195</v>
      </c>
      <c r="D817" s="305" t="s">
        <v>38</v>
      </c>
      <c r="E817" s="306">
        <v>0.14460000000000001</v>
      </c>
    </row>
    <row r="818" spans="1:5" x14ac:dyDescent="0.25">
      <c r="A818" s="302" t="s">
        <v>2097</v>
      </c>
      <c r="B818" s="305">
        <v>105590</v>
      </c>
      <c r="C818" s="302" t="s">
        <v>2196</v>
      </c>
      <c r="D818" s="305" t="s">
        <v>38</v>
      </c>
      <c r="E818" s="306">
        <v>9.8400000000000001E-2</v>
      </c>
    </row>
    <row r="819" spans="1:5" x14ac:dyDescent="0.25">
      <c r="A819" s="302" t="s">
        <v>2097</v>
      </c>
      <c r="B819" s="305">
        <v>105723</v>
      </c>
      <c r="C819" s="302" t="s">
        <v>2197</v>
      </c>
      <c r="D819" s="305" t="s">
        <v>38</v>
      </c>
      <c r="E819" s="306">
        <v>8.5900000000000004E-2</v>
      </c>
    </row>
    <row r="820" spans="1:5" x14ac:dyDescent="0.25">
      <c r="A820" s="302" t="s">
        <v>2097</v>
      </c>
      <c r="B820" s="305">
        <v>105725</v>
      </c>
      <c r="C820" s="302" t="s">
        <v>2198</v>
      </c>
      <c r="D820" s="305" t="s">
        <v>38</v>
      </c>
      <c r="E820" s="306">
        <v>8.7400000000000005E-2</v>
      </c>
    </row>
    <row r="821" spans="1:5" x14ac:dyDescent="0.25">
      <c r="A821" s="302" t="s">
        <v>2097</v>
      </c>
      <c r="B821" s="305">
        <v>105566</v>
      </c>
      <c r="C821" s="302" t="s">
        <v>2199</v>
      </c>
      <c r="D821" s="305" t="s">
        <v>38</v>
      </c>
      <c r="E821" s="306">
        <v>0.30940000000000001</v>
      </c>
    </row>
    <row r="822" spans="1:5" x14ac:dyDescent="0.25">
      <c r="A822" s="302" t="s">
        <v>2097</v>
      </c>
      <c r="B822" s="305">
        <v>96388</v>
      </c>
      <c r="C822" s="302" t="s">
        <v>2200</v>
      </c>
      <c r="D822" s="305" t="s">
        <v>38</v>
      </c>
      <c r="E822" s="306">
        <v>0.30099999999999999</v>
      </c>
    </row>
    <row r="823" spans="1:5" x14ac:dyDescent="0.25">
      <c r="A823" s="302" t="s">
        <v>2097</v>
      </c>
      <c r="B823" s="305">
        <v>105569</v>
      </c>
      <c r="C823" s="302" t="s">
        <v>2201</v>
      </c>
      <c r="D823" s="305" t="s">
        <v>38</v>
      </c>
      <c r="E823" s="306">
        <v>0.2949</v>
      </c>
    </row>
    <row r="824" spans="1:5" x14ac:dyDescent="0.25">
      <c r="A824" s="302" t="s">
        <v>2097</v>
      </c>
      <c r="B824" s="305">
        <v>101767</v>
      </c>
      <c r="C824" s="302" t="s">
        <v>2202</v>
      </c>
      <c r="D824" s="305" t="s">
        <v>38</v>
      </c>
      <c r="E824" s="306">
        <v>0.443</v>
      </c>
    </row>
    <row r="825" spans="1:5" x14ac:dyDescent="0.25">
      <c r="A825" s="302" t="s">
        <v>2097</v>
      </c>
      <c r="B825" s="305">
        <v>101768</v>
      </c>
      <c r="C825" s="302" t="s">
        <v>2203</v>
      </c>
      <c r="D825" s="305" t="s">
        <v>38</v>
      </c>
      <c r="E825" s="306">
        <v>0.37969999999999998</v>
      </c>
    </row>
    <row r="826" spans="1:5" x14ac:dyDescent="0.25">
      <c r="A826" s="302" t="s">
        <v>2097</v>
      </c>
      <c r="B826" s="305">
        <v>100574</v>
      </c>
      <c r="C826" s="302" t="s">
        <v>2204</v>
      </c>
      <c r="D826" s="305" t="s">
        <v>38</v>
      </c>
      <c r="E826" s="306">
        <v>0.3493</v>
      </c>
    </row>
    <row r="827" spans="1:5" x14ac:dyDescent="0.25">
      <c r="A827" s="302" t="s">
        <v>2097</v>
      </c>
      <c r="B827" s="305">
        <v>105562</v>
      </c>
      <c r="C827" s="302" t="s">
        <v>2205</v>
      </c>
      <c r="D827" s="305" t="s">
        <v>38</v>
      </c>
      <c r="E827" s="306">
        <v>0.29430000000000001</v>
      </c>
    </row>
    <row r="828" spans="1:5" x14ac:dyDescent="0.25">
      <c r="A828" s="302" t="s">
        <v>2097</v>
      </c>
      <c r="B828" s="305">
        <v>105563</v>
      </c>
      <c r="C828" s="302" t="s">
        <v>2206</v>
      </c>
      <c r="D828" s="305" t="s">
        <v>38</v>
      </c>
      <c r="E828" s="306">
        <v>0.28589999999999999</v>
      </c>
    </row>
    <row r="829" spans="1:5" x14ac:dyDescent="0.25">
      <c r="A829" s="302" t="s">
        <v>2097</v>
      </c>
      <c r="B829" s="305">
        <v>105565</v>
      </c>
      <c r="C829" s="302" t="s">
        <v>2207</v>
      </c>
      <c r="D829" s="305" t="s">
        <v>38</v>
      </c>
      <c r="E829" s="306">
        <v>0.28939999999999999</v>
      </c>
    </row>
    <row r="830" spans="1:5" x14ac:dyDescent="0.25">
      <c r="A830" s="302" t="s">
        <v>2097</v>
      </c>
      <c r="B830" s="305">
        <v>105557</v>
      </c>
      <c r="C830" s="302" t="s">
        <v>2208</v>
      </c>
      <c r="D830" s="305" t="s">
        <v>38</v>
      </c>
      <c r="E830" s="306">
        <v>0.36649999999999999</v>
      </c>
    </row>
    <row r="831" spans="1:5" x14ac:dyDescent="0.25">
      <c r="A831" s="302" t="s">
        <v>2097</v>
      </c>
      <c r="B831" s="305">
        <v>105558</v>
      </c>
      <c r="C831" s="302" t="s">
        <v>2209</v>
      </c>
      <c r="D831" s="305" t="s">
        <v>38</v>
      </c>
      <c r="E831" s="306">
        <v>0.3649</v>
      </c>
    </row>
    <row r="832" spans="1:5" x14ac:dyDescent="0.25">
      <c r="A832" s="302" t="s">
        <v>2097</v>
      </c>
      <c r="B832" s="305">
        <v>105560</v>
      </c>
      <c r="C832" s="302" t="s">
        <v>2210</v>
      </c>
      <c r="D832" s="305" t="s">
        <v>38</v>
      </c>
      <c r="E832" s="306">
        <v>0.36570000000000003</v>
      </c>
    </row>
    <row r="833" spans="1:5" x14ac:dyDescent="0.25">
      <c r="A833" s="302" t="s">
        <v>2097</v>
      </c>
      <c r="B833" s="305">
        <v>96386</v>
      </c>
      <c r="C833" s="302" t="s">
        <v>2211</v>
      </c>
      <c r="D833" s="305" t="s">
        <v>38</v>
      </c>
      <c r="E833" s="306">
        <v>0.28689999999999999</v>
      </c>
    </row>
    <row r="834" spans="1:5" x14ac:dyDescent="0.25">
      <c r="A834" s="302" t="s">
        <v>2097</v>
      </c>
      <c r="B834" s="305">
        <v>105564</v>
      </c>
      <c r="C834" s="302" t="s">
        <v>2212</v>
      </c>
      <c r="D834" s="305" t="s">
        <v>38</v>
      </c>
      <c r="E834" s="306">
        <v>0.29120000000000001</v>
      </c>
    </row>
    <row r="835" spans="1:5" x14ac:dyDescent="0.25">
      <c r="A835" s="302" t="s">
        <v>2097</v>
      </c>
      <c r="B835" s="305">
        <v>105561</v>
      </c>
      <c r="C835" s="302" t="s">
        <v>2213</v>
      </c>
      <c r="D835" s="305" t="s">
        <v>38</v>
      </c>
      <c r="E835" s="306">
        <v>0.30049999999999999</v>
      </c>
    </row>
    <row r="836" spans="1:5" x14ac:dyDescent="0.25">
      <c r="A836" s="302" t="s">
        <v>2097</v>
      </c>
      <c r="B836" s="305">
        <v>96385</v>
      </c>
      <c r="C836" s="302" t="s">
        <v>2214</v>
      </c>
      <c r="D836" s="305" t="s">
        <v>38</v>
      </c>
      <c r="E836" s="306">
        <v>0.3574</v>
      </c>
    </row>
    <row r="837" spans="1:5" x14ac:dyDescent="0.25">
      <c r="A837" s="302" t="s">
        <v>2097</v>
      </c>
      <c r="B837" s="305">
        <v>105556</v>
      </c>
      <c r="C837" s="302" t="s">
        <v>2215</v>
      </c>
      <c r="D837" s="305" t="s">
        <v>38</v>
      </c>
      <c r="E837" s="306">
        <v>0.36</v>
      </c>
    </row>
    <row r="838" spans="1:5" x14ac:dyDescent="0.25">
      <c r="A838" s="302" t="s">
        <v>2097</v>
      </c>
      <c r="B838" s="305">
        <v>105559</v>
      </c>
      <c r="C838" s="302" t="s">
        <v>2216</v>
      </c>
      <c r="D838" s="305" t="s">
        <v>38</v>
      </c>
      <c r="E838" s="306">
        <v>0.35599999999999998</v>
      </c>
    </row>
    <row r="839" spans="1:5" x14ac:dyDescent="0.25">
      <c r="A839" s="302" t="s">
        <v>2097</v>
      </c>
      <c r="B839" s="305">
        <v>105733</v>
      </c>
      <c r="C839" s="302" t="s">
        <v>2217</v>
      </c>
      <c r="D839" s="305" t="s">
        <v>38</v>
      </c>
      <c r="E839" s="306">
        <v>5.8700000000000002E-2</v>
      </c>
    </row>
    <row r="840" spans="1:5" x14ac:dyDescent="0.25">
      <c r="A840" s="302" t="s">
        <v>2097</v>
      </c>
      <c r="B840" s="305">
        <v>105734</v>
      </c>
      <c r="C840" s="302" t="s">
        <v>2218</v>
      </c>
      <c r="D840" s="305" t="s">
        <v>38</v>
      </c>
      <c r="E840" s="306">
        <v>5.0299999999999997E-2</v>
      </c>
    </row>
    <row r="841" spans="1:5" x14ac:dyDescent="0.25">
      <c r="A841" s="302" t="s">
        <v>2097</v>
      </c>
      <c r="B841" s="305">
        <v>105736</v>
      </c>
      <c r="C841" s="302" t="s">
        <v>2219</v>
      </c>
      <c r="D841" s="305" t="s">
        <v>38</v>
      </c>
      <c r="E841" s="306">
        <v>4.5900000000000003E-2</v>
      </c>
    </row>
    <row r="842" spans="1:5" x14ac:dyDescent="0.25">
      <c r="A842" s="302" t="s">
        <v>2097</v>
      </c>
      <c r="B842" s="305">
        <v>105728</v>
      </c>
      <c r="C842" s="302" t="s">
        <v>2220</v>
      </c>
      <c r="D842" s="305" t="s">
        <v>38</v>
      </c>
      <c r="E842" s="306">
        <v>7.5300000000000006E-2</v>
      </c>
    </row>
    <row r="843" spans="1:5" x14ac:dyDescent="0.25">
      <c r="A843" s="302" t="s">
        <v>2097</v>
      </c>
      <c r="B843" s="305">
        <v>105729</v>
      </c>
      <c r="C843" s="302" t="s">
        <v>2221</v>
      </c>
      <c r="D843" s="305" t="s">
        <v>38</v>
      </c>
      <c r="E843" s="306">
        <v>6.6600000000000006E-2</v>
      </c>
    </row>
    <row r="844" spans="1:5" x14ac:dyDescent="0.25">
      <c r="A844" s="302" t="s">
        <v>2097</v>
      </c>
      <c r="B844" s="305">
        <v>105731</v>
      </c>
      <c r="C844" s="302" t="s">
        <v>2222</v>
      </c>
      <c r="D844" s="305" t="s">
        <v>38</v>
      </c>
      <c r="E844" s="306">
        <v>6.2E-2</v>
      </c>
    </row>
    <row r="845" spans="1:5" x14ac:dyDescent="0.25">
      <c r="A845" s="302" t="s">
        <v>2097</v>
      </c>
      <c r="B845" s="305">
        <v>105738</v>
      </c>
      <c r="C845" s="302" t="s">
        <v>2223</v>
      </c>
      <c r="D845" s="305" t="s">
        <v>38</v>
      </c>
      <c r="E845" s="306">
        <v>4.41E-2</v>
      </c>
    </row>
    <row r="846" spans="1:5" x14ac:dyDescent="0.25">
      <c r="A846" s="302" t="s">
        <v>2097</v>
      </c>
      <c r="B846" s="305">
        <v>105739</v>
      </c>
      <c r="C846" s="302" t="s">
        <v>2224</v>
      </c>
      <c r="D846" s="305" t="s">
        <v>38</v>
      </c>
      <c r="E846" s="306">
        <v>3.95E-2</v>
      </c>
    </row>
    <row r="847" spans="1:5" x14ac:dyDescent="0.25">
      <c r="A847" s="302" t="s">
        <v>2097</v>
      </c>
      <c r="B847" s="305">
        <v>105741</v>
      </c>
      <c r="C847" s="302" t="s">
        <v>2225</v>
      </c>
      <c r="D847" s="305" t="s">
        <v>38</v>
      </c>
      <c r="E847" s="306">
        <v>3.7100000000000001E-2</v>
      </c>
    </row>
    <row r="848" spans="1:5" x14ac:dyDescent="0.25">
      <c r="A848" s="302" t="s">
        <v>2097</v>
      </c>
      <c r="B848" s="305">
        <v>105750</v>
      </c>
      <c r="C848" s="302" t="s">
        <v>2226</v>
      </c>
      <c r="D848" s="305" t="s">
        <v>38</v>
      </c>
      <c r="E848" s="306">
        <v>0.1003</v>
      </c>
    </row>
    <row r="849" spans="1:5" x14ac:dyDescent="0.25">
      <c r="A849" s="302" t="s">
        <v>2097</v>
      </c>
      <c r="B849" s="305">
        <v>105751</v>
      </c>
      <c r="C849" s="302" t="s">
        <v>2227</v>
      </c>
      <c r="D849" s="305" t="s">
        <v>38</v>
      </c>
      <c r="E849" s="306">
        <v>9.64E-2</v>
      </c>
    </row>
    <row r="850" spans="1:5" x14ac:dyDescent="0.25">
      <c r="A850" s="302" t="s">
        <v>2097</v>
      </c>
      <c r="B850" s="305">
        <v>105753</v>
      </c>
      <c r="C850" s="302" t="s">
        <v>2228</v>
      </c>
      <c r="D850" s="305" t="s">
        <v>38</v>
      </c>
      <c r="E850" s="306">
        <v>9.2100000000000001E-2</v>
      </c>
    </row>
    <row r="851" spans="1:5" x14ac:dyDescent="0.25">
      <c r="A851" s="302" t="s">
        <v>2097</v>
      </c>
      <c r="B851" s="305">
        <v>105755</v>
      </c>
      <c r="C851" s="302" t="s">
        <v>2229</v>
      </c>
      <c r="D851" s="305" t="s">
        <v>38</v>
      </c>
      <c r="E851" s="306">
        <v>8.7800000000000003E-2</v>
      </c>
    </row>
    <row r="852" spans="1:5" x14ac:dyDescent="0.25">
      <c r="A852" s="302" t="s">
        <v>2097</v>
      </c>
      <c r="B852" s="305">
        <v>105743</v>
      </c>
      <c r="C852" s="302" t="s">
        <v>2230</v>
      </c>
      <c r="D852" s="305" t="s">
        <v>38</v>
      </c>
      <c r="E852" s="306">
        <v>9.0399999999999994E-2</v>
      </c>
    </row>
    <row r="853" spans="1:5" x14ac:dyDescent="0.25">
      <c r="A853" s="302" t="s">
        <v>2097</v>
      </c>
      <c r="B853" s="305">
        <v>105744</v>
      </c>
      <c r="C853" s="302" t="s">
        <v>2231</v>
      </c>
      <c r="D853" s="305" t="s">
        <v>38</v>
      </c>
      <c r="E853" s="306">
        <v>8.3599999999999994E-2</v>
      </c>
    </row>
    <row r="854" spans="1:5" x14ac:dyDescent="0.25">
      <c r="A854" s="302" t="s">
        <v>2097</v>
      </c>
      <c r="B854" s="305">
        <v>105746</v>
      </c>
      <c r="C854" s="302" t="s">
        <v>2232</v>
      </c>
      <c r="D854" s="305" t="s">
        <v>38</v>
      </c>
      <c r="E854" s="306">
        <v>7.6499999999999999E-2</v>
      </c>
    </row>
    <row r="855" spans="1:5" x14ac:dyDescent="0.25">
      <c r="A855" s="302" t="s">
        <v>2097</v>
      </c>
      <c r="B855" s="305">
        <v>105748</v>
      </c>
      <c r="C855" s="302" t="s">
        <v>2233</v>
      </c>
      <c r="D855" s="305" t="s">
        <v>38</v>
      </c>
      <c r="E855" s="306">
        <v>6.93E-2</v>
      </c>
    </row>
    <row r="856" spans="1:5" x14ac:dyDescent="0.25">
      <c r="A856" s="302" t="s">
        <v>2097</v>
      </c>
      <c r="B856" s="305">
        <v>105660</v>
      </c>
      <c r="C856" s="302" t="s">
        <v>2234</v>
      </c>
      <c r="D856" s="305" t="s">
        <v>38</v>
      </c>
      <c r="E856" s="306">
        <v>0.1045</v>
      </c>
    </row>
    <row r="857" spans="1:5" x14ac:dyDescent="0.25">
      <c r="A857" s="302" t="s">
        <v>2097</v>
      </c>
      <c r="B857" s="305">
        <v>105663</v>
      </c>
      <c r="C857" s="302" t="s">
        <v>2235</v>
      </c>
      <c r="D857" s="305" t="s">
        <v>38</v>
      </c>
      <c r="E857" s="306">
        <v>8.3799999999999999E-2</v>
      </c>
    </row>
    <row r="858" spans="1:5" x14ac:dyDescent="0.25">
      <c r="A858" s="302" t="s">
        <v>2097</v>
      </c>
      <c r="B858" s="305">
        <v>105669</v>
      </c>
      <c r="C858" s="302" t="s">
        <v>2236</v>
      </c>
      <c r="D858" s="305" t="s">
        <v>38</v>
      </c>
      <c r="E858" s="306">
        <v>7.2800000000000004E-2</v>
      </c>
    </row>
    <row r="859" spans="1:5" x14ac:dyDescent="0.25">
      <c r="A859" s="302" t="s">
        <v>2097</v>
      </c>
      <c r="B859" s="305">
        <v>105642</v>
      </c>
      <c r="C859" s="302" t="s">
        <v>2237</v>
      </c>
      <c r="D859" s="305" t="s">
        <v>38</v>
      </c>
      <c r="E859" s="306">
        <v>5.9499999999999997E-2</v>
      </c>
    </row>
    <row r="860" spans="1:5" x14ac:dyDescent="0.25">
      <c r="A860" s="302" t="s">
        <v>2097</v>
      </c>
      <c r="B860" s="305">
        <v>105648</v>
      </c>
      <c r="C860" s="302" t="s">
        <v>2238</v>
      </c>
      <c r="D860" s="305" t="s">
        <v>38</v>
      </c>
      <c r="E860" s="306">
        <v>5.2299999999999999E-2</v>
      </c>
    </row>
    <row r="861" spans="1:5" x14ac:dyDescent="0.25">
      <c r="A861" s="302" t="s">
        <v>2097</v>
      </c>
      <c r="B861" s="305">
        <v>105654</v>
      </c>
      <c r="C861" s="302" t="s">
        <v>2239</v>
      </c>
      <c r="D861" s="305" t="s">
        <v>38</v>
      </c>
      <c r="E861" s="306">
        <v>4.8599999999999997E-2</v>
      </c>
    </row>
    <row r="862" spans="1:5" x14ac:dyDescent="0.25">
      <c r="A862" s="302" t="s">
        <v>2097</v>
      </c>
      <c r="B862" s="305">
        <v>105661</v>
      </c>
      <c r="C862" s="302" t="s">
        <v>2240</v>
      </c>
      <c r="D862" s="305" t="s">
        <v>38</v>
      </c>
      <c r="E862" s="306">
        <v>8.8099999999999998E-2</v>
      </c>
    </row>
    <row r="863" spans="1:5" x14ac:dyDescent="0.25">
      <c r="A863" s="302" t="s">
        <v>2097</v>
      </c>
      <c r="B863" s="305">
        <v>105664</v>
      </c>
      <c r="C863" s="302" t="s">
        <v>2241</v>
      </c>
      <c r="D863" s="305" t="s">
        <v>38</v>
      </c>
      <c r="E863" s="306">
        <v>7.0000000000000007E-2</v>
      </c>
    </row>
    <row r="864" spans="1:5" x14ac:dyDescent="0.25">
      <c r="A864" s="302" t="s">
        <v>2097</v>
      </c>
      <c r="B864" s="305">
        <v>105670</v>
      </c>
      <c r="C864" s="302" t="s">
        <v>2242</v>
      </c>
      <c r="D864" s="305" t="s">
        <v>38</v>
      </c>
      <c r="E864" s="306">
        <v>6.0499999999999998E-2</v>
      </c>
    </row>
    <row r="865" spans="1:5" x14ac:dyDescent="0.25">
      <c r="A865" s="302" t="s">
        <v>2097</v>
      </c>
      <c r="B865" s="305">
        <v>105643</v>
      </c>
      <c r="C865" s="302" t="s">
        <v>2243</v>
      </c>
      <c r="D865" s="305" t="s">
        <v>38</v>
      </c>
      <c r="E865" s="306">
        <v>5.1299999999999998E-2</v>
      </c>
    </row>
    <row r="866" spans="1:5" x14ac:dyDescent="0.25">
      <c r="A866" s="302" t="s">
        <v>2097</v>
      </c>
      <c r="B866" s="305">
        <v>105649</v>
      </c>
      <c r="C866" s="302" t="s">
        <v>2244</v>
      </c>
      <c r="D866" s="305" t="s">
        <v>38</v>
      </c>
      <c r="E866" s="306">
        <v>4.4900000000000002E-2</v>
      </c>
    </row>
    <row r="867" spans="1:5" x14ac:dyDescent="0.25">
      <c r="A867" s="302" t="s">
        <v>2097</v>
      </c>
      <c r="B867" s="305">
        <v>105655</v>
      </c>
      <c r="C867" s="302" t="s">
        <v>2245</v>
      </c>
      <c r="D867" s="305" t="s">
        <v>38</v>
      </c>
      <c r="E867" s="306">
        <v>4.1700000000000001E-2</v>
      </c>
    </row>
    <row r="868" spans="1:5" x14ac:dyDescent="0.25">
      <c r="A868" s="302" t="s">
        <v>2097</v>
      </c>
      <c r="B868" s="305">
        <v>105662</v>
      </c>
      <c r="C868" s="302" t="s">
        <v>2246</v>
      </c>
      <c r="D868" s="305" t="s">
        <v>38</v>
      </c>
      <c r="E868" s="306">
        <v>7.6200000000000004E-2</v>
      </c>
    </row>
    <row r="869" spans="1:5" x14ac:dyDescent="0.25">
      <c r="A869" s="302" t="s">
        <v>2097</v>
      </c>
      <c r="B869" s="305">
        <v>105665</v>
      </c>
      <c r="C869" s="302" t="s">
        <v>2247</v>
      </c>
      <c r="D869" s="305" t="s">
        <v>38</v>
      </c>
      <c r="E869" s="306">
        <v>6.0299999999999999E-2</v>
      </c>
    </row>
    <row r="870" spans="1:5" x14ac:dyDescent="0.25">
      <c r="A870" s="302" t="s">
        <v>2097</v>
      </c>
      <c r="B870" s="305">
        <v>105671</v>
      </c>
      <c r="C870" s="302" t="s">
        <v>2248</v>
      </c>
      <c r="D870" s="305" t="s">
        <v>38</v>
      </c>
      <c r="E870" s="306">
        <v>5.1900000000000002E-2</v>
      </c>
    </row>
    <row r="871" spans="1:5" x14ac:dyDescent="0.25">
      <c r="A871" s="302" t="s">
        <v>2097</v>
      </c>
      <c r="B871" s="305">
        <v>105644</v>
      </c>
      <c r="C871" s="302" t="s">
        <v>2249</v>
      </c>
      <c r="D871" s="305" t="s">
        <v>38</v>
      </c>
      <c r="E871" s="306">
        <v>4.4999999999999998E-2</v>
      </c>
    </row>
    <row r="872" spans="1:5" x14ac:dyDescent="0.25">
      <c r="A872" s="302" t="s">
        <v>2097</v>
      </c>
      <c r="B872" s="305">
        <v>105650</v>
      </c>
      <c r="C872" s="302" t="s">
        <v>2250</v>
      </c>
      <c r="D872" s="305" t="s">
        <v>38</v>
      </c>
      <c r="E872" s="306">
        <v>3.9399999999999998E-2</v>
      </c>
    </row>
    <row r="873" spans="1:5" x14ac:dyDescent="0.25">
      <c r="A873" s="302" t="s">
        <v>2097</v>
      </c>
      <c r="B873" s="305">
        <v>105656</v>
      </c>
      <c r="C873" s="302" t="s">
        <v>2251</v>
      </c>
      <c r="D873" s="305" t="s">
        <v>38</v>
      </c>
      <c r="E873" s="306">
        <v>3.6499999999999998E-2</v>
      </c>
    </row>
    <row r="874" spans="1:5" x14ac:dyDescent="0.25">
      <c r="A874" s="302" t="s">
        <v>2097</v>
      </c>
      <c r="B874" s="305">
        <v>105577</v>
      </c>
      <c r="C874" s="302" t="s">
        <v>2252</v>
      </c>
      <c r="D874" s="305" t="s">
        <v>38</v>
      </c>
      <c r="E874" s="306">
        <v>0.17369999999999999</v>
      </c>
    </row>
    <row r="875" spans="1:5" x14ac:dyDescent="0.25">
      <c r="A875" s="302" t="s">
        <v>2097</v>
      </c>
      <c r="B875" s="305">
        <v>105578</v>
      </c>
      <c r="C875" s="302" t="s">
        <v>2253</v>
      </c>
      <c r="D875" s="305" t="s">
        <v>38</v>
      </c>
      <c r="E875" s="306">
        <v>0.14460000000000001</v>
      </c>
    </row>
    <row r="876" spans="1:5" x14ac:dyDescent="0.25">
      <c r="A876" s="302" t="s">
        <v>2097</v>
      </c>
      <c r="B876" s="305">
        <v>105712</v>
      </c>
      <c r="C876" s="302" t="s">
        <v>2254</v>
      </c>
      <c r="D876" s="305" t="s">
        <v>38</v>
      </c>
      <c r="E876" s="306">
        <v>0.12820000000000001</v>
      </c>
    </row>
    <row r="877" spans="1:5" x14ac:dyDescent="0.25">
      <c r="A877" s="302" t="s">
        <v>2097</v>
      </c>
      <c r="B877" s="305">
        <v>105637</v>
      </c>
      <c r="C877" s="302" t="s">
        <v>2255</v>
      </c>
      <c r="D877" s="305" t="s">
        <v>38</v>
      </c>
      <c r="E877" s="306">
        <v>8.7599999999999997E-2</v>
      </c>
    </row>
    <row r="878" spans="1:5" x14ac:dyDescent="0.25">
      <c r="A878" s="302" t="s">
        <v>2097</v>
      </c>
      <c r="B878" s="305">
        <v>105707</v>
      </c>
      <c r="C878" s="302" t="s">
        <v>2256</v>
      </c>
      <c r="D878" s="305" t="s">
        <v>38</v>
      </c>
      <c r="E878" s="306">
        <v>7.7799999999999994E-2</v>
      </c>
    </row>
    <row r="879" spans="1:5" x14ac:dyDescent="0.25">
      <c r="A879" s="302" t="s">
        <v>2097</v>
      </c>
      <c r="B879" s="305">
        <v>105709</v>
      </c>
      <c r="C879" s="302" t="s">
        <v>2257</v>
      </c>
      <c r="D879" s="305" t="s">
        <v>38</v>
      </c>
      <c r="E879" s="306">
        <v>7.2700000000000001E-2</v>
      </c>
    </row>
    <row r="880" spans="1:5" x14ac:dyDescent="0.25">
      <c r="A880" s="302" t="s">
        <v>2097</v>
      </c>
      <c r="B880" s="305">
        <v>105693</v>
      </c>
      <c r="C880" s="302" t="s">
        <v>2258</v>
      </c>
      <c r="D880" s="305" t="s">
        <v>38</v>
      </c>
      <c r="E880" s="306">
        <v>0.11119999999999999</v>
      </c>
    </row>
    <row r="881" spans="1:5" x14ac:dyDescent="0.25">
      <c r="A881" s="302" t="s">
        <v>2097</v>
      </c>
      <c r="B881" s="305">
        <v>105696</v>
      </c>
      <c r="C881" s="302" t="s">
        <v>2259</v>
      </c>
      <c r="D881" s="305" t="s">
        <v>38</v>
      </c>
      <c r="E881" s="306">
        <v>8.9499999999999996E-2</v>
      </c>
    </row>
    <row r="882" spans="1:5" x14ac:dyDescent="0.25">
      <c r="A882" s="302" t="s">
        <v>2097</v>
      </c>
      <c r="B882" s="305">
        <v>105702</v>
      </c>
      <c r="C882" s="302" t="s">
        <v>2260</v>
      </c>
      <c r="D882" s="305" t="s">
        <v>38</v>
      </c>
      <c r="E882" s="306">
        <v>7.7899999999999997E-2</v>
      </c>
    </row>
    <row r="883" spans="1:5" x14ac:dyDescent="0.25">
      <c r="A883" s="302" t="s">
        <v>2097</v>
      </c>
      <c r="B883" s="305">
        <v>105675</v>
      </c>
      <c r="C883" s="302" t="s">
        <v>2261</v>
      </c>
      <c r="D883" s="305" t="s">
        <v>38</v>
      </c>
      <c r="E883" s="306">
        <v>6.4899999999999999E-2</v>
      </c>
    </row>
    <row r="884" spans="1:5" x14ac:dyDescent="0.25">
      <c r="A884" s="302" t="s">
        <v>2097</v>
      </c>
      <c r="B884" s="305">
        <v>105681</v>
      </c>
      <c r="C884" s="302" t="s">
        <v>2262</v>
      </c>
      <c r="D884" s="305" t="s">
        <v>38</v>
      </c>
      <c r="E884" s="306">
        <v>5.7200000000000001E-2</v>
      </c>
    </row>
    <row r="885" spans="1:5" x14ac:dyDescent="0.25">
      <c r="A885" s="302" t="s">
        <v>2097</v>
      </c>
      <c r="B885" s="305">
        <v>105687</v>
      </c>
      <c r="C885" s="302" t="s">
        <v>2263</v>
      </c>
      <c r="D885" s="305" t="s">
        <v>38</v>
      </c>
      <c r="E885" s="306">
        <v>5.3199999999999997E-2</v>
      </c>
    </row>
    <row r="886" spans="1:5" x14ac:dyDescent="0.25">
      <c r="A886" s="302" t="s">
        <v>2097</v>
      </c>
      <c r="B886" s="305">
        <v>105694</v>
      </c>
      <c r="C886" s="302" t="s">
        <v>2264</v>
      </c>
      <c r="D886" s="305" t="s">
        <v>38</v>
      </c>
      <c r="E886" s="306">
        <v>9.2700000000000005E-2</v>
      </c>
    </row>
    <row r="887" spans="1:5" x14ac:dyDescent="0.25">
      <c r="A887" s="302" t="s">
        <v>2097</v>
      </c>
      <c r="B887" s="305">
        <v>105697</v>
      </c>
      <c r="C887" s="302" t="s">
        <v>2265</v>
      </c>
      <c r="D887" s="305" t="s">
        <v>38</v>
      </c>
      <c r="E887" s="306">
        <v>7.3899999999999993E-2</v>
      </c>
    </row>
    <row r="888" spans="1:5" x14ac:dyDescent="0.25">
      <c r="A888" s="302" t="s">
        <v>2097</v>
      </c>
      <c r="B888" s="305">
        <v>105703</v>
      </c>
      <c r="C888" s="302" t="s">
        <v>2266</v>
      </c>
      <c r="D888" s="305" t="s">
        <v>38</v>
      </c>
      <c r="E888" s="306">
        <v>6.4000000000000001E-2</v>
      </c>
    </row>
    <row r="889" spans="1:5" x14ac:dyDescent="0.25">
      <c r="A889" s="302" t="s">
        <v>2097</v>
      </c>
      <c r="B889" s="305">
        <v>105676</v>
      </c>
      <c r="C889" s="302" t="s">
        <v>2267</v>
      </c>
      <c r="D889" s="305" t="s">
        <v>38</v>
      </c>
      <c r="E889" s="306">
        <v>5.5199999999999999E-2</v>
      </c>
    </row>
    <row r="890" spans="1:5" x14ac:dyDescent="0.25">
      <c r="A890" s="302" t="s">
        <v>2097</v>
      </c>
      <c r="B890" s="305">
        <v>105682</v>
      </c>
      <c r="C890" s="302" t="s">
        <v>2268</v>
      </c>
      <c r="D890" s="305" t="s">
        <v>38</v>
      </c>
      <c r="E890" s="306">
        <v>4.8399999999999999E-2</v>
      </c>
    </row>
    <row r="891" spans="1:5" x14ac:dyDescent="0.25">
      <c r="A891" s="302" t="s">
        <v>2097</v>
      </c>
      <c r="B891" s="305">
        <v>105688</v>
      </c>
      <c r="C891" s="302" t="s">
        <v>2269</v>
      </c>
      <c r="D891" s="305" t="s">
        <v>38</v>
      </c>
      <c r="E891" s="306">
        <v>4.4900000000000002E-2</v>
      </c>
    </row>
    <row r="892" spans="1:5" x14ac:dyDescent="0.25">
      <c r="A892" s="302" t="s">
        <v>2097</v>
      </c>
      <c r="B892" s="305">
        <v>105695</v>
      </c>
      <c r="C892" s="302" t="s">
        <v>2270</v>
      </c>
      <c r="D892" s="305" t="s">
        <v>38</v>
      </c>
      <c r="E892" s="306">
        <v>7.9600000000000004E-2</v>
      </c>
    </row>
    <row r="893" spans="1:5" x14ac:dyDescent="0.25">
      <c r="A893" s="302" t="s">
        <v>2097</v>
      </c>
      <c r="B893" s="305">
        <v>105698</v>
      </c>
      <c r="C893" s="302" t="s">
        <v>2271</v>
      </c>
      <c r="D893" s="305" t="s">
        <v>38</v>
      </c>
      <c r="E893" s="306">
        <v>6.3E-2</v>
      </c>
    </row>
    <row r="894" spans="1:5" x14ac:dyDescent="0.25">
      <c r="A894" s="302" t="s">
        <v>2097</v>
      </c>
      <c r="B894" s="305">
        <v>105704</v>
      </c>
      <c r="C894" s="302" t="s">
        <v>2272</v>
      </c>
      <c r="D894" s="305" t="s">
        <v>38</v>
      </c>
      <c r="E894" s="306">
        <v>5.4399999999999997E-2</v>
      </c>
    </row>
    <row r="895" spans="1:5" x14ac:dyDescent="0.25">
      <c r="A895" s="302" t="s">
        <v>2097</v>
      </c>
      <c r="B895" s="305">
        <v>105677</v>
      </c>
      <c r="C895" s="302" t="s">
        <v>2273</v>
      </c>
      <c r="D895" s="305" t="s">
        <v>38</v>
      </c>
      <c r="E895" s="306">
        <v>4.8000000000000001E-2</v>
      </c>
    </row>
    <row r="896" spans="1:5" x14ac:dyDescent="0.25">
      <c r="A896" s="302" t="s">
        <v>2097</v>
      </c>
      <c r="B896" s="305">
        <v>105683</v>
      </c>
      <c r="C896" s="302" t="s">
        <v>2274</v>
      </c>
      <c r="D896" s="305" t="s">
        <v>38</v>
      </c>
      <c r="E896" s="306">
        <v>4.2000000000000003E-2</v>
      </c>
    </row>
    <row r="897" spans="1:5" x14ac:dyDescent="0.25">
      <c r="A897" s="302" t="s">
        <v>2097</v>
      </c>
      <c r="B897" s="305">
        <v>105689</v>
      </c>
      <c r="C897" s="302" t="s">
        <v>2275</v>
      </c>
      <c r="D897" s="305" t="s">
        <v>38</v>
      </c>
      <c r="E897" s="306">
        <v>3.8899999999999997E-2</v>
      </c>
    </row>
    <row r="898" spans="1:5" x14ac:dyDescent="0.25">
      <c r="A898" s="302" t="s">
        <v>2097</v>
      </c>
      <c r="B898" s="305">
        <v>105579</v>
      </c>
      <c r="C898" s="302" t="s">
        <v>2276</v>
      </c>
      <c r="D898" s="305" t="s">
        <v>38</v>
      </c>
      <c r="E898" s="306">
        <v>0.19400000000000001</v>
      </c>
    </row>
    <row r="899" spans="1:5" x14ac:dyDescent="0.25">
      <c r="A899" s="302" t="s">
        <v>2097</v>
      </c>
      <c r="B899" s="305">
        <v>105580</v>
      </c>
      <c r="C899" s="302" t="s">
        <v>2277</v>
      </c>
      <c r="D899" s="305" t="s">
        <v>38</v>
      </c>
      <c r="E899" s="306">
        <v>0.16320000000000001</v>
      </c>
    </row>
    <row r="900" spans="1:5" x14ac:dyDescent="0.25">
      <c r="A900" s="302" t="s">
        <v>2097</v>
      </c>
      <c r="B900" s="305">
        <v>105582</v>
      </c>
      <c r="C900" s="302" t="s">
        <v>2278</v>
      </c>
      <c r="D900" s="305" t="s">
        <v>38</v>
      </c>
      <c r="E900" s="306">
        <v>0.14560000000000001</v>
      </c>
    </row>
    <row r="901" spans="1:5" x14ac:dyDescent="0.25">
      <c r="A901" s="302" t="s">
        <v>2097</v>
      </c>
      <c r="B901" s="305">
        <v>105638</v>
      </c>
      <c r="C901" s="302" t="s">
        <v>2279</v>
      </c>
      <c r="D901" s="305" t="s">
        <v>38</v>
      </c>
      <c r="E901" s="306">
        <v>0.10050000000000001</v>
      </c>
    </row>
    <row r="902" spans="1:5" x14ac:dyDescent="0.25">
      <c r="A902" s="302" t="s">
        <v>2097</v>
      </c>
      <c r="B902" s="305">
        <v>105715</v>
      </c>
      <c r="C902" s="302" t="s">
        <v>2280</v>
      </c>
      <c r="D902" s="305" t="s">
        <v>38</v>
      </c>
      <c r="E902" s="306">
        <v>8.9800000000000005E-2</v>
      </c>
    </row>
    <row r="903" spans="1:5" x14ac:dyDescent="0.25">
      <c r="A903" s="302" t="s">
        <v>2097</v>
      </c>
      <c r="B903" s="305">
        <v>105717</v>
      </c>
      <c r="C903" s="302" t="s">
        <v>2281</v>
      </c>
      <c r="D903" s="305" t="s">
        <v>38</v>
      </c>
      <c r="E903" s="306">
        <v>8.4099999999999994E-2</v>
      </c>
    </row>
    <row r="904" spans="1:5" x14ac:dyDescent="0.25">
      <c r="A904" s="302" t="s">
        <v>2097</v>
      </c>
      <c r="B904" s="305">
        <v>105626</v>
      </c>
      <c r="C904" s="302" t="s">
        <v>2282</v>
      </c>
      <c r="D904" s="305" t="s">
        <v>38</v>
      </c>
      <c r="E904" s="306">
        <v>8.0199999999999994E-2</v>
      </c>
    </row>
    <row r="905" spans="1:5" x14ac:dyDescent="0.25">
      <c r="A905" s="302" t="s">
        <v>2097</v>
      </c>
      <c r="B905" s="305">
        <v>105629</v>
      </c>
      <c r="C905" s="302" t="s">
        <v>2283</v>
      </c>
      <c r="D905" s="305" t="s">
        <v>38</v>
      </c>
      <c r="E905" s="306">
        <v>5.6500000000000002E-2</v>
      </c>
    </row>
    <row r="906" spans="1:5" x14ac:dyDescent="0.25">
      <c r="A906" s="302" t="s">
        <v>2097</v>
      </c>
      <c r="B906" s="305">
        <v>105635</v>
      </c>
      <c r="C906" s="302" t="s">
        <v>2284</v>
      </c>
      <c r="D906" s="305" t="s">
        <v>38</v>
      </c>
      <c r="E906" s="306">
        <v>5.4399999999999997E-2</v>
      </c>
    </row>
    <row r="907" spans="1:5" x14ac:dyDescent="0.25">
      <c r="A907" s="302" t="s">
        <v>2097</v>
      </c>
      <c r="B907" s="305">
        <v>105605</v>
      </c>
      <c r="C907" s="302" t="s">
        <v>2285</v>
      </c>
      <c r="D907" s="305" t="s">
        <v>38</v>
      </c>
      <c r="E907" s="306">
        <v>6.7100000000000007E-2</v>
      </c>
    </row>
    <row r="908" spans="1:5" x14ac:dyDescent="0.25">
      <c r="A908" s="302" t="s">
        <v>2097</v>
      </c>
      <c r="B908" s="305">
        <v>105613</v>
      </c>
      <c r="C908" s="302" t="s">
        <v>2286</v>
      </c>
      <c r="D908" s="305" t="s">
        <v>38</v>
      </c>
      <c r="E908" s="306">
        <v>6.0100000000000001E-2</v>
      </c>
    </row>
    <row r="909" spans="1:5" x14ac:dyDescent="0.25">
      <c r="A909" s="302" t="s">
        <v>2097</v>
      </c>
      <c r="B909" s="305">
        <v>105621</v>
      </c>
      <c r="C909" s="302" t="s">
        <v>2287</v>
      </c>
      <c r="D909" s="305" t="s">
        <v>38</v>
      </c>
      <c r="E909" s="306">
        <v>5.4699999999999999E-2</v>
      </c>
    </row>
    <row r="910" spans="1:5" x14ac:dyDescent="0.25">
      <c r="A910" s="302" t="s">
        <v>2097</v>
      </c>
      <c r="B910" s="305">
        <v>105627</v>
      </c>
      <c r="C910" s="302" t="s">
        <v>2288</v>
      </c>
      <c r="D910" s="305" t="s">
        <v>38</v>
      </c>
      <c r="E910" s="306">
        <v>6.3700000000000007E-2</v>
      </c>
    </row>
    <row r="911" spans="1:5" x14ac:dyDescent="0.25">
      <c r="A911" s="302" t="s">
        <v>2097</v>
      </c>
      <c r="B911" s="305">
        <v>105630</v>
      </c>
      <c r="C911" s="302" t="s">
        <v>2289</v>
      </c>
      <c r="D911" s="305" t="s">
        <v>38</v>
      </c>
      <c r="E911" s="306">
        <v>4.4400000000000002E-2</v>
      </c>
    </row>
    <row r="912" spans="1:5" x14ac:dyDescent="0.25">
      <c r="A912" s="302" t="s">
        <v>2097</v>
      </c>
      <c r="B912" s="305">
        <v>105636</v>
      </c>
      <c r="C912" s="302" t="s">
        <v>2290</v>
      </c>
      <c r="D912" s="305" t="s">
        <v>38</v>
      </c>
      <c r="E912" s="306">
        <v>4.2700000000000002E-2</v>
      </c>
    </row>
    <row r="913" spans="1:5" x14ac:dyDescent="0.25">
      <c r="A913" s="302" t="s">
        <v>2097</v>
      </c>
      <c r="B913" s="305">
        <v>105606</v>
      </c>
      <c r="C913" s="302" t="s">
        <v>2291</v>
      </c>
      <c r="D913" s="305" t="s">
        <v>38</v>
      </c>
      <c r="E913" s="306">
        <v>5.2699999999999997E-2</v>
      </c>
    </row>
    <row r="914" spans="1:5" x14ac:dyDescent="0.25">
      <c r="A914" s="302" t="s">
        <v>2097</v>
      </c>
      <c r="B914" s="305">
        <v>105614</v>
      </c>
      <c r="C914" s="302" t="s">
        <v>2292</v>
      </c>
      <c r="D914" s="305" t="s">
        <v>38</v>
      </c>
      <c r="E914" s="306">
        <v>4.6899999999999997E-2</v>
      </c>
    </row>
    <row r="915" spans="1:5" x14ac:dyDescent="0.25">
      <c r="A915" s="302" t="s">
        <v>2097</v>
      </c>
      <c r="B915" s="305">
        <v>105622</v>
      </c>
      <c r="C915" s="302" t="s">
        <v>2293</v>
      </c>
      <c r="D915" s="305" t="s">
        <v>38</v>
      </c>
      <c r="E915" s="306">
        <v>4.2599999999999999E-2</v>
      </c>
    </row>
    <row r="916" spans="1:5" x14ac:dyDescent="0.25">
      <c r="A916" s="302" t="s">
        <v>2097</v>
      </c>
      <c r="B916" s="305">
        <v>105572</v>
      </c>
      <c r="C916" s="302" t="s">
        <v>2294</v>
      </c>
      <c r="D916" s="305" t="s">
        <v>38</v>
      </c>
      <c r="E916" s="306">
        <v>0.1706</v>
      </c>
    </row>
    <row r="917" spans="1:5" x14ac:dyDescent="0.25">
      <c r="A917" s="302" t="s">
        <v>2097</v>
      </c>
      <c r="B917" s="305">
        <v>105574</v>
      </c>
      <c r="C917" s="302" t="s">
        <v>2295</v>
      </c>
      <c r="D917" s="305" t="s">
        <v>38</v>
      </c>
      <c r="E917" s="306">
        <v>0.12870000000000001</v>
      </c>
    </row>
    <row r="918" spans="1:5" x14ac:dyDescent="0.25">
      <c r="A918" s="302" t="s">
        <v>2097</v>
      </c>
      <c r="B918" s="305">
        <v>105576</v>
      </c>
      <c r="C918" s="302" t="s">
        <v>2296</v>
      </c>
      <c r="D918" s="305" t="s">
        <v>38</v>
      </c>
      <c r="E918" s="306">
        <v>0.12540000000000001</v>
      </c>
    </row>
    <row r="919" spans="1:5" x14ac:dyDescent="0.25">
      <c r="A919" s="302" t="s">
        <v>2097</v>
      </c>
      <c r="B919" s="305">
        <v>105603</v>
      </c>
      <c r="C919" s="302" t="s">
        <v>2297</v>
      </c>
      <c r="D919" s="305" t="s">
        <v>38</v>
      </c>
      <c r="E919" s="306">
        <v>0.14829999999999999</v>
      </c>
    </row>
    <row r="920" spans="1:5" x14ac:dyDescent="0.25">
      <c r="A920" s="302" t="s">
        <v>2097</v>
      </c>
      <c r="B920" s="305">
        <v>105611</v>
      </c>
      <c r="C920" s="302" t="s">
        <v>2298</v>
      </c>
      <c r="D920" s="305" t="s">
        <v>38</v>
      </c>
      <c r="E920" s="306">
        <v>0.13669999999999999</v>
      </c>
    </row>
    <row r="921" spans="1:5" x14ac:dyDescent="0.25">
      <c r="A921" s="302" t="s">
        <v>2097</v>
      </c>
      <c r="B921" s="305">
        <v>105619</v>
      </c>
      <c r="C921" s="302" t="s">
        <v>2299</v>
      </c>
      <c r="D921" s="305" t="s">
        <v>38</v>
      </c>
      <c r="E921" s="306">
        <v>0.1273</v>
      </c>
    </row>
    <row r="922" spans="1:5" x14ac:dyDescent="0.25">
      <c r="A922" s="302" t="s">
        <v>2097</v>
      </c>
      <c r="B922" s="305">
        <v>105573</v>
      </c>
      <c r="C922" s="302" t="s">
        <v>2300</v>
      </c>
      <c r="D922" s="305" t="s">
        <v>38</v>
      </c>
      <c r="E922" s="306">
        <v>0.1085</v>
      </c>
    </row>
    <row r="923" spans="1:5" x14ac:dyDescent="0.25">
      <c r="A923" s="302" t="s">
        <v>2097</v>
      </c>
      <c r="B923" s="305">
        <v>105628</v>
      </c>
      <c r="C923" s="302" t="s">
        <v>2301</v>
      </c>
      <c r="D923" s="305" t="s">
        <v>38</v>
      </c>
      <c r="E923" s="306">
        <v>7.8100000000000003E-2</v>
      </c>
    </row>
    <row r="924" spans="1:5" x14ac:dyDescent="0.25">
      <c r="A924" s="302" t="s">
        <v>2097</v>
      </c>
      <c r="B924" s="305">
        <v>105634</v>
      </c>
      <c r="C924" s="302" t="s">
        <v>2302</v>
      </c>
      <c r="D924" s="305" t="s">
        <v>38</v>
      </c>
      <c r="E924" s="306">
        <v>7.5499999999999998E-2</v>
      </c>
    </row>
    <row r="925" spans="1:5" x14ac:dyDescent="0.25">
      <c r="A925" s="302" t="s">
        <v>2097</v>
      </c>
      <c r="B925" s="305">
        <v>105604</v>
      </c>
      <c r="C925" s="302" t="s">
        <v>2303</v>
      </c>
      <c r="D925" s="305" t="s">
        <v>38</v>
      </c>
      <c r="E925" s="306">
        <v>9.2399999999999996E-2</v>
      </c>
    </row>
    <row r="926" spans="1:5" x14ac:dyDescent="0.25">
      <c r="A926" s="302" t="s">
        <v>2097</v>
      </c>
      <c r="B926" s="305">
        <v>105612</v>
      </c>
      <c r="C926" s="302" t="s">
        <v>2304</v>
      </c>
      <c r="D926" s="305" t="s">
        <v>38</v>
      </c>
      <c r="E926" s="306">
        <v>8.3500000000000005E-2</v>
      </c>
    </row>
    <row r="927" spans="1:5" x14ac:dyDescent="0.25">
      <c r="A927" s="302" t="s">
        <v>2097</v>
      </c>
      <c r="B927" s="305">
        <v>105620</v>
      </c>
      <c r="C927" s="302" t="s">
        <v>2305</v>
      </c>
      <c r="D927" s="305" t="s">
        <v>38</v>
      </c>
      <c r="E927" s="306">
        <v>7.6499999999999999E-2</v>
      </c>
    </row>
    <row r="928" spans="1:5" x14ac:dyDescent="0.25">
      <c r="A928" s="302" t="s">
        <v>2097</v>
      </c>
      <c r="B928" s="305">
        <v>105586</v>
      </c>
      <c r="C928" s="302" t="s">
        <v>2306</v>
      </c>
      <c r="D928" s="305" t="s">
        <v>38</v>
      </c>
      <c r="E928" s="306">
        <v>0.20349999999999999</v>
      </c>
    </row>
    <row r="929" spans="1:5" x14ac:dyDescent="0.25">
      <c r="A929" s="302" t="s">
        <v>2097</v>
      </c>
      <c r="B929" s="305">
        <v>105587</v>
      </c>
      <c r="C929" s="302" t="s">
        <v>2307</v>
      </c>
      <c r="D929" s="305" t="s">
        <v>38</v>
      </c>
      <c r="E929" s="306">
        <v>0.16869999999999999</v>
      </c>
    </row>
    <row r="930" spans="1:5" x14ac:dyDescent="0.25">
      <c r="A930" s="302" t="s">
        <v>2097</v>
      </c>
      <c r="B930" s="305">
        <v>105589</v>
      </c>
      <c r="C930" s="302" t="s">
        <v>2308</v>
      </c>
      <c r="D930" s="305" t="s">
        <v>38</v>
      </c>
      <c r="E930" s="306">
        <v>0.16650000000000001</v>
      </c>
    </row>
    <row r="931" spans="1:5" x14ac:dyDescent="0.25">
      <c r="A931" s="302" t="s">
        <v>2097</v>
      </c>
      <c r="B931" s="305">
        <v>105584</v>
      </c>
      <c r="C931" s="302" t="s">
        <v>2309</v>
      </c>
      <c r="D931" s="305" t="s">
        <v>38</v>
      </c>
      <c r="E931" s="306">
        <v>0.10580000000000001</v>
      </c>
    </row>
    <row r="932" spans="1:5" x14ac:dyDescent="0.25">
      <c r="A932" s="302" t="s">
        <v>2097</v>
      </c>
      <c r="B932" s="305">
        <v>105720</v>
      </c>
      <c r="C932" s="302" t="s">
        <v>2310</v>
      </c>
      <c r="D932" s="305" t="s">
        <v>38</v>
      </c>
      <c r="E932" s="306">
        <v>9.11E-2</v>
      </c>
    </row>
    <row r="933" spans="1:5" x14ac:dyDescent="0.25">
      <c r="A933" s="302" t="s">
        <v>2097</v>
      </c>
      <c r="B933" s="305">
        <v>105722</v>
      </c>
      <c r="C933" s="302" t="s">
        <v>2311</v>
      </c>
      <c r="D933" s="305" t="s">
        <v>38</v>
      </c>
      <c r="E933" s="306">
        <v>9.2799999999999994E-2</v>
      </c>
    </row>
    <row r="934" spans="1:5" x14ac:dyDescent="0.25">
      <c r="A934" s="302" t="s">
        <v>2097</v>
      </c>
      <c r="B934" s="305">
        <v>105593</v>
      </c>
      <c r="C934" s="302" t="s">
        <v>2312</v>
      </c>
      <c r="D934" s="305" t="s">
        <v>38</v>
      </c>
      <c r="E934" s="306">
        <v>0.22489999999999999</v>
      </c>
    </row>
    <row r="935" spans="1:5" x14ac:dyDescent="0.25">
      <c r="A935" s="302" t="s">
        <v>2097</v>
      </c>
      <c r="B935" s="305">
        <v>105594</v>
      </c>
      <c r="C935" s="302" t="s">
        <v>2313</v>
      </c>
      <c r="D935" s="305" t="s">
        <v>38</v>
      </c>
      <c r="E935" s="306">
        <v>0.18890000000000001</v>
      </c>
    </row>
    <row r="936" spans="1:5" x14ac:dyDescent="0.25">
      <c r="A936" s="302" t="s">
        <v>2097</v>
      </c>
      <c r="B936" s="305">
        <v>105596</v>
      </c>
      <c r="C936" s="302" t="s">
        <v>2314</v>
      </c>
      <c r="D936" s="305" t="s">
        <v>38</v>
      </c>
      <c r="E936" s="306">
        <v>0.18659999999999999</v>
      </c>
    </row>
    <row r="937" spans="1:5" x14ac:dyDescent="0.25">
      <c r="A937" s="302" t="s">
        <v>2097</v>
      </c>
      <c r="B937" s="305">
        <v>105591</v>
      </c>
      <c r="C937" s="302" t="s">
        <v>2315</v>
      </c>
      <c r="D937" s="305" t="s">
        <v>38</v>
      </c>
      <c r="E937" s="306">
        <v>0.12039999999999999</v>
      </c>
    </row>
    <row r="938" spans="1:5" x14ac:dyDescent="0.25">
      <c r="A938" s="302" t="s">
        <v>2097</v>
      </c>
      <c r="B938" s="305">
        <v>105724</v>
      </c>
      <c r="C938" s="302" t="s">
        <v>2316</v>
      </c>
      <c r="D938" s="305" t="s">
        <v>38</v>
      </c>
      <c r="E938" s="306">
        <v>0.10440000000000001</v>
      </c>
    </row>
    <row r="939" spans="1:5" x14ac:dyDescent="0.25">
      <c r="A939" s="302" t="s">
        <v>2097</v>
      </c>
      <c r="B939" s="305">
        <v>105726</v>
      </c>
      <c r="C939" s="302" t="s">
        <v>2317</v>
      </c>
      <c r="D939" s="305" t="s">
        <v>38</v>
      </c>
      <c r="E939" s="306">
        <v>0.10630000000000001</v>
      </c>
    </row>
    <row r="940" spans="1:5" x14ac:dyDescent="0.25">
      <c r="A940" s="302" t="s">
        <v>2097</v>
      </c>
      <c r="B940" s="305">
        <v>105567</v>
      </c>
      <c r="C940" s="302" t="s">
        <v>2318</v>
      </c>
      <c r="D940" s="305" t="s">
        <v>38</v>
      </c>
      <c r="E940" s="306">
        <v>0.33900000000000002</v>
      </c>
    </row>
    <row r="941" spans="1:5" x14ac:dyDescent="0.25">
      <c r="A941" s="302" t="s">
        <v>2097</v>
      </c>
      <c r="B941" s="305">
        <v>105568</v>
      </c>
      <c r="C941" s="302" t="s">
        <v>2319</v>
      </c>
      <c r="D941" s="305" t="s">
        <v>38</v>
      </c>
      <c r="E941" s="306">
        <v>0.33279999999999998</v>
      </c>
    </row>
    <row r="942" spans="1:5" x14ac:dyDescent="0.25">
      <c r="A942" s="302" t="s">
        <v>2097</v>
      </c>
      <c r="B942" s="305">
        <v>105570</v>
      </c>
      <c r="C942" s="302" t="s">
        <v>2320</v>
      </c>
      <c r="D942" s="305" t="s">
        <v>38</v>
      </c>
      <c r="E942" s="306">
        <v>0.32540000000000002</v>
      </c>
    </row>
    <row r="943" spans="1:5" x14ac:dyDescent="0.25">
      <c r="A943" s="302" t="s">
        <v>2097</v>
      </c>
      <c r="B943" s="305">
        <v>100575</v>
      </c>
      <c r="C943" s="302" t="s">
        <v>2321</v>
      </c>
      <c r="D943" s="305" t="s">
        <v>237</v>
      </c>
      <c r="E943" s="306">
        <v>0.40620000000000001</v>
      </c>
    </row>
    <row r="944" spans="1:5" x14ac:dyDescent="0.25">
      <c r="A944" s="302" t="s">
        <v>2097</v>
      </c>
      <c r="B944" s="305">
        <v>100577</v>
      </c>
      <c r="C944" s="302" t="s">
        <v>2322</v>
      </c>
      <c r="D944" s="305" t="s">
        <v>237</v>
      </c>
      <c r="E944" s="306">
        <v>0.29220000000000002</v>
      </c>
    </row>
    <row r="945" spans="1:5" x14ac:dyDescent="0.25">
      <c r="A945" s="302" t="s">
        <v>2097</v>
      </c>
      <c r="B945" s="305">
        <v>105598</v>
      </c>
      <c r="C945" s="302" t="s">
        <v>2323</v>
      </c>
      <c r="D945" s="305" t="s">
        <v>237</v>
      </c>
      <c r="E945" s="306">
        <v>0.32679999999999998</v>
      </c>
    </row>
    <row r="946" spans="1:5" x14ac:dyDescent="0.25">
      <c r="A946" s="302" t="s">
        <v>2097</v>
      </c>
      <c r="B946" s="305">
        <v>100576</v>
      </c>
      <c r="C946" s="302" t="s">
        <v>2324</v>
      </c>
      <c r="D946" s="305" t="s">
        <v>237</v>
      </c>
      <c r="E946" s="306">
        <v>0.3639</v>
      </c>
    </row>
    <row r="947" spans="1:5" x14ac:dyDescent="0.25">
      <c r="A947" s="302" t="s">
        <v>2097</v>
      </c>
      <c r="B947" s="305">
        <v>105597</v>
      </c>
      <c r="C947" s="302" t="s">
        <v>2325</v>
      </c>
      <c r="D947" s="305" t="s">
        <v>237</v>
      </c>
      <c r="E947" s="306">
        <v>0.38940000000000002</v>
      </c>
    </row>
    <row r="948" spans="1:5" x14ac:dyDescent="0.25">
      <c r="A948" s="302" t="s">
        <v>2326</v>
      </c>
      <c r="B948" s="305">
        <v>102730</v>
      </c>
      <c r="C948" s="302" t="s">
        <v>2327</v>
      </c>
      <c r="D948" s="305" t="s">
        <v>1</v>
      </c>
      <c r="E948" s="306">
        <v>0.1893</v>
      </c>
    </row>
    <row r="949" spans="1:5" x14ac:dyDescent="0.25">
      <c r="A949" s="302" t="s">
        <v>2326</v>
      </c>
      <c r="B949" s="305">
        <v>102731</v>
      </c>
      <c r="C949" s="302" t="s">
        <v>2328</v>
      </c>
      <c r="D949" s="305" t="s">
        <v>1</v>
      </c>
      <c r="E949" s="306">
        <v>0.15870000000000001</v>
      </c>
    </row>
    <row r="950" spans="1:5" x14ac:dyDescent="0.25">
      <c r="A950" s="302" t="s">
        <v>2326</v>
      </c>
      <c r="B950" s="305">
        <v>102732</v>
      </c>
      <c r="C950" s="302" t="s">
        <v>2329</v>
      </c>
      <c r="D950" s="305" t="s">
        <v>1</v>
      </c>
      <c r="E950" s="306">
        <v>0.11020000000000001</v>
      </c>
    </row>
    <row r="951" spans="1:5" x14ac:dyDescent="0.25">
      <c r="A951" s="302" t="s">
        <v>2326</v>
      </c>
      <c r="B951" s="305">
        <v>102733</v>
      </c>
      <c r="C951" s="302" t="s">
        <v>2330</v>
      </c>
      <c r="D951" s="305" t="s">
        <v>1</v>
      </c>
      <c r="E951" s="306">
        <v>6.4500000000000002E-2</v>
      </c>
    </row>
    <row r="952" spans="1:5" x14ac:dyDescent="0.25">
      <c r="A952" s="302" t="s">
        <v>2326</v>
      </c>
      <c r="B952" s="305">
        <v>102728</v>
      </c>
      <c r="C952" s="302" t="s">
        <v>2331</v>
      </c>
      <c r="D952" s="305" t="s">
        <v>1</v>
      </c>
      <c r="E952" s="306">
        <v>0.31380000000000002</v>
      </c>
    </row>
    <row r="953" spans="1:5" x14ac:dyDescent="0.25">
      <c r="A953" s="302" t="s">
        <v>2326</v>
      </c>
      <c r="B953" s="305">
        <v>102729</v>
      </c>
      <c r="C953" s="302" t="s">
        <v>2332</v>
      </c>
      <c r="D953" s="305" t="s">
        <v>1</v>
      </c>
      <c r="E953" s="306">
        <v>0.2361</v>
      </c>
    </row>
    <row r="954" spans="1:5" x14ac:dyDescent="0.25">
      <c r="A954" s="302" t="s">
        <v>2326</v>
      </c>
      <c r="B954" s="305">
        <v>102734</v>
      </c>
      <c r="C954" s="302" t="s">
        <v>2333</v>
      </c>
      <c r="D954" s="305" t="s">
        <v>1</v>
      </c>
      <c r="E954" s="306">
        <v>0.25</v>
      </c>
    </row>
    <row r="955" spans="1:5" x14ac:dyDescent="0.25">
      <c r="A955" s="302" t="s">
        <v>2326</v>
      </c>
      <c r="B955" s="305">
        <v>102735</v>
      </c>
      <c r="C955" s="302" t="s">
        <v>2334</v>
      </c>
      <c r="D955" s="305" t="s">
        <v>1</v>
      </c>
      <c r="E955" s="306">
        <v>0.1812</v>
      </c>
    </row>
    <row r="956" spans="1:5" x14ac:dyDescent="0.25">
      <c r="A956" s="302" t="s">
        <v>2326</v>
      </c>
      <c r="B956" s="305">
        <v>102765</v>
      </c>
      <c r="C956" s="302" t="s">
        <v>2335</v>
      </c>
      <c r="D956" s="305" t="s">
        <v>36</v>
      </c>
      <c r="E956" s="306">
        <v>0.27310000000000001</v>
      </c>
    </row>
    <row r="957" spans="1:5" x14ac:dyDescent="0.25">
      <c r="A957" s="302" t="s">
        <v>2326</v>
      </c>
      <c r="B957" s="305">
        <v>102795</v>
      </c>
      <c r="C957" s="302" t="s">
        <v>2336</v>
      </c>
      <c r="D957" s="305" t="s">
        <v>36</v>
      </c>
      <c r="E957" s="306">
        <v>0.25230000000000002</v>
      </c>
    </row>
    <row r="958" spans="1:5" x14ac:dyDescent="0.25">
      <c r="A958" s="302" t="s">
        <v>2326</v>
      </c>
      <c r="B958" s="305">
        <v>102766</v>
      </c>
      <c r="C958" s="302" t="s">
        <v>2337</v>
      </c>
      <c r="D958" s="305" t="s">
        <v>36</v>
      </c>
      <c r="E958" s="306">
        <v>0.25340000000000001</v>
      </c>
    </row>
    <row r="959" spans="1:5" x14ac:dyDescent="0.25">
      <c r="A959" s="302" t="s">
        <v>2326</v>
      </c>
      <c r="B959" s="305">
        <v>102796</v>
      </c>
      <c r="C959" s="302" t="s">
        <v>2338</v>
      </c>
      <c r="D959" s="305" t="s">
        <v>36</v>
      </c>
      <c r="E959" s="306">
        <v>0.23830000000000001</v>
      </c>
    </row>
    <row r="960" spans="1:5" x14ac:dyDescent="0.25">
      <c r="A960" s="302" t="s">
        <v>2326</v>
      </c>
      <c r="B960" s="305">
        <v>102767</v>
      </c>
      <c r="C960" s="302" t="s">
        <v>2339</v>
      </c>
      <c r="D960" s="305" t="s">
        <v>36</v>
      </c>
      <c r="E960" s="306">
        <v>0.2455</v>
      </c>
    </row>
    <row r="961" spans="1:5" x14ac:dyDescent="0.25">
      <c r="A961" s="302" t="s">
        <v>2326</v>
      </c>
      <c r="B961" s="305">
        <v>102797</v>
      </c>
      <c r="C961" s="302" t="s">
        <v>2340</v>
      </c>
      <c r="D961" s="305" t="s">
        <v>36</v>
      </c>
      <c r="E961" s="306">
        <v>0.23280000000000001</v>
      </c>
    </row>
    <row r="962" spans="1:5" x14ac:dyDescent="0.25">
      <c r="A962" s="302" t="s">
        <v>2326</v>
      </c>
      <c r="B962" s="305">
        <v>102768</v>
      </c>
      <c r="C962" s="302" t="s">
        <v>2341</v>
      </c>
      <c r="D962" s="305" t="s">
        <v>36</v>
      </c>
      <c r="E962" s="306">
        <v>0.22720000000000001</v>
      </c>
    </row>
    <row r="963" spans="1:5" x14ac:dyDescent="0.25">
      <c r="A963" s="302" t="s">
        <v>2326</v>
      </c>
      <c r="B963" s="305">
        <v>102798</v>
      </c>
      <c r="C963" s="302" t="s">
        <v>2342</v>
      </c>
      <c r="D963" s="305" t="s">
        <v>36</v>
      </c>
      <c r="E963" s="306">
        <v>0.2293</v>
      </c>
    </row>
    <row r="964" spans="1:5" x14ac:dyDescent="0.25">
      <c r="A964" s="302" t="s">
        <v>2326</v>
      </c>
      <c r="B964" s="305">
        <v>102744</v>
      </c>
      <c r="C964" s="302" t="s">
        <v>2343</v>
      </c>
      <c r="D964" s="305" t="s">
        <v>36</v>
      </c>
      <c r="E964" s="306">
        <v>0.25190000000000001</v>
      </c>
    </row>
    <row r="965" spans="1:5" x14ac:dyDescent="0.25">
      <c r="A965" s="302" t="s">
        <v>2326</v>
      </c>
      <c r="B965" s="305">
        <v>102755</v>
      </c>
      <c r="C965" s="302" t="s">
        <v>2344</v>
      </c>
      <c r="D965" s="305" t="s">
        <v>36</v>
      </c>
      <c r="E965" s="306">
        <v>0.23569999999999999</v>
      </c>
    </row>
    <row r="966" spans="1:5" x14ac:dyDescent="0.25">
      <c r="A966" s="302" t="s">
        <v>2326</v>
      </c>
      <c r="B966" s="305">
        <v>102782</v>
      </c>
      <c r="C966" s="302" t="s">
        <v>2345</v>
      </c>
      <c r="D966" s="305" t="s">
        <v>36</v>
      </c>
      <c r="E966" s="306">
        <v>0.25719999999999998</v>
      </c>
    </row>
    <row r="967" spans="1:5" x14ac:dyDescent="0.25">
      <c r="A967" s="302" t="s">
        <v>2326</v>
      </c>
      <c r="B967" s="305">
        <v>102745</v>
      </c>
      <c r="C967" s="302" t="s">
        <v>2346</v>
      </c>
      <c r="D967" s="305" t="s">
        <v>36</v>
      </c>
      <c r="E967" s="306">
        <v>0.24590000000000001</v>
      </c>
    </row>
    <row r="968" spans="1:5" x14ac:dyDescent="0.25">
      <c r="A968" s="302" t="s">
        <v>2326</v>
      </c>
      <c r="B968" s="305">
        <v>102756</v>
      </c>
      <c r="C968" s="302" t="s">
        <v>2347</v>
      </c>
      <c r="D968" s="305" t="s">
        <v>36</v>
      </c>
      <c r="E968" s="306">
        <v>0.22839999999999999</v>
      </c>
    </row>
    <row r="969" spans="1:5" x14ac:dyDescent="0.25">
      <c r="A969" s="302" t="s">
        <v>2326</v>
      </c>
      <c r="B969" s="305">
        <v>102783</v>
      </c>
      <c r="C969" s="302" t="s">
        <v>2348</v>
      </c>
      <c r="D969" s="305" t="s">
        <v>36</v>
      </c>
      <c r="E969" s="306">
        <v>0.26129999999999998</v>
      </c>
    </row>
    <row r="970" spans="1:5" x14ac:dyDescent="0.25">
      <c r="A970" s="302" t="s">
        <v>2326</v>
      </c>
      <c r="B970" s="305">
        <v>102746</v>
      </c>
      <c r="C970" s="302" t="s">
        <v>2349</v>
      </c>
      <c r="D970" s="305" t="s">
        <v>36</v>
      </c>
      <c r="E970" s="306">
        <v>0.2397</v>
      </c>
    </row>
    <row r="971" spans="1:5" x14ac:dyDescent="0.25">
      <c r="A971" s="302" t="s">
        <v>2326</v>
      </c>
      <c r="B971" s="305">
        <v>102757</v>
      </c>
      <c r="C971" s="302" t="s">
        <v>2350</v>
      </c>
      <c r="D971" s="305" t="s">
        <v>36</v>
      </c>
      <c r="E971" s="306">
        <v>0.2215</v>
      </c>
    </row>
    <row r="972" spans="1:5" x14ac:dyDescent="0.25">
      <c r="A972" s="302" t="s">
        <v>2326</v>
      </c>
      <c r="B972" s="305">
        <v>102784</v>
      </c>
      <c r="C972" s="302" t="s">
        <v>2351</v>
      </c>
      <c r="D972" s="305" t="s">
        <v>36</v>
      </c>
      <c r="E972" s="306">
        <v>0.19500000000000001</v>
      </c>
    </row>
    <row r="973" spans="1:5" x14ac:dyDescent="0.25">
      <c r="A973" s="302" t="s">
        <v>2326</v>
      </c>
      <c r="B973" s="305">
        <v>102779</v>
      </c>
      <c r="C973" s="302" t="s">
        <v>2352</v>
      </c>
      <c r="D973" s="305" t="s">
        <v>36</v>
      </c>
      <c r="E973" s="306">
        <v>0.2747</v>
      </c>
    </row>
    <row r="974" spans="1:5" x14ac:dyDescent="0.25">
      <c r="A974" s="302" t="s">
        <v>2326</v>
      </c>
      <c r="B974" s="305">
        <v>102780</v>
      </c>
      <c r="C974" s="302" t="s">
        <v>2353</v>
      </c>
      <c r="D974" s="305" t="s">
        <v>36</v>
      </c>
      <c r="E974" s="306">
        <v>0.2747</v>
      </c>
    </row>
    <row r="975" spans="1:5" x14ac:dyDescent="0.25">
      <c r="A975" s="302" t="s">
        <v>2326</v>
      </c>
      <c r="B975" s="305">
        <v>102743</v>
      </c>
      <c r="C975" s="302" t="s">
        <v>2354</v>
      </c>
      <c r="D975" s="305" t="s">
        <v>36</v>
      </c>
      <c r="E975" s="306">
        <v>0.25829999999999997</v>
      </c>
    </row>
    <row r="976" spans="1:5" x14ac:dyDescent="0.25">
      <c r="A976" s="302" t="s">
        <v>2326</v>
      </c>
      <c r="B976" s="305">
        <v>102781</v>
      </c>
      <c r="C976" s="302" t="s">
        <v>2355</v>
      </c>
      <c r="D976" s="305" t="s">
        <v>36</v>
      </c>
      <c r="E976" s="306">
        <v>0.27450000000000002</v>
      </c>
    </row>
    <row r="977" spans="1:5" x14ac:dyDescent="0.25">
      <c r="A977" s="302" t="s">
        <v>2326</v>
      </c>
      <c r="B977" s="305">
        <v>102761</v>
      </c>
      <c r="C977" s="302" t="s">
        <v>2356</v>
      </c>
      <c r="D977" s="305" t="s">
        <v>36</v>
      </c>
      <c r="E977" s="306">
        <v>0.2747</v>
      </c>
    </row>
    <row r="978" spans="1:5" x14ac:dyDescent="0.25">
      <c r="A978" s="302" t="s">
        <v>2326</v>
      </c>
      <c r="B978" s="305">
        <v>102791</v>
      </c>
      <c r="C978" s="302" t="s">
        <v>2357</v>
      </c>
      <c r="D978" s="305" t="s">
        <v>36</v>
      </c>
      <c r="E978" s="306">
        <v>0.25190000000000001</v>
      </c>
    </row>
    <row r="979" spans="1:5" x14ac:dyDescent="0.25">
      <c r="A979" s="302" t="s">
        <v>2326</v>
      </c>
      <c r="B979" s="305">
        <v>102762</v>
      </c>
      <c r="C979" s="302" t="s">
        <v>2358</v>
      </c>
      <c r="D979" s="305" t="s">
        <v>36</v>
      </c>
      <c r="E979" s="306">
        <v>0.25440000000000002</v>
      </c>
    </row>
    <row r="980" spans="1:5" x14ac:dyDescent="0.25">
      <c r="A980" s="302" t="s">
        <v>2326</v>
      </c>
      <c r="B980" s="305">
        <v>102792</v>
      </c>
      <c r="C980" s="302" t="s">
        <v>2359</v>
      </c>
      <c r="D980" s="305" t="s">
        <v>36</v>
      </c>
      <c r="E980" s="306">
        <v>0.23960000000000001</v>
      </c>
    </row>
    <row r="981" spans="1:5" x14ac:dyDescent="0.25">
      <c r="A981" s="302" t="s">
        <v>2326</v>
      </c>
      <c r="B981" s="305">
        <v>102763</v>
      </c>
      <c r="C981" s="302" t="s">
        <v>2360</v>
      </c>
      <c r="D981" s="305" t="s">
        <v>36</v>
      </c>
      <c r="E981" s="306">
        <v>0.2472</v>
      </c>
    </row>
    <row r="982" spans="1:5" x14ac:dyDescent="0.25">
      <c r="A982" s="302" t="s">
        <v>2326</v>
      </c>
      <c r="B982" s="305">
        <v>102793</v>
      </c>
      <c r="C982" s="302" t="s">
        <v>2361</v>
      </c>
      <c r="D982" s="305" t="s">
        <v>36</v>
      </c>
      <c r="E982" s="306">
        <v>0.22520000000000001</v>
      </c>
    </row>
    <row r="983" spans="1:5" x14ac:dyDescent="0.25">
      <c r="A983" s="302" t="s">
        <v>2326</v>
      </c>
      <c r="B983" s="305">
        <v>102764</v>
      </c>
      <c r="C983" s="302" t="s">
        <v>2362</v>
      </c>
      <c r="D983" s="305" t="s">
        <v>36</v>
      </c>
      <c r="E983" s="306">
        <v>0.2291</v>
      </c>
    </row>
    <row r="984" spans="1:5" x14ac:dyDescent="0.25">
      <c r="A984" s="302" t="s">
        <v>2326</v>
      </c>
      <c r="B984" s="305">
        <v>102794</v>
      </c>
      <c r="C984" s="302" t="s">
        <v>2363</v>
      </c>
      <c r="D984" s="305" t="s">
        <v>36</v>
      </c>
      <c r="E984" s="306">
        <v>0.22040000000000001</v>
      </c>
    </row>
    <row r="985" spans="1:5" x14ac:dyDescent="0.25">
      <c r="A985" s="302" t="s">
        <v>2326</v>
      </c>
      <c r="B985" s="305">
        <v>102740</v>
      </c>
      <c r="C985" s="302" t="s">
        <v>2364</v>
      </c>
      <c r="D985" s="305" t="s">
        <v>36</v>
      </c>
      <c r="E985" s="306">
        <v>0.25319999999999998</v>
      </c>
    </row>
    <row r="986" spans="1:5" x14ac:dyDescent="0.25">
      <c r="A986" s="302" t="s">
        <v>2326</v>
      </c>
      <c r="B986" s="305">
        <v>102752</v>
      </c>
      <c r="C986" s="302" t="s">
        <v>2365</v>
      </c>
      <c r="D986" s="305" t="s">
        <v>36</v>
      </c>
      <c r="E986" s="306">
        <v>0.24149999999999999</v>
      </c>
    </row>
    <row r="987" spans="1:5" x14ac:dyDescent="0.25">
      <c r="A987" s="302" t="s">
        <v>2326</v>
      </c>
      <c r="B987" s="305">
        <v>102776</v>
      </c>
      <c r="C987" s="302" t="s">
        <v>2366</v>
      </c>
      <c r="D987" s="305" t="s">
        <v>36</v>
      </c>
      <c r="E987" s="306">
        <v>0.27439999999999998</v>
      </c>
    </row>
    <row r="988" spans="1:5" x14ac:dyDescent="0.25">
      <c r="A988" s="302" t="s">
        <v>2326</v>
      </c>
      <c r="B988" s="305">
        <v>102741</v>
      </c>
      <c r="C988" s="302" t="s">
        <v>2367</v>
      </c>
      <c r="D988" s="305" t="s">
        <v>36</v>
      </c>
      <c r="E988" s="306">
        <v>0.2475</v>
      </c>
    </row>
    <row r="989" spans="1:5" x14ac:dyDescent="0.25">
      <c r="A989" s="302" t="s">
        <v>2326</v>
      </c>
      <c r="B989" s="305">
        <v>102753</v>
      </c>
      <c r="C989" s="302" t="s">
        <v>2368</v>
      </c>
      <c r="D989" s="305" t="s">
        <v>36</v>
      </c>
      <c r="E989" s="306">
        <v>0.23430000000000001</v>
      </c>
    </row>
    <row r="990" spans="1:5" x14ac:dyDescent="0.25">
      <c r="A990" s="302" t="s">
        <v>2326</v>
      </c>
      <c r="B990" s="305">
        <v>102777</v>
      </c>
      <c r="C990" s="302" t="s">
        <v>2369</v>
      </c>
      <c r="D990" s="305" t="s">
        <v>36</v>
      </c>
      <c r="E990" s="306">
        <v>0.27429999999999999</v>
      </c>
    </row>
    <row r="991" spans="1:5" x14ac:dyDescent="0.25">
      <c r="A991" s="302" t="s">
        <v>2326</v>
      </c>
      <c r="B991" s="305">
        <v>102742</v>
      </c>
      <c r="C991" s="302" t="s">
        <v>2370</v>
      </c>
      <c r="D991" s="305" t="s">
        <v>36</v>
      </c>
      <c r="E991" s="306">
        <v>0.24160000000000001</v>
      </c>
    </row>
    <row r="992" spans="1:5" x14ac:dyDescent="0.25">
      <c r="A992" s="302" t="s">
        <v>2326</v>
      </c>
      <c r="B992" s="305">
        <v>102754</v>
      </c>
      <c r="C992" s="302" t="s">
        <v>2371</v>
      </c>
      <c r="D992" s="305" t="s">
        <v>36</v>
      </c>
      <c r="E992" s="306">
        <v>0.22739999999999999</v>
      </c>
    </row>
    <row r="993" spans="1:5" x14ac:dyDescent="0.25">
      <c r="A993" s="302" t="s">
        <v>2326</v>
      </c>
      <c r="B993" s="305">
        <v>102778</v>
      </c>
      <c r="C993" s="302" t="s">
        <v>2372</v>
      </c>
      <c r="D993" s="305" t="s">
        <v>36</v>
      </c>
      <c r="E993" s="306">
        <v>0.21290000000000001</v>
      </c>
    </row>
    <row r="994" spans="1:5" x14ac:dyDescent="0.25">
      <c r="A994" s="302" t="s">
        <v>2326</v>
      </c>
      <c r="B994" s="305">
        <v>102737</v>
      </c>
      <c r="C994" s="302" t="s">
        <v>2373</v>
      </c>
      <c r="D994" s="305" t="s">
        <v>36</v>
      </c>
      <c r="E994" s="306">
        <v>0.27779999999999999</v>
      </c>
    </row>
    <row r="995" spans="1:5" x14ac:dyDescent="0.25">
      <c r="A995" s="302" t="s">
        <v>2326</v>
      </c>
      <c r="B995" s="305">
        <v>102773</v>
      </c>
      <c r="C995" s="302" t="s">
        <v>2374</v>
      </c>
      <c r="D995" s="305" t="s">
        <v>36</v>
      </c>
      <c r="E995" s="306">
        <v>0.2747</v>
      </c>
    </row>
    <row r="996" spans="1:5" x14ac:dyDescent="0.25">
      <c r="A996" s="302" t="s">
        <v>2326</v>
      </c>
      <c r="B996" s="305">
        <v>102738</v>
      </c>
      <c r="C996" s="302" t="s">
        <v>2375</v>
      </c>
      <c r="D996" s="305" t="s">
        <v>36</v>
      </c>
      <c r="E996" s="306">
        <v>0.26569999999999999</v>
      </c>
    </row>
    <row r="997" spans="1:5" x14ac:dyDescent="0.25">
      <c r="A997" s="302" t="s">
        <v>2326</v>
      </c>
      <c r="B997" s="305">
        <v>102750</v>
      </c>
      <c r="C997" s="302" t="s">
        <v>2376</v>
      </c>
      <c r="D997" s="305" t="s">
        <v>36</v>
      </c>
      <c r="E997" s="306">
        <v>0.26129999999999998</v>
      </c>
    </row>
    <row r="998" spans="1:5" x14ac:dyDescent="0.25">
      <c r="A998" s="302" t="s">
        <v>2326</v>
      </c>
      <c r="B998" s="305">
        <v>102774</v>
      </c>
      <c r="C998" s="302" t="s">
        <v>2377</v>
      </c>
      <c r="D998" s="305" t="s">
        <v>36</v>
      </c>
      <c r="E998" s="306">
        <v>0.2747</v>
      </c>
    </row>
    <row r="999" spans="1:5" x14ac:dyDescent="0.25">
      <c r="A999" s="302" t="s">
        <v>2326</v>
      </c>
      <c r="B999" s="305">
        <v>102739</v>
      </c>
      <c r="C999" s="302" t="s">
        <v>2378</v>
      </c>
      <c r="D999" s="305" t="s">
        <v>36</v>
      </c>
      <c r="E999" s="306">
        <v>0.25929999999999997</v>
      </c>
    </row>
    <row r="1000" spans="1:5" x14ac:dyDescent="0.25">
      <c r="A1000" s="302" t="s">
        <v>2326</v>
      </c>
      <c r="B1000" s="305">
        <v>102751</v>
      </c>
      <c r="C1000" s="302" t="s">
        <v>2379</v>
      </c>
      <c r="D1000" s="305" t="s">
        <v>36</v>
      </c>
      <c r="E1000" s="306">
        <v>0.24990000000000001</v>
      </c>
    </row>
    <row r="1001" spans="1:5" x14ac:dyDescent="0.25">
      <c r="A1001" s="302" t="s">
        <v>2326</v>
      </c>
      <c r="B1001" s="305">
        <v>102775</v>
      </c>
      <c r="C1001" s="302" t="s">
        <v>2380</v>
      </c>
      <c r="D1001" s="305" t="s">
        <v>36</v>
      </c>
      <c r="E1001" s="306">
        <v>0.27439999999999998</v>
      </c>
    </row>
    <row r="1002" spans="1:5" x14ac:dyDescent="0.25">
      <c r="A1002" s="302" t="s">
        <v>2326</v>
      </c>
      <c r="B1002" s="305">
        <v>102769</v>
      </c>
      <c r="C1002" s="302" t="s">
        <v>2381</v>
      </c>
      <c r="D1002" s="305" t="s">
        <v>36</v>
      </c>
      <c r="E1002" s="306">
        <v>0.2671</v>
      </c>
    </row>
    <row r="1003" spans="1:5" x14ac:dyDescent="0.25">
      <c r="A1003" s="302" t="s">
        <v>2326</v>
      </c>
      <c r="B1003" s="305">
        <v>102799</v>
      </c>
      <c r="C1003" s="302" t="s">
        <v>2382</v>
      </c>
      <c r="D1003" s="305" t="s">
        <v>36</v>
      </c>
      <c r="E1003" s="306">
        <v>0.25280000000000002</v>
      </c>
    </row>
    <row r="1004" spans="1:5" x14ac:dyDescent="0.25">
      <c r="A1004" s="302" t="s">
        <v>2326</v>
      </c>
      <c r="B1004" s="305">
        <v>102770</v>
      </c>
      <c r="C1004" s="302" t="s">
        <v>2383</v>
      </c>
      <c r="D1004" s="305" t="s">
        <v>36</v>
      </c>
      <c r="E1004" s="306">
        <v>0.25230000000000002</v>
      </c>
    </row>
    <row r="1005" spans="1:5" x14ac:dyDescent="0.25">
      <c r="A1005" s="302" t="s">
        <v>2326</v>
      </c>
      <c r="B1005" s="305">
        <v>102800</v>
      </c>
      <c r="C1005" s="302" t="s">
        <v>2384</v>
      </c>
      <c r="D1005" s="305" t="s">
        <v>36</v>
      </c>
      <c r="E1005" s="306">
        <v>0.2392</v>
      </c>
    </row>
    <row r="1006" spans="1:5" x14ac:dyDescent="0.25">
      <c r="A1006" s="302" t="s">
        <v>2326</v>
      </c>
      <c r="B1006" s="305">
        <v>102771</v>
      </c>
      <c r="C1006" s="302" t="s">
        <v>2385</v>
      </c>
      <c r="D1006" s="305" t="s">
        <v>36</v>
      </c>
      <c r="E1006" s="306">
        <v>0.2445</v>
      </c>
    </row>
    <row r="1007" spans="1:5" x14ac:dyDescent="0.25">
      <c r="A1007" s="302" t="s">
        <v>2326</v>
      </c>
      <c r="B1007" s="305">
        <v>102801</v>
      </c>
      <c r="C1007" s="302" t="s">
        <v>2386</v>
      </c>
      <c r="D1007" s="305" t="s">
        <v>36</v>
      </c>
      <c r="E1007" s="306">
        <v>0.23180000000000001</v>
      </c>
    </row>
    <row r="1008" spans="1:5" x14ac:dyDescent="0.25">
      <c r="A1008" s="302" t="s">
        <v>2326</v>
      </c>
      <c r="B1008" s="305">
        <v>102772</v>
      </c>
      <c r="C1008" s="302" t="s">
        <v>2387</v>
      </c>
      <c r="D1008" s="305" t="s">
        <v>36</v>
      </c>
      <c r="E1008" s="306">
        <v>0.22509999999999999</v>
      </c>
    </row>
    <row r="1009" spans="1:5" x14ac:dyDescent="0.25">
      <c r="A1009" s="302" t="s">
        <v>2326</v>
      </c>
      <c r="B1009" s="305">
        <v>102802</v>
      </c>
      <c r="C1009" s="302" t="s">
        <v>2388</v>
      </c>
      <c r="D1009" s="305" t="s">
        <v>36</v>
      </c>
      <c r="E1009" s="306">
        <v>0.22989999999999999</v>
      </c>
    </row>
    <row r="1010" spans="1:5" x14ac:dyDescent="0.25">
      <c r="A1010" s="302" t="s">
        <v>2326</v>
      </c>
      <c r="B1010" s="305">
        <v>102747</v>
      </c>
      <c r="C1010" s="302" t="s">
        <v>2389</v>
      </c>
      <c r="D1010" s="305" t="s">
        <v>36</v>
      </c>
      <c r="E1010" s="306">
        <v>0.24890000000000001</v>
      </c>
    </row>
    <row r="1011" spans="1:5" x14ac:dyDescent="0.25">
      <c r="A1011" s="302" t="s">
        <v>2326</v>
      </c>
      <c r="B1011" s="305">
        <v>102758</v>
      </c>
      <c r="C1011" s="302" t="s">
        <v>2390</v>
      </c>
      <c r="D1011" s="305" t="s">
        <v>36</v>
      </c>
      <c r="E1011" s="306">
        <v>0.23250000000000001</v>
      </c>
    </row>
    <row r="1012" spans="1:5" x14ac:dyDescent="0.25">
      <c r="A1012" s="302" t="s">
        <v>2326</v>
      </c>
      <c r="B1012" s="305">
        <v>102788</v>
      </c>
      <c r="C1012" s="302" t="s">
        <v>2391</v>
      </c>
      <c r="D1012" s="305" t="s">
        <v>36</v>
      </c>
      <c r="E1012" s="306">
        <v>0.2399</v>
      </c>
    </row>
    <row r="1013" spans="1:5" x14ac:dyDescent="0.25">
      <c r="A1013" s="302" t="s">
        <v>2326</v>
      </c>
      <c r="B1013" s="305">
        <v>102748</v>
      </c>
      <c r="C1013" s="302" t="s">
        <v>2392</v>
      </c>
      <c r="D1013" s="305" t="s">
        <v>36</v>
      </c>
      <c r="E1013" s="306">
        <v>0.2432</v>
      </c>
    </row>
    <row r="1014" spans="1:5" x14ac:dyDescent="0.25">
      <c r="A1014" s="302" t="s">
        <v>2326</v>
      </c>
      <c r="B1014" s="305">
        <v>102759</v>
      </c>
      <c r="C1014" s="302" t="s">
        <v>2393</v>
      </c>
      <c r="D1014" s="305" t="s">
        <v>36</v>
      </c>
      <c r="E1014" s="306">
        <v>0.22520000000000001</v>
      </c>
    </row>
    <row r="1015" spans="1:5" x14ac:dyDescent="0.25">
      <c r="A1015" s="302" t="s">
        <v>2326</v>
      </c>
      <c r="B1015" s="305">
        <v>102789</v>
      </c>
      <c r="C1015" s="302" t="s">
        <v>2394</v>
      </c>
      <c r="D1015" s="305" t="s">
        <v>36</v>
      </c>
      <c r="E1015" s="306">
        <v>0.23680000000000001</v>
      </c>
    </row>
    <row r="1016" spans="1:5" x14ac:dyDescent="0.25">
      <c r="A1016" s="302" t="s">
        <v>2326</v>
      </c>
      <c r="B1016" s="305">
        <v>102749</v>
      </c>
      <c r="C1016" s="302" t="s">
        <v>2395</v>
      </c>
      <c r="D1016" s="305" t="s">
        <v>36</v>
      </c>
      <c r="E1016" s="306">
        <v>0.23699999999999999</v>
      </c>
    </row>
    <row r="1017" spans="1:5" x14ac:dyDescent="0.25">
      <c r="A1017" s="302" t="s">
        <v>2326</v>
      </c>
      <c r="B1017" s="305">
        <v>102760</v>
      </c>
      <c r="C1017" s="302" t="s">
        <v>2396</v>
      </c>
      <c r="D1017" s="305" t="s">
        <v>36</v>
      </c>
      <c r="E1017" s="306">
        <v>0.21840000000000001</v>
      </c>
    </row>
    <row r="1018" spans="1:5" x14ac:dyDescent="0.25">
      <c r="A1018" s="302" t="s">
        <v>2326</v>
      </c>
      <c r="B1018" s="305">
        <v>102790</v>
      </c>
      <c r="C1018" s="302" t="s">
        <v>2397</v>
      </c>
      <c r="D1018" s="305" t="s">
        <v>36</v>
      </c>
      <c r="E1018" s="306">
        <v>0.20599999999999999</v>
      </c>
    </row>
    <row r="1019" spans="1:5" x14ac:dyDescent="0.25">
      <c r="A1019" s="302" t="s">
        <v>2326</v>
      </c>
      <c r="B1019" s="305">
        <v>102785</v>
      </c>
      <c r="C1019" s="302" t="s">
        <v>2398</v>
      </c>
      <c r="D1019" s="305" t="s">
        <v>36</v>
      </c>
      <c r="E1019" s="306">
        <v>0.2747</v>
      </c>
    </row>
    <row r="1020" spans="1:5" x14ac:dyDescent="0.25">
      <c r="A1020" s="302" t="s">
        <v>2326</v>
      </c>
      <c r="B1020" s="305">
        <v>102786</v>
      </c>
      <c r="C1020" s="302" t="s">
        <v>2399</v>
      </c>
      <c r="D1020" s="305" t="s">
        <v>36</v>
      </c>
      <c r="E1020" s="306">
        <v>0.24909999999999999</v>
      </c>
    </row>
    <row r="1021" spans="1:5" x14ac:dyDescent="0.25">
      <c r="A1021" s="302" t="s">
        <v>2326</v>
      </c>
      <c r="B1021" s="305">
        <v>102787</v>
      </c>
      <c r="C1021" s="302" t="s">
        <v>2400</v>
      </c>
      <c r="D1021" s="305" t="s">
        <v>36</v>
      </c>
      <c r="E1021" s="306">
        <v>0.25719999999999998</v>
      </c>
    </row>
    <row r="1022" spans="1:5" x14ac:dyDescent="0.25">
      <c r="A1022" s="302" t="s">
        <v>2326</v>
      </c>
      <c r="B1022" s="305">
        <v>102736</v>
      </c>
      <c r="C1022" s="302" t="s">
        <v>2401</v>
      </c>
      <c r="D1022" s="305" t="s">
        <v>38</v>
      </c>
      <c r="E1022" s="306">
        <v>6.7199999999999996E-2</v>
      </c>
    </row>
    <row r="1023" spans="1:5" x14ac:dyDescent="0.25">
      <c r="A1023" s="302" t="s">
        <v>2326</v>
      </c>
      <c r="B1023" s="305">
        <v>102727</v>
      </c>
      <c r="C1023" s="302" t="s">
        <v>2402</v>
      </c>
      <c r="D1023" s="305" t="s">
        <v>237</v>
      </c>
      <c r="E1023" s="306">
        <v>0.443</v>
      </c>
    </row>
    <row r="1024" spans="1:5" x14ac:dyDescent="0.25">
      <c r="A1024" s="302" t="s">
        <v>2403</v>
      </c>
      <c r="B1024" s="305">
        <v>102112</v>
      </c>
      <c r="C1024" s="302" t="s">
        <v>2404</v>
      </c>
      <c r="D1024" s="305" t="s">
        <v>36</v>
      </c>
      <c r="E1024" s="306">
        <v>0.94589999999999996</v>
      </c>
    </row>
    <row r="1025" spans="1:5" x14ac:dyDescent="0.25">
      <c r="A1025" s="302" t="s">
        <v>2403</v>
      </c>
      <c r="B1025" s="305">
        <v>102111</v>
      </c>
      <c r="C1025" s="302" t="s">
        <v>1008</v>
      </c>
      <c r="D1025" s="305" t="s">
        <v>36</v>
      </c>
      <c r="E1025" s="306">
        <v>0.1244</v>
      </c>
    </row>
    <row r="1026" spans="1:5" x14ac:dyDescent="0.25">
      <c r="A1026" s="302" t="s">
        <v>2403</v>
      </c>
      <c r="B1026" s="305">
        <v>102114</v>
      </c>
      <c r="C1026" s="302" t="s">
        <v>2405</v>
      </c>
      <c r="D1026" s="305" t="s">
        <v>36</v>
      </c>
      <c r="E1026" s="306">
        <v>0.94720000000000004</v>
      </c>
    </row>
    <row r="1027" spans="1:5" x14ac:dyDescent="0.25">
      <c r="A1027" s="302" t="s">
        <v>2403</v>
      </c>
      <c r="B1027" s="305">
        <v>102113</v>
      </c>
      <c r="C1027" s="302" t="s">
        <v>2406</v>
      </c>
      <c r="D1027" s="305" t="s">
        <v>36</v>
      </c>
      <c r="E1027" s="306">
        <v>7.9899999999999999E-2</v>
      </c>
    </row>
    <row r="1028" spans="1:5" x14ac:dyDescent="0.25">
      <c r="A1028" s="302" t="s">
        <v>2403</v>
      </c>
      <c r="B1028" s="305">
        <v>102117</v>
      </c>
      <c r="C1028" s="302" t="s">
        <v>2407</v>
      </c>
      <c r="D1028" s="305" t="s">
        <v>36</v>
      </c>
      <c r="E1028" s="306">
        <v>0.94869999999999999</v>
      </c>
    </row>
    <row r="1029" spans="1:5" x14ac:dyDescent="0.25">
      <c r="A1029" s="302" t="s">
        <v>2403</v>
      </c>
      <c r="B1029" s="305">
        <v>102116</v>
      </c>
      <c r="C1029" s="302" t="s">
        <v>2408</v>
      </c>
      <c r="D1029" s="305" t="s">
        <v>36</v>
      </c>
      <c r="E1029" s="306">
        <v>7.7100000000000002E-2</v>
      </c>
    </row>
    <row r="1030" spans="1:5" x14ac:dyDescent="0.25">
      <c r="A1030" s="302" t="s">
        <v>2403</v>
      </c>
      <c r="B1030" s="305">
        <v>102115</v>
      </c>
      <c r="C1030" s="302" t="s">
        <v>2409</v>
      </c>
      <c r="D1030" s="305" t="s">
        <v>36</v>
      </c>
      <c r="E1030" s="306">
        <v>6.4899999999999999E-2</v>
      </c>
    </row>
    <row r="1031" spans="1:5" x14ac:dyDescent="0.25">
      <c r="A1031" s="302" t="s">
        <v>2403</v>
      </c>
      <c r="B1031" s="305">
        <v>102123</v>
      </c>
      <c r="C1031" s="302" t="s">
        <v>2410</v>
      </c>
      <c r="D1031" s="305" t="s">
        <v>36</v>
      </c>
      <c r="E1031" s="306">
        <v>0.96220000000000006</v>
      </c>
    </row>
    <row r="1032" spans="1:5" x14ac:dyDescent="0.25">
      <c r="A1032" s="302" t="s">
        <v>2403</v>
      </c>
      <c r="B1032" s="305">
        <v>102122</v>
      </c>
      <c r="C1032" s="302" t="s">
        <v>2411</v>
      </c>
      <c r="D1032" s="305" t="s">
        <v>36</v>
      </c>
      <c r="E1032" s="306">
        <v>2.29E-2</v>
      </c>
    </row>
    <row r="1033" spans="1:5" x14ac:dyDescent="0.25">
      <c r="A1033" s="302" t="s">
        <v>2403</v>
      </c>
      <c r="B1033" s="305">
        <v>102119</v>
      </c>
      <c r="C1033" s="302" t="s">
        <v>2412</v>
      </c>
      <c r="D1033" s="305" t="s">
        <v>36</v>
      </c>
      <c r="E1033" s="306">
        <v>0.95</v>
      </c>
    </row>
    <row r="1034" spans="1:5" x14ac:dyDescent="0.25">
      <c r="A1034" s="302" t="s">
        <v>2403</v>
      </c>
      <c r="B1034" s="305">
        <v>102118</v>
      </c>
      <c r="C1034" s="302" t="s">
        <v>2413</v>
      </c>
      <c r="D1034" s="305" t="s">
        <v>36</v>
      </c>
      <c r="E1034" s="306">
        <v>5.79E-2</v>
      </c>
    </row>
    <row r="1035" spans="1:5" x14ac:dyDescent="0.25">
      <c r="A1035" s="302" t="s">
        <v>2403</v>
      </c>
      <c r="B1035" s="305">
        <v>102127</v>
      </c>
      <c r="C1035" s="302" t="s">
        <v>2414</v>
      </c>
      <c r="D1035" s="305" t="s">
        <v>36</v>
      </c>
      <c r="E1035" s="306">
        <v>0.3473</v>
      </c>
    </row>
    <row r="1036" spans="1:5" x14ac:dyDescent="0.25">
      <c r="A1036" s="302" t="s">
        <v>2403</v>
      </c>
      <c r="B1036" s="305">
        <v>102126</v>
      </c>
      <c r="C1036" s="302" t="s">
        <v>2415</v>
      </c>
      <c r="D1036" s="305" t="s">
        <v>36</v>
      </c>
      <c r="E1036" s="306">
        <v>1.54E-2</v>
      </c>
    </row>
    <row r="1037" spans="1:5" x14ac:dyDescent="0.25">
      <c r="A1037" s="302" t="s">
        <v>2403</v>
      </c>
      <c r="B1037" s="305">
        <v>102137</v>
      </c>
      <c r="C1037" s="302" t="s">
        <v>2416</v>
      </c>
      <c r="D1037" s="305" t="s">
        <v>36</v>
      </c>
      <c r="E1037" s="306">
        <v>0.4259</v>
      </c>
    </row>
    <row r="1038" spans="1:5" x14ac:dyDescent="0.25">
      <c r="A1038" s="302" t="s">
        <v>2403</v>
      </c>
      <c r="B1038" s="305">
        <v>102136</v>
      </c>
      <c r="C1038" s="302" t="s">
        <v>2417</v>
      </c>
      <c r="D1038" s="305" t="s">
        <v>36</v>
      </c>
      <c r="E1038" s="306">
        <v>0.97829999999999995</v>
      </c>
    </row>
    <row r="1039" spans="1:5" x14ac:dyDescent="0.25">
      <c r="A1039" s="302" t="s">
        <v>2403</v>
      </c>
      <c r="B1039" s="305">
        <v>102121</v>
      </c>
      <c r="C1039" s="302" t="s">
        <v>2418</v>
      </c>
      <c r="D1039" s="305" t="s">
        <v>36</v>
      </c>
      <c r="E1039" s="306">
        <v>0.96009999999999995</v>
      </c>
    </row>
    <row r="1040" spans="1:5" x14ac:dyDescent="0.25">
      <c r="A1040" s="302" t="s">
        <v>2403</v>
      </c>
      <c r="B1040" s="305">
        <v>102138</v>
      </c>
      <c r="C1040" s="302" t="s">
        <v>2419</v>
      </c>
      <c r="D1040" s="305" t="s">
        <v>36</v>
      </c>
      <c r="E1040" s="306">
        <v>0.96530000000000005</v>
      </c>
    </row>
    <row r="1041" spans="1:5" x14ac:dyDescent="0.25">
      <c r="A1041" s="302" t="s">
        <v>2403</v>
      </c>
      <c r="B1041" s="305">
        <v>102129</v>
      </c>
      <c r="C1041" s="302" t="s">
        <v>2420</v>
      </c>
      <c r="D1041" s="305" t="s">
        <v>36</v>
      </c>
      <c r="E1041" s="306">
        <v>0.35620000000000002</v>
      </c>
    </row>
    <row r="1042" spans="1:5" x14ac:dyDescent="0.25">
      <c r="A1042" s="302" t="s">
        <v>2403</v>
      </c>
      <c r="B1042" s="305">
        <v>102131</v>
      </c>
      <c r="C1042" s="302" t="s">
        <v>2421</v>
      </c>
      <c r="D1042" s="305" t="s">
        <v>36</v>
      </c>
      <c r="E1042" s="306">
        <v>0.35620000000000002</v>
      </c>
    </row>
    <row r="1043" spans="1:5" x14ac:dyDescent="0.25">
      <c r="A1043" s="302" t="s">
        <v>2422</v>
      </c>
      <c r="B1043" s="305">
        <v>101801</v>
      </c>
      <c r="C1043" s="302" t="s">
        <v>2423</v>
      </c>
      <c r="D1043" s="305" t="s">
        <v>36</v>
      </c>
      <c r="E1043" s="306">
        <v>0.29520000000000002</v>
      </c>
    </row>
    <row r="1044" spans="1:5" x14ac:dyDescent="0.25">
      <c r="A1044" s="302" t="s">
        <v>2422</v>
      </c>
      <c r="B1044" s="305">
        <v>101800</v>
      </c>
      <c r="C1044" s="302" t="s">
        <v>2424</v>
      </c>
      <c r="D1044" s="305" t="s">
        <v>36</v>
      </c>
      <c r="E1044" s="306">
        <v>0.35659999999999997</v>
      </c>
    </row>
    <row r="1045" spans="1:5" x14ac:dyDescent="0.25">
      <c r="A1045" s="302" t="s">
        <v>2422</v>
      </c>
      <c r="B1045" s="305">
        <v>98108</v>
      </c>
      <c r="C1045" s="302" t="s">
        <v>2425</v>
      </c>
      <c r="D1045" s="305" t="s">
        <v>36</v>
      </c>
      <c r="E1045" s="306">
        <v>0.55989999999999995</v>
      </c>
    </row>
    <row r="1046" spans="1:5" x14ac:dyDescent="0.25">
      <c r="A1046" s="302" t="s">
        <v>2422</v>
      </c>
      <c r="B1046" s="305">
        <v>98105</v>
      </c>
      <c r="C1046" s="302" t="s">
        <v>2426</v>
      </c>
      <c r="D1046" s="305" t="s">
        <v>36</v>
      </c>
      <c r="E1046" s="306">
        <v>0.58950000000000002</v>
      </c>
    </row>
    <row r="1047" spans="1:5" x14ac:dyDescent="0.25">
      <c r="A1047" s="302" t="s">
        <v>2422</v>
      </c>
      <c r="B1047" s="305">
        <v>98109</v>
      </c>
      <c r="C1047" s="302" t="s">
        <v>2427</v>
      </c>
      <c r="D1047" s="305" t="s">
        <v>36</v>
      </c>
      <c r="E1047" s="306">
        <v>0.55510000000000004</v>
      </c>
    </row>
    <row r="1048" spans="1:5" x14ac:dyDescent="0.25">
      <c r="A1048" s="302" t="s">
        <v>2422</v>
      </c>
      <c r="B1048" s="305">
        <v>98106</v>
      </c>
      <c r="C1048" s="302" t="s">
        <v>2428</v>
      </c>
      <c r="D1048" s="305" t="s">
        <v>36</v>
      </c>
      <c r="E1048" s="306">
        <v>0.58660000000000001</v>
      </c>
    </row>
    <row r="1049" spans="1:5" x14ac:dyDescent="0.25">
      <c r="A1049" s="302" t="s">
        <v>2422</v>
      </c>
      <c r="B1049" s="305">
        <v>98110</v>
      </c>
      <c r="C1049" s="302" t="s">
        <v>2429</v>
      </c>
      <c r="D1049" s="305" t="s">
        <v>36</v>
      </c>
      <c r="E1049" s="306">
        <v>3.6900000000000002E-2</v>
      </c>
    </row>
    <row r="1050" spans="1:5" x14ac:dyDescent="0.25">
      <c r="A1050" s="302" t="s">
        <v>2422</v>
      </c>
      <c r="B1050" s="305">
        <v>98107</v>
      </c>
      <c r="C1050" s="302" t="s">
        <v>2430</v>
      </c>
      <c r="D1050" s="305" t="s">
        <v>36</v>
      </c>
      <c r="E1050" s="306">
        <v>0.54890000000000005</v>
      </c>
    </row>
    <row r="1051" spans="1:5" x14ac:dyDescent="0.25">
      <c r="A1051" s="302" t="s">
        <v>2422</v>
      </c>
      <c r="B1051" s="305">
        <v>98104</v>
      </c>
      <c r="C1051" s="302" t="s">
        <v>2431</v>
      </c>
      <c r="D1051" s="305" t="s">
        <v>36</v>
      </c>
      <c r="E1051" s="306">
        <v>0.58360000000000001</v>
      </c>
    </row>
    <row r="1052" spans="1:5" x14ac:dyDescent="0.25">
      <c r="A1052" s="302" t="s">
        <v>2422</v>
      </c>
      <c r="B1052" s="305">
        <v>98102</v>
      </c>
      <c r="C1052" s="302" t="s">
        <v>2432</v>
      </c>
      <c r="D1052" s="305" t="s">
        <v>36</v>
      </c>
      <c r="E1052" s="306">
        <v>3.09E-2</v>
      </c>
    </row>
    <row r="1053" spans="1:5" x14ac:dyDescent="0.25">
      <c r="A1053" s="302" t="s">
        <v>2422</v>
      </c>
      <c r="B1053" s="305">
        <v>98111</v>
      </c>
      <c r="C1053" s="302" t="s">
        <v>2433</v>
      </c>
      <c r="D1053" s="305" t="s">
        <v>36</v>
      </c>
      <c r="E1053" s="306">
        <v>0.1512</v>
      </c>
    </row>
    <row r="1054" spans="1:5" x14ac:dyDescent="0.25">
      <c r="A1054" s="302" t="s">
        <v>2422</v>
      </c>
      <c r="B1054" s="305">
        <v>97891</v>
      </c>
      <c r="C1054" s="302" t="s">
        <v>2434</v>
      </c>
      <c r="D1054" s="305" t="s">
        <v>36</v>
      </c>
      <c r="E1054" s="306">
        <v>0.58379999999999999</v>
      </c>
    </row>
    <row r="1055" spans="1:5" x14ac:dyDescent="0.25">
      <c r="A1055" s="302" t="s">
        <v>2422</v>
      </c>
      <c r="B1055" s="305">
        <v>97892</v>
      </c>
      <c r="C1055" s="302" t="s">
        <v>2435</v>
      </c>
      <c r="D1055" s="305" t="s">
        <v>36</v>
      </c>
      <c r="E1055" s="306">
        <v>0.55510000000000004</v>
      </c>
    </row>
    <row r="1056" spans="1:5" x14ac:dyDescent="0.25">
      <c r="A1056" s="302" t="s">
        <v>2422</v>
      </c>
      <c r="B1056" s="305">
        <v>97893</v>
      </c>
      <c r="C1056" s="302" t="s">
        <v>2436</v>
      </c>
      <c r="D1056" s="305" t="s">
        <v>36</v>
      </c>
      <c r="E1056" s="306">
        <v>0.55940000000000001</v>
      </c>
    </row>
    <row r="1057" spans="1:5" x14ac:dyDescent="0.25">
      <c r="A1057" s="302" t="s">
        <v>2422</v>
      </c>
      <c r="B1057" s="305">
        <v>97894</v>
      </c>
      <c r="C1057" s="302" t="s">
        <v>2437</v>
      </c>
      <c r="D1057" s="305" t="s">
        <v>36</v>
      </c>
      <c r="E1057" s="306">
        <v>0.47710000000000002</v>
      </c>
    </row>
    <row r="1058" spans="1:5" x14ac:dyDescent="0.25">
      <c r="A1058" s="302" t="s">
        <v>2422</v>
      </c>
      <c r="B1058" s="305">
        <v>97886</v>
      </c>
      <c r="C1058" s="302" t="s">
        <v>2438</v>
      </c>
      <c r="D1058" s="305" t="s">
        <v>36</v>
      </c>
      <c r="E1058" s="306">
        <v>0.6089</v>
      </c>
    </row>
    <row r="1059" spans="1:5" x14ac:dyDescent="0.25">
      <c r="A1059" s="302" t="s">
        <v>2422</v>
      </c>
      <c r="B1059" s="305">
        <v>97887</v>
      </c>
      <c r="C1059" s="302" t="s">
        <v>2439</v>
      </c>
      <c r="D1059" s="305" t="s">
        <v>36</v>
      </c>
      <c r="E1059" s="306">
        <v>0.6069</v>
      </c>
    </row>
    <row r="1060" spans="1:5" x14ac:dyDescent="0.25">
      <c r="A1060" s="302" t="s">
        <v>2422</v>
      </c>
      <c r="B1060" s="305">
        <v>97888</v>
      </c>
      <c r="C1060" s="302" t="s">
        <v>2440</v>
      </c>
      <c r="D1060" s="305" t="s">
        <v>36</v>
      </c>
      <c r="E1060" s="306">
        <v>0.58630000000000004</v>
      </c>
    </row>
    <row r="1061" spans="1:5" x14ac:dyDescent="0.25">
      <c r="A1061" s="302" t="s">
        <v>2422</v>
      </c>
      <c r="B1061" s="305">
        <v>97889</v>
      </c>
      <c r="C1061" s="302" t="s">
        <v>2441</v>
      </c>
      <c r="D1061" s="305" t="s">
        <v>36</v>
      </c>
      <c r="E1061" s="306">
        <v>0.58789999999999998</v>
      </c>
    </row>
    <row r="1062" spans="1:5" x14ac:dyDescent="0.25">
      <c r="A1062" s="302" t="s">
        <v>2422</v>
      </c>
      <c r="B1062" s="305">
        <v>97890</v>
      </c>
      <c r="C1062" s="302" t="s">
        <v>2442</v>
      </c>
      <c r="D1062" s="305" t="s">
        <v>36</v>
      </c>
      <c r="E1062" s="306">
        <v>0.5242</v>
      </c>
    </row>
    <row r="1063" spans="1:5" x14ac:dyDescent="0.25">
      <c r="A1063" s="302" t="s">
        <v>2422</v>
      </c>
      <c r="B1063" s="305">
        <v>97881</v>
      </c>
      <c r="C1063" s="302" t="s">
        <v>942</v>
      </c>
      <c r="D1063" s="305" t="s">
        <v>36</v>
      </c>
      <c r="E1063" s="306">
        <v>0.189</v>
      </c>
    </row>
    <row r="1064" spans="1:5" x14ac:dyDescent="0.25">
      <c r="A1064" s="302" t="s">
        <v>2422</v>
      </c>
      <c r="B1064" s="305">
        <v>97882</v>
      </c>
      <c r="C1064" s="302" t="s">
        <v>2443</v>
      </c>
      <c r="D1064" s="305" t="s">
        <v>36</v>
      </c>
      <c r="E1064" s="306">
        <v>0.17019999999999999</v>
      </c>
    </row>
    <row r="1065" spans="1:5" x14ac:dyDescent="0.25">
      <c r="A1065" s="302" t="s">
        <v>2422</v>
      </c>
      <c r="B1065" s="305">
        <v>97883</v>
      </c>
      <c r="C1065" s="302" t="s">
        <v>2444</v>
      </c>
      <c r="D1065" s="305" t="s">
        <v>36</v>
      </c>
      <c r="E1065" s="306">
        <v>0.1537</v>
      </c>
    </row>
    <row r="1066" spans="1:5" x14ac:dyDescent="0.25">
      <c r="A1066" s="302" t="s">
        <v>2422</v>
      </c>
      <c r="B1066" s="305">
        <v>97884</v>
      </c>
      <c r="C1066" s="302" t="s">
        <v>2445</v>
      </c>
      <c r="D1066" s="305" t="s">
        <v>36</v>
      </c>
      <c r="E1066" s="306">
        <v>0.13039999999999999</v>
      </c>
    </row>
    <row r="1067" spans="1:5" x14ac:dyDescent="0.25">
      <c r="A1067" s="302" t="s">
        <v>2422</v>
      </c>
      <c r="B1067" s="305">
        <v>97885</v>
      </c>
      <c r="C1067" s="302" t="s">
        <v>2446</v>
      </c>
      <c r="D1067" s="305" t="s">
        <v>36</v>
      </c>
      <c r="E1067" s="306">
        <v>0.1148</v>
      </c>
    </row>
    <row r="1068" spans="1:5" x14ac:dyDescent="0.25">
      <c r="A1068" s="302" t="s">
        <v>2422</v>
      </c>
      <c r="B1068" s="305">
        <v>99250</v>
      </c>
      <c r="C1068" s="302" t="s">
        <v>2447</v>
      </c>
      <c r="D1068" s="305" t="s">
        <v>36</v>
      </c>
      <c r="E1068" s="306">
        <v>0.5877</v>
      </c>
    </row>
    <row r="1069" spans="1:5" x14ac:dyDescent="0.25">
      <c r="A1069" s="302" t="s">
        <v>2422</v>
      </c>
      <c r="B1069" s="305">
        <v>97900</v>
      </c>
      <c r="C1069" s="302" t="s">
        <v>2448</v>
      </c>
      <c r="D1069" s="305" t="s">
        <v>36</v>
      </c>
      <c r="E1069" s="306">
        <v>0.57530000000000003</v>
      </c>
    </row>
    <row r="1070" spans="1:5" x14ac:dyDescent="0.25">
      <c r="A1070" s="302" t="s">
        <v>2422</v>
      </c>
      <c r="B1070" s="305">
        <v>99251</v>
      </c>
      <c r="C1070" s="302" t="s">
        <v>431</v>
      </c>
      <c r="D1070" s="305" t="s">
        <v>36</v>
      </c>
      <c r="E1070" s="306">
        <v>0.59179999999999999</v>
      </c>
    </row>
    <row r="1071" spans="1:5" x14ac:dyDescent="0.25">
      <c r="A1071" s="302" t="s">
        <v>2422</v>
      </c>
      <c r="B1071" s="305">
        <v>97901</v>
      </c>
      <c r="C1071" s="302" t="s">
        <v>2449</v>
      </c>
      <c r="D1071" s="305" t="s">
        <v>36</v>
      </c>
      <c r="E1071" s="306">
        <v>0.57820000000000005</v>
      </c>
    </row>
    <row r="1072" spans="1:5" x14ac:dyDescent="0.25">
      <c r="A1072" s="302" t="s">
        <v>2422</v>
      </c>
      <c r="B1072" s="305">
        <v>99253</v>
      </c>
      <c r="C1072" s="302" t="s">
        <v>432</v>
      </c>
      <c r="D1072" s="305" t="s">
        <v>36</v>
      </c>
      <c r="E1072" s="306">
        <v>0.57909999999999995</v>
      </c>
    </row>
    <row r="1073" spans="1:5" x14ac:dyDescent="0.25">
      <c r="A1073" s="302" t="s">
        <v>2422</v>
      </c>
      <c r="B1073" s="305">
        <v>97902</v>
      </c>
      <c r="C1073" s="302" t="s">
        <v>105</v>
      </c>
      <c r="D1073" s="305" t="s">
        <v>36</v>
      </c>
      <c r="E1073" s="306">
        <v>0.56389999999999996</v>
      </c>
    </row>
    <row r="1074" spans="1:5" x14ac:dyDescent="0.25">
      <c r="A1074" s="302" t="s">
        <v>2422</v>
      </c>
      <c r="B1074" s="305">
        <v>99255</v>
      </c>
      <c r="C1074" s="302" t="s">
        <v>2450</v>
      </c>
      <c r="D1074" s="305" t="s">
        <v>36</v>
      </c>
      <c r="E1074" s="306">
        <v>0.57879999999999998</v>
      </c>
    </row>
    <row r="1075" spans="1:5" x14ac:dyDescent="0.25">
      <c r="A1075" s="302" t="s">
        <v>2422</v>
      </c>
      <c r="B1075" s="305">
        <v>97903</v>
      </c>
      <c r="C1075" s="302" t="s">
        <v>2451</v>
      </c>
      <c r="D1075" s="305" t="s">
        <v>36</v>
      </c>
      <c r="E1075" s="306">
        <v>0.56379999999999997</v>
      </c>
    </row>
    <row r="1076" spans="1:5" x14ac:dyDescent="0.25">
      <c r="A1076" s="302" t="s">
        <v>2422</v>
      </c>
      <c r="B1076" s="305">
        <v>99257</v>
      </c>
      <c r="C1076" s="302" t="s">
        <v>433</v>
      </c>
      <c r="D1076" s="305" t="s">
        <v>36</v>
      </c>
      <c r="E1076" s="306">
        <v>0.52880000000000005</v>
      </c>
    </row>
    <row r="1077" spans="1:5" x14ac:dyDescent="0.25">
      <c r="A1077" s="302" t="s">
        <v>2422</v>
      </c>
      <c r="B1077" s="305">
        <v>97904</v>
      </c>
      <c r="C1077" s="302" t="s">
        <v>2452</v>
      </c>
      <c r="D1077" s="305" t="s">
        <v>36</v>
      </c>
      <c r="E1077" s="306">
        <v>0.5141</v>
      </c>
    </row>
    <row r="1078" spans="1:5" x14ac:dyDescent="0.25">
      <c r="A1078" s="302" t="s">
        <v>2422</v>
      </c>
      <c r="B1078" s="305">
        <v>99258</v>
      </c>
      <c r="C1078" s="302" t="s">
        <v>2453</v>
      </c>
      <c r="D1078" s="305" t="s">
        <v>36</v>
      </c>
      <c r="E1078" s="306">
        <v>0.56259999999999999</v>
      </c>
    </row>
    <row r="1079" spans="1:5" x14ac:dyDescent="0.25">
      <c r="A1079" s="302" t="s">
        <v>2422</v>
      </c>
      <c r="B1079" s="305">
        <v>97905</v>
      </c>
      <c r="C1079" s="302" t="s">
        <v>2454</v>
      </c>
      <c r="D1079" s="305" t="s">
        <v>36</v>
      </c>
      <c r="E1079" s="306">
        <v>0.55310000000000004</v>
      </c>
    </row>
    <row r="1080" spans="1:5" x14ac:dyDescent="0.25">
      <c r="A1080" s="302" t="s">
        <v>2422</v>
      </c>
      <c r="B1080" s="305">
        <v>99260</v>
      </c>
      <c r="C1080" s="302" t="s">
        <v>2455</v>
      </c>
      <c r="D1080" s="305" t="s">
        <v>36</v>
      </c>
      <c r="E1080" s="306">
        <v>0.54369999999999996</v>
      </c>
    </row>
    <row r="1081" spans="1:5" x14ac:dyDescent="0.25">
      <c r="A1081" s="302" t="s">
        <v>2422</v>
      </c>
      <c r="B1081" s="305">
        <v>97906</v>
      </c>
      <c r="C1081" s="302" t="s">
        <v>2456</v>
      </c>
      <c r="D1081" s="305" t="s">
        <v>36</v>
      </c>
      <c r="E1081" s="306">
        <v>0.53280000000000005</v>
      </c>
    </row>
    <row r="1082" spans="1:5" x14ac:dyDescent="0.25">
      <c r="A1082" s="302" t="s">
        <v>2422</v>
      </c>
      <c r="B1082" s="305">
        <v>99262</v>
      </c>
      <c r="C1082" s="302" t="s">
        <v>2457</v>
      </c>
      <c r="D1082" s="305" t="s">
        <v>36</v>
      </c>
      <c r="E1082" s="306">
        <v>0.54690000000000005</v>
      </c>
    </row>
    <row r="1083" spans="1:5" x14ac:dyDescent="0.25">
      <c r="A1083" s="302" t="s">
        <v>2422</v>
      </c>
      <c r="B1083" s="305">
        <v>97907</v>
      </c>
      <c r="C1083" s="302" t="s">
        <v>2458</v>
      </c>
      <c r="D1083" s="305" t="s">
        <v>36</v>
      </c>
      <c r="E1083" s="306">
        <v>0.53590000000000004</v>
      </c>
    </row>
    <row r="1084" spans="1:5" x14ac:dyDescent="0.25">
      <c r="A1084" s="302" t="s">
        <v>2422</v>
      </c>
      <c r="B1084" s="305">
        <v>99264</v>
      </c>
      <c r="C1084" s="302" t="s">
        <v>2459</v>
      </c>
      <c r="D1084" s="305" t="s">
        <v>36</v>
      </c>
      <c r="E1084" s="306">
        <v>0.48759999999999998</v>
      </c>
    </row>
    <row r="1085" spans="1:5" x14ac:dyDescent="0.25">
      <c r="A1085" s="302" t="s">
        <v>2422</v>
      </c>
      <c r="B1085" s="305">
        <v>97908</v>
      </c>
      <c r="C1085" s="302" t="s">
        <v>2460</v>
      </c>
      <c r="D1085" s="305" t="s">
        <v>36</v>
      </c>
      <c r="E1085" s="306">
        <v>0.47670000000000001</v>
      </c>
    </row>
    <row r="1086" spans="1:5" x14ac:dyDescent="0.25">
      <c r="A1086" s="302" t="s">
        <v>2422</v>
      </c>
      <c r="B1086" s="305">
        <v>97895</v>
      </c>
      <c r="C1086" s="302" t="s">
        <v>2461</v>
      </c>
      <c r="D1086" s="305" t="s">
        <v>36</v>
      </c>
      <c r="E1086" s="306">
        <v>1.6799999999999999E-2</v>
      </c>
    </row>
    <row r="1087" spans="1:5" x14ac:dyDescent="0.25">
      <c r="A1087" s="302" t="s">
        <v>2422</v>
      </c>
      <c r="B1087" s="305">
        <v>97896</v>
      </c>
      <c r="C1087" s="302" t="s">
        <v>2462</v>
      </c>
      <c r="D1087" s="305" t="s">
        <v>36</v>
      </c>
      <c r="E1087" s="306">
        <v>1.9300000000000001E-2</v>
      </c>
    </row>
    <row r="1088" spans="1:5" x14ac:dyDescent="0.25">
      <c r="A1088" s="302" t="s">
        <v>2422</v>
      </c>
      <c r="B1088" s="305">
        <v>97897</v>
      </c>
      <c r="C1088" s="302" t="s">
        <v>2463</v>
      </c>
      <c r="D1088" s="305" t="s">
        <v>36</v>
      </c>
      <c r="E1088" s="306">
        <v>2.8199999999999999E-2</v>
      </c>
    </row>
    <row r="1089" spans="1:5" x14ac:dyDescent="0.25">
      <c r="A1089" s="302" t="s">
        <v>2422</v>
      </c>
      <c r="B1089" s="305">
        <v>97898</v>
      </c>
      <c r="C1089" s="302" t="s">
        <v>2464</v>
      </c>
      <c r="D1089" s="305" t="s">
        <v>36</v>
      </c>
      <c r="E1089" s="306">
        <v>0.1167</v>
      </c>
    </row>
    <row r="1090" spans="1:5" x14ac:dyDescent="0.25">
      <c r="A1090" s="302" t="s">
        <v>2422</v>
      </c>
      <c r="B1090" s="305">
        <v>101795</v>
      </c>
      <c r="C1090" s="302" t="s">
        <v>2465</v>
      </c>
      <c r="D1090" s="305" t="s">
        <v>36</v>
      </c>
      <c r="E1090" s="306">
        <v>0.44869999999999999</v>
      </c>
    </row>
    <row r="1091" spans="1:5" x14ac:dyDescent="0.25">
      <c r="A1091" s="302" t="s">
        <v>2422</v>
      </c>
      <c r="B1091" s="305">
        <v>101802</v>
      </c>
      <c r="C1091" s="302" t="s">
        <v>2466</v>
      </c>
      <c r="D1091" s="305" t="s">
        <v>36</v>
      </c>
      <c r="E1091" s="306">
        <v>0.41749999999999998</v>
      </c>
    </row>
    <row r="1092" spans="1:5" x14ac:dyDescent="0.25">
      <c r="A1092" s="302" t="s">
        <v>2422</v>
      </c>
      <c r="B1092" s="305">
        <v>101803</v>
      </c>
      <c r="C1092" s="302" t="s">
        <v>2467</v>
      </c>
      <c r="D1092" s="305" t="s">
        <v>36</v>
      </c>
      <c r="E1092" s="306">
        <v>0.46379999999999999</v>
      </c>
    </row>
    <row r="1093" spans="1:5" x14ac:dyDescent="0.25">
      <c r="A1093" s="302" t="s">
        <v>2422</v>
      </c>
      <c r="B1093" s="305">
        <v>101804</v>
      </c>
      <c r="C1093" s="302" t="s">
        <v>2468</v>
      </c>
      <c r="D1093" s="305" t="s">
        <v>36</v>
      </c>
      <c r="E1093" s="306">
        <v>0.43209999999999998</v>
      </c>
    </row>
    <row r="1094" spans="1:5" x14ac:dyDescent="0.25">
      <c r="A1094" s="302" t="s">
        <v>2422</v>
      </c>
      <c r="B1094" s="305">
        <v>101805</v>
      </c>
      <c r="C1094" s="302" t="s">
        <v>2469</v>
      </c>
      <c r="D1094" s="305" t="s">
        <v>36</v>
      </c>
      <c r="E1094" s="306">
        <v>0.43340000000000001</v>
      </c>
    </row>
    <row r="1095" spans="1:5" x14ac:dyDescent="0.25">
      <c r="A1095" s="302" t="s">
        <v>2422</v>
      </c>
      <c r="B1095" s="305">
        <v>98115</v>
      </c>
      <c r="C1095" s="302" t="s">
        <v>2470</v>
      </c>
      <c r="D1095" s="305" t="s">
        <v>36</v>
      </c>
      <c r="E1095" s="306">
        <v>0.62980000000000003</v>
      </c>
    </row>
    <row r="1096" spans="1:5" x14ac:dyDescent="0.25">
      <c r="A1096" s="302" t="s">
        <v>2422</v>
      </c>
      <c r="B1096" s="305">
        <v>98114</v>
      </c>
      <c r="C1096" s="302" t="s">
        <v>2471</v>
      </c>
      <c r="D1096" s="305" t="s">
        <v>36</v>
      </c>
      <c r="E1096" s="306">
        <v>8.5800000000000001E-2</v>
      </c>
    </row>
    <row r="1097" spans="1:5" x14ac:dyDescent="0.25">
      <c r="A1097" s="302" t="s">
        <v>2422</v>
      </c>
      <c r="B1097" s="305">
        <v>98112</v>
      </c>
      <c r="C1097" s="302" t="s">
        <v>2472</v>
      </c>
      <c r="D1097" s="305" t="s">
        <v>36</v>
      </c>
      <c r="E1097" s="306">
        <v>0.2102</v>
      </c>
    </row>
    <row r="1098" spans="1:5" x14ac:dyDescent="0.25">
      <c r="A1098" s="302" t="s">
        <v>2422</v>
      </c>
      <c r="B1098" s="305">
        <v>100128</v>
      </c>
      <c r="C1098" s="302" t="s">
        <v>2473</v>
      </c>
      <c r="D1098" s="305" t="s">
        <v>36</v>
      </c>
      <c r="E1098" s="306">
        <v>1.78E-2</v>
      </c>
    </row>
    <row r="1099" spans="1:5" x14ac:dyDescent="0.25">
      <c r="A1099" s="302" t="s">
        <v>2474</v>
      </c>
      <c r="B1099" s="305">
        <v>102623</v>
      </c>
      <c r="C1099" s="302" t="s">
        <v>2475</v>
      </c>
      <c r="D1099" s="305" t="s">
        <v>36</v>
      </c>
      <c r="E1099" s="306">
        <v>0.1103</v>
      </c>
    </row>
    <row r="1100" spans="1:5" x14ac:dyDescent="0.25">
      <c r="A1100" s="302" t="s">
        <v>2474</v>
      </c>
      <c r="B1100" s="305">
        <v>102607</v>
      </c>
      <c r="C1100" s="302" t="s">
        <v>2476</v>
      </c>
      <c r="D1100" s="305" t="s">
        <v>36</v>
      </c>
      <c r="E1100" s="306">
        <v>1.5599999999999999E-2</v>
      </c>
    </row>
    <row r="1101" spans="1:5" x14ac:dyDescent="0.25">
      <c r="A1101" s="302" t="s">
        <v>2474</v>
      </c>
      <c r="B1101" s="305">
        <v>102608</v>
      </c>
      <c r="C1101" s="302" t="s">
        <v>2477</v>
      </c>
      <c r="D1101" s="305" t="s">
        <v>36</v>
      </c>
      <c r="E1101" s="306">
        <v>8.9999999999999993E-3</v>
      </c>
    </row>
    <row r="1102" spans="1:5" x14ac:dyDescent="0.25">
      <c r="A1102" s="302" t="s">
        <v>2474</v>
      </c>
      <c r="B1102" s="305">
        <v>102609</v>
      </c>
      <c r="C1102" s="302" t="s">
        <v>2478</v>
      </c>
      <c r="D1102" s="305" t="s">
        <v>36</v>
      </c>
      <c r="E1102" s="306">
        <v>1.0699999999999999E-2</v>
      </c>
    </row>
    <row r="1103" spans="1:5" x14ac:dyDescent="0.25">
      <c r="A1103" s="302" t="s">
        <v>2474</v>
      </c>
      <c r="B1103" s="305">
        <v>102610</v>
      </c>
      <c r="C1103" s="302" t="s">
        <v>2479</v>
      </c>
      <c r="D1103" s="305" t="s">
        <v>36</v>
      </c>
      <c r="E1103" s="306">
        <v>7.7999999999999996E-3</v>
      </c>
    </row>
    <row r="1104" spans="1:5" x14ac:dyDescent="0.25">
      <c r="A1104" s="302" t="s">
        <v>2474</v>
      </c>
      <c r="B1104" s="305">
        <v>102622</v>
      </c>
      <c r="C1104" s="302" t="s">
        <v>2480</v>
      </c>
      <c r="D1104" s="305" t="s">
        <v>36</v>
      </c>
      <c r="E1104" s="306">
        <v>0.13600000000000001</v>
      </c>
    </row>
    <row r="1105" spans="1:5" x14ac:dyDescent="0.25">
      <c r="A1105" s="302" t="s">
        <v>2474</v>
      </c>
      <c r="B1105" s="305">
        <v>102605</v>
      </c>
      <c r="C1105" s="302" t="s">
        <v>2481</v>
      </c>
      <c r="D1105" s="305" t="s">
        <v>36</v>
      </c>
      <c r="E1105" s="306">
        <v>1.7899999999999999E-2</v>
      </c>
    </row>
    <row r="1106" spans="1:5" x14ac:dyDescent="0.25">
      <c r="A1106" s="302" t="s">
        <v>2474</v>
      </c>
      <c r="B1106" s="305">
        <v>102606</v>
      </c>
      <c r="C1106" s="302" t="s">
        <v>2482</v>
      </c>
      <c r="D1106" s="305" t="s">
        <v>36</v>
      </c>
      <c r="E1106" s="306">
        <v>1.43E-2</v>
      </c>
    </row>
    <row r="1107" spans="1:5" x14ac:dyDescent="0.25">
      <c r="A1107" s="302" t="s">
        <v>2474</v>
      </c>
      <c r="B1107" s="305">
        <v>102613</v>
      </c>
      <c r="C1107" s="302" t="s">
        <v>2483</v>
      </c>
      <c r="D1107" s="305" t="s">
        <v>36</v>
      </c>
      <c r="E1107" s="306">
        <v>1.1299999999999999E-2</v>
      </c>
    </row>
    <row r="1108" spans="1:5" x14ac:dyDescent="0.25">
      <c r="A1108" s="302" t="s">
        <v>2474</v>
      </c>
      <c r="B1108" s="305">
        <v>102619</v>
      </c>
      <c r="C1108" s="302" t="s">
        <v>2484</v>
      </c>
      <c r="D1108" s="305" t="s">
        <v>36</v>
      </c>
      <c r="E1108" s="306">
        <v>3.6400000000000002E-2</v>
      </c>
    </row>
    <row r="1109" spans="1:5" x14ac:dyDescent="0.25">
      <c r="A1109" s="302" t="s">
        <v>2474</v>
      </c>
      <c r="B1109" s="305">
        <v>102614</v>
      </c>
      <c r="C1109" s="302" t="s">
        <v>2485</v>
      </c>
      <c r="D1109" s="305" t="s">
        <v>36</v>
      </c>
      <c r="E1109" s="306">
        <v>9.4999999999999998E-3</v>
      </c>
    </row>
    <row r="1110" spans="1:5" x14ac:dyDescent="0.25">
      <c r="A1110" s="302" t="s">
        <v>2474</v>
      </c>
      <c r="B1110" s="305">
        <v>102620</v>
      </c>
      <c r="C1110" s="302" t="s">
        <v>2486</v>
      </c>
      <c r="D1110" s="305" t="s">
        <v>36</v>
      </c>
      <c r="E1110" s="306">
        <v>2.5100000000000001E-2</v>
      </c>
    </row>
    <row r="1111" spans="1:5" x14ac:dyDescent="0.25">
      <c r="A1111" s="302" t="s">
        <v>2474</v>
      </c>
      <c r="B1111" s="305">
        <v>102615</v>
      </c>
      <c r="C1111" s="302" t="s">
        <v>2487</v>
      </c>
      <c r="D1111" s="305" t="s">
        <v>36</v>
      </c>
      <c r="E1111" s="306">
        <v>9.4000000000000004E-3</v>
      </c>
    </row>
    <row r="1112" spans="1:5" x14ac:dyDescent="0.25">
      <c r="A1112" s="302" t="s">
        <v>2474</v>
      </c>
      <c r="B1112" s="305">
        <v>102621</v>
      </c>
      <c r="C1112" s="302" t="s">
        <v>2488</v>
      </c>
      <c r="D1112" s="305" t="s">
        <v>36</v>
      </c>
      <c r="E1112" s="306">
        <v>1.6299999999999999E-2</v>
      </c>
    </row>
    <row r="1113" spans="1:5" x14ac:dyDescent="0.25">
      <c r="A1113" s="302" t="s">
        <v>2474</v>
      </c>
      <c r="B1113" s="305">
        <v>102616</v>
      </c>
      <c r="C1113" s="302" t="s">
        <v>2489</v>
      </c>
      <c r="D1113" s="305" t="s">
        <v>36</v>
      </c>
      <c r="E1113" s="306">
        <v>8.3999999999999995E-3</v>
      </c>
    </row>
    <row r="1114" spans="1:5" x14ac:dyDescent="0.25">
      <c r="A1114" s="302" t="s">
        <v>2474</v>
      </c>
      <c r="B1114" s="305">
        <v>102611</v>
      </c>
      <c r="C1114" s="302" t="s">
        <v>2490</v>
      </c>
      <c r="D1114" s="305" t="s">
        <v>36</v>
      </c>
      <c r="E1114" s="306">
        <v>1.18E-2</v>
      </c>
    </row>
    <row r="1115" spans="1:5" x14ac:dyDescent="0.25">
      <c r="A1115" s="302" t="s">
        <v>2474</v>
      </c>
      <c r="B1115" s="305">
        <v>102617</v>
      </c>
      <c r="C1115" s="302" t="s">
        <v>2491</v>
      </c>
      <c r="D1115" s="305" t="s">
        <v>36</v>
      </c>
      <c r="E1115" s="306">
        <v>5.8599999999999999E-2</v>
      </c>
    </row>
    <row r="1116" spans="1:5" x14ac:dyDescent="0.25">
      <c r="A1116" s="302" t="s">
        <v>2474</v>
      </c>
      <c r="B1116" s="305">
        <v>102618</v>
      </c>
      <c r="C1116" s="302" t="s">
        <v>2492</v>
      </c>
      <c r="D1116" s="305" t="s">
        <v>36</v>
      </c>
      <c r="E1116" s="306">
        <v>4.8800000000000003E-2</v>
      </c>
    </row>
    <row r="1117" spans="1:5" x14ac:dyDescent="0.25">
      <c r="A1117" s="302" t="s">
        <v>2474</v>
      </c>
      <c r="B1117" s="305">
        <v>102612</v>
      </c>
      <c r="C1117" s="302" t="s">
        <v>2493</v>
      </c>
      <c r="D1117" s="305" t="s">
        <v>36</v>
      </c>
      <c r="E1117" s="306">
        <v>9.1000000000000004E-3</v>
      </c>
    </row>
    <row r="1118" spans="1:5" x14ac:dyDescent="0.25">
      <c r="A1118" s="302" t="s">
        <v>2474</v>
      </c>
      <c r="B1118" s="305">
        <v>102603</v>
      </c>
      <c r="C1118" s="302" t="s">
        <v>2494</v>
      </c>
      <c r="D1118" s="305" t="s">
        <v>36</v>
      </c>
      <c r="E1118" s="306">
        <v>1</v>
      </c>
    </row>
    <row r="1119" spans="1:5" x14ac:dyDescent="0.25">
      <c r="A1119" s="302" t="s">
        <v>2474</v>
      </c>
      <c r="B1119" s="305">
        <v>102587</v>
      </c>
      <c r="C1119" s="302" t="s">
        <v>2495</v>
      </c>
      <c r="D1119" s="305" t="s">
        <v>36</v>
      </c>
      <c r="E1119" s="306">
        <v>1</v>
      </c>
    </row>
    <row r="1120" spans="1:5" x14ac:dyDescent="0.25">
      <c r="A1120" s="302" t="s">
        <v>2474</v>
      </c>
      <c r="B1120" s="305">
        <v>102589</v>
      </c>
      <c r="C1120" s="302" t="s">
        <v>2496</v>
      </c>
      <c r="D1120" s="305" t="s">
        <v>36</v>
      </c>
      <c r="E1120" s="306">
        <v>1</v>
      </c>
    </row>
    <row r="1121" spans="1:5" x14ac:dyDescent="0.25">
      <c r="A1121" s="302" t="s">
        <v>2474</v>
      </c>
      <c r="B1121" s="305">
        <v>102591</v>
      </c>
      <c r="C1121" s="302" t="s">
        <v>2497</v>
      </c>
      <c r="D1121" s="305" t="s">
        <v>36</v>
      </c>
      <c r="E1121" s="306">
        <v>1</v>
      </c>
    </row>
    <row r="1122" spans="1:5" x14ac:dyDescent="0.25">
      <c r="A1122" s="302" t="s">
        <v>2474</v>
      </c>
      <c r="B1122" s="305">
        <v>102593</v>
      </c>
      <c r="C1122" s="302" t="s">
        <v>2498</v>
      </c>
      <c r="D1122" s="305" t="s">
        <v>36</v>
      </c>
      <c r="E1122" s="306">
        <v>1</v>
      </c>
    </row>
    <row r="1123" spans="1:5" x14ac:dyDescent="0.25">
      <c r="A1123" s="302" t="s">
        <v>2474</v>
      </c>
      <c r="B1123" s="305">
        <v>102595</v>
      </c>
      <c r="C1123" s="302" t="s">
        <v>2499</v>
      </c>
      <c r="D1123" s="305" t="s">
        <v>36</v>
      </c>
      <c r="E1123" s="306">
        <v>1</v>
      </c>
    </row>
    <row r="1124" spans="1:5" x14ac:dyDescent="0.25">
      <c r="A1124" s="302" t="s">
        <v>2474</v>
      </c>
      <c r="B1124" s="305">
        <v>102597</v>
      </c>
      <c r="C1124" s="302" t="s">
        <v>2500</v>
      </c>
      <c r="D1124" s="305" t="s">
        <v>36</v>
      </c>
      <c r="E1124" s="306">
        <v>1</v>
      </c>
    </row>
    <row r="1125" spans="1:5" x14ac:dyDescent="0.25">
      <c r="A1125" s="302" t="s">
        <v>2474</v>
      </c>
      <c r="B1125" s="305">
        <v>102599</v>
      </c>
      <c r="C1125" s="302" t="s">
        <v>2501</v>
      </c>
      <c r="D1125" s="305" t="s">
        <v>36</v>
      </c>
      <c r="E1125" s="306">
        <v>1</v>
      </c>
    </row>
    <row r="1126" spans="1:5" x14ac:dyDescent="0.25">
      <c r="A1126" s="302" t="s">
        <v>2474</v>
      </c>
      <c r="B1126" s="305">
        <v>102601</v>
      </c>
      <c r="C1126" s="302" t="s">
        <v>2502</v>
      </c>
      <c r="D1126" s="305" t="s">
        <v>36</v>
      </c>
      <c r="E1126" s="306">
        <v>1</v>
      </c>
    </row>
    <row r="1127" spans="1:5" x14ac:dyDescent="0.25">
      <c r="A1127" s="302" t="s">
        <v>2474</v>
      </c>
      <c r="B1127" s="305">
        <v>102604</v>
      </c>
      <c r="C1127" s="302" t="s">
        <v>2503</v>
      </c>
      <c r="D1127" s="305" t="s">
        <v>36</v>
      </c>
      <c r="E1127" s="306">
        <v>1</v>
      </c>
    </row>
    <row r="1128" spans="1:5" x14ac:dyDescent="0.25">
      <c r="A1128" s="302" t="s">
        <v>2474</v>
      </c>
      <c r="B1128" s="305">
        <v>102588</v>
      </c>
      <c r="C1128" s="302" t="s">
        <v>2504</v>
      </c>
      <c r="D1128" s="305" t="s">
        <v>36</v>
      </c>
      <c r="E1128" s="306">
        <v>1</v>
      </c>
    </row>
    <row r="1129" spans="1:5" x14ac:dyDescent="0.25">
      <c r="A1129" s="302" t="s">
        <v>2474</v>
      </c>
      <c r="B1129" s="305">
        <v>102590</v>
      </c>
      <c r="C1129" s="302" t="s">
        <v>2505</v>
      </c>
      <c r="D1129" s="305" t="s">
        <v>36</v>
      </c>
      <c r="E1129" s="306">
        <v>1</v>
      </c>
    </row>
    <row r="1130" spans="1:5" x14ac:dyDescent="0.25">
      <c r="A1130" s="302" t="s">
        <v>2474</v>
      </c>
      <c r="B1130" s="305">
        <v>102592</v>
      </c>
      <c r="C1130" s="302" t="s">
        <v>2506</v>
      </c>
      <c r="D1130" s="305" t="s">
        <v>36</v>
      </c>
      <c r="E1130" s="306">
        <v>1</v>
      </c>
    </row>
    <row r="1131" spans="1:5" x14ac:dyDescent="0.25">
      <c r="A1131" s="302" t="s">
        <v>2474</v>
      </c>
      <c r="B1131" s="305">
        <v>102594</v>
      </c>
      <c r="C1131" s="302" t="s">
        <v>2507</v>
      </c>
      <c r="D1131" s="305" t="s">
        <v>36</v>
      </c>
      <c r="E1131" s="306">
        <v>1</v>
      </c>
    </row>
    <row r="1132" spans="1:5" x14ac:dyDescent="0.25">
      <c r="A1132" s="302" t="s">
        <v>2474</v>
      </c>
      <c r="B1132" s="305">
        <v>102596</v>
      </c>
      <c r="C1132" s="302" t="s">
        <v>2508</v>
      </c>
      <c r="D1132" s="305" t="s">
        <v>36</v>
      </c>
      <c r="E1132" s="306">
        <v>1</v>
      </c>
    </row>
    <row r="1133" spans="1:5" x14ac:dyDescent="0.25">
      <c r="A1133" s="302" t="s">
        <v>2474</v>
      </c>
      <c r="B1133" s="305">
        <v>102598</v>
      </c>
      <c r="C1133" s="302" t="s">
        <v>2509</v>
      </c>
      <c r="D1133" s="305" t="s">
        <v>36</v>
      </c>
      <c r="E1133" s="306">
        <v>1</v>
      </c>
    </row>
    <row r="1134" spans="1:5" x14ac:dyDescent="0.25">
      <c r="A1134" s="302" t="s">
        <v>2474</v>
      </c>
      <c r="B1134" s="305">
        <v>102600</v>
      </c>
      <c r="C1134" s="302" t="s">
        <v>2510</v>
      </c>
      <c r="D1134" s="305" t="s">
        <v>36</v>
      </c>
      <c r="E1134" s="306">
        <v>1</v>
      </c>
    </row>
    <row r="1135" spans="1:5" x14ac:dyDescent="0.25">
      <c r="A1135" s="302" t="s">
        <v>2474</v>
      </c>
      <c r="B1135" s="305">
        <v>102602</v>
      </c>
      <c r="C1135" s="302" t="s">
        <v>2511</v>
      </c>
      <c r="D1135" s="305" t="s">
        <v>36</v>
      </c>
      <c r="E1135" s="306">
        <v>1</v>
      </c>
    </row>
    <row r="1136" spans="1:5" x14ac:dyDescent="0.25">
      <c r="A1136" s="302" t="s">
        <v>2512</v>
      </c>
      <c r="B1136" s="305">
        <v>103005</v>
      </c>
      <c r="C1136" s="302" t="s">
        <v>2513</v>
      </c>
      <c r="D1136" s="305" t="s">
        <v>36</v>
      </c>
      <c r="E1136" s="306">
        <v>0.32729999999999998</v>
      </c>
    </row>
    <row r="1137" spans="1:5" x14ac:dyDescent="0.25">
      <c r="A1137" s="302" t="s">
        <v>2512</v>
      </c>
      <c r="B1137" s="305">
        <v>103006</v>
      </c>
      <c r="C1137" s="302" t="s">
        <v>2514</v>
      </c>
      <c r="D1137" s="305" t="s">
        <v>36</v>
      </c>
      <c r="E1137" s="306">
        <v>0.32669999999999999</v>
      </c>
    </row>
    <row r="1138" spans="1:5" x14ac:dyDescent="0.25">
      <c r="A1138" s="302" t="s">
        <v>2512</v>
      </c>
      <c r="B1138" s="305">
        <v>103007</v>
      </c>
      <c r="C1138" s="302" t="s">
        <v>2515</v>
      </c>
      <c r="D1138" s="305" t="s">
        <v>36</v>
      </c>
      <c r="E1138" s="306">
        <v>0.31590000000000001</v>
      </c>
    </row>
    <row r="1139" spans="1:5" x14ac:dyDescent="0.25">
      <c r="A1139" s="302" t="s">
        <v>2512</v>
      </c>
      <c r="B1139" s="305">
        <v>102989</v>
      </c>
      <c r="C1139" s="302" t="s">
        <v>2516</v>
      </c>
      <c r="D1139" s="305" t="s">
        <v>8</v>
      </c>
      <c r="E1139" s="306">
        <v>0.32250000000000001</v>
      </c>
    </row>
    <row r="1140" spans="1:5" x14ac:dyDescent="0.25">
      <c r="A1140" s="302" t="s">
        <v>2512</v>
      </c>
      <c r="B1140" s="305">
        <v>102990</v>
      </c>
      <c r="C1140" s="302" t="s">
        <v>2517</v>
      </c>
      <c r="D1140" s="305" t="s">
        <v>8</v>
      </c>
      <c r="E1140" s="306">
        <v>0.33679999999999999</v>
      </c>
    </row>
    <row r="1141" spans="1:5" x14ac:dyDescent="0.25">
      <c r="A1141" s="302" t="s">
        <v>2512</v>
      </c>
      <c r="B1141" s="305">
        <v>102991</v>
      </c>
      <c r="C1141" s="302" t="s">
        <v>2518</v>
      </c>
      <c r="D1141" s="305" t="s">
        <v>8</v>
      </c>
      <c r="E1141" s="306">
        <v>0.33989999999999998</v>
      </c>
    </row>
    <row r="1142" spans="1:5" x14ac:dyDescent="0.25">
      <c r="A1142" s="302" t="s">
        <v>2512</v>
      </c>
      <c r="B1142" s="305">
        <v>102992</v>
      </c>
      <c r="C1142" s="302" t="s">
        <v>2519</v>
      </c>
      <c r="D1142" s="305" t="s">
        <v>8</v>
      </c>
      <c r="E1142" s="306">
        <v>0.161</v>
      </c>
    </row>
    <row r="1143" spans="1:5" x14ac:dyDescent="0.25">
      <c r="A1143" s="302" t="s">
        <v>2512</v>
      </c>
      <c r="B1143" s="305">
        <v>102993</v>
      </c>
      <c r="C1143" s="302" t="s">
        <v>2520</v>
      </c>
      <c r="D1143" s="305" t="s">
        <v>8</v>
      </c>
      <c r="E1143" s="306">
        <v>0.16320000000000001</v>
      </c>
    </row>
    <row r="1144" spans="1:5" x14ac:dyDescent="0.25">
      <c r="A1144" s="302" t="s">
        <v>2512</v>
      </c>
      <c r="B1144" s="305">
        <v>102994</v>
      </c>
      <c r="C1144" s="302" t="s">
        <v>2521</v>
      </c>
      <c r="D1144" s="305" t="s">
        <v>8</v>
      </c>
      <c r="E1144" s="306">
        <v>0.1636</v>
      </c>
    </row>
    <row r="1145" spans="1:5" x14ac:dyDescent="0.25">
      <c r="A1145" s="302" t="s">
        <v>2512</v>
      </c>
      <c r="B1145" s="305">
        <v>105944</v>
      </c>
      <c r="C1145" s="302" t="s">
        <v>2522</v>
      </c>
      <c r="D1145" s="305" t="s">
        <v>38</v>
      </c>
      <c r="E1145" s="306">
        <v>0.36809999999999998</v>
      </c>
    </row>
    <row r="1146" spans="1:5" x14ac:dyDescent="0.25">
      <c r="A1146" s="302" t="s">
        <v>2512</v>
      </c>
      <c r="B1146" s="305">
        <v>106004</v>
      </c>
      <c r="C1146" s="302" t="s">
        <v>2523</v>
      </c>
      <c r="D1146" s="305" t="s">
        <v>8</v>
      </c>
      <c r="E1146" s="306">
        <v>0.50139999999999996</v>
      </c>
    </row>
    <row r="1147" spans="1:5" x14ac:dyDescent="0.25">
      <c r="A1147" s="302" t="s">
        <v>2512</v>
      </c>
      <c r="B1147" s="305">
        <v>106005</v>
      </c>
      <c r="C1147" s="302" t="s">
        <v>2524</v>
      </c>
      <c r="D1147" s="305" t="s">
        <v>8</v>
      </c>
      <c r="E1147" s="306">
        <v>0.50249999999999995</v>
      </c>
    </row>
    <row r="1148" spans="1:5" x14ac:dyDescent="0.25">
      <c r="A1148" s="302" t="s">
        <v>2512</v>
      </c>
      <c r="B1148" s="305">
        <v>106006</v>
      </c>
      <c r="C1148" s="302" t="s">
        <v>2525</v>
      </c>
      <c r="D1148" s="305" t="s">
        <v>8</v>
      </c>
      <c r="E1148" s="306">
        <v>0.50170000000000003</v>
      </c>
    </row>
    <row r="1149" spans="1:5" x14ac:dyDescent="0.25">
      <c r="A1149" s="302" t="s">
        <v>2512</v>
      </c>
      <c r="B1149" s="305">
        <v>106007</v>
      </c>
      <c r="C1149" s="302" t="s">
        <v>2526</v>
      </c>
      <c r="D1149" s="305" t="s">
        <v>8</v>
      </c>
      <c r="E1149" s="306">
        <v>0.50209999999999999</v>
      </c>
    </row>
    <row r="1150" spans="1:5" x14ac:dyDescent="0.25">
      <c r="A1150" s="302" t="s">
        <v>2512</v>
      </c>
      <c r="B1150" s="305">
        <v>106008</v>
      </c>
      <c r="C1150" s="302" t="s">
        <v>2527</v>
      </c>
      <c r="D1150" s="305" t="s">
        <v>8</v>
      </c>
      <c r="E1150" s="306">
        <v>0.50229999999999997</v>
      </c>
    </row>
    <row r="1151" spans="1:5" x14ac:dyDescent="0.25">
      <c r="A1151" s="302" t="s">
        <v>2512</v>
      </c>
      <c r="B1151" s="305">
        <v>106009</v>
      </c>
      <c r="C1151" s="302" t="s">
        <v>2528</v>
      </c>
      <c r="D1151" s="305" t="s">
        <v>8</v>
      </c>
      <c r="E1151" s="306">
        <v>0.502</v>
      </c>
    </row>
    <row r="1152" spans="1:5" x14ac:dyDescent="0.25">
      <c r="A1152" s="302" t="s">
        <v>2512</v>
      </c>
      <c r="B1152" s="305">
        <v>106010</v>
      </c>
      <c r="C1152" s="302" t="s">
        <v>2529</v>
      </c>
      <c r="D1152" s="305" t="s">
        <v>8</v>
      </c>
      <c r="E1152" s="306">
        <v>0.50270000000000004</v>
      </c>
    </row>
    <row r="1153" spans="1:5" x14ac:dyDescent="0.25">
      <c r="A1153" s="302" t="s">
        <v>2512</v>
      </c>
      <c r="B1153" s="305">
        <v>106011</v>
      </c>
      <c r="C1153" s="302" t="s">
        <v>2530</v>
      </c>
      <c r="D1153" s="305" t="s">
        <v>8</v>
      </c>
      <c r="E1153" s="306">
        <v>0.38790000000000002</v>
      </c>
    </row>
    <row r="1154" spans="1:5" x14ac:dyDescent="0.25">
      <c r="A1154" s="302" t="s">
        <v>2512</v>
      </c>
      <c r="B1154" s="305">
        <v>106013</v>
      </c>
      <c r="C1154" s="302" t="s">
        <v>2531</v>
      </c>
      <c r="D1154" s="305" t="s">
        <v>8</v>
      </c>
      <c r="E1154" s="306">
        <v>0.3926</v>
      </c>
    </row>
    <row r="1155" spans="1:5" x14ac:dyDescent="0.25">
      <c r="A1155" s="302" t="s">
        <v>2512</v>
      </c>
      <c r="B1155" s="305">
        <v>106012</v>
      </c>
      <c r="C1155" s="302" t="s">
        <v>2532</v>
      </c>
      <c r="D1155" s="305" t="s">
        <v>8</v>
      </c>
      <c r="E1155" s="306">
        <v>0.38080000000000003</v>
      </c>
    </row>
    <row r="1156" spans="1:5" x14ac:dyDescent="0.25">
      <c r="A1156" s="302" t="s">
        <v>2512</v>
      </c>
      <c r="B1156" s="305">
        <v>106014</v>
      </c>
      <c r="C1156" s="302" t="s">
        <v>2533</v>
      </c>
      <c r="D1156" s="305" t="s">
        <v>8</v>
      </c>
      <c r="E1156" s="306">
        <v>0.34599999999999997</v>
      </c>
    </row>
    <row r="1157" spans="1:5" x14ac:dyDescent="0.25">
      <c r="A1157" s="302" t="s">
        <v>2512</v>
      </c>
      <c r="B1157" s="305">
        <v>106015</v>
      </c>
      <c r="C1157" s="302" t="s">
        <v>2534</v>
      </c>
      <c r="D1157" s="305" t="s">
        <v>8</v>
      </c>
      <c r="E1157" s="306">
        <v>0.36149999999999999</v>
      </c>
    </row>
    <row r="1158" spans="1:5" x14ac:dyDescent="0.25">
      <c r="A1158" s="302" t="s">
        <v>2512</v>
      </c>
      <c r="B1158" s="305">
        <v>106016</v>
      </c>
      <c r="C1158" s="302" t="s">
        <v>2535</v>
      </c>
      <c r="D1158" s="305" t="s">
        <v>8</v>
      </c>
      <c r="E1158" s="306">
        <v>0.37180000000000002</v>
      </c>
    </row>
    <row r="1159" spans="1:5" x14ac:dyDescent="0.25">
      <c r="A1159" s="302" t="s">
        <v>2512</v>
      </c>
      <c r="B1159" s="305">
        <v>106003</v>
      </c>
      <c r="C1159" s="302" t="s">
        <v>2536</v>
      </c>
      <c r="D1159" s="305" t="s">
        <v>8</v>
      </c>
      <c r="E1159" s="306">
        <v>0.30649999999999999</v>
      </c>
    </row>
    <row r="1160" spans="1:5" x14ac:dyDescent="0.25">
      <c r="A1160" s="302" t="s">
        <v>2512</v>
      </c>
      <c r="B1160" s="305">
        <v>105997</v>
      </c>
      <c r="C1160" s="302" t="s">
        <v>2537</v>
      </c>
      <c r="D1160" s="305" t="s">
        <v>8</v>
      </c>
      <c r="E1160" s="306">
        <v>0.30859999999999999</v>
      </c>
    </row>
    <row r="1161" spans="1:5" x14ac:dyDescent="0.25">
      <c r="A1161" s="302" t="s">
        <v>2512</v>
      </c>
      <c r="B1161" s="305">
        <v>105998</v>
      </c>
      <c r="C1161" s="302" t="s">
        <v>2538</v>
      </c>
      <c r="D1161" s="305" t="s">
        <v>8</v>
      </c>
      <c r="E1161" s="306">
        <v>0.30819999999999997</v>
      </c>
    </row>
    <row r="1162" spans="1:5" x14ac:dyDescent="0.25">
      <c r="A1162" s="302" t="s">
        <v>2512</v>
      </c>
      <c r="B1162" s="305">
        <v>105999</v>
      </c>
      <c r="C1162" s="302" t="s">
        <v>2539</v>
      </c>
      <c r="D1162" s="305" t="s">
        <v>8</v>
      </c>
      <c r="E1162" s="306">
        <v>0.30759999999999998</v>
      </c>
    </row>
    <row r="1163" spans="1:5" x14ac:dyDescent="0.25">
      <c r="A1163" s="302" t="s">
        <v>2512</v>
      </c>
      <c r="B1163" s="305">
        <v>106000</v>
      </c>
      <c r="C1163" s="302" t="s">
        <v>2540</v>
      </c>
      <c r="D1163" s="305" t="s">
        <v>8</v>
      </c>
      <c r="E1163" s="306">
        <v>0.30719999999999997</v>
      </c>
    </row>
    <row r="1164" spans="1:5" x14ac:dyDescent="0.25">
      <c r="A1164" s="302" t="s">
        <v>2512</v>
      </c>
      <c r="B1164" s="305">
        <v>106001</v>
      </c>
      <c r="C1164" s="302" t="s">
        <v>2541</v>
      </c>
      <c r="D1164" s="305" t="s">
        <v>8</v>
      </c>
      <c r="E1164" s="306">
        <v>0.307</v>
      </c>
    </row>
    <row r="1165" spans="1:5" x14ac:dyDescent="0.25">
      <c r="A1165" s="302" t="s">
        <v>2512</v>
      </c>
      <c r="B1165" s="305">
        <v>106002</v>
      </c>
      <c r="C1165" s="302" t="s">
        <v>2542</v>
      </c>
      <c r="D1165" s="305" t="s">
        <v>8</v>
      </c>
      <c r="E1165" s="306">
        <v>0.30680000000000002</v>
      </c>
    </row>
    <row r="1166" spans="1:5" x14ac:dyDescent="0.25">
      <c r="A1166" s="302" t="s">
        <v>2512</v>
      </c>
      <c r="B1166" s="305">
        <v>105992</v>
      </c>
      <c r="C1166" s="302" t="s">
        <v>2543</v>
      </c>
      <c r="D1166" s="305" t="s">
        <v>8</v>
      </c>
      <c r="E1166" s="306">
        <v>0.40820000000000001</v>
      </c>
    </row>
    <row r="1167" spans="1:5" x14ac:dyDescent="0.25">
      <c r="A1167" s="302" t="s">
        <v>2512</v>
      </c>
      <c r="B1167" s="305">
        <v>105993</v>
      </c>
      <c r="C1167" s="302" t="s">
        <v>2544</v>
      </c>
      <c r="D1167" s="305" t="s">
        <v>8</v>
      </c>
      <c r="E1167" s="306">
        <v>0.40770000000000001</v>
      </c>
    </row>
    <row r="1168" spans="1:5" x14ac:dyDescent="0.25">
      <c r="A1168" s="302" t="s">
        <v>2512</v>
      </c>
      <c r="B1168" s="305">
        <v>105994</v>
      </c>
      <c r="C1168" s="302" t="s">
        <v>2545</v>
      </c>
      <c r="D1168" s="305" t="s">
        <v>8</v>
      </c>
      <c r="E1168" s="306">
        <v>0.40720000000000001</v>
      </c>
    </row>
    <row r="1169" spans="1:5" x14ac:dyDescent="0.25">
      <c r="A1169" s="302" t="s">
        <v>2512</v>
      </c>
      <c r="B1169" s="305">
        <v>105995</v>
      </c>
      <c r="C1169" s="302" t="s">
        <v>2546</v>
      </c>
      <c r="D1169" s="305" t="s">
        <v>8</v>
      </c>
      <c r="E1169" s="306">
        <v>0.40679999999999999</v>
      </c>
    </row>
    <row r="1170" spans="1:5" x14ac:dyDescent="0.25">
      <c r="A1170" s="302" t="s">
        <v>2512</v>
      </c>
      <c r="B1170" s="305">
        <v>105996</v>
      </c>
      <c r="C1170" s="302" t="s">
        <v>2547</v>
      </c>
      <c r="D1170" s="305" t="s">
        <v>8</v>
      </c>
      <c r="E1170" s="306">
        <v>0.40670000000000001</v>
      </c>
    </row>
    <row r="1171" spans="1:5" x14ac:dyDescent="0.25">
      <c r="A1171" s="302" t="s">
        <v>2512</v>
      </c>
      <c r="B1171" s="305">
        <v>105988</v>
      </c>
      <c r="C1171" s="302" t="s">
        <v>2548</v>
      </c>
      <c r="D1171" s="305" t="s">
        <v>8</v>
      </c>
      <c r="E1171" s="306">
        <v>0.41</v>
      </c>
    </row>
    <row r="1172" spans="1:5" x14ac:dyDescent="0.25">
      <c r="A1172" s="302" t="s">
        <v>2512</v>
      </c>
      <c r="B1172" s="305">
        <v>105989</v>
      </c>
      <c r="C1172" s="302" t="s">
        <v>2549</v>
      </c>
      <c r="D1172" s="305" t="s">
        <v>8</v>
      </c>
      <c r="E1172" s="306">
        <v>0.40949999999999998</v>
      </c>
    </row>
    <row r="1173" spans="1:5" x14ac:dyDescent="0.25">
      <c r="A1173" s="302" t="s">
        <v>2512</v>
      </c>
      <c r="B1173" s="305">
        <v>105990</v>
      </c>
      <c r="C1173" s="302" t="s">
        <v>2550</v>
      </c>
      <c r="D1173" s="305" t="s">
        <v>8</v>
      </c>
      <c r="E1173" s="306">
        <v>0.40889999999999999</v>
      </c>
    </row>
    <row r="1174" spans="1:5" x14ac:dyDescent="0.25">
      <c r="A1174" s="302" t="s">
        <v>2512</v>
      </c>
      <c r="B1174" s="305">
        <v>105991</v>
      </c>
      <c r="C1174" s="302" t="s">
        <v>2551</v>
      </c>
      <c r="D1174" s="305" t="s">
        <v>8</v>
      </c>
      <c r="E1174" s="306">
        <v>0.40849999999999997</v>
      </c>
    </row>
    <row r="1175" spans="1:5" x14ac:dyDescent="0.25">
      <c r="A1175" s="302" t="s">
        <v>2512</v>
      </c>
      <c r="B1175" s="305">
        <v>105987</v>
      </c>
      <c r="C1175" s="302" t="s">
        <v>2552</v>
      </c>
      <c r="D1175" s="305" t="s">
        <v>8</v>
      </c>
      <c r="E1175" s="306">
        <v>0.40789999999999998</v>
      </c>
    </row>
    <row r="1176" spans="1:5" x14ac:dyDescent="0.25">
      <c r="A1176" s="302" t="s">
        <v>2512</v>
      </c>
      <c r="B1176" s="305">
        <v>105986</v>
      </c>
      <c r="C1176" s="302" t="s">
        <v>2553</v>
      </c>
      <c r="D1176" s="305" t="s">
        <v>8</v>
      </c>
      <c r="E1176" s="306">
        <v>0.4073</v>
      </c>
    </row>
    <row r="1177" spans="1:5" x14ac:dyDescent="0.25">
      <c r="A1177" s="302" t="s">
        <v>2512</v>
      </c>
      <c r="B1177" s="305">
        <v>103001</v>
      </c>
      <c r="C1177" s="302" t="s">
        <v>2554</v>
      </c>
      <c r="D1177" s="305" t="s">
        <v>36</v>
      </c>
      <c r="E1177" s="306">
        <v>6.4199999999999993E-2</v>
      </c>
    </row>
    <row r="1178" spans="1:5" x14ac:dyDescent="0.25">
      <c r="A1178" s="302" t="s">
        <v>2512</v>
      </c>
      <c r="B1178" s="305">
        <v>103002</v>
      </c>
      <c r="C1178" s="302" t="s">
        <v>2555</v>
      </c>
      <c r="D1178" s="305" t="s">
        <v>36</v>
      </c>
      <c r="E1178" s="306">
        <v>5.33E-2</v>
      </c>
    </row>
    <row r="1179" spans="1:5" x14ac:dyDescent="0.25">
      <c r="A1179" s="302" t="s">
        <v>2512</v>
      </c>
      <c r="B1179" s="305">
        <v>103003</v>
      </c>
      <c r="C1179" s="302" t="s">
        <v>2556</v>
      </c>
      <c r="D1179" s="305" t="s">
        <v>36</v>
      </c>
      <c r="E1179" s="306">
        <v>4.1099999999999998E-2</v>
      </c>
    </row>
    <row r="1180" spans="1:5" x14ac:dyDescent="0.25">
      <c r="A1180" s="302" t="s">
        <v>2512</v>
      </c>
      <c r="B1180" s="305">
        <v>105945</v>
      </c>
      <c r="C1180" s="302" t="s">
        <v>2557</v>
      </c>
      <c r="D1180" s="305" t="s">
        <v>237</v>
      </c>
      <c r="E1180" s="306">
        <v>0.73419999999999996</v>
      </c>
    </row>
    <row r="1181" spans="1:5" x14ac:dyDescent="0.25">
      <c r="A1181" s="302" t="s">
        <v>2558</v>
      </c>
      <c r="B1181" s="305">
        <v>98522</v>
      </c>
      <c r="C1181" s="302" t="s">
        <v>2559</v>
      </c>
      <c r="D1181" s="305" t="s">
        <v>8</v>
      </c>
      <c r="E1181" s="306">
        <v>0.34910000000000002</v>
      </c>
    </row>
    <row r="1182" spans="1:5" x14ac:dyDescent="0.25">
      <c r="A1182" s="302" t="s">
        <v>2558</v>
      </c>
      <c r="B1182" s="305">
        <v>102364</v>
      </c>
      <c r="C1182" s="302" t="s">
        <v>2560</v>
      </c>
      <c r="D1182" s="305" t="s">
        <v>237</v>
      </c>
      <c r="E1182" s="306">
        <v>0.2442</v>
      </c>
    </row>
    <row r="1183" spans="1:5" x14ac:dyDescent="0.25">
      <c r="A1183" s="302" t="s">
        <v>2558</v>
      </c>
      <c r="B1183" s="305">
        <v>102363</v>
      </c>
      <c r="C1183" s="302" t="s">
        <v>2561</v>
      </c>
      <c r="D1183" s="305" t="s">
        <v>237</v>
      </c>
      <c r="E1183" s="306">
        <v>0.27629999999999999</v>
      </c>
    </row>
    <row r="1184" spans="1:5" x14ac:dyDescent="0.25">
      <c r="A1184" s="302" t="s">
        <v>2558</v>
      </c>
      <c r="B1184" s="305">
        <v>102362</v>
      </c>
      <c r="C1184" s="302" t="s">
        <v>2562</v>
      </c>
      <c r="D1184" s="305" t="s">
        <v>237</v>
      </c>
      <c r="E1184" s="306">
        <v>0.30049999999999999</v>
      </c>
    </row>
    <row r="1185" spans="1:5" x14ac:dyDescent="0.25">
      <c r="A1185" s="302" t="s">
        <v>2558</v>
      </c>
      <c r="B1185" s="305">
        <v>101193</v>
      </c>
      <c r="C1185" s="302" t="s">
        <v>2563</v>
      </c>
      <c r="D1185" s="305" t="s">
        <v>8</v>
      </c>
      <c r="E1185" s="306">
        <v>0.4274</v>
      </c>
    </row>
    <row r="1186" spans="1:5" x14ac:dyDescent="0.25">
      <c r="A1186" s="302" t="s">
        <v>2558</v>
      </c>
      <c r="B1186" s="305">
        <v>101192</v>
      </c>
      <c r="C1186" s="302" t="s">
        <v>2564</v>
      </c>
      <c r="D1186" s="305" t="s">
        <v>8</v>
      </c>
      <c r="E1186" s="306">
        <v>0.38990000000000002</v>
      </c>
    </row>
    <row r="1187" spans="1:5" x14ac:dyDescent="0.25">
      <c r="A1187" s="302" t="s">
        <v>2558</v>
      </c>
      <c r="B1187" s="305">
        <v>101194</v>
      </c>
      <c r="C1187" s="302" t="s">
        <v>2565</v>
      </c>
      <c r="D1187" s="305" t="s">
        <v>8</v>
      </c>
      <c r="E1187" s="306">
        <v>0.42530000000000001</v>
      </c>
    </row>
    <row r="1188" spans="1:5" x14ac:dyDescent="0.25">
      <c r="A1188" s="302" t="s">
        <v>2558</v>
      </c>
      <c r="B1188" s="305">
        <v>101190</v>
      </c>
      <c r="C1188" s="302" t="s">
        <v>2566</v>
      </c>
      <c r="D1188" s="305" t="s">
        <v>8</v>
      </c>
      <c r="E1188" s="306">
        <v>0.38919999999999999</v>
      </c>
    </row>
    <row r="1189" spans="1:5" x14ac:dyDescent="0.25">
      <c r="A1189" s="302" t="s">
        <v>2558</v>
      </c>
      <c r="B1189" s="305">
        <v>101189</v>
      </c>
      <c r="C1189" s="302" t="s">
        <v>2567</v>
      </c>
      <c r="D1189" s="305" t="s">
        <v>8</v>
      </c>
      <c r="E1189" s="306">
        <v>0.3856</v>
      </c>
    </row>
    <row r="1190" spans="1:5" x14ac:dyDescent="0.25">
      <c r="A1190" s="302" t="s">
        <v>2558</v>
      </c>
      <c r="B1190" s="305">
        <v>101191</v>
      </c>
      <c r="C1190" s="302" t="s">
        <v>2568</v>
      </c>
      <c r="D1190" s="305" t="s">
        <v>8</v>
      </c>
      <c r="E1190" s="306">
        <v>0.38740000000000002</v>
      </c>
    </row>
    <row r="1191" spans="1:5" x14ac:dyDescent="0.25">
      <c r="A1191" s="302" t="s">
        <v>2558</v>
      </c>
      <c r="B1191" s="305">
        <v>101198</v>
      </c>
      <c r="C1191" s="302" t="s">
        <v>2569</v>
      </c>
      <c r="D1191" s="305" t="s">
        <v>8</v>
      </c>
      <c r="E1191" s="306">
        <v>0.46010000000000001</v>
      </c>
    </row>
    <row r="1192" spans="1:5" x14ac:dyDescent="0.25">
      <c r="A1192" s="302" t="s">
        <v>2558</v>
      </c>
      <c r="B1192" s="305">
        <v>101197</v>
      </c>
      <c r="C1192" s="302" t="s">
        <v>2570</v>
      </c>
      <c r="D1192" s="305" t="s">
        <v>8</v>
      </c>
      <c r="E1192" s="306">
        <v>0.39369999999999999</v>
      </c>
    </row>
    <row r="1193" spans="1:5" x14ac:dyDescent="0.25">
      <c r="A1193" s="302" t="s">
        <v>2558</v>
      </c>
      <c r="B1193" s="305">
        <v>101199</v>
      </c>
      <c r="C1193" s="302" t="s">
        <v>2571</v>
      </c>
      <c r="D1193" s="305" t="s">
        <v>8</v>
      </c>
      <c r="E1193" s="306">
        <v>0.45619999999999999</v>
      </c>
    </row>
    <row r="1194" spans="1:5" x14ac:dyDescent="0.25">
      <c r="A1194" s="302" t="s">
        <v>2558</v>
      </c>
      <c r="B1194" s="305">
        <v>101203</v>
      </c>
      <c r="C1194" s="302" t="s">
        <v>2572</v>
      </c>
      <c r="D1194" s="305" t="s">
        <v>8</v>
      </c>
      <c r="E1194" s="306">
        <v>0.57320000000000004</v>
      </c>
    </row>
    <row r="1195" spans="1:5" x14ac:dyDescent="0.25">
      <c r="A1195" s="302" t="s">
        <v>2558</v>
      </c>
      <c r="B1195" s="305">
        <v>101202</v>
      </c>
      <c r="C1195" s="302" t="s">
        <v>2573</v>
      </c>
      <c r="D1195" s="305" t="s">
        <v>8</v>
      </c>
      <c r="E1195" s="306">
        <v>0.56340000000000001</v>
      </c>
    </row>
    <row r="1196" spans="1:5" x14ac:dyDescent="0.25">
      <c r="A1196" s="302" t="s">
        <v>2558</v>
      </c>
      <c r="B1196" s="305">
        <v>101204</v>
      </c>
      <c r="C1196" s="302" t="s">
        <v>2574</v>
      </c>
      <c r="D1196" s="305" t="s">
        <v>8</v>
      </c>
      <c r="E1196" s="306">
        <v>0.56920000000000004</v>
      </c>
    </row>
    <row r="1197" spans="1:5" x14ac:dyDescent="0.25">
      <c r="A1197" s="302" t="s">
        <v>2558</v>
      </c>
      <c r="B1197" s="305">
        <v>101200</v>
      </c>
      <c r="C1197" s="302" t="s">
        <v>2575</v>
      </c>
      <c r="D1197" s="305" t="s">
        <v>8</v>
      </c>
      <c r="E1197" s="306">
        <v>0.45269999999999999</v>
      </c>
    </row>
    <row r="1198" spans="1:5" x14ac:dyDescent="0.25">
      <c r="A1198" s="302" t="s">
        <v>2558</v>
      </c>
      <c r="B1198" s="305">
        <v>101201</v>
      </c>
      <c r="C1198" s="302" t="s">
        <v>2576</v>
      </c>
      <c r="D1198" s="305" t="s">
        <v>8</v>
      </c>
      <c r="E1198" s="306">
        <v>0.47720000000000001</v>
      </c>
    </row>
    <row r="1199" spans="1:5" x14ac:dyDescent="0.25">
      <c r="A1199" s="302" t="s">
        <v>2558</v>
      </c>
      <c r="B1199" s="305">
        <v>101205</v>
      </c>
      <c r="C1199" s="302" t="s">
        <v>2577</v>
      </c>
      <c r="D1199" s="305" t="s">
        <v>8</v>
      </c>
      <c r="E1199" s="306">
        <v>0.56340000000000001</v>
      </c>
    </row>
    <row r="1200" spans="1:5" x14ac:dyDescent="0.25">
      <c r="A1200" s="302" t="s">
        <v>2558</v>
      </c>
      <c r="B1200" s="305">
        <v>101188</v>
      </c>
      <c r="C1200" s="302" t="s">
        <v>2578</v>
      </c>
      <c r="D1200" s="305" t="s">
        <v>8</v>
      </c>
      <c r="E1200" s="306">
        <v>0.76129999999999998</v>
      </c>
    </row>
    <row r="1201" spans="1:5" x14ac:dyDescent="0.25">
      <c r="A1201" s="302" t="s">
        <v>2579</v>
      </c>
      <c r="B1201" s="305">
        <v>87905</v>
      </c>
      <c r="C1201" s="302" t="s">
        <v>454</v>
      </c>
      <c r="D1201" s="305" t="s">
        <v>237</v>
      </c>
      <c r="E1201" s="306">
        <v>0.78059999999999996</v>
      </c>
    </row>
    <row r="1202" spans="1:5" x14ac:dyDescent="0.25">
      <c r="A1202" s="302" t="s">
        <v>2579</v>
      </c>
      <c r="B1202" s="305">
        <v>87904</v>
      </c>
      <c r="C1202" s="302" t="s">
        <v>2580</v>
      </c>
      <c r="D1202" s="305" t="s">
        <v>237</v>
      </c>
      <c r="E1202" s="306">
        <v>0.79390000000000005</v>
      </c>
    </row>
    <row r="1203" spans="1:5" x14ac:dyDescent="0.25">
      <c r="A1203" s="302" t="s">
        <v>2579</v>
      </c>
      <c r="B1203" s="305">
        <v>87908</v>
      </c>
      <c r="C1203" s="302" t="s">
        <v>2581</v>
      </c>
      <c r="D1203" s="305" t="s">
        <v>237</v>
      </c>
      <c r="E1203" s="306">
        <v>0.5837</v>
      </c>
    </row>
    <row r="1204" spans="1:5" x14ac:dyDescent="0.25">
      <c r="A1204" s="302" t="s">
        <v>2579</v>
      </c>
      <c r="B1204" s="305">
        <v>87907</v>
      </c>
      <c r="C1204" s="302" t="s">
        <v>2582</v>
      </c>
      <c r="D1204" s="305" t="s">
        <v>237</v>
      </c>
      <c r="E1204" s="306">
        <v>0.61019999999999996</v>
      </c>
    </row>
    <row r="1205" spans="1:5" x14ac:dyDescent="0.25">
      <c r="A1205" s="302" t="s">
        <v>2579</v>
      </c>
      <c r="B1205" s="305">
        <v>87903</v>
      </c>
      <c r="C1205" s="302" t="s">
        <v>2583</v>
      </c>
      <c r="D1205" s="305" t="s">
        <v>237</v>
      </c>
      <c r="E1205" s="306">
        <v>0.33939999999999998</v>
      </c>
    </row>
    <row r="1206" spans="1:5" x14ac:dyDescent="0.25">
      <c r="A1206" s="302" t="s">
        <v>2579</v>
      </c>
      <c r="B1206" s="305">
        <v>87902</v>
      </c>
      <c r="C1206" s="302" t="s">
        <v>2584</v>
      </c>
      <c r="D1206" s="305" t="s">
        <v>237</v>
      </c>
      <c r="E1206" s="306">
        <v>0.35439999999999999</v>
      </c>
    </row>
    <row r="1207" spans="1:5" x14ac:dyDescent="0.25">
      <c r="A1207" s="302" t="s">
        <v>2579</v>
      </c>
      <c r="B1207" s="305">
        <v>87900</v>
      </c>
      <c r="C1207" s="302" t="s">
        <v>2585</v>
      </c>
      <c r="D1207" s="305" t="s">
        <v>237</v>
      </c>
      <c r="E1207" s="306">
        <v>0.41749999999999998</v>
      </c>
    </row>
    <row r="1208" spans="1:5" x14ac:dyDescent="0.25">
      <c r="A1208" s="302" t="s">
        <v>2579</v>
      </c>
      <c r="B1208" s="305">
        <v>87899</v>
      </c>
      <c r="C1208" s="302" t="s">
        <v>2586</v>
      </c>
      <c r="D1208" s="305" t="s">
        <v>237</v>
      </c>
      <c r="E1208" s="306">
        <v>0.42570000000000002</v>
      </c>
    </row>
    <row r="1209" spans="1:5" x14ac:dyDescent="0.25">
      <c r="A1209" s="302" t="s">
        <v>2579</v>
      </c>
      <c r="B1209" s="305">
        <v>87894</v>
      </c>
      <c r="C1209" s="302" t="s">
        <v>2587</v>
      </c>
      <c r="D1209" s="305" t="s">
        <v>237</v>
      </c>
      <c r="E1209" s="306">
        <v>0.74580000000000002</v>
      </c>
    </row>
    <row r="1210" spans="1:5" x14ac:dyDescent="0.25">
      <c r="A1210" s="302" t="s">
        <v>2579</v>
      </c>
      <c r="B1210" s="305">
        <v>87893</v>
      </c>
      <c r="C1210" s="302" t="s">
        <v>425</v>
      </c>
      <c r="D1210" s="305" t="s">
        <v>237</v>
      </c>
      <c r="E1210" s="306">
        <v>0.76270000000000004</v>
      </c>
    </row>
    <row r="1211" spans="1:5" x14ac:dyDescent="0.25">
      <c r="A1211" s="302" t="s">
        <v>2579</v>
      </c>
      <c r="B1211" s="305">
        <v>87897</v>
      </c>
      <c r="C1211" s="302" t="s">
        <v>2588</v>
      </c>
      <c r="D1211" s="305" t="s">
        <v>237</v>
      </c>
      <c r="E1211" s="306">
        <v>0.54339999999999999</v>
      </c>
    </row>
    <row r="1212" spans="1:5" x14ac:dyDescent="0.25">
      <c r="A1212" s="302" t="s">
        <v>2579</v>
      </c>
      <c r="B1212" s="305">
        <v>87896</v>
      </c>
      <c r="C1212" s="302" t="s">
        <v>2589</v>
      </c>
      <c r="D1212" s="305" t="s">
        <v>237</v>
      </c>
      <c r="E1212" s="306">
        <v>0.57740000000000002</v>
      </c>
    </row>
    <row r="1213" spans="1:5" x14ac:dyDescent="0.25">
      <c r="A1213" s="302" t="s">
        <v>2579</v>
      </c>
      <c r="B1213" s="305">
        <v>87892</v>
      </c>
      <c r="C1213" s="302" t="s">
        <v>2590</v>
      </c>
      <c r="D1213" s="305" t="s">
        <v>237</v>
      </c>
      <c r="E1213" s="306">
        <v>0.29549999999999998</v>
      </c>
    </row>
    <row r="1214" spans="1:5" x14ac:dyDescent="0.25">
      <c r="A1214" s="302" t="s">
        <v>2579</v>
      </c>
      <c r="B1214" s="305">
        <v>87891</v>
      </c>
      <c r="C1214" s="302" t="s">
        <v>2591</v>
      </c>
      <c r="D1214" s="305" t="s">
        <v>237</v>
      </c>
      <c r="E1214" s="306">
        <v>0.31269999999999998</v>
      </c>
    </row>
    <row r="1215" spans="1:5" x14ac:dyDescent="0.25">
      <c r="A1215" s="302" t="s">
        <v>2579</v>
      </c>
      <c r="B1215" s="305">
        <v>87889</v>
      </c>
      <c r="C1215" s="302" t="s">
        <v>2592</v>
      </c>
      <c r="D1215" s="305" t="s">
        <v>237</v>
      </c>
      <c r="E1215" s="306">
        <v>0.36909999999999998</v>
      </c>
    </row>
    <row r="1216" spans="1:5" x14ac:dyDescent="0.25">
      <c r="A1216" s="302" t="s">
        <v>2579</v>
      </c>
      <c r="B1216" s="305">
        <v>87888</v>
      </c>
      <c r="C1216" s="302" t="s">
        <v>2593</v>
      </c>
      <c r="D1216" s="305" t="s">
        <v>237</v>
      </c>
      <c r="E1216" s="306">
        <v>0.37859999999999999</v>
      </c>
    </row>
    <row r="1217" spans="1:5" x14ac:dyDescent="0.25">
      <c r="A1217" s="302" t="s">
        <v>2579</v>
      </c>
      <c r="B1217" s="305">
        <v>104411</v>
      </c>
      <c r="C1217" s="302" t="s">
        <v>2594</v>
      </c>
      <c r="D1217" s="305" t="s">
        <v>237</v>
      </c>
      <c r="E1217" s="306">
        <v>0.53369999999999995</v>
      </c>
    </row>
    <row r="1218" spans="1:5" x14ac:dyDescent="0.25">
      <c r="A1218" s="302" t="s">
        <v>2579</v>
      </c>
      <c r="B1218" s="305">
        <v>104410</v>
      </c>
      <c r="C1218" s="302" t="s">
        <v>2595</v>
      </c>
      <c r="D1218" s="305" t="s">
        <v>237</v>
      </c>
      <c r="E1218" s="306">
        <v>0.53369999999999995</v>
      </c>
    </row>
    <row r="1219" spans="1:5" x14ac:dyDescent="0.25">
      <c r="A1219" s="302" t="s">
        <v>2579</v>
      </c>
      <c r="B1219" s="305">
        <v>87879</v>
      </c>
      <c r="C1219" s="302" t="s">
        <v>455</v>
      </c>
      <c r="D1219" s="305" t="s">
        <v>237</v>
      </c>
      <c r="E1219" s="306">
        <v>0.61809999999999998</v>
      </c>
    </row>
    <row r="1220" spans="1:5" x14ac:dyDescent="0.25">
      <c r="A1220" s="302" t="s">
        <v>2579</v>
      </c>
      <c r="B1220" s="305">
        <v>87878</v>
      </c>
      <c r="C1220" s="302" t="s">
        <v>2596</v>
      </c>
      <c r="D1220" s="305" t="s">
        <v>237</v>
      </c>
      <c r="E1220" s="306">
        <v>0.65159999999999996</v>
      </c>
    </row>
    <row r="1221" spans="1:5" x14ac:dyDescent="0.25">
      <c r="A1221" s="302" t="s">
        <v>2579</v>
      </c>
      <c r="B1221" s="305">
        <v>87885</v>
      </c>
      <c r="C1221" s="302" t="s">
        <v>2597</v>
      </c>
      <c r="D1221" s="305" t="s">
        <v>237</v>
      </c>
      <c r="E1221" s="306">
        <v>0.17249999999999999</v>
      </c>
    </row>
    <row r="1222" spans="1:5" x14ac:dyDescent="0.25">
      <c r="A1222" s="302" t="s">
        <v>2579</v>
      </c>
      <c r="B1222" s="305">
        <v>87884</v>
      </c>
      <c r="C1222" s="302" t="s">
        <v>2598</v>
      </c>
      <c r="D1222" s="305" t="s">
        <v>237</v>
      </c>
      <c r="E1222" s="306">
        <v>0.19689999999999999</v>
      </c>
    </row>
    <row r="1223" spans="1:5" x14ac:dyDescent="0.25">
      <c r="A1223" s="302" t="s">
        <v>2579</v>
      </c>
      <c r="B1223" s="305">
        <v>87882</v>
      </c>
      <c r="C1223" s="302" t="s">
        <v>463</v>
      </c>
      <c r="D1223" s="305" t="s">
        <v>237</v>
      </c>
      <c r="E1223" s="306">
        <v>0.22520000000000001</v>
      </c>
    </row>
    <row r="1224" spans="1:5" x14ac:dyDescent="0.25">
      <c r="A1224" s="302" t="s">
        <v>2579</v>
      </c>
      <c r="B1224" s="305">
        <v>87881</v>
      </c>
      <c r="C1224" s="302" t="s">
        <v>2599</v>
      </c>
      <c r="D1224" s="305" t="s">
        <v>237</v>
      </c>
      <c r="E1224" s="306">
        <v>0.23880000000000001</v>
      </c>
    </row>
    <row r="1225" spans="1:5" x14ac:dyDescent="0.25">
      <c r="A1225" s="302" t="s">
        <v>2579</v>
      </c>
      <c r="B1225" s="305">
        <v>87887</v>
      </c>
      <c r="C1225" s="302" t="s">
        <v>2600</v>
      </c>
      <c r="D1225" s="305" t="s">
        <v>237</v>
      </c>
      <c r="E1225" s="306">
        <v>0.32200000000000001</v>
      </c>
    </row>
    <row r="1226" spans="1:5" x14ac:dyDescent="0.25">
      <c r="A1226" s="302" t="s">
        <v>2579</v>
      </c>
      <c r="B1226" s="305">
        <v>87886</v>
      </c>
      <c r="C1226" s="302" t="s">
        <v>2601</v>
      </c>
      <c r="D1226" s="305" t="s">
        <v>237</v>
      </c>
      <c r="E1226" s="306">
        <v>0.34760000000000002</v>
      </c>
    </row>
    <row r="1227" spans="1:5" x14ac:dyDescent="0.25">
      <c r="A1227" s="302" t="s">
        <v>2579</v>
      </c>
      <c r="B1227" s="305">
        <v>87911</v>
      </c>
      <c r="C1227" s="302" t="s">
        <v>2602</v>
      </c>
      <c r="D1227" s="305" t="s">
        <v>237</v>
      </c>
      <c r="E1227" s="306">
        <v>0.49359999999999998</v>
      </c>
    </row>
    <row r="1228" spans="1:5" x14ac:dyDescent="0.25">
      <c r="A1228" s="302" t="s">
        <v>2579</v>
      </c>
      <c r="B1228" s="305">
        <v>87910</v>
      </c>
      <c r="C1228" s="302" t="s">
        <v>2603</v>
      </c>
      <c r="D1228" s="305" t="s">
        <v>237</v>
      </c>
      <c r="E1228" s="306">
        <v>0.50749999999999995</v>
      </c>
    </row>
    <row r="1229" spans="1:5" x14ac:dyDescent="0.25">
      <c r="A1229" s="302" t="s">
        <v>2604</v>
      </c>
      <c r="B1229" s="305">
        <v>103686</v>
      </c>
      <c r="C1229" s="302" t="s">
        <v>1238</v>
      </c>
      <c r="D1229" s="305" t="s">
        <v>38</v>
      </c>
      <c r="E1229" s="306">
        <v>0.13689999999999999</v>
      </c>
    </row>
    <row r="1230" spans="1:5" x14ac:dyDescent="0.25">
      <c r="A1230" s="302" t="s">
        <v>2604</v>
      </c>
      <c r="B1230" s="305">
        <v>103685</v>
      </c>
      <c r="C1230" s="302" t="s">
        <v>17</v>
      </c>
      <c r="D1230" s="305" t="s">
        <v>38</v>
      </c>
      <c r="E1230" s="306">
        <v>6.6000000000000003E-2</v>
      </c>
    </row>
    <row r="1231" spans="1:5" x14ac:dyDescent="0.25">
      <c r="A1231" s="302" t="s">
        <v>2604</v>
      </c>
      <c r="B1231" s="305">
        <v>103669</v>
      </c>
      <c r="C1231" s="302" t="s">
        <v>453</v>
      </c>
      <c r="D1231" s="305" t="s">
        <v>38</v>
      </c>
      <c r="E1231" s="306">
        <v>0.29649999999999999</v>
      </c>
    </row>
    <row r="1232" spans="1:5" x14ac:dyDescent="0.25">
      <c r="A1232" s="302" t="s">
        <v>2604</v>
      </c>
      <c r="B1232" s="305">
        <v>103672</v>
      </c>
      <c r="C1232" s="302" t="s">
        <v>2605</v>
      </c>
      <c r="D1232" s="305" t="s">
        <v>38</v>
      </c>
      <c r="E1232" s="306">
        <v>5.9799999999999999E-2</v>
      </c>
    </row>
    <row r="1233" spans="1:5" x14ac:dyDescent="0.25">
      <c r="A1233" s="302" t="s">
        <v>2604</v>
      </c>
      <c r="B1233" s="305">
        <v>103671</v>
      </c>
      <c r="C1233" s="302" t="s">
        <v>2606</v>
      </c>
      <c r="D1233" s="305" t="s">
        <v>38</v>
      </c>
      <c r="E1233" s="306">
        <v>6.4100000000000004E-2</v>
      </c>
    </row>
    <row r="1234" spans="1:5" x14ac:dyDescent="0.25">
      <c r="A1234" s="302" t="s">
        <v>2604</v>
      </c>
      <c r="B1234" s="305">
        <v>103688</v>
      </c>
      <c r="C1234" s="302" t="s">
        <v>2607</v>
      </c>
      <c r="D1234" s="305" t="s">
        <v>38</v>
      </c>
      <c r="E1234" s="306">
        <v>0.20180000000000001</v>
      </c>
    </row>
    <row r="1235" spans="1:5" x14ac:dyDescent="0.25">
      <c r="A1235" s="302" t="s">
        <v>2604</v>
      </c>
      <c r="B1235" s="305">
        <v>103687</v>
      </c>
      <c r="C1235" s="302" t="s">
        <v>2608</v>
      </c>
      <c r="D1235" s="305" t="s">
        <v>38</v>
      </c>
      <c r="E1235" s="306">
        <v>0.37530000000000002</v>
      </c>
    </row>
    <row r="1236" spans="1:5" x14ac:dyDescent="0.25">
      <c r="A1236" s="302" t="s">
        <v>2604</v>
      </c>
      <c r="B1236" s="305">
        <v>103684</v>
      </c>
      <c r="C1236" s="302" t="s">
        <v>2609</v>
      </c>
      <c r="D1236" s="305" t="s">
        <v>38</v>
      </c>
      <c r="E1236" s="306">
        <v>8.2299999999999998E-2</v>
      </c>
    </row>
    <row r="1237" spans="1:5" x14ac:dyDescent="0.25">
      <c r="A1237" s="302" t="s">
        <v>2604</v>
      </c>
      <c r="B1237" s="305">
        <v>103681</v>
      </c>
      <c r="C1237" s="302" t="s">
        <v>2610</v>
      </c>
      <c r="D1237" s="305" t="s">
        <v>38</v>
      </c>
      <c r="E1237" s="306">
        <v>9.4899999999999998E-2</v>
      </c>
    </row>
    <row r="1238" spans="1:5" x14ac:dyDescent="0.25">
      <c r="A1238" s="302" t="s">
        <v>2604</v>
      </c>
      <c r="B1238" s="305">
        <v>103679</v>
      </c>
      <c r="C1238" s="302" t="s">
        <v>2611</v>
      </c>
      <c r="D1238" s="305" t="s">
        <v>38</v>
      </c>
      <c r="E1238" s="306">
        <v>0.16819999999999999</v>
      </c>
    </row>
    <row r="1239" spans="1:5" x14ac:dyDescent="0.25">
      <c r="A1239" s="302" t="s">
        <v>2604</v>
      </c>
      <c r="B1239" s="305">
        <v>103677</v>
      </c>
      <c r="C1239" s="302" t="s">
        <v>2612</v>
      </c>
      <c r="D1239" s="305" t="s">
        <v>38</v>
      </c>
      <c r="E1239" s="306">
        <v>0.20810000000000001</v>
      </c>
    </row>
    <row r="1240" spans="1:5" x14ac:dyDescent="0.25">
      <c r="A1240" s="302" t="s">
        <v>2604</v>
      </c>
      <c r="B1240" s="305">
        <v>103675</v>
      </c>
      <c r="C1240" s="302" t="s">
        <v>2613</v>
      </c>
      <c r="D1240" s="305" t="s">
        <v>38</v>
      </c>
      <c r="E1240" s="306">
        <v>5.9799999999999999E-2</v>
      </c>
    </row>
    <row r="1241" spans="1:5" x14ac:dyDescent="0.25">
      <c r="A1241" s="302" t="s">
        <v>2604</v>
      </c>
      <c r="B1241" s="305">
        <v>103680</v>
      </c>
      <c r="C1241" s="302" t="s">
        <v>2614</v>
      </c>
      <c r="D1241" s="305" t="s">
        <v>38</v>
      </c>
      <c r="E1241" s="306">
        <v>0.21</v>
      </c>
    </row>
    <row r="1242" spans="1:5" x14ac:dyDescent="0.25">
      <c r="A1242" s="302" t="s">
        <v>2604</v>
      </c>
      <c r="B1242" s="305">
        <v>103678</v>
      </c>
      <c r="C1242" s="302" t="s">
        <v>2615</v>
      </c>
      <c r="D1242" s="305" t="s">
        <v>38</v>
      </c>
      <c r="E1242" s="306">
        <v>0.27010000000000001</v>
      </c>
    </row>
    <row r="1243" spans="1:5" x14ac:dyDescent="0.25">
      <c r="A1243" s="302" t="s">
        <v>2604</v>
      </c>
      <c r="B1243" s="305">
        <v>103676</v>
      </c>
      <c r="C1243" s="302" t="s">
        <v>2616</v>
      </c>
      <c r="D1243" s="305" t="s">
        <v>38</v>
      </c>
      <c r="E1243" s="306">
        <v>0.3362</v>
      </c>
    </row>
    <row r="1244" spans="1:5" x14ac:dyDescent="0.25">
      <c r="A1244" s="302" t="s">
        <v>2604</v>
      </c>
      <c r="B1244" s="305">
        <v>103674</v>
      </c>
      <c r="C1244" s="302" t="s">
        <v>2617</v>
      </c>
      <c r="D1244" s="305" t="s">
        <v>38</v>
      </c>
      <c r="E1244" s="306">
        <v>8.5400000000000004E-2</v>
      </c>
    </row>
    <row r="1245" spans="1:5" x14ac:dyDescent="0.25">
      <c r="A1245" s="302" t="s">
        <v>2604</v>
      </c>
      <c r="B1245" s="305">
        <v>103683</v>
      </c>
      <c r="C1245" s="302" t="s">
        <v>2618</v>
      </c>
      <c r="D1245" s="305" t="s">
        <v>38</v>
      </c>
      <c r="E1245" s="306">
        <v>0.46210000000000001</v>
      </c>
    </row>
    <row r="1246" spans="1:5" x14ac:dyDescent="0.25">
      <c r="A1246" s="302" t="s">
        <v>2604</v>
      </c>
      <c r="B1246" s="305">
        <v>103682</v>
      </c>
      <c r="C1246" s="302" t="s">
        <v>482</v>
      </c>
      <c r="D1246" s="305" t="s">
        <v>38</v>
      </c>
      <c r="E1246" s="306">
        <v>0.31009999999999999</v>
      </c>
    </row>
    <row r="1247" spans="1:5" x14ac:dyDescent="0.25">
      <c r="A1247" s="302" t="s">
        <v>2604</v>
      </c>
      <c r="B1247" s="305">
        <v>103670</v>
      </c>
      <c r="C1247" s="302" t="s">
        <v>2619</v>
      </c>
      <c r="D1247" s="305" t="s">
        <v>38</v>
      </c>
      <c r="E1247" s="306">
        <v>0.99250000000000005</v>
      </c>
    </row>
    <row r="1248" spans="1:5" x14ac:dyDescent="0.25">
      <c r="A1248" s="302" t="s">
        <v>2604</v>
      </c>
      <c r="B1248" s="305">
        <v>103673</v>
      </c>
      <c r="C1248" s="302" t="s">
        <v>2620</v>
      </c>
      <c r="D1248" s="305" t="s">
        <v>38</v>
      </c>
      <c r="E1248" s="306">
        <v>0.99529999999999996</v>
      </c>
    </row>
    <row r="1249" spans="1:5" x14ac:dyDescent="0.25">
      <c r="A1249" s="302" t="s">
        <v>2621</v>
      </c>
      <c r="B1249" s="305">
        <v>91084</v>
      </c>
      <c r="C1249" s="302" t="s">
        <v>2622</v>
      </c>
      <c r="D1249" s="305" t="s">
        <v>237</v>
      </c>
      <c r="E1249" s="306">
        <v>0.36520000000000002</v>
      </c>
    </row>
    <row r="1250" spans="1:5" x14ac:dyDescent="0.25">
      <c r="A1250" s="302" t="s">
        <v>2621</v>
      </c>
      <c r="B1250" s="305">
        <v>91080</v>
      </c>
      <c r="C1250" s="302" t="s">
        <v>2623</v>
      </c>
      <c r="D1250" s="305" t="s">
        <v>237</v>
      </c>
      <c r="E1250" s="306">
        <v>0.28060000000000002</v>
      </c>
    </row>
    <row r="1251" spans="1:5" x14ac:dyDescent="0.25">
      <c r="A1251" s="302" t="s">
        <v>2621</v>
      </c>
      <c r="B1251" s="305">
        <v>91101</v>
      </c>
      <c r="C1251" s="302" t="s">
        <v>2624</v>
      </c>
      <c r="D1251" s="305" t="s">
        <v>237</v>
      </c>
      <c r="E1251" s="306">
        <v>0.3422</v>
      </c>
    </row>
    <row r="1252" spans="1:5" x14ac:dyDescent="0.25">
      <c r="A1252" s="302" t="s">
        <v>2621</v>
      </c>
      <c r="B1252" s="305">
        <v>91097</v>
      </c>
      <c r="C1252" s="302" t="s">
        <v>2625</v>
      </c>
      <c r="D1252" s="305" t="s">
        <v>237</v>
      </c>
      <c r="E1252" s="306">
        <v>0.26690000000000003</v>
      </c>
    </row>
    <row r="1253" spans="1:5" x14ac:dyDescent="0.25">
      <c r="A1253" s="302" t="s">
        <v>2621</v>
      </c>
      <c r="B1253" s="305">
        <v>91082</v>
      </c>
      <c r="C1253" s="302" t="s">
        <v>2626</v>
      </c>
      <c r="D1253" s="305" t="s">
        <v>237</v>
      </c>
      <c r="E1253" s="306">
        <v>0.32140000000000002</v>
      </c>
    </row>
    <row r="1254" spans="1:5" x14ac:dyDescent="0.25">
      <c r="A1254" s="302" t="s">
        <v>2621</v>
      </c>
      <c r="B1254" s="305">
        <v>91078</v>
      </c>
      <c r="C1254" s="302" t="s">
        <v>2627</v>
      </c>
      <c r="D1254" s="305" t="s">
        <v>237</v>
      </c>
      <c r="E1254" s="306">
        <v>0.24970000000000001</v>
      </c>
    </row>
    <row r="1255" spans="1:5" x14ac:dyDescent="0.25">
      <c r="A1255" s="302" t="s">
        <v>2621</v>
      </c>
      <c r="B1255" s="305">
        <v>91099</v>
      </c>
      <c r="C1255" s="302" t="s">
        <v>2628</v>
      </c>
      <c r="D1255" s="305" t="s">
        <v>237</v>
      </c>
      <c r="E1255" s="306">
        <v>0.30159999999999998</v>
      </c>
    </row>
    <row r="1256" spans="1:5" x14ac:dyDescent="0.25">
      <c r="A1256" s="302" t="s">
        <v>2621</v>
      </c>
      <c r="B1256" s="305">
        <v>91095</v>
      </c>
      <c r="C1256" s="302" t="s">
        <v>2629</v>
      </c>
      <c r="D1256" s="305" t="s">
        <v>237</v>
      </c>
      <c r="E1256" s="306">
        <v>0.23810000000000001</v>
      </c>
    </row>
    <row r="1257" spans="1:5" x14ac:dyDescent="0.25">
      <c r="A1257" s="302" t="s">
        <v>2621</v>
      </c>
      <c r="B1257" s="305">
        <v>91076</v>
      </c>
      <c r="C1257" s="302" t="s">
        <v>2630</v>
      </c>
      <c r="D1257" s="305" t="s">
        <v>237</v>
      </c>
      <c r="E1257" s="306">
        <v>0.63419999999999999</v>
      </c>
    </row>
    <row r="1258" spans="1:5" x14ac:dyDescent="0.25">
      <c r="A1258" s="302" t="s">
        <v>2621</v>
      </c>
      <c r="B1258" s="305">
        <v>91072</v>
      </c>
      <c r="C1258" s="302" t="s">
        <v>2631</v>
      </c>
      <c r="D1258" s="305" t="s">
        <v>237</v>
      </c>
      <c r="E1258" s="306">
        <v>0.62429999999999997</v>
      </c>
    </row>
    <row r="1259" spans="1:5" x14ac:dyDescent="0.25">
      <c r="A1259" s="302" t="s">
        <v>2621</v>
      </c>
      <c r="B1259" s="305">
        <v>91093</v>
      </c>
      <c r="C1259" s="302" t="s">
        <v>2632</v>
      </c>
      <c r="D1259" s="305" t="s">
        <v>237</v>
      </c>
      <c r="E1259" s="306">
        <v>0.65569999999999995</v>
      </c>
    </row>
    <row r="1260" spans="1:5" x14ac:dyDescent="0.25">
      <c r="A1260" s="302" t="s">
        <v>2621</v>
      </c>
      <c r="B1260" s="305">
        <v>91089</v>
      </c>
      <c r="C1260" s="302" t="s">
        <v>2633</v>
      </c>
      <c r="D1260" s="305" t="s">
        <v>237</v>
      </c>
      <c r="E1260" s="306">
        <v>0.6502</v>
      </c>
    </row>
    <row r="1261" spans="1:5" x14ac:dyDescent="0.25">
      <c r="A1261" s="302" t="s">
        <v>2621</v>
      </c>
      <c r="B1261" s="305">
        <v>91074</v>
      </c>
      <c r="C1261" s="302" t="s">
        <v>2634</v>
      </c>
      <c r="D1261" s="305" t="s">
        <v>237</v>
      </c>
      <c r="E1261" s="306">
        <v>0.47020000000000001</v>
      </c>
    </row>
    <row r="1262" spans="1:5" x14ac:dyDescent="0.25">
      <c r="A1262" s="302" t="s">
        <v>2621</v>
      </c>
      <c r="B1262" s="305">
        <v>91070</v>
      </c>
      <c r="C1262" s="302" t="s">
        <v>2635</v>
      </c>
      <c r="D1262" s="305" t="s">
        <v>237</v>
      </c>
      <c r="E1262" s="306">
        <v>0.43580000000000002</v>
      </c>
    </row>
    <row r="1263" spans="1:5" x14ac:dyDescent="0.25">
      <c r="A1263" s="302" t="s">
        <v>2621</v>
      </c>
      <c r="B1263" s="305">
        <v>91091</v>
      </c>
      <c r="C1263" s="302" t="s">
        <v>2636</v>
      </c>
      <c r="D1263" s="305" t="s">
        <v>237</v>
      </c>
      <c r="E1263" s="306">
        <v>0.50900000000000001</v>
      </c>
    </row>
    <row r="1264" spans="1:5" x14ac:dyDescent="0.25">
      <c r="A1264" s="302" t="s">
        <v>2621</v>
      </c>
      <c r="B1264" s="305">
        <v>91087</v>
      </c>
      <c r="C1264" s="302" t="s">
        <v>2637</v>
      </c>
      <c r="D1264" s="305" t="s">
        <v>237</v>
      </c>
      <c r="E1264" s="306">
        <v>0.48730000000000001</v>
      </c>
    </row>
    <row r="1265" spans="1:5" x14ac:dyDescent="0.25">
      <c r="A1265" s="302" t="s">
        <v>2621</v>
      </c>
      <c r="B1265" s="305">
        <v>91083</v>
      </c>
      <c r="C1265" s="302" t="s">
        <v>2638</v>
      </c>
      <c r="D1265" s="305" t="s">
        <v>237</v>
      </c>
      <c r="E1265" s="306">
        <v>0.46579999999999999</v>
      </c>
    </row>
    <row r="1266" spans="1:5" x14ac:dyDescent="0.25">
      <c r="A1266" s="302" t="s">
        <v>2621</v>
      </c>
      <c r="B1266" s="305">
        <v>91079</v>
      </c>
      <c r="C1266" s="302" t="s">
        <v>2639</v>
      </c>
      <c r="D1266" s="305" t="s">
        <v>237</v>
      </c>
      <c r="E1266" s="306">
        <v>0.316</v>
      </c>
    </row>
    <row r="1267" spans="1:5" x14ac:dyDescent="0.25">
      <c r="A1267" s="302" t="s">
        <v>2621</v>
      </c>
      <c r="B1267" s="305">
        <v>91100</v>
      </c>
      <c r="C1267" s="302" t="s">
        <v>2640</v>
      </c>
      <c r="D1267" s="305" t="s">
        <v>237</v>
      </c>
      <c r="E1267" s="306">
        <v>0.4199</v>
      </c>
    </row>
    <row r="1268" spans="1:5" x14ac:dyDescent="0.25">
      <c r="A1268" s="302" t="s">
        <v>2621</v>
      </c>
      <c r="B1268" s="305">
        <v>91096</v>
      </c>
      <c r="C1268" s="302" t="s">
        <v>2641</v>
      </c>
      <c r="D1268" s="305" t="s">
        <v>237</v>
      </c>
      <c r="E1268" s="306">
        <v>0.29530000000000001</v>
      </c>
    </row>
    <row r="1269" spans="1:5" x14ac:dyDescent="0.25">
      <c r="A1269" s="302" t="s">
        <v>2621</v>
      </c>
      <c r="B1269" s="305">
        <v>91081</v>
      </c>
      <c r="C1269" s="302" t="s">
        <v>2642</v>
      </c>
      <c r="D1269" s="305" t="s">
        <v>237</v>
      </c>
      <c r="E1269" s="306">
        <v>0.3977</v>
      </c>
    </row>
    <row r="1270" spans="1:5" x14ac:dyDescent="0.25">
      <c r="A1270" s="302" t="s">
        <v>2621</v>
      </c>
      <c r="B1270" s="305">
        <v>91077</v>
      </c>
      <c r="C1270" s="302" t="s">
        <v>2643</v>
      </c>
      <c r="D1270" s="305" t="s">
        <v>237</v>
      </c>
      <c r="E1270" s="306">
        <v>0.27700000000000002</v>
      </c>
    </row>
    <row r="1271" spans="1:5" x14ac:dyDescent="0.25">
      <c r="A1271" s="302" t="s">
        <v>2621</v>
      </c>
      <c r="B1271" s="305">
        <v>91098</v>
      </c>
      <c r="C1271" s="302" t="s">
        <v>2644</v>
      </c>
      <c r="D1271" s="305" t="s">
        <v>237</v>
      </c>
      <c r="E1271" s="306">
        <v>0.36130000000000001</v>
      </c>
    </row>
    <row r="1272" spans="1:5" x14ac:dyDescent="0.25">
      <c r="A1272" s="302" t="s">
        <v>2621</v>
      </c>
      <c r="B1272" s="305">
        <v>91094</v>
      </c>
      <c r="C1272" s="302" t="s">
        <v>2645</v>
      </c>
      <c r="D1272" s="305" t="s">
        <v>237</v>
      </c>
      <c r="E1272" s="306">
        <v>0.25990000000000002</v>
      </c>
    </row>
    <row r="1273" spans="1:5" x14ac:dyDescent="0.25">
      <c r="A1273" s="302" t="s">
        <v>2621</v>
      </c>
      <c r="B1273" s="305">
        <v>91075</v>
      </c>
      <c r="C1273" s="302" t="s">
        <v>2646</v>
      </c>
      <c r="D1273" s="305" t="s">
        <v>237</v>
      </c>
      <c r="E1273" s="306">
        <v>0.65839999999999999</v>
      </c>
    </row>
    <row r="1274" spans="1:5" x14ac:dyDescent="0.25">
      <c r="A1274" s="302" t="s">
        <v>2621</v>
      </c>
      <c r="B1274" s="305">
        <v>91071</v>
      </c>
      <c r="C1274" s="302" t="s">
        <v>2647</v>
      </c>
      <c r="D1274" s="305" t="s">
        <v>237</v>
      </c>
      <c r="E1274" s="306">
        <v>0.64570000000000005</v>
      </c>
    </row>
    <row r="1275" spans="1:5" x14ac:dyDescent="0.25">
      <c r="A1275" s="302" t="s">
        <v>2621</v>
      </c>
      <c r="B1275" s="305">
        <v>91092</v>
      </c>
      <c r="C1275" s="302" t="s">
        <v>2648</v>
      </c>
      <c r="D1275" s="305" t="s">
        <v>237</v>
      </c>
      <c r="E1275" s="306">
        <v>0.67630000000000001</v>
      </c>
    </row>
    <row r="1276" spans="1:5" x14ac:dyDescent="0.25">
      <c r="A1276" s="302" t="s">
        <v>2621</v>
      </c>
      <c r="B1276" s="305">
        <v>91088</v>
      </c>
      <c r="C1276" s="302" t="s">
        <v>2649</v>
      </c>
      <c r="D1276" s="305" t="s">
        <v>237</v>
      </c>
      <c r="E1276" s="306">
        <v>0.67079999999999995</v>
      </c>
    </row>
    <row r="1277" spans="1:5" x14ac:dyDescent="0.25">
      <c r="A1277" s="302" t="s">
        <v>2621</v>
      </c>
      <c r="B1277" s="305">
        <v>91073</v>
      </c>
      <c r="C1277" s="302" t="s">
        <v>2650</v>
      </c>
      <c r="D1277" s="305" t="s">
        <v>237</v>
      </c>
      <c r="E1277" s="306">
        <v>0.50780000000000003</v>
      </c>
    </row>
    <row r="1278" spans="1:5" x14ac:dyDescent="0.25">
      <c r="A1278" s="302" t="s">
        <v>2621</v>
      </c>
      <c r="B1278" s="305">
        <v>91069</v>
      </c>
      <c r="C1278" s="302" t="s">
        <v>2651</v>
      </c>
      <c r="D1278" s="305" t="s">
        <v>237</v>
      </c>
      <c r="E1278" s="306">
        <v>0.45689999999999997</v>
      </c>
    </row>
    <row r="1279" spans="1:5" x14ac:dyDescent="0.25">
      <c r="A1279" s="302" t="s">
        <v>2621</v>
      </c>
      <c r="B1279" s="305">
        <v>91090</v>
      </c>
      <c r="C1279" s="302" t="s">
        <v>2652</v>
      </c>
      <c r="D1279" s="305" t="s">
        <v>237</v>
      </c>
      <c r="E1279" s="306">
        <v>0.53759999999999997</v>
      </c>
    </row>
    <row r="1280" spans="1:5" x14ac:dyDescent="0.25">
      <c r="A1280" s="302" t="s">
        <v>2621</v>
      </c>
      <c r="B1280" s="305">
        <v>91086</v>
      </c>
      <c r="C1280" s="302" t="s">
        <v>2653</v>
      </c>
      <c r="D1280" s="305" t="s">
        <v>237</v>
      </c>
      <c r="E1280" s="306">
        <v>0.50819999999999999</v>
      </c>
    </row>
    <row r="1281" spans="1:5" x14ac:dyDescent="0.25">
      <c r="A1281" s="302" t="s">
        <v>2654</v>
      </c>
      <c r="B1281" s="305">
        <v>90944</v>
      </c>
      <c r="C1281" s="302" t="s">
        <v>2655</v>
      </c>
      <c r="D1281" s="305" t="s">
        <v>237</v>
      </c>
      <c r="E1281" s="306">
        <v>0.21079999999999999</v>
      </c>
    </row>
    <row r="1282" spans="1:5" x14ac:dyDescent="0.25">
      <c r="A1282" s="302" t="s">
        <v>2654</v>
      </c>
      <c r="B1282" s="305">
        <v>90934</v>
      </c>
      <c r="C1282" s="302" t="s">
        <v>2656</v>
      </c>
      <c r="D1282" s="305" t="s">
        <v>237</v>
      </c>
      <c r="E1282" s="306">
        <v>0.20710000000000001</v>
      </c>
    </row>
    <row r="1283" spans="1:5" x14ac:dyDescent="0.25">
      <c r="A1283" s="302" t="s">
        <v>2654</v>
      </c>
      <c r="B1283" s="305">
        <v>90954</v>
      </c>
      <c r="C1283" s="302" t="s">
        <v>2657</v>
      </c>
      <c r="D1283" s="305" t="s">
        <v>237</v>
      </c>
      <c r="E1283" s="306">
        <v>0.2162</v>
      </c>
    </row>
    <row r="1284" spans="1:5" x14ac:dyDescent="0.25">
      <c r="A1284" s="302" t="s">
        <v>2654</v>
      </c>
      <c r="B1284" s="305">
        <v>90933</v>
      </c>
      <c r="C1284" s="302" t="s">
        <v>2658</v>
      </c>
      <c r="D1284" s="305" t="s">
        <v>237</v>
      </c>
      <c r="E1284" s="306">
        <v>0.15870000000000001</v>
      </c>
    </row>
    <row r="1285" spans="1:5" x14ac:dyDescent="0.25">
      <c r="A1285" s="302" t="s">
        <v>2654</v>
      </c>
      <c r="B1285" s="305">
        <v>90943</v>
      </c>
      <c r="C1285" s="302" t="s">
        <v>2659</v>
      </c>
      <c r="D1285" s="305" t="s">
        <v>237</v>
      </c>
      <c r="E1285" s="306">
        <v>0.16209999999999999</v>
      </c>
    </row>
    <row r="1286" spans="1:5" x14ac:dyDescent="0.25">
      <c r="A1286" s="302" t="s">
        <v>2654</v>
      </c>
      <c r="B1286" s="305">
        <v>90953</v>
      </c>
      <c r="C1286" s="302" t="s">
        <v>2660</v>
      </c>
      <c r="D1286" s="305" t="s">
        <v>237</v>
      </c>
      <c r="E1286" s="306">
        <v>0.16700000000000001</v>
      </c>
    </row>
    <row r="1287" spans="1:5" x14ac:dyDescent="0.25">
      <c r="A1287" s="302" t="s">
        <v>2654</v>
      </c>
      <c r="B1287" s="305">
        <v>90932</v>
      </c>
      <c r="C1287" s="302" t="s">
        <v>2661</v>
      </c>
      <c r="D1287" s="305" t="s">
        <v>237</v>
      </c>
      <c r="E1287" s="306">
        <v>0.35949999999999999</v>
      </c>
    </row>
    <row r="1288" spans="1:5" x14ac:dyDescent="0.25">
      <c r="A1288" s="302" t="s">
        <v>2654</v>
      </c>
      <c r="B1288" s="305">
        <v>90942</v>
      </c>
      <c r="C1288" s="302" t="s">
        <v>2662</v>
      </c>
      <c r="D1288" s="305" t="s">
        <v>237</v>
      </c>
      <c r="E1288" s="306">
        <v>0.3695</v>
      </c>
    </row>
    <row r="1289" spans="1:5" x14ac:dyDescent="0.25">
      <c r="A1289" s="302" t="s">
        <v>2654</v>
      </c>
      <c r="B1289" s="305">
        <v>90952</v>
      </c>
      <c r="C1289" s="302" t="s">
        <v>2663</v>
      </c>
      <c r="D1289" s="305" t="s">
        <v>237</v>
      </c>
      <c r="E1289" s="306">
        <v>0.38479999999999998</v>
      </c>
    </row>
    <row r="1290" spans="1:5" x14ac:dyDescent="0.25">
      <c r="A1290" s="302" t="s">
        <v>2654</v>
      </c>
      <c r="B1290" s="305">
        <v>90930</v>
      </c>
      <c r="C1290" s="302" t="s">
        <v>2664</v>
      </c>
      <c r="D1290" s="305" t="s">
        <v>237</v>
      </c>
      <c r="E1290" s="306">
        <v>0.31929999999999997</v>
      </c>
    </row>
    <row r="1291" spans="1:5" x14ac:dyDescent="0.25">
      <c r="A1291" s="302" t="s">
        <v>2654</v>
      </c>
      <c r="B1291" s="305">
        <v>90940</v>
      </c>
      <c r="C1291" s="302" t="s">
        <v>2665</v>
      </c>
      <c r="D1291" s="305" t="s">
        <v>237</v>
      </c>
      <c r="E1291" s="306">
        <v>0.32900000000000001</v>
      </c>
    </row>
    <row r="1292" spans="1:5" x14ac:dyDescent="0.25">
      <c r="A1292" s="302" t="s">
        <v>2654</v>
      </c>
      <c r="B1292" s="305">
        <v>90950</v>
      </c>
      <c r="C1292" s="302" t="s">
        <v>2666</v>
      </c>
      <c r="D1292" s="305" t="s">
        <v>237</v>
      </c>
      <c r="E1292" s="306">
        <v>0.34389999999999998</v>
      </c>
    </row>
    <row r="1293" spans="1:5" x14ac:dyDescent="0.25">
      <c r="A1293" s="302" t="s">
        <v>2654</v>
      </c>
      <c r="B1293" s="305">
        <v>88476</v>
      </c>
      <c r="C1293" s="302" t="s">
        <v>2667</v>
      </c>
      <c r="D1293" s="305" t="s">
        <v>237</v>
      </c>
      <c r="E1293" s="306">
        <v>8.3799999999999999E-2</v>
      </c>
    </row>
    <row r="1294" spans="1:5" x14ac:dyDescent="0.25">
      <c r="A1294" s="302" t="s">
        <v>2654</v>
      </c>
      <c r="B1294" s="305">
        <v>88477</v>
      </c>
      <c r="C1294" s="302" t="s">
        <v>2668</v>
      </c>
      <c r="D1294" s="305" t="s">
        <v>237</v>
      </c>
      <c r="E1294" s="306">
        <v>0.1162</v>
      </c>
    </row>
    <row r="1295" spans="1:5" x14ac:dyDescent="0.25">
      <c r="A1295" s="302" t="s">
        <v>2654</v>
      </c>
      <c r="B1295" s="305">
        <v>88478</v>
      </c>
      <c r="C1295" s="302" t="s">
        <v>2669</v>
      </c>
      <c r="D1295" s="305" t="s">
        <v>237</v>
      </c>
      <c r="E1295" s="306">
        <v>0.13120000000000001</v>
      </c>
    </row>
    <row r="1296" spans="1:5" x14ac:dyDescent="0.25">
      <c r="A1296" s="302" t="s">
        <v>2654</v>
      </c>
      <c r="B1296" s="305">
        <v>88470</v>
      </c>
      <c r="C1296" s="302" t="s">
        <v>2670</v>
      </c>
      <c r="D1296" s="305" t="s">
        <v>237</v>
      </c>
      <c r="E1296" s="306">
        <v>0.1114</v>
      </c>
    </row>
    <row r="1297" spans="1:5" x14ac:dyDescent="0.25">
      <c r="A1297" s="302" t="s">
        <v>2654</v>
      </c>
      <c r="B1297" s="305">
        <v>88471</v>
      </c>
      <c r="C1297" s="302" t="s">
        <v>2671</v>
      </c>
      <c r="D1297" s="305" t="s">
        <v>237</v>
      </c>
      <c r="E1297" s="306">
        <v>0.1235</v>
      </c>
    </row>
    <row r="1298" spans="1:5" x14ac:dyDescent="0.25">
      <c r="A1298" s="302" t="s">
        <v>2654</v>
      </c>
      <c r="B1298" s="305">
        <v>88472</v>
      </c>
      <c r="C1298" s="302" t="s">
        <v>2672</v>
      </c>
      <c r="D1298" s="305" t="s">
        <v>237</v>
      </c>
      <c r="E1298" s="306">
        <v>0.1295</v>
      </c>
    </row>
    <row r="1299" spans="1:5" x14ac:dyDescent="0.25">
      <c r="A1299" s="302" t="s">
        <v>2654</v>
      </c>
      <c r="B1299" s="305">
        <v>87759</v>
      </c>
      <c r="C1299" s="302" t="s">
        <v>2673</v>
      </c>
      <c r="D1299" s="305" t="s">
        <v>237</v>
      </c>
      <c r="E1299" s="306">
        <v>0.30669999999999997</v>
      </c>
    </row>
    <row r="1300" spans="1:5" x14ac:dyDescent="0.25">
      <c r="A1300" s="302" t="s">
        <v>2654</v>
      </c>
      <c r="B1300" s="305">
        <v>87769</v>
      </c>
      <c r="C1300" s="302" t="s">
        <v>2674</v>
      </c>
      <c r="D1300" s="305" t="s">
        <v>237</v>
      </c>
      <c r="E1300" s="306">
        <v>0.2863</v>
      </c>
    </row>
    <row r="1301" spans="1:5" x14ac:dyDescent="0.25">
      <c r="A1301" s="302" t="s">
        <v>2654</v>
      </c>
      <c r="B1301" s="305">
        <v>87739</v>
      </c>
      <c r="C1301" s="302" t="s">
        <v>2675</v>
      </c>
      <c r="D1301" s="305" t="s">
        <v>237</v>
      </c>
      <c r="E1301" s="306">
        <v>0.3246</v>
      </c>
    </row>
    <row r="1302" spans="1:5" x14ac:dyDescent="0.25">
      <c r="A1302" s="302" t="s">
        <v>2654</v>
      </c>
      <c r="B1302" s="305">
        <v>87749</v>
      </c>
      <c r="C1302" s="302" t="s">
        <v>2676</v>
      </c>
      <c r="D1302" s="305" t="s">
        <v>237</v>
      </c>
      <c r="E1302" s="306">
        <v>0.29089999999999999</v>
      </c>
    </row>
    <row r="1303" spans="1:5" x14ac:dyDescent="0.25">
      <c r="A1303" s="302" t="s">
        <v>2654</v>
      </c>
      <c r="B1303" s="305">
        <v>87624</v>
      </c>
      <c r="C1303" s="302" t="s">
        <v>2677</v>
      </c>
      <c r="D1303" s="305" t="s">
        <v>237</v>
      </c>
      <c r="E1303" s="306">
        <v>0.2218</v>
      </c>
    </row>
    <row r="1304" spans="1:5" x14ac:dyDescent="0.25">
      <c r="A1304" s="302" t="s">
        <v>2654</v>
      </c>
      <c r="B1304" s="305">
        <v>87634</v>
      </c>
      <c r="C1304" s="302" t="s">
        <v>2678</v>
      </c>
      <c r="D1304" s="305" t="s">
        <v>237</v>
      </c>
      <c r="E1304" s="306">
        <v>0.2107</v>
      </c>
    </row>
    <row r="1305" spans="1:5" x14ac:dyDescent="0.25">
      <c r="A1305" s="302" t="s">
        <v>2654</v>
      </c>
      <c r="B1305" s="305">
        <v>87644</v>
      </c>
      <c r="C1305" s="302" t="s">
        <v>2679</v>
      </c>
      <c r="D1305" s="305" t="s">
        <v>237</v>
      </c>
      <c r="E1305" s="306">
        <v>0.20519999999999999</v>
      </c>
    </row>
    <row r="1306" spans="1:5" x14ac:dyDescent="0.25">
      <c r="A1306" s="302" t="s">
        <v>2654</v>
      </c>
      <c r="B1306" s="305">
        <v>87684</v>
      </c>
      <c r="C1306" s="302" t="s">
        <v>2680</v>
      </c>
      <c r="D1306" s="305" t="s">
        <v>237</v>
      </c>
      <c r="E1306" s="306">
        <v>0.2064</v>
      </c>
    </row>
    <row r="1307" spans="1:5" x14ac:dyDescent="0.25">
      <c r="A1307" s="302" t="s">
        <v>2654</v>
      </c>
      <c r="B1307" s="305">
        <v>87694</v>
      </c>
      <c r="C1307" s="302" t="s">
        <v>2681</v>
      </c>
      <c r="D1307" s="305" t="s">
        <v>237</v>
      </c>
      <c r="E1307" s="306">
        <v>0.20649999999999999</v>
      </c>
    </row>
    <row r="1308" spans="1:5" x14ac:dyDescent="0.25">
      <c r="A1308" s="302" t="s">
        <v>2654</v>
      </c>
      <c r="B1308" s="305">
        <v>87704</v>
      </c>
      <c r="C1308" s="302" t="s">
        <v>2682</v>
      </c>
      <c r="D1308" s="305" t="s">
        <v>237</v>
      </c>
      <c r="E1308" s="306">
        <v>0.20430000000000001</v>
      </c>
    </row>
    <row r="1309" spans="1:5" x14ac:dyDescent="0.25">
      <c r="A1309" s="302" t="s">
        <v>2654</v>
      </c>
      <c r="B1309" s="305">
        <v>87758</v>
      </c>
      <c r="C1309" s="302" t="s">
        <v>2683</v>
      </c>
      <c r="D1309" s="305" t="s">
        <v>237</v>
      </c>
      <c r="E1309" s="306">
        <v>0.26269999999999999</v>
      </c>
    </row>
    <row r="1310" spans="1:5" x14ac:dyDescent="0.25">
      <c r="A1310" s="302" t="s">
        <v>2654</v>
      </c>
      <c r="B1310" s="305">
        <v>87768</v>
      </c>
      <c r="C1310" s="302" t="s">
        <v>2684</v>
      </c>
      <c r="D1310" s="305" t="s">
        <v>237</v>
      </c>
      <c r="E1310" s="306">
        <v>0.23930000000000001</v>
      </c>
    </row>
    <row r="1311" spans="1:5" x14ac:dyDescent="0.25">
      <c r="A1311" s="302" t="s">
        <v>2654</v>
      </c>
      <c r="B1311" s="305">
        <v>87738</v>
      </c>
      <c r="C1311" s="302" t="s">
        <v>2685</v>
      </c>
      <c r="D1311" s="305" t="s">
        <v>237</v>
      </c>
      <c r="E1311" s="306">
        <v>0.28589999999999999</v>
      </c>
    </row>
    <row r="1312" spans="1:5" x14ac:dyDescent="0.25">
      <c r="A1312" s="302" t="s">
        <v>2654</v>
      </c>
      <c r="B1312" s="305">
        <v>87748</v>
      </c>
      <c r="C1312" s="302" t="s">
        <v>2686</v>
      </c>
      <c r="D1312" s="305" t="s">
        <v>237</v>
      </c>
      <c r="E1312" s="306">
        <v>0.24679999999999999</v>
      </c>
    </row>
    <row r="1313" spans="1:5" x14ac:dyDescent="0.25">
      <c r="A1313" s="302" t="s">
        <v>2654</v>
      </c>
      <c r="B1313" s="305">
        <v>87623</v>
      </c>
      <c r="C1313" s="302" t="s">
        <v>2687</v>
      </c>
      <c r="D1313" s="305" t="s">
        <v>237</v>
      </c>
      <c r="E1313" s="306">
        <v>0.1686</v>
      </c>
    </row>
    <row r="1314" spans="1:5" x14ac:dyDescent="0.25">
      <c r="A1314" s="302" t="s">
        <v>2654</v>
      </c>
      <c r="B1314" s="305">
        <v>87633</v>
      </c>
      <c r="C1314" s="302" t="s">
        <v>2688</v>
      </c>
      <c r="D1314" s="305" t="s">
        <v>237</v>
      </c>
      <c r="E1314" s="306">
        <v>0.1547</v>
      </c>
    </row>
    <row r="1315" spans="1:5" x14ac:dyDescent="0.25">
      <c r="A1315" s="302" t="s">
        <v>2654</v>
      </c>
      <c r="B1315" s="305">
        <v>87643</v>
      </c>
      <c r="C1315" s="302" t="s">
        <v>2689</v>
      </c>
      <c r="D1315" s="305" t="s">
        <v>237</v>
      </c>
      <c r="E1315" s="306">
        <v>0.1477</v>
      </c>
    </row>
    <row r="1316" spans="1:5" x14ac:dyDescent="0.25">
      <c r="A1316" s="302" t="s">
        <v>2654</v>
      </c>
      <c r="B1316" s="305">
        <v>87683</v>
      </c>
      <c r="C1316" s="302" t="s">
        <v>2690</v>
      </c>
      <c r="D1316" s="305" t="s">
        <v>237</v>
      </c>
      <c r="E1316" s="306">
        <v>0.1464</v>
      </c>
    </row>
    <row r="1317" spans="1:5" x14ac:dyDescent="0.25">
      <c r="A1317" s="302" t="s">
        <v>2654</v>
      </c>
      <c r="B1317" s="305">
        <v>87703</v>
      </c>
      <c r="C1317" s="302" t="s">
        <v>2691</v>
      </c>
      <c r="D1317" s="305" t="s">
        <v>237</v>
      </c>
      <c r="E1317" s="306">
        <v>0.14399999999999999</v>
      </c>
    </row>
    <row r="1318" spans="1:5" x14ac:dyDescent="0.25">
      <c r="A1318" s="302" t="s">
        <v>2654</v>
      </c>
      <c r="B1318" s="305">
        <v>87693</v>
      </c>
      <c r="C1318" s="302" t="s">
        <v>2692</v>
      </c>
      <c r="D1318" s="305" t="s">
        <v>237</v>
      </c>
      <c r="E1318" s="306">
        <v>0.14649999999999999</v>
      </c>
    </row>
    <row r="1319" spans="1:5" x14ac:dyDescent="0.25">
      <c r="A1319" s="302" t="s">
        <v>2654</v>
      </c>
      <c r="B1319" s="305">
        <v>87757</v>
      </c>
      <c r="C1319" s="302" t="s">
        <v>2693</v>
      </c>
      <c r="D1319" s="305" t="s">
        <v>237</v>
      </c>
      <c r="E1319" s="306">
        <v>0.57889999999999997</v>
      </c>
    </row>
    <row r="1320" spans="1:5" x14ac:dyDescent="0.25">
      <c r="A1320" s="302" t="s">
        <v>2654</v>
      </c>
      <c r="B1320" s="305">
        <v>87767</v>
      </c>
      <c r="C1320" s="302" t="s">
        <v>2694</v>
      </c>
      <c r="D1320" s="305" t="s">
        <v>237</v>
      </c>
      <c r="E1320" s="306">
        <v>0.55359999999999998</v>
      </c>
    </row>
    <row r="1321" spans="1:5" x14ac:dyDescent="0.25">
      <c r="A1321" s="302" t="s">
        <v>2654</v>
      </c>
      <c r="B1321" s="305">
        <v>87737</v>
      </c>
      <c r="C1321" s="302" t="s">
        <v>2695</v>
      </c>
      <c r="D1321" s="305" t="s">
        <v>237</v>
      </c>
      <c r="E1321" s="306">
        <v>0.56859999999999999</v>
      </c>
    </row>
    <row r="1322" spans="1:5" x14ac:dyDescent="0.25">
      <c r="A1322" s="302" t="s">
        <v>2654</v>
      </c>
      <c r="B1322" s="305">
        <v>87747</v>
      </c>
      <c r="C1322" s="302" t="s">
        <v>2696</v>
      </c>
      <c r="D1322" s="305" t="s">
        <v>237</v>
      </c>
      <c r="E1322" s="306">
        <v>0.53569999999999995</v>
      </c>
    </row>
    <row r="1323" spans="1:5" x14ac:dyDescent="0.25">
      <c r="A1323" s="302" t="s">
        <v>2654</v>
      </c>
      <c r="B1323" s="305">
        <v>87622</v>
      </c>
      <c r="C1323" s="302" t="s">
        <v>2697</v>
      </c>
      <c r="D1323" s="305" t="s">
        <v>237</v>
      </c>
      <c r="E1323" s="306">
        <v>0.42799999999999999</v>
      </c>
    </row>
    <row r="1324" spans="1:5" x14ac:dyDescent="0.25">
      <c r="A1324" s="302" t="s">
        <v>2654</v>
      </c>
      <c r="B1324" s="305">
        <v>87632</v>
      </c>
      <c r="C1324" s="302" t="s">
        <v>2698</v>
      </c>
      <c r="D1324" s="305" t="s">
        <v>237</v>
      </c>
      <c r="E1324" s="306">
        <v>0.41870000000000002</v>
      </c>
    </row>
    <row r="1325" spans="1:5" x14ac:dyDescent="0.25">
      <c r="A1325" s="302" t="s">
        <v>2654</v>
      </c>
      <c r="B1325" s="305">
        <v>87642</v>
      </c>
      <c r="C1325" s="302" t="s">
        <v>2699</v>
      </c>
      <c r="D1325" s="305" t="s">
        <v>237</v>
      </c>
      <c r="E1325" s="306">
        <v>0.41389999999999999</v>
      </c>
    </row>
    <row r="1326" spans="1:5" x14ac:dyDescent="0.25">
      <c r="A1326" s="302" t="s">
        <v>2654</v>
      </c>
      <c r="B1326" s="305">
        <v>87682</v>
      </c>
      <c r="C1326" s="302" t="s">
        <v>2700</v>
      </c>
      <c r="D1326" s="305" t="s">
        <v>237</v>
      </c>
      <c r="E1326" s="306">
        <v>0.437</v>
      </c>
    </row>
    <row r="1327" spans="1:5" x14ac:dyDescent="0.25">
      <c r="A1327" s="302" t="s">
        <v>2654</v>
      </c>
      <c r="B1327" s="305">
        <v>87692</v>
      </c>
      <c r="C1327" s="302" t="s">
        <v>2701</v>
      </c>
      <c r="D1327" s="305" t="s">
        <v>237</v>
      </c>
      <c r="E1327" s="306">
        <v>0.43730000000000002</v>
      </c>
    </row>
    <row r="1328" spans="1:5" x14ac:dyDescent="0.25">
      <c r="A1328" s="302" t="s">
        <v>2654</v>
      </c>
      <c r="B1328" s="305">
        <v>87702</v>
      </c>
      <c r="C1328" s="302" t="s">
        <v>2702</v>
      </c>
      <c r="D1328" s="305" t="s">
        <v>237</v>
      </c>
      <c r="E1328" s="306">
        <v>0.43359999999999999</v>
      </c>
    </row>
    <row r="1329" spans="1:5" x14ac:dyDescent="0.25">
      <c r="A1329" s="302" t="s">
        <v>2654</v>
      </c>
      <c r="B1329" s="305">
        <v>87755</v>
      </c>
      <c r="C1329" s="302" t="s">
        <v>2703</v>
      </c>
      <c r="D1329" s="305" t="s">
        <v>237</v>
      </c>
      <c r="E1329" s="306">
        <v>0.54679999999999995</v>
      </c>
    </row>
    <row r="1330" spans="1:5" x14ac:dyDescent="0.25">
      <c r="A1330" s="302" t="s">
        <v>2654</v>
      </c>
      <c r="B1330" s="305">
        <v>87765</v>
      </c>
      <c r="C1330" s="302" t="s">
        <v>2704</v>
      </c>
      <c r="D1330" s="305" t="s">
        <v>237</v>
      </c>
      <c r="E1330" s="306">
        <v>0.51770000000000005</v>
      </c>
    </row>
    <row r="1331" spans="1:5" x14ac:dyDescent="0.25">
      <c r="A1331" s="302" t="s">
        <v>2654</v>
      </c>
      <c r="B1331" s="305">
        <v>87735</v>
      </c>
      <c r="C1331" s="302" t="s">
        <v>2705</v>
      </c>
      <c r="D1331" s="305" t="s">
        <v>237</v>
      </c>
      <c r="E1331" s="306">
        <v>0.5413</v>
      </c>
    </row>
    <row r="1332" spans="1:5" x14ac:dyDescent="0.25">
      <c r="A1332" s="302" t="s">
        <v>2654</v>
      </c>
      <c r="B1332" s="305">
        <v>87745</v>
      </c>
      <c r="C1332" s="302" t="s">
        <v>2706</v>
      </c>
      <c r="D1332" s="305" t="s">
        <v>237</v>
      </c>
      <c r="E1332" s="306">
        <v>0.50270000000000004</v>
      </c>
    </row>
    <row r="1333" spans="1:5" x14ac:dyDescent="0.25">
      <c r="A1333" s="302" t="s">
        <v>2654</v>
      </c>
      <c r="B1333" s="305">
        <v>87620</v>
      </c>
      <c r="C1333" s="302" t="s">
        <v>2707</v>
      </c>
      <c r="D1333" s="305" t="s">
        <v>237</v>
      </c>
      <c r="E1333" s="306">
        <v>0.38200000000000001</v>
      </c>
    </row>
    <row r="1334" spans="1:5" x14ac:dyDescent="0.25">
      <c r="A1334" s="302" t="s">
        <v>2654</v>
      </c>
      <c r="B1334" s="305">
        <v>87630</v>
      </c>
      <c r="C1334" s="302" t="s">
        <v>2708</v>
      </c>
      <c r="D1334" s="305" t="s">
        <v>237</v>
      </c>
      <c r="E1334" s="306">
        <v>0.36840000000000001</v>
      </c>
    </row>
    <row r="1335" spans="1:5" x14ac:dyDescent="0.25">
      <c r="A1335" s="302" t="s">
        <v>2654</v>
      </c>
      <c r="B1335" s="305">
        <v>87640</v>
      </c>
      <c r="C1335" s="302" t="s">
        <v>2709</v>
      </c>
      <c r="D1335" s="305" t="s">
        <v>237</v>
      </c>
      <c r="E1335" s="306">
        <v>0.36120000000000002</v>
      </c>
    </row>
    <row r="1336" spans="1:5" x14ac:dyDescent="0.25">
      <c r="A1336" s="302" t="s">
        <v>2654</v>
      </c>
      <c r="B1336" s="305">
        <v>87680</v>
      </c>
      <c r="C1336" s="302" t="s">
        <v>2710</v>
      </c>
      <c r="D1336" s="305" t="s">
        <v>237</v>
      </c>
      <c r="E1336" s="306">
        <v>0.38069999999999998</v>
      </c>
    </row>
    <row r="1337" spans="1:5" x14ac:dyDescent="0.25">
      <c r="A1337" s="302" t="s">
        <v>2654</v>
      </c>
      <c r="B1337" s="305">
        <v>87690</v>
      </c>
      <c r="C1337" s="302" t="s">
        <v>2711</v>
      </c>
      <c r="D1337" s="305" t="s">
        <v>237</v>
      </c>
      <c r="E1337" s="306">
        <v>0.38090000000000002</v>
      </c>
    </row>
    <row r="1338" spans="1:5" x14ac:dyDescent="0.25">
      <c r="A1338" s="302" t="s">
        <v>2654</v>
      </c>
      <c r="B1338" s="305">
        <v>87700</v>
      </c>
      <c r="C1338" s="302" t="s">
        <v>2712</v>
      </c>
      <c r="D1338" s="305" t="s">
        <v>237</v>
      </c>
      <c r="E1338" s="306">
        <v>0.37640000000000001</v>
      </c>
    </row>
    <row r="1339" spans="1:5" x14ac:dyDescent="0.25">
      <c r="A1339" s="302" t="s">
        <v>2654</v>
      </c>
      <c r="B1339" s="305">
        <v>102803</v>
      </c>
      <c r="C1339" s="302" t="s">
        <v>2713</v>
      </c>
      <c r="D1339" s="305" t="s">
        <v>237</v>
      </c>
      <c r="E1339" s="306">
        <v>0.81069999999999998</v>
      </c>
    </row>
    <row r="1340" spans="1:5" x14ac:dyDescent="0.25">
      <c r="A1340" s="302" t="s">
        <v>2714</v>
      </c>
      <c r="B1340" s="305">
        <v>92717</v>
      </c>
      <c r="C1340" s="302" t="s">
        <v>2715</v>
      </c>
      <c r="D1340" s="305" t="s">
        <v>15</v>
      </c>
      <c r="E1340" s="306">
        <v>0</v>
      </c>
    </row>
    <row r="1341" spans="1:5" x14ac:dyDescent="0.25">
      <c r="A1341" s="302" t="s">
        <v>2714</v>
      </c>
      <c r="B1341" s="305">
        <v>92716</v>
      </c>
      <c r="C1341" s="302" t="s">
        <v>2716</v>
      </c>
      <c r="D1341" s="305" t="s">
        <v>119</v>
      </c>
      <c r="E1341" s="306">
        <v>0</v>
      </c>
    </row>
    <row r="1342" spans="1:5" x14ac:dyDescent="0.25">
      <c r="A1342" s="302" t="s">
        <v>2714</v>
      </c>
      <c r="B1342" s="305">
        <v>89218</v>
      </c>
      <c r="C1342" s="302" t="s">
        <v>2717</v>
      </c>
      <c r="D1342" s="305" t="s">
        <v>15</v>
      </c>
      <c r="E1342" s="306">
        <v>0.6653</v>
      </c>
    </row>
    <row r="1343" spans="1:5" x14ac:dyDescent="0.25">
      <c r="A1343" s="302" t="s">
        <v>2714</v>
      </c>
      <c r="B1343" s="305">
        <v>89843</v>
      </c>
      <c r="C1343" s="302" t="s">
        <v>2718</v>
      </c>
      <c r="D1343" s="305" t="s">
        <v>119</v>
      </c>
      <c r="E1343" s="306">
        <v>0.3216</v>
      </c>
    </row>
    <row r="1344" spans="1:5" x14ac:dyDescent="0.25">
      <c r="A1344" s="302" t="s">
        <v>2714</v>
      </c>
      <c r="B1344" s="305">
        <v>87446</v>
      </c>
      <c r="C1344" s="302" t="s">
        <v>2719</v>
      </c>
      <c r="D1344" s="305" t="s">
        <v>15</v>
      </c>
      <c r="E1344" s="306">
        <v>0</v>
      </c>
    </row>
    <row r="1345" spans="1:5" x14ac:dyDescent="0.25">
      <c r="A1345" s="302" t="s">
        <v>2714</v>
      </c>
      <c r="B1345" s="305">
        <v>87445</v>
      </c>
      <c r="C1345" s="302" t="s">
        <v>2720</v>
      </c>
      <c r="D1345" s="305" t="s">
        <v>119</v>
      </c>
      <c r="E1345" s="306">
        <v>0</v>
      </c>
    </row>
    <row r="1346" spans="1:5" x14ac:dyDescent="0.25">
      <c r="A1346" s="302" t="s">
        <v>2714</v>
      </c>
      <c r="B1346" s="305">
        <v>93234</v>
      </c>
      <c r="C1346" s="302" t="s">
        <v>2721</v>
      </c>
      <c r="D1346" s="305" t="s">
        <v>15</v>
      </c>
      <c r="E1346" s="306">
        <v>0</v>
      </c>
    </row>
    <row r="1347" spans="1:5" x14ac:dyDescent="0.25">
      <c r="A1347" s="302" t="s">
        <v>2714</v>
      </c>
      <c r="B1347" s="305">
        <v>93233</v>
      </c>
      <c r="C1347" s="302" t="s">
        <v>2722</v>
      </c>
      <c r="D1347" s="305" t="s">
        <v>119</v>
      </c>
      <c r="E1347" s="306">
        <v>0</v>
      </c>
    </row>
    <row r="1348" spans="1:5" x14ac:dyDescent="0.25">
      <c r="A1348" s="302" t="s">
        <v>2714</v>
      </c>
      <c r="B1348" s="305">
        <v>88831</v>
      </c>
      <c r="C1348" s="302" t="s">
        <v>2723</v>
      </c>
      <c r="D1348" s="305" t="s">
        <v>15</v>
      </c>
      <c r="E1348" s="306">
        <v>0</v>
      </c>
    </row>
    <row r="1349" spans="1:5" x14ac:dyDescent="0.25">
      <c r="A1349" s="302" t="s">
        <v>2714</v>
      </c>
      <c r="B1349" s="305">
        <v>88830</v>
      </c>
      <c r="C1349" s="302" t="s">
        <v>2724</v>
      </c>
      <c r="D1349" s="305" t="s">
        <v>119</v>
      </c>
      <c r="E1349" s="306">
        <v>0</v>
      </c>
    </row>
    <row r="1350" spans="1:5" x14ac:dyDescent="0.25">
      <c r="A1350" s="302" t="s">
        <v>2714</v>
      </c>
      <c r="B1350" s="305">
        <v>89226</v>
      </c>
      <c r="C1350" s="302" t="s">
        <v>2725</v>
      </c>
      <c r="D1350" s="305" t="s">
        <v>15</v>
      </c>
      <c r="E1350" s="306">
        <v>0</v>
      </c>
    </row>
    <row r="1351" spans="1:5" x14ac:dyDescent="0.25">
      <c r="A1351" s="302" t="s">
        <v>2714</v>
      </c>
      <c r="B1351" s="305">
        <v>89225</v>
      </c>
      <c r="C1351" s="302" t="s">
        <v>2726</v>
      </c>
      <c r="D1351" s="305" t="s">
        <v>119</v>
      </c>
      <c r="E1351" s="306">
        <v>0</v>
      </c>
    </row>
    <row r="1352" spans="1:5" x14ac:dyDescent="0.25">
      <c r="A1352" s="302" t="s">
        <v>2714</v>
      </c>
      <c r="B1352" s="305">
        <v>89279</v>
      </c>
      <c r="C1352" s="302" t="s">
        <v>2727</v>
      </c>
      <c r="D1352" s="305" t="s">
        <v>15</v>
      </c>
      <c r="E1352" s="306">
        <v>0</v>
      </c>
    </row>
    <row r="1353" spans="1:5" x14ac:dyDescent="0.25">
      <c r="A1353" s="302" t="s">
        <v>2714</v>
      </c>
      <c r="B1353" s="305">
        <v>89278</v>
      </c>
      <c r="C1353" s="302" t="s">
        <v>2728</v>
      </c>
      <c r="D1353" s="305" t="s">
        <v>119</v>
      </c>
      <c r="E1353" s="306">
        <v>0</v>
      </c>
    </row>
    <row r="1354" spans="1:5" x14ac:dyDescent="0.25">
      <c r="A1354" s="302" t="s">
        <v>2714</v>
      </c>
      <c r="B1354" s="305">
        <v>90651</v>
      </c>
      <c r="C1354" s="302" t="s">
        <v>2729</v>
      </c>
      <c r="D1354" s="305" t="s">
        <v>15</v>
      </c>
      <c r="E1354" s="306">
        <v>0</v>
      </c>
    </row>
    <row r="1355" spans="1:5" x14ac:dyDescent="0.25">
      <c r="A1355" s="302" t="s">
        <v>2714</v>
      </c>
      <c r="B1355" s="305">
        <v>90650</v>
      </c>
      <c r="C1355" s="302" t="s">
        <v>2730</v>
      </c>
      <c r="D1355" s="305" t="s">
        <v>119</v>
      </c>
      <c r="E1355" s="306">
        <v>0</v>
      </c>
    </row>
    <row r="1356" spans="1:5" x14ac:dyDescent="0.25">
      <c r="A1356" s="302" t="s">
        <v>2714</v>
      </c>
      <c r="B1356" s="305">
        <v>90657</v>
      </c>
      <c r="C1356" s="302" t="s">
        <v>2731</v>
      </c>
      <c r="D1356" s="305" t="s">
        <v>15</v>
      </c>
      <c r="E1356" s="306">
        <v>0</v>
      </c>
    </row>
    <row r="1357" spans="1:5" x14ac:dyDescent="0.25">
      <c r="A1357" s="302" t="s">
        <v>2714</v>
      </c>
      <c r="B1357" s="305">
        <v>90656</v>
      </c>
      <c r="C1357" s="302" t="s">
        <v>2732</v>
      </c>
      <c r="D1357" s="305" t="s">
        <v>119</v>
      </c>
      <c r="E1357" s="306">
        <v>0</v>
      </c>
    </row>
    <row r="1358" spans="1:5" x14ac:dyDescent="0.25">
      <c r="A1358" s="302" t="s">
        <v>2714</v>
      </c>
      <c r="B1358" s="305">
        <v>90663</v>
      </c>
      <c r="C1358" s="302" t="s">
        <v>2733</v>
      </c>
      <c r="D1358" s="305" t="s">
        <v>15</v>
      </c>
      <c r="E1358" s="306">
        <v>0</v>
      </c>
    </row>
    <row r="1359" spans="1:5" x14ac:dyDescent="0.25">
      <c r="A1359" s="302" t="s">
        <v>2714</v>
      </c>
      <c r="B1359" s="305">
        <v>90662</v>
      </c>
      <c r="C1359" s="302" t="s">
        <v>2734</v>
      </c>
      <c r="D1359" s="305" t="s">
        <v>119</v>
      </c>
      <c r="E1359" s="306">
        <v>0</v>
      </c>
    </row>
    <row r="1360" spans="1:5" x14ac:dyDescent="0.25">
      <c r="A1360" s="302" t="s">
        <v>2714</v>
      </c>
      <c r="B1360" s="305">
        <v>89022</v>
      </c>
      <c r="C1360" s="302" t="s">
        <v>2735</v>
      </c>
      <c r="D1360" s="305" t="s">
        <v>15</v>
      </c>
      <c r="E1360" s="306">
        <v>0</v>
      </c>
    </row>
    <row r="1361" spans="1:5" x14ac:dyDescent="0.25">
      <c r="A1361" s="302" t="s">
        <v>2714</v>
      </c>
      <c r="B1361" s="305">
        <v>89021</v>
      </c>
      <c r="C1361" s="302" t="s">
        <v>2736</v>
      </c>
      <c r="D1361" s="305" t="s">
        <v>119</v>
      </c>
      <c r="E1361" s="306">
        <v>0</v>
      </c>
    </row>
    <row r="1362" spans="1:5" x14ac:dyDescent="0.25">
      <c r="A1362" s="302" t="s">
        <v>2714</v>
      </c>
      <c r="B1362" s="305">
        <v>90644</v>
      </c>
      <c r="C1362" s="302" t="s">
        <v>2737</v>
      </c>
      <c r="D1362" s="305" t="s">
        <v>15</v>
      </c>
      <c r="E1362" s="306">
        <v>0</v>
      </c>
    </row>
    <row r="1363" spans="1:5" x14ac:dyDescent="0.25">
      <c r="A1363" s="302" t="s">
        <v>2714</v>
      </c>
      <c r="B1363" s="305">
        <v>90643</v>
      </c>
      <c r="C1363" s="302" t="s">
        <v>2738</v>
      </c>
      <c r="D1363" s="305" t="s">
        <v>119</v>
      </c>
      <c r="E1363" s="306">
        <v>0</v>
      </c>
    </row>
    <row r="1364" spans="1:5" x14ac:dyDescent="0.25">
      <c r="A1364" s="302" t="s">
        <v>2714</v>
      </c>
      <c r="B1364" s="305">
        <v>92146</v>
      </c>
      <c r="C1364" s="302" t="s">
        <v>2739</v>
      </c>
      <c r="D1364" s="305" t="s">
        <v>15</v>
      </c>
      <c r="E1364" s="306">
        <v>0.76139999999999997</v>
      </c>
    </row>
    <row r="1365" spans="1:5" x14ac:dyDescent="0.25">
      <c r="A1365" s="302" t="s">
        <v>2714</v>
      </c>
      <c r="B1365" s="305">
        <v>92145</v>
      </c>
      <c r="C1365" s="302" t="s">
        <v>2740</v>
      </c>
      <c r="D1365" s="305" t="s">
        <v>119</v>
      </c>
      <c r="E1365" s="306">
        <v>0.29420000000000002</v>
      </c>
    </row>
    <row r="1366" spans="1:5" x14ac:dyDescent="0.25">
      <c r="A1366" s="302" t="s">
        <v>2714</v>
      </c>
      <c r="B1366" s="305">
        <v>92139</v>
      </c>
      <c r="C1366" s="302" t="s">
        <v>2741</v>
      </c>
      <c r="D1366" s="305" t="s">
        <v>15</v>
      </c>
      <c r="E1366" s="306">
        <v>0.53890000000000005</v>
      </c>
    </row>
    <row r="1367" spans="1:5" x14ac:dyDescent="0.25">
      <c r="A1367" s="302" t="s">
        <v>2714</v>
      </c>
      <c r="B1367" s="305">
        <v>92138</v>
      </c>
      <c r="C1367" s="302" t="s">
        <v>2742</v>
      </c>
      <c r="D1367" s="305" t="s">
        <v>119</v>
      </c>
      <c r="E1367" s="306">
        <v>0.23980000000000001</v>
      </c>
    </row>
    <row r="1368" spans="1:5" x14ac:dyDescent="0.25">
      <c r="A1368" s="302" t="s">
        <v>2714</v>
      </c>
      <c r="B1368" s="305">
        <v>91387</v>
      </c>
      <c r="C1368" s="302" t="s">
        <v>2743</v>
      </c>
      <c r="D1368" s="305" t="s">
        <v>15</v>
      </c>
      <c r="E1368" s="306">
        <v>0.32700000000000001</v>
      </c>
    </row>
    <row r="1369" spans="1:5" x14ac:dyDescent="0.25">
      <c r="A1369" s="302" t="s">
        <v>2714</v>
      </c>
      <c r="B1369" s="305">
        <v>91386</v>
      </c>
      <c r="C1369" s="302" t="s">
        <v>2744</v>
      </c>
      <c r="D1369" s="305" t="s">
        <v>119</v>
      </c>
      <c r="E1369" s="306">
        <v>9.0700000000000003E-2</v>
      </c>
    </row>
    <row r="1370" spans="1:5" x14ac:dyDescent="0.25">
      <c r="A1370" s="302" t="s">
        <v>2714</v>
      </c>
      <c r="B1370" s="305">
        <v>96036</v>
      </c>
      <c r="C1370" s="302" t="s">
        <v>2745</v>
      </c>
      <c r="D1370" s="305" t="s">
        <v>15</v>
      </c>
      <c r="E1370" s="306">
        <v>0.29010000000000002</v>
      </c>
    </row>
    <row r="1371" spans="1:5" x14ac:dyDescent="0.25">
      <c r="A1371" s="302" t="s">
        <v>2714</v>
      </c>
      <c r="B1371" s="305">
        <v>96035</v>
      </c>
      <c r="C1371" s="302" t="s">
        <v>2746</v>
      </c>
      <c r="D1371" s="305" t="s">
        <v>119</v>
      </c>
      <c r="E1371" s="306">
        <v>8.5699999999999998E-2</v>
      </c>
    </row>
    <row r="1372" spans="1:5" x14ac:dyDescent="0.25">
      <c r="A1372" s="302" t="s">
        <v>2714</v>
      </c>
      <c r="B1372" s="305">
        <v>89877</v>
      </c>
      <c r="C1372" s="302" t="s">
        <v>2747</v>
      </c>
      <c r="D1372" s="305" t="s">
        <v>15</v>
      </c>
      <c r="E1372" s="306">
        <v>0.27579999999999999</v>
      </c>
    </row>
    <row r="1373" spans="1:5" x14ac:dyDescent="0.25">
      <c r="A1373" s="302" t="s">
        <v>2714</v>
      </c>
      <c r="B1373" s="305">
        <v>89876</v>
      </c>
      <c r="C1373" s="302" t="s">
        <v>2748</v>
      </c>
      <c r="D1373" s="305" t="s">
        <v>119</v>
      </c>
      <c r="E1373" s="306">
        <v>7.3800000000000004E-2</v>
      </c>
    </row>
    <row r="1374" spans="1:5" x14ac:dyDescent="0.25">
      <c r="A1374" s="302" t="s">
        <v>2714</v>
      </c>
      <c r="B1374" s="305">
        <v>89884</v>
      </c>
      <c r="C1374" s="302" t="s">
        <v>2749</v>
      </c>
      <c r="D1374" s="305" t="s">
        <v>15</v>
      </c>
      <c r="E1374" s="306">
        <v>0.26300000000000001</v>
      </c>
    </row>
    <row r="1375" spans="1:5" x14ac:dyDescent="0.25">
      <c r="A1375" s="302" t="s">
        <v>2714</v>
      </c>
      <c r="B1375" s="305">
        <v>89883</v>
      </c>
      <c r="C1375" s="302" t="s">
        <v>2750</v>
      </c>
      <c r="D1375" s="305" t="s">
        <v>119</v>
      </c>
      <c r="E1375" s="306">
        <v>6.6799999999999998E-2</v>
      </c>
    </row>
    <row r="1376" spans="1:5" x14ac:dyDescent="0.25">
      <c r="A1376" s="302" t="s">
        <v>2714</v>
      </c>
      <c r="B1376" s="305">
        <v>67827</v>
      </c>
      <c r="C1376" s="302" t="s">
        <v>2751</v>
      </c>
      <c r="D1376" s="305" t="s">
        <v>15</v>
      </c>
      <c r="E1376" s="306">
        <v>0.38169999999999998</v>
      </c>
    </row>
    <row r="1377" spans="1:5" x14ac:dyDescent="0.25">
      <c r="A1377" s="302" t="s">
        <v>2714</v>
      </c>
      <c r="B1377" s="305">
        <v>67826</v>
      </c>
      <c r="C1377" s="302" t="s">
        <v>2752</v>
      </c>
      <c r="D1377" s="305" t="s">
        <v>119</v>
      </c>
      <c r="E1377" s="306">
        <v>0.12970000000000001</v>
      </c>
    </row>
    <row r="1378" spans="1:5" x14ac:dyDescent="0.25">
      <c r="A1378" s="302" t="s">
        <v>2714</v>
      </c>
      <c r="B1378" s="305">
        <v>5961</v>
      </c>
      <c r="C1378" s="302" t="s">
        <v>2753</v>
      </c>
      <c r="D1378" s="305" t="s">
        <v>15</v>
      </c>
      <c r="E1378" s="306">
        <v>0.38990000000000002</v>
      </c>
    </row>
    <row r="1379" spans="1:5" x14ac:dyDescent="0.25">
      <c r="A1379" s="302" t="s">
        <v>2714</v>
      </c>
      <c r="B1379" s="305">
        <v>5811</v>
      </c>
      <c r="C1379" s="302" t="s">
        <v>2754</v>
      </c>
      <c r="D1379" s="305" t="s">
        <v>119</v>
      </c>
      <c r="E1379" s="306">
        <v>0.1195</v>
      </c>
    </row>
    <row r="1380" spans="1:5" x14ac:dyDescent="0.25">
      <c r="A1380" s="302" t="s">
        <v>2714</v>
      </c>
      <c r="B1380" s="305">
        <v>92243</v>
      </c>
      <c r="C1380" s="302" t="s">
        <v>2755</v>
      </c>
      <c r="D1380" s="305" t="s">
        <v>15</v>
      </c>
      <c r="E1380" s="306">
        <v>0.36930000000000002</v>
      </c>
    </row>
    <row r="1381" spans="1:5" x14ac:dyDescent="0.25">
      <c r="A1381" s="302" t="s">
        <v>2714</v>
      </c>
      <c r="B1381" s="305">
        <v>92242</v>
      </c>
      <c r="C1381" s="302" t="s">
        <v>2756</v>
      </c>
      <c r="D1381" s="305" t="s">
        <v>119</v>
      </c>
      <c r="E1381" s="306">
        <v>7.1400000000000005E-2</v>
      </c>
    </row>
    <row r="1382" spans="1:5" x14ac:dyDescent="0.25">
      <c r="A1382" s="302" t="s">
        <v>2714</v>
      </c>
      <c r="B1382" s="305">
        <v>91646</v>
      </c>
      <c r="C1382" s="302" t="s">
        <v>2757</v>
      </c>
      <c r="D1382" s="305" t="s">
        <v>15</v>
      </c>
      <c r="E1382" s="306">
        <v>0.29849999999999999</v>
      </c>
    </row>
    <row r="1383" spans="1:5" x14ac:dyDescent="0.25">
      <c r="A1383" s="302" t="s">
        <v>2714</v>
      </c>
      <c r="B1383" s="305">
        <v>91645</v>
      </c>
      <c r="C1383" s="302" t="s">
        <v>2758</v>
      </c>
      <c r="D1383" s="305" t="s">
        <v>119</v>
      </c>
      <c r="E1383" s="306">
        <v>6.1600000000000002E-2</v>
      </c>
    </row>
    <row r="1384" spans="1:5" x14ac:dyDescent="0.25">
      <c r="A1384" s="302" t="s">
        <v>2714</v>
      </c>
      <c r="B1384" s="305">
        <v>92107</v>
      </c>
      <c r="C1384" s="302" t="s">
        <v>2759</v>
      </c>
      <c r="D1384" s="305" t="s">
        <v>15</v>
      </c>
      <c r="E1384" s="306">
        <v>0.26029999999999998</v>
      </c>
    </row>
    <row r="1385" spans="1:5" x14ac:dyDescent="0.25">
      <c r="A1385" s="302" t="s">
        <v>2714</v>
      </c>
      <c r="B1385" s="305">
        <v>92106</v>
      </c>
      <c r="C1385" s="302" t="s">
        <v>2760</v>
      </c>
      <c r="D1385" s="305" t="s">
        <v>119</v>
      </c>
      <c r="E1385" s="306">
        <v>6.7699999999999996E-2</v>
      </c>
    </row>
    <row r="1386" spans="1:5" x14ac:dyDescent="0.25">
      <c r="A1386" s="302" t="s">
        <v>2714</v>
      </c>
      <c r="B1386" s="305">
        <v>5903</v>
      </c>
      <c r="C1386" s="302" t="s">
        <v>2761</v>
      </c>
      <c r="D1386" s="305" t="s">
        <v>15</v>
      </c>
      <c r="E1386" s="306">
        <v>0.32590000000000002</v>
      </c>
    </row>
    <row r="1387" spans="1:5" x14ac:dyDescent="0.25">
      <c r="A1387" s="302" t="s">
        <v>2714</v>
      </c>
      <c r="B1387" s="305">
        <v>5901</v>
      </c>
      <c r="C1387" s="302" t="s">
        <v>2762</v>
      </c>
      <c r="D1387" s="305" t="s">
        <v>119</v>
      </c>
      <c r="E1387" s="306">
        <v>7.5499999999999998E-2</v>
      </c>
    </row>
    <row r="1388" spans="1:5" x14ac:dyDescent="0.25">
      <c r="A1388" s="302" t="s">
        <v>2714</v>
      </c>
      <c r="B1388" s="305">
        <v>6260</v>
      </c>
      <c r="C1388" s="302" t="s">
        <v>2763</v>
      </c>
      <c r="D1388" s="305" t="s">
        <v>15</v>
      </c>
      <c r="E1388" s="306">
        <v>0.40310000000000001</v>
      </c>
    </row>
    <row r="1389" spans="1:5" x14ac:dyDescent="0.25">
      <c r="A1389" s="302" t="s">
        <v>2714</v>
      </c>
      <c r="B1389" s="305">
        <v>6259</v>
      </c>
      <c r="C1389" s="302" t="s">
        <v>2764</v>
      </c>
      <c r="D1389" s="305" t="s">
        <v>119</v>
      </c>
      <c r="E1389" s="306">
        <v>9.4500000000000001E-2</v>
      </c>
    </row>
    <row r="1390" spans="1:5" x14ac:dyDescent="0.25">
      <c r="A1390" s="302" t="s">
        <v>2714</v>
      </c>
      <c r="B1390" s="305">
        <v>91395</v>
      </c>
      <c r="C1390" s="302" t="s">
        <v>2765</v>
      </c>
      <c r="D1390" s="305" t="s">
        <v>15</v>
      </c>
      <c r="E1390" s="306">
        <v>0.41389999999999999</v>
      </c>
    </row>
    <row r="1391" spans="1:5" x14ac:dyDescent="0.25">
      <c r="A1391" s="302" t="s">
        <v>2714</v>
      </c>
      <c r="B1391" s="305">
        <v>73467</v>
      </c>
      <c r="C1391" s="302" t="s">
        <v>2766</v>
      </c>
      <c r="D1391" s="305" t="s">
        <v>119</v>
      </c>
      <c r="E1391" s="306">
        <v>9.6799999999999997E-2</v>
      </c>
    </row>
    <row r="1392" spans="1:5" x14ac:dyDescent="0.25">
      <c r="A1392" s="302" t="s">
        <v>2714</v>
      </c>
      <c r="B1392" s="305">
        <v>5826</v>
      </c>
      <c r="C1392" s="302" t="s">
        <v>2767</v>
      </c>
      <c r="D1392" s="305" t="s">
        <v>15</v>
      </c>
      <c r="E1392" s="306">
        <v>0.39179999999999998</v>
      </c>
    </row>
    <row r="1393" spans="1:5" x14ac:dyDescent="0.25">
      <c r="A1393" s="302" t="s">
        <v>2714</v>
      </c>
      <c r="B1393" s="305">
        <v>5824</v>
      </c>
      <c r="C1393" s="302" t="s">
        <v>2768</v>
      </c>
      <c r="D1393" s="305" t="s">
        <v>119</v>
      </c>
      <c r="E1393" s="306">
        <v>0.11020000000000001</v>
      </c>
    </row>
    <row r="1394" spans="1:5" x14ac:dyDescent="0.25">
      <c r="A1394" s="302" t="s">
        <v>2714</v>
      </c>
      <c r="B1394" s="305">
        <v>5892</v>
      </c>
      <c r="C1394" s="302" t="s">
        <v>2769</v>
      </c>
      <c r="D1394" s="305" t="s">
        <v>15</v>
      </c>
      <c r="E1394" s="306">
        <v>0.43309999999999998</v>
      </c>
    </row>
    <row r="1395" spans="1:5" x14ac:dyDescent="0.25">
      <c r="A1395" s="302" t="s">
        <v>2714</v>
      </c>
      <c r="B1395" s="305">
        <v>5890</v>
      </c>
      <c r="C1395" s="302" t="s">
        <v>2770</v>
      </c>
      <c r="D1395" s="305" t="s">
        <v>119</v>
      </c>
      <c r="E1395" s="306">
        <v>0.11799999999999999</v>
      </c>
    </row>
    <row r="1396" spans="1:5" x14ac:dyDescent="0.25">
      <c r="A1396" s="302" t="s">
        <v>2714</v>
      </c>
      <c r="B1396" s="305">
        <v>5896</v>
      </c>
      <c r="C1396" s="302" t="s">
        <v>2771</v>
      </c>
      <c r="D1396" s="305" t="s">
        <v>15</v>
      </c>
      <c r="E1396" s="306">
        <v>0.4103</v>
      </c>
    </row>
    <row r="1397" spans="1:5" x14ac:dyDescent="0.25">
      <c r="A1397" s="302" t="s">
        <v>2714</v>
      </c>
      <c r="B1397" s="305">
        <v>5894</v>
      </c>
      <c r="C1397" s="302" t="s">
        <v>2772</v>
      </c>
      <c r="D1397" s="305" t="s">
        <v>119</v>
      </c>
      <c r="E1397" s="306">
        <v>0.1129</v>
      </c>
    </row>
    <row r="1398" spans="1:5" x14ac:dyDescent="0.25">
      <c r="A1398" s="302" t="s">
        <v>2714</v>
      </c>
      <c r="B1398" s="305">
        <v>91032</v>
      </c>
      <c r="C1398" s="302" t="s">
        <v>2773</v>
      </c>
      <c r="D1398" s="305" t="s">
        <v>15</v>
      </c>
      <c r="E1398" s="306">
        <v>0.35389999999999999</v>
      </c>
    </row>
    <row r="1399" spans="1:5" x14ac:dyDescent="0.25">
      <c r="A1399" s="302" t="s">
        <v>2714</v>
      </c>
      <c r="B1399" s="305">
        <v>91031</v>
      </c>
      <c r="C1399" s="302" t="s">
        <v>2774</v>
      </c>
      <c r="D1399" s="305" t="s">
        <v>119</v>
      </c>
      <c r="E1399" s="306">
        <v>9.1700000000000004E-2</v>
      </c>
    </row>
    <row r="1400" spans="1:5" x14ac:dyDescent="0.25">
      <c r="A1400" s="302" t="s">
        <v>2714</v>
      </c>
      <c r="B1400" s="305">
        <v>91534</v>
      </c>
      <c r="C1400" s="302" t="s">
        <v>2775</v>
      </c>
      <c r="D1400" s="305" t="s">
        <v>15</v>
      </c>
      <c r="E1400" s="306">
        <v>0.97350000000000003</v>
      </c>
    </row>
    <row r="1401" spans="1:5" x14ac:dyDescent="0.25">
      <c r="A1401" s="302" t="s">
        <v>2714</v>
      </c>
      <c r="B1401" s="305">
        <v>91533</v>
      </c>
      <c r="C1401" s="302" t="s">
        <v>2776</v>
      </c>
      <c r="D1401" s="305" t="s">
        <v>119</v>
      </c>
      <c r="E1401" s="306">
        <v>0.82079999999999997</v>
      </c>
    </row>
    <row r="1402" spans="1:5" x14ac:dyDescent="0.25">
      <c r="A1402" s="302" t="s">
        <v>2714</v>
      </c>
      <c r="B1402" s="305">
        <v>95265</v>
      </c>
      <c r="C1402" s="302" t="s">
        <v>2777</v>
      </c>
      <c r="D1402" s="305" t="s">
        <v>15</v>
      </c>
      <c r="E1402" s="306">
        <v>0</v>
      </c>
    </row>
    <row r="1403" spans="1:5" x14ac:dyDescent="0.25">
      <c r="A1403" s="302" t="s">
        <v>2714</v>
      </c>
      <c r="B1403" s="305">
        <v>95264</v>
      </c>
      <c r="C1403" s="302" t="s">
        <v>2778</v>
      </c>
      <c r="D1403" s="305" t="s">
        <v>119</v>
      </c>
      <c r="E1403" s="306">
        <v>0</v>
      </c>
    </row>
    <row r="1404" spans="1:5" x14ac:dyDescent="0.25">
      <c r="A1404" s="302" t="s">
        <v>2714</v>
      </c>
      <c r="B1404" s="305">
        <v>90973</v>
      </c>
      <c r="C1404" s="302" t="s">
        <v>2779</v>
      </c>
      <c r="D1404" s="305" t="s">
        <v>15</v>
      </c>
      <c r="E1404" s="306">
        <v>0</v>
      </c>
    </row>
    <row r="1405" spans="1:5" x14ac:dyDescent="0.25">
      <c r="A1405" s="302" t="s">
        <v>2714</v>
      </c>
      <c r="B1405" s="305">
        <v>90972</v>
      </c>
      <c r="C1405" s="302" t="s">
        <v>2780</v>
      </c>
      <c r="D1405" s="305" t="s">
        <v>119</v>
      </c>
      <c r="E1405" s="306">
        <v>0</v>
      </c>
    </row>
    <row r="1406" spans="1:5" x14ac:dyDescent="0.25">
      <c r="A1406" s="302" t="s">
        <v>2714</v>
      </c>
      <c r="B1406" s="305">
        <v>91001</v>
      </c>
      <c r="C1406" s="302" t="s">
        <v>2781</v>
      </c>
      <c r="D1406" s="305" t="s">
        <v>15</v>
      </c>
      <c r="E1406" s="306">
        <v>0</v>
      </c>
    </row>
    <row r="1407" spans="1:5" x14ac:dyDescent="0.25">
      <c r="A1407" s="302" t="s">
        <v>2714</v>
      </c>
      <c r="B1407" s="305">
        <v>90999</v>
      </c>
      <c r="C1407" s="302" t="s">
        <v>2782</v>
      </c>
      <c r="D1407" s="305" t="s">
        <v>119</v>
      </c>
      <c r="E1407" s="306">
        <v>0</v>
      </c>
    </row>
    <row r="1408" spans="1:5" x14ac:dyDescent="0.25">
      <c r="A1408" s="302" t="s">
        <v>2714</v>
      </c>
      <c r="B1408" s="305">
        <v>5954</v>
      </c>
      <c r="C1408" s="302" t="s">
        <v>2783</v>
      </c>
      <c r="D1408" s="305" t="s">
        <v>15</v>
      </c>
      <c r="E1408" s="306">
        <v>0</v>
      </c>
    </row>
    <row r="1409" spans="1:5" x14ac:dyDescent="0.25">
      <c r="A1409" s="302" t="s">
        <v>2714</v>
      </c>
      <c r="B1409" s="305">
        <v>5953</v>
      </c>
      <c r="C1409" s="302" t="s">
        <v>2784</v>
      </c>
      <c r="D1409" s="305" t="s">
        <v>119</v>
      </c>
      <c r="E1409" s="306">
        <v>0</v>
      </c>
    </row>
    <row r="1410" spans="1:5" x14ac:dyDescent="0.25">
      <c r="A1410" s="302" t="s">
        <v>2714</v>
      </c>
      <c r="B1410" s="305">
        <v>90982</v>
      </c>
      <c r="C1410" s="302" t="s">
        <v>2785</v>
      </c>
      <c r="D1410" s="305" t="s">
        <v>15</v>
      </c>
      <c r="E1410" s="306">
        <v>0</v>
      </c>
    </row>
    <row r="1411" spans="1:5" x14ac:dyDescent="0.25">
      <c r="A1411" s="302" t="s">
        <v>2714</v>
      </c>
      <c r="B1411" s="305">
        <v>90979</v>
      </c>
      <c r="C1411" s="302" t="s">
        <v>2786</v>
      </c>
      <c r="D1411" s="305" t="s">
        <v>119</v>
      </c>
      <c r="E1411" s="306">
        <v>0</v>
      </c>
    </row>
    <row r="1412" spans="1:5" x14ac:dyDescent="0.25">
      <c r="A1412" s="302" t="s">
        <v>2714</v>
      </c>
      <c r="B1412" s="305">
        <v>90965</v>
      </c>
      <c r="C1412" s="302" t="s">
        <v>2787</v>
      </c>
      <c r="D1412" s="305" t="s">
        <v>15</v>
      </c>
      <c r="E1412" s="306">
        <v>0</v>
      </c>
    </row>
    <row r="1413" spans="1:5" x14ac:dyDescent="0.25">
      <c r="A1413" s="302" t="s">
        <v>2714</v>
      </c>
      <c r="B1413" s="305">
        <v>90964</v>
      </c>
      <c r="C1413" s="302" t="s">
        <v>2788</v>
      </c>
      <c r="D1413" s="305" t="s">
        <v>119</v>
      </c>
      <c r="E1413" s="306">
        <v>0</v>
      </c>
    </row>
    <row r="1414" spans="1:5" x14ac:dyDescent="0.25">
      <c r="A1414" s="302" t="s">
        <v>2714</v>
      </c>
      <c r="B1414" s="305">
        <v>91285</v>
      </c>
      <c r="C1414" s="302" t="s">
        <v>2789</v>
      </c>
      <c r="D1414" s="305" t="s">
        <v>15</v>
      </c>
      <c r="E1414" s="306">
        <v>0</v>
      </c>
    </row>
    <row r="1415" spans="1:5" x14ac:dyDescent="0.25">
      <c r="A1415" s="302" t="s">
        <v>2714</v>
      </c>
      <c r="B1415" s="305">
        <v>91283</v>
      </c>
      <c r="C1415" s="302" t="s">
        <v>2790</v>
      </c>
      <c r="D1415" s="305" t="s">
        <v>119</v>
      </c>
      <c r="E1415" s="306">
        <v>0</v>
      </c>
    </row>
    <row r="1416" spans="1:5" x14ac:dyDescent="0.25">
      <c r="A1416" s="302" t="s">
        <v>2714</v>
      </c>
      <c r="B1416" s="305">
        <v>95283</v>
      </c>
      <c r="C1416" s="302" t="s">
        <v>2791</v>
      </c>
      <c r="D1416" s="305" t="s">
        <v>15</v>
      </c>
      <c r="E1416" s="306">
        <v>0</v>
      </c>
    </row>
    <row r="1417" spans="1:5" x14ac:dyDescent="0.25">
      <c r="A1417" s="302" t="s">
        <v>2714</v>
      </c>
      <c r="B1417" s="305">
        <v>95282</v>
      </c>
      <c r="C1417" s="302" t="s">
        <v>2792</v>
      </c>
      <c r="D1417" s="305" t="s">
        <v>119</v>
      </c>
      <c r="E1417" s="306">
        <v>0</v>
      </c>
    </row>
    <row r="1418" spans="1:5" x14ac:dyDescent="0.25">
      <c r="A1418" s="302" t="s">
        <v>2714</v>
      </c>
      <c r="B1418" s="305">
        <v>95128</v>
      </c>
      <c r="C1418" s="302" t="s">
        <v>2793</v>
      </c>
      <c r="D1418" s="305" t="s">
        <v>15</v>
      </c>
      <c r="E1418" s="306">
        <v>0.57869999999999999</v>
      </c>
    </row>
    <row r="1419" spans="1:5" x14ac:dyDescent="0.25">
      <c r="A1419" s="302" t="s">
        <v>2714</v>
      </c>
      <c r="B1419" s="305">
        <v>95127</v>
      </c>
      <c r="C1419" s="302" t="s">
        <v>2794</v>
      </c>
      <c r="D1419" s="305" t="s">
        <v>119</v>
      </c>
      <c r="E1419" s="306">
        <v>0.16170000000000001</v>
      </c>
    </row>
    <row r="1420" spans="1:5" x14ac:dyDescent="0.25">
      <c r="A1420" s="302" t="s">
        <v>2714</v>
      </c>
      <c r="B1420" s="305">
        <v>92044</v>
      </c>
      <c r="C1420" s="302" t="s">
        <v>2795</v>
      </c>
      <c r="D1420" s="305" t="s">
        <v>15</v>
      </c>
      <c r="E1420" s="306">
        <v>0</v>
      </c>
    </row>
    <row r="1421" spans="1:5" x14ac:dyDescent="0.25">
      <c r="A1421" s="302" t="s">
        <v>2714</v>
      </c>
      <c r="B1421" s="305">
        <v>92043</v>
      </c>
      <c r="C1421" s="302" t="s">
        <v>2796</v>
      </c>
      <c r="D1421" s="305" t="s">
        <v>119</v>
      </c>
      <c r="E1421" s="306">
        <v>0</v>
      </c>
    </row>
    <row r="1422" spans="1:5" x14ac:dyDescent="0.25">
      <c r="A1422" s="302" t="s">
        <v>2714</v>
      </c>
      <c r="B1422" s="305">
        <v>92119</v>
      </c>
      <c r="C1422" s="302" t="s">
        <v>2797</v>
      </c>
      <c r="D1422" s="305" t="s">
        <v>15</v>
      </c>
      <c r="E1422" s="306">
        <v>0</v>
      </c>
    </row>
    <row r="1423" spans="1:5" x14ac:dyDescent="0.25">
      <c r="A1423" s="302" t="s">
        <v>2714</v>
      </c>
      <c r="B1423" s="305">
        <v>92118</v>
      </c>
      <c r="C1423" s="302" t="s">
        <v>2798</v>
      </c>
      <c r="D1423" s="305" t="s">
        <v>119</v>
      </c>
      <c r="E1423" s="306">
        <v>0</v>
      </c>
    </row>
    <row r="1424" spans="1:5" x14ac:dyDescent="0.25">
      <c r="A1424" s="302" t="s">
        <v>2714</v>
      </c>
      <c r="B1424" s="305">
        <v>95721</v>
      </c>
      <c r="C1424" s="302" t="s">
        <v>2799</v>
      </c>
      <c r="D1424" s="305" t="s">
        <v>15</v>
      </c>
      <c r="E1424" s="306">
        <v>0.29270000000000002</v>
      </c>
    </row>
    <row r="1425" spans="1:5" x14ac:dyDescent="0.25">
      <c r="A1425" s="302" t="s">
        <v>2714</v>
      </c>
      <c r="B1425" s="305">
        <v>95720</v>
      </c>
      <c r="C1425" s="302" t="s">
        <v>2800</v>
      </c>
      <c r="D1425" s="305" t="s">
        <v>119</v>
      </c>
      <c r="E1425" s="306">
        <v>0.12039999999999999</v>
      </c>
    </row>
    <row r="1426" spans="1:5" x14ac:dyDescent="0.25">
      <c r="A1426" s="302" t="s">
        <v>2714</v>
      </c>
      <c r="B1426" s="305">
        <v>104717</v>
      </c>
      <c r="C1426" s="302" t="s">
        <v>2801</v>
      </c>
      <c r="D1426" s="305" t="s">
        <v>15</v>
      </c>
      <c r="E1426" s="306">
        <v>0.30580000000000002</v>
      </c>
    </row>
    <row r="1427" spans="1:5" x14ac:dyDescent="0.25">
      <c r="A1427" s="302" t="s">
        <v>2714</v>
      </c>
      <c r="B1427" s="305">
        <v>104716</v>
      </c>
      <c r="C1427" s="302" t="s">
        <v>2802</v>
      </c>
      <c r="D1427" s="305" t="s">
        <v>119</v>
      </c>
      <c r="E1427" s="306">
        <v>0.12470000000000001</v>
      </c>
    </row>
    <row r="1428" spans="1:5" x14ac:dyDescent="0.25">
      <c r="A1428" s="302" t="s">
        <v>2714</v>
      </c>
      <c r="B1428" s="305">
        <v>5632</v>
      </c>
      <c r="C1428" s="302" t="s">
        <v>2803</v>
      </c>
      <c r="D1428" s="305" t="s">
        <v>15</v>
      </c>
      <c r="E1428" s="306">
        <v>0.36430000000000001</v>
      </c>
    </row>
    <row r="1429" spans="1:5" x14ac:dyDescent="0.25">
      <c r="A1429" s="302" t="s">
        <v>2714</v>
      </c>
      <c r="B1429" s="305">
        <v>5631</v>
      </c>
      <c r="C1429" s="302" t="s">
        <v>2804</v>
      </c>
      <c r="D1429" s="305" t="s">
        <v>119</v>
      </c>
      <c r="E1429" s="306">
        <v>0.15970000000000001</v>
      </c>
    </row>
    <row r="1430" spans="1:5" x14ac:dyDescent="0.25">
      <c r="A1430" s="302" t="s">
        <v>2714</v>
      </c>
      <c r="B1430" s="305">
        <v>88908</v>
      </c>
      <c r="C1430" s="302" t="s">
        <v>2805</v>
      </c>
      <c r="D1430" s="305" t="s">
        <v>15</v>
      </c>
      <c r="E1430" s="306">
        <v>0.3362</v>
      </c>
    </row>
    <row r="1431" spans="1:5" x14ac:dyDescent="0.25">
      <c r="A1431" s="302" t="s">
        <v>2714</v>
      </c>
      <c r="B1431" s="305">
        <v>88907</v>
      </c>
      <c r="C1431" s="302" t="s">
        <v>2806</v>
      </c>
      <c r="D1431" s="305" t="s">
        <v>119</v>
      </c>
      <c r="E1431" s="306">
        <v>0.1346</v>
      </c>
    </row>
    <row r="1432" spans="1:5" x14ac:dyDescent="0.25">
      <c r="A1432" s="302" t="s">
        <v>2714</v>
      </c>
      <c r="B1432" s="305">
        <v>5911</v>
      </c>
      <c r="C1432" s="302" t="s">
        <v>2807</v>
      </c>
      <c r="D1432" s="305" t="s">
        <v>15</v>
      </c>
      <c r="E1432" s="306">
        <v>0.7873</v>
      </c>
    </row>
    <row r="1433" spans="1:5" x14ac:dyDescent="0.25">
      <c r="A1433" s="302" t="s">
        <v>2714</v>
      </c>
      <c r="B1433" s="305">
        <v>5909</v>
      </c>
      <c r="C1433" s="302" t="s">
        <v>2808</v>
      </c>
      <c r="D1433" s="305" t="s">
        <v>119</v>
      </c>
      <c r="E1433" s="306">
        <v>0.60470000000000002</v>
      </c>
    </row>
    <row r="1434" spans="1:5" x14ac:dyDescent="0.25">
      <c r="A1434" s="302" t="s">
        <v>2714</v>
      </c>
      <c r="B1434" s="305">
        <v>91486</v>
      </c>
      <c r="C1434" s="302" t="s">
        <v>2809</v>
      </c>
      <c r="D1434" s="305" t="s">
        <v>15</v>
      </c>
      <c r="E1434" s="306">
        <v>0.34810000000000002</v>
      </c>
    </row>
    <row r="1435" spans="1:5" x14ac:dyDescent="0.25">
      <c r="A1435" s="302" t="s">
        <v>2714</v>
      </c>
      <c r="B1435" s="305">
        <v>83362</v>
      </c>
      <c r="C1435" s="302" t="s">
        <v>2810</v>
      </c>
      <c r="D1435" s="305" t="s">
        <v>119</v>
      </c>
      <c r="E1435" s="306">
        <v>8.9599999999999999E-2</v>
      </c>
    </row>
    <row r="1436" spans="1:5" x14ac:dyDescent="0.25">
      <c r="A1436" s="302" t="s">
        <v>2714</v>
      </c>
      <c r="B1436" s="305">
        <v>89235</v>
      </c>
      <c r="C1436" s="302" t="s">
        <v>2811</v>
      </c>
      <c r="D1436" s="305" t="s">
        <v>15</v>
      </c>
      <c r="E1436" s="306">
        <v>0.21879999999999999</v>
      </c>
    </row>
    <row r="1437" spans="1:5" x14ac:dyDescent="0.25">
      <c r="A1437" s="302" t="s">
        <v>2714</v>
      </c>
      <c r="B1437" s="305">
        <v>89234</v>
      </c>
      <c r="C1437" s="302" t="s">
        <v>2812</v>
      </c>
      <c r="D1437" s="305" t="s">
        <v>119</v>
      </c>
      <c r="E1437" s="306">
        <v>7.2900000000000006E-2</v>
      </c>
    </row>
    <row r="1438" spans="1:5" x14ac:dyDescent="0.25">
      <c r="A1438" s="302" t="s">
        <v>2714</v>
      </c>
      <c r="B1438" s="305">
        <v>89243</v>
      </c>
      <c r="C1438" s="302" t="s">
        <v>2813</v>
      </c>
      <c r="D1438" s="305" t="s">
        <v>15</v>
      </c>
      <c r="E1438" s="306">
        <v>0.1071</v>
      </c>
    </row>
    <row r="1439" spans="1:5" x14ac:dyDescent="0.25">
      <c r="A1439" s="302" t="s">
        <v>2714</v>
      </c>
      <c r="B1439" s="305">
        <v>89242</v>
      </c>
      <c r="C1439" s="302" t="s">
        <v>2814</v>
      </c>
      <c r="D1439" s="305" t="s">
        <v>119</v>
      </c>
      <c r="E1439" s="306">
        <v>3.1199999999999999E-2</v>
      </c>
    </row>
    <row r="1440" spans="1:5" x14ac:dyDescent="0.25">
      <c r="A1440" s="302" t="s">
        <v>2714</v>
      </c>
      <c r="B1440" s="305">
        <v>93416</v>
      </c>
      <c r="C1440" s="302" t="s">
        <v>2815</v>
      </c>
      <c r="D1440" s="305" t="s">
        <v>15</v>
      </c>
      <c r="E1440" s="306">
        <v>0</v>
      </c>
    </row>
    <row r="1441" spans="1:5" x14ac:dyDescent="0.25">
      <c r="A1441" s="302" t="s">
        <v>2714</v>
      </c>
      <c r="B1441" s="305">
        <v>93415</v>
      </c>
      <c r="C1441" s="302" t="s">
        <v>2816</v>
      </c>
      <c r="D1441" s="305" t="s">
        <v>119</v>
      </c>
      <c r="E1441" s="306">
        <v>0</v>
      </c>
    </row>
    <row r="1442" spans="1:5" x14ac:dyDescent="0.25">
      <c r="A1442" s="302" t="s">
        <v>2714</v>
      </c>
      <c r="B1442" s="305">
        <v>5689</v>
      </c>
      <c r="C1442" s="302" t="s">
        <v>2817</v>
      </c>
      <c r="D1442" s="305" t="s">
        <v>119</v>
      </c>
      <c r="E1442" s="306">
        <v>0</v>
      </c>
    </row>
    <row r="1443" spans="1:5" x14ac:dyDescent="0.25">
      <c r="A1443" s="302" t="s">
        <v>2714</v>
      </c>
      <c r="B1443" s="305">
        <v>5690</v>
      </c>
      <c r="C1443" s="302" t="s">
        <v>2818</v>
      </c>
      <c r="D1443" s="305" t="s">
        <v>15</v>
      </c>
      <c r="E1443" s="306">
        <v>0</v>
      </c>
    </row>
    <row r="1444" spans="1:5" x14ac:dyDescent="0.25">
      <c r="A1444" s="302" t="s">
        <v>2714</v>
      </c>
      <c r="B1444" s="305">
        <v>5923</v>
      </c>
      <c r="C1444" s="302" t="s">
        <v>2819</v>
      </c>
      <c r="D1444" s="305" t="s">
        <v>15</v>
      </c>
      <c r="E1444" s="306">
        <v>0</v>
      </c>
    </row>
    <row r="1445" spans="1:5" x14ac:dyDescent="0.25">
      <c r="A1445" s="302" t="s">
        <v>2714</v>
      </c>
      <c r="B1445" s="305">
        <v>5921</v>
      </c>
      <c r="C1445" s="302" t="s">
        <v>2820</v>
      </c>
      <c r="D1445" s="305" t="s">
        <v>119</v>
      </c>
      <c r="E1445" s="306">
        <v>0</v>
      </c>
    </row>
    <row r="1446" spans="1:5" x14ac:dyDescent="0.25">
      <c r="A1446" s="302" t="s">
        <v>2714</v>
      </c>
      <c r="B1446" s="305">
        <v>95212</v>
      </c>
      <c r="C1446" s="302" t="s">
        <v>2821</v>
      </c>
      <c r="D1446" s="305" t="s">
        <v>119</v>
      </c>
      <c r="E1446" s="306">
        <v>0.28139999999999998</v>
      </c>
    </row>
    <row r="1447" spans="1:5" x14ac:dyDescent="0.25">
      <c r="A1447" s="302" t="s">
        <v>2714</v>
      </c>
      <c r="B1447" s="305">
        <v>95213</v>
      </c>
      <c r="C1447" s="302" t="s">
        <v>2822</v>
      </c>
      <c r="D1447" s="305" t="s">
        <v>15</v>
      </c>
      <c r="E1447" s="306">
        <v>0.44330000000000003</v>
      </c>
    </row>
    <row r="1448" spans="1:5" x14ac:dyDescent="0.25">
      <c r="A1448" s="302" t="s">
        <v>2714</v>
      </c>
      <c r="B1448" s="305">
        <v>93272</v>
      </c>
      <c r="C1448" s="302" t="s">
        <v>2823</v>
      </c>
      <c r="D1448" s="305" t="s">
        <v>119</v>
      </c>
      <c r="E1448" s="306">
        <v>0.42170000000000002</v>
      </c>
    </row>
    <row r="1449" spans="1:5" x14ac:dyDescent="0.25">
      <c r="A1449" s="302" t="s">
        <v>2714</v>
      </c>
      <c r="B1449" s="305">
        <v>93274</v>
      </c>
      <c r="C1449" s="302" t="s">
        <v>2824</v>
      </c>
      <c r="D1449" s="305" t="s">
        <v>15</v>
      </c>
      <c r="E1449" s="306">
        <v>0.58960000000000001</v>
      </c>
    </row>
    <row r="1450" spans="1:5" x14ac:dyDescent="0.25">
      <c r="A1450" s="302" t="s">
        <v>2714</v>
      </c>
      <c r="B1450" s="305">
        <v>83766</v>
      </c>
      <c r="C1450" s="302" t="s">
        <v>2825</v>
      </c>
      <c r="D1450" s="305" t="s">
        <v>15</v>
      </c>
      <c r="E1450" s="306">
        <v>0.70620000000000005</v>
      </c>
    </row>
    <row r="1451" spans="1:5" x14ac:dyDescent="0.25">
      <c r="A1451" s="302" t="s">
        <v>2714</v>
      </c>
      <c r="B1451" s="305">
        <v>83765</v>
      </c>
      <c r="C1451" s="302" t="s">
        <v>2826</v>
      </c>
      <c r="D1451" s="305" t="s">
        <v>119</v>
      </c>
      <c r="E1451" s="306">
        <v>0.30509999999999998</v>
      </c>
    </row>
    <row r="1452" spans="1:5" x14ac:dyDescent="0.25">
      <c r="A1452" s="302" t="s">
        <v>2714</v>
      </c>
      <c r="B1452" s="305">
        <v>95873</v>
      </c>
      <c r="C1452" s="302" t="s">
        <v>2827</v>
      </c>
      <c r="D1452" s="305" t="s">
        <v>15</v>
      </c>
      <c r="E1452" s="306">
        <v>0</v>
      </c>
    </row>
    <row r="1453" spans="1:5" x14ac:dyDescent="0.25">
      <c r="A1453" s="302" t="s">
        <v>2714</v>
      </c>
      <c r="B1453" s="305">
        <v>95872</v>
      </c>
      <c r="C1453" s="302" t="s">
        <v>2828</v>
      </c>
      <c r="D1453" s="305" t="s">
        <v>119</v>
      </c>
      <c r="E1453" s="306">
        <v>0</v>
      </c>
    </row>
    <row r="1454" spans="1:5" x14ac:dyDescent="0.25">
      <c r="A1454" s="302" t="s">
        <v>2714</v>
      </c>
      <c r="B1454" s="305">
        <v>73395</v>
      </c>
      <c r="C1454" s="302" t="s">
        <v>2829</v>
      </c>
      <c r="D1454" s="305" t="s">
        <v>15</v>
      </c>
      <c r="E1454" s="306">
        <v>0</v>
      </c>
    </row>
    <row r="1455" spans="1:5" x14ac:dyDescent="0.25">
      <c r="A1455" s="302" t="s">
        <v>2714</v>
      </c>
      <c r="B1455" s="305">
        <v>73417</v>
      </c>
      <c r="C1455" s="302" t="s">
        <v>2830</v>
      </c>
      <c r="D1455" s="305" t="s">
        <v>119</v>
      </c>
      <c r="E1455" s="306">
        <v>0</v>
      </c>
    </row>
    <row r="1456" spans="1:5" x14ac:dyDescent="0.25">
      <c r="A1456" s="302" t="s">
        <v>2714</v>
      </c>
      <c r="B1456" s="305">
        <v>93428</v>
      </c>
      <c r="C1456" s="302" t="s">
        <v>2831</v>
      </c>
      <c r="D1456" s="305" t="s">
        <v>15</v>
      </c>
      <c r="E1456" s="306">
        <v>0</v>
      </c>
    </row>
    <row r="1457" spans="1:5" x14ac:dyDescent="0.25">
      <c r="A1457" s="302" t="s">
        <v>2714</v>
      </c>
      <c r="B1457" s="305">
        <v>93427</v>
      </c>
      <c r="C1457" s="302" t="s">
        <v>2832</v>
      </c>
      <c r="D1457" s="305" t="s">
        <v>119</v>
      </c>
      <c r="E1457" s="306">
        <v>0</v>
      </c>
    </row>
    <row r="1458" spans="1:5" x14ac:dyDescent="0.25">
      <c r="A1458" s="302" t="s">
        <v>2714</v>
      </c>
      <c r="B1458" s="305">
        <v>93422</v>
      </c>
      <c r="C1458" s="302" t="s">
        <v>2833</v>
      </c>
      <c r="D1458" s="305" t="s">
        <v>15</v>
      </c>
      <c r="E1458" s="306">
        <v>0</v>
      </c>
    </row>
    <row r="1459" spans="1:5" x14ac:dyDescent="0.25">
      <c r="A1459" s="302" t="s">
        <v>2714</v>
      </c>
      <c r="B1459" s="305">
        <v>93421</v>
      </c>
      <c r="C1459" s="302" t="s">
        <v>2834</v>
      </c>
      <c r="D1459" s="305" t="s">
        <v>119</v>
      </c>
      <c r="E1459" s="306">
        <v>0</v>
      </c>
    </row>
    <row r="1460" spans="1:5" x14ac:dyDescent="0.25">
      <c r="A1460" s="302" t="s">
        <v>2714</v>
      </c>
      <c r="B1460" s="305">
        <v>93282</v>
      </c>
      <c r="C1460" s="302" t="s">
        <v>2835</v>
      </c>
      <c r="D1460" s="305" t="s">
        <v>15</v>
      </c>
      <c r="E1460" s="306">
        <v>0.99150000000000005</v>
      </c>
    </row>
    <row r="1461" spans="1:5" x14ac:dyDescent="0.25">
      <c r="A1461" s="302" t="s">
        <v>2714</v>
      </c>
      <c r="B1461" s="305">
        <v>93281</v>
      </c>
      <c r="C1461" s="302" t="s">
        <v>2836</v>
      </c>
      <c r="D1461" s="305" t="s">
        <v>119</v>
      </c>
      <c r="E1461" s="306">
        <v>0.96340000000000003</v>
      </c>
    </row>
    <row r="1462" spans="1:5" x14ac:dyDescent="0.25">
      <c r="A1462" s="302" t="s">
        <v>2714</v>
      </c>
      <c r="B1462" s="305">
        <v>89273</v>
      </c>
      <c r="C1462" s="302" t="s">
        <v>2837</v>
      </c>
      <c r="D1462" s="305" t="s">
        <v>15</v>
      </c>
      <c r="E1462" s="306">
        <v>0.40479999999999999</v>
      </c>
    </row>
    <row r="1463" spans="1:5" x14ac:dyDescent="0.25">
      <c r="A1463" s="302" t="s">
        <v>2714</v>
      </c>
      <c r="B1463" s="305">
        <v>89272</v>
      </c>
      <c r="C1463" s="302" t="s">
        <v>2838</v>
      </c>
      <c r="D1463" s="305" t="s">
        <v>119</v>
      </c>
      <c r="E1463" s="306">
        <v>0.21629999999999999</v>
      </c>
    </row>
    <row r="1464" spans="1:5" x14ac:dyDescent="0.25">
      <c r="A1464" s="302" t="s">
        <v>2714</v>
      </c>
      <c r="B1464" s="305">
        <v>93288</v>
      </c>
      <c r="C1464" s="302" t="s">
        <v>2839</v>
      </c>
      <c r="D1464" s="305" t="s">
        <v>15</v>
      </c>
      <c r="E1464" s="306">
        <v>0.26119999999999999</v>
      </c>
    </row>
    <row r="1465" spans="1:5" x14ac:dyDescent="0.25">
      <c r="A1465" s="302" t="s">
        <v>2714</v>
      </c>
      <c r="B1465" s="305">
        <v>93287</v>
      </c>
      <c r="C1465" s="302" t="s">
        <v>2840</v>
      </c>
      <c r="D1465" s="305" t="s">
        <v>119</v>
      </c>
      <c r="E1465" s="306">
        <v>0.1404</v>
      </c>
    </row>
    <row r="1466" spans="1:5" x14ac:dyDescent="0.25">
      <c r="A1466" s="302" t="s">
        <v>2714</v>
      </c>
      <c r="B1466" s="305">
        <v>93403</v>
      </c>
      <c r="C1466" s="302" t="s">
        <v>2841</v>
      </c>
      <c r="D1466" s="305" t="s">
        <v>15</v>
      </c>
      <c r="E1466" s="306">
        <v>0.40410000000000001</v>
      </c>
    </row>
    <row r="1467" spans="1:5" x14ac:dyDescent="0.25">
      <c r="A1467" s="302" t="s">
        <v>2714</v>
      </c>
      <c r="B1467" s="305">
        <v>93402</v>
      </c>
      <c r="C1467" s="302" t="s">
        <v>2842</v>
      </c>
      <c r="D1467" s="305" t="s">
        <v>119</v>
      </c>
      <c r="E1467" s="306">
        <v>0.1043</v>
      </c>
    </row>
    <row r="1468" spans="1:5" x14ac:dyDescent="0.25">
      <c r="A1468" s="302" t="s">
        <v>2714</v>
      </c>
      <c r="B1468" s="305">
        <v>5930</v>
      </c>
      <c r="C1468" s="302" t="s">
        <v>986</v>
      </c>
      <c r="D1468" s="305" t="s">
        <v>15</v>
      </c>
      <c r="E1468" s="306">
        <v>0.38779999999999998</v>
      </c>
    </row>
    <row r="1469" spans="1:5" x14ac:dyDescent="0.25">
      <c r="A1469" s="302" t="s">
        <v>2714</v>
      </c>
      <c r="B1469" s="305">
        <v>5928</v>
      </c>
      <c r="C1469" s="302" t="s">
        <v>987</v>
      </c>
      <c r="D1469" s="305" t="s">
        <v>119</v>
      </c>
      <c r="E1469" s="306">
        <v>0.1021</v>
      </c>
    </row>
    <row r="1470" spans="1:5" x14ac:dyDescent="0.25">
      <c r="A1470" s="302" t="s">
        <v>2714</v>
      </c>
      <c r="B1470" s="305">
        <v>91635</v>
      </c>
      <c r="C1470" s="302" t="s">
        <v>2843</v>
      </c>
      <c r="D1470" s="305" t="s">
        <v>15</v>
      </c>
      <c r="E1470" s="306">
        <v>0.44219999999999998</v>
      </c>
    </row>
    <row r="1471" spans="1:5" x14ac:dyDescent="0.25">
      <c r="A1471" s="302" t="s">
        <v>2714</v>
      </c>
      <c r="B1471" s="305">
        <v>91634</v>
      </c>
      <c r="C1471" s="302" t="s">
        <v>2844</v>
      </c>
      <c r="D1471" s="305" t="s">
        <v>119</v>
      </c>
      <c r="E1471" s="306">
        <v>0.1206</v>
      </c>
    </row>
    <row r="1472" spans="1:5" x14ac:dyDescent="0.25">
      <c r="A1472" s="302" t="s">
        <v>2714</v>
      </c>
      <c r="B1472" s="305">
        <v>105985</v>
      </c>
      <c r="C1472" s="302" t="s">
        <v>2845</v>
      </c>
      <c r="D1472" s="305" t="s">
        <v>15</v>
      </c>
      <c r="E1472" s="306">
        <v>0.29320000000000002</v>
      </c>
    </row>
    <row r="1473" spans="1:5" x14ac:dyDescent="0.25">
      <c r="A1473" s="302" t="s">
        <v>2714</v>
      </c>
      <c r="B1473" s="305">
        <v>105984</v>
      </c>
      <c r="C1473" s="302" t="s">
        <v>2846</v>
      </c>
      <c r="D1473" s="305" t="s">
        <v>119</v>
      </c>
      <c r="E1473" s="306">
        <v>8.7400000000000005E-2</v>
      </c>
    </row>
    <row r="1474" spans="1:5" x14ac:dyDescent="0.25">
      <c r="A1474" s="302" t="s">
        <v>2714</v>
      </c>
      <c r="B1474" s="305">
        <v>98765</v>
      </c>
      <c r="C1474" s="302" t="s">
        <v>2847</v>
      </c>
      <c r="D1474" s="305" t="s">
        <v>15</v>
      </c>
      <c r="E1474" s="306">
        <v>0</v>
      </c>
    </row>
    <row r="1475" spans="1:5" x14ac:dyDescent="0.25">
      <c r="A1475" s="302" t="s">
        <v>2714</v>
      </c>
      <c r="B1475" s="305">
        <v>98764</v>
      </c>
      <c r="C1475" s="302" t="s">
        <v>2848</v>
      </c>
      <c r="D1475" s="305" t="s">
        <v>119</v>
      </c>
      <c r="E1475" s="306">
        <v>0</v>
      </c>
    </row>
    <row r="1476" spans="1:5" x14ac:dyDescent="0.25">
      <c r="A1476" s="302" t="s">
        <v>2714</v>
      </c>
      <c r="B1476" s="305">
        <v>99834</v>
      </c>
      <c r="C1476" s="302" t="s">
        <v>2849</v>
      </c>
      <c r="D1476" s="305" t="s">
        <v>15</v>
      </c>
      <c r="E1476" s="306">
        <v>0</v>
      </c>
    </row>
    <row r="1477" spans="1:5" x14ac:dyDescent="0.25">
      <c r="A1477" s="302" t="s">
        <v>2714</v>
      </c>
      <c r="B1477" s="305">
        <v>99833</v>
      </c>
      <c r="C1477" s="302" t="s">
        <v>2850</v>
      </c>
      <c r="D1477" s="305" t="s">
        <v>119</v>
      </c>
      <c r="E1477" s="306">
        <v>0</v>
      </c>
    </row>
    <row r="1478" spans="1:5" x14ac:dyDescent="0.25">
      <c r="A1478" s="302" t="s">
        <v>2714</v>
      </c>
      <c r="B1478" s="305">
        <v>90687</v>
      </c>
      <c r="C1478" s="302" t="s">
        <v>2851</v>
      </c>
      <c r="D1478" s="305" t="s">
        <v>15</v>
      </c>
      <c r="E1478" s="306">
        <v>0.45300000000000001</v>
      </c>
    </row>
    <row r="1479" spans="1:5" x14ac:dyDescent="0.25">
      <c r="A1479" s="302" t="s">
        <v>2714</v>
      </c>
      <c r="B1479" s="305">
        <v>90686</v>
      </c>
      <c r="C1479" s="302" t="s">
        <v>2852</v>
      </c>
      <c r="D1479" s="305" t="s">
        <v>119</v>
      </c>
      <c r="E1479" s="306">
        <v>0.2112</v>
      </c>
    </row>
    <row r="1480" spans="1:5" x14ac:dyDescent="0.25">
      <c r="A1480" s="302" t="s">
        <v>2714</v>
      </c>
      <c r="B1480" s="305">
        <v>5952</v>
      </c>
      <c r="C1480" s="302" t="s">
        <v>643</v>
      </c>
      <c r="D1480" s="305" t="s">
        <v>15</v>
      </c>
      <c r="E1480" s="306">
        <v>0.98150000000000004</v>
      </c>
    </row>
    <row r="1481" spans="1:5" x14ac:dyDescent="0.25">
      <c r="A1481" s="302" t="s">
        <v>2714</v>
      </c>
      <c r="B1481" s="305">
        <v>5795</v>
      </c>
      <c r="C1481" s="302" t="s">
        <v>644</v>
      </c>
      <c r="D1481" s="305" t="s">
        <v>119</v>
      </c>
      <c r="E1481" s="306">
        <v>0.96309999999999996</v>
      </c>
    </row>
    <row r="1482" spans="1:5" x14ac:dyDescent="0.25">
      <c r="A1482" s="302" t="s">
        <v>2714</v>
      </c>
      <c r="B1482" s="305">
        <v>102274</v>
      </c>
      <c r="C1482" s="302" t="s">
        <v>2853</v>
      </c>
      <c r="D1482" s="305" t="s">
        <v>15</v>
      </c>
      <c r="E1482" s="306">
        <v>0.96850000000000003</v>
      </c>
    </row>
    <row r="1483" spans="1:5" x14ac:dyDescent="0.25">
      <c r="A1483" s="302" t="s">
        <v>2714</v>
      </c>
      <c r="B1483" s="305">
        <v>102275</v>
      </c>
      <c r="C1483" s="302" t="s">
        <v>2854</v>
      </c>
      <c r="D1483" s="305" t="s">
        <v>119</v>
      </c>
      <c r="E1483" s="306">
        <v>0.89490000000000003</v>
      </c>
    </row>
    <row r="1484" spans="1:5" x14ac:dyDescent="0.25">
      <c r="A1484" s="302" t="s">
        <v>2714</v>
      </c>
      <c r="B1484" s="305">
        <v>95259</v>
      </c>
      <c r="C1484" s="302" t="s">
        <v>2855</v>
      </c>
      <c r="D1484" s="305" t="s">
        <v>15</v>
      </c>
      <c r="E1484" s="306">
        <v>0.96279999999999999</v>
      </c>
    </row>
    <row r="1485" spans="1:5" x14ac:dyDescent="0.25">
      <c r="A1485" s="302" t="s">
        <v>2714</v>
      </c>
      <c r="B1485" s="305">
        <v>95258</v>
      </c>
      <c r="C1485" s="302" t="s">
        <v>2856</v>
      </c>
      <c r="D1485" s="305" t="s">
        <v>119</v>
      </c>
      <c r="E1485" s="306">
        <v>0.92769999999999997</v>
      </c>
    </row>
    <row r="1486" spans="1:5" x14ac:dyDescent="0.25">
      <c r="A1486" s="302" t="s">
        <v>2714</v>
      </c>
      <c r="B1486" s="305">
        <v>105917</v>
      </c>
      <c r="C1486" s="302" t="s">
        <v>2857</v>
      </c>
      <c r="D1486" s="305" t="s">
        <v>15</v>
      </c>
      <c r="E1486" s="306">
        <v>0.96819999999999995</v>
      </c>
    </row>
    <row r="1487" spans="1:5" x14ac:dyDescent="0.25">
      <c r="A1487" s="302" t="s">
        <v>2714</v>
      </c>
      <c r="B1487" s="305">
        <v>105916</v>
      </c>
      <c r="C1487" s="302" t="s">
        <v>2858</v>
      </c>
      <c r="D1487" s="305" t="s">
        <v>119</v>
      </c>
      <c r="E1487" s="306">
        <v>0.93779999999999997</v>
      </c>
    </row>
    <row r="1488" spans="1:5" x14ac:dyDescent="0.25">
      <c r="A1488" s="302" t="s">
        <v>2714</v>
      </c>
      <c r="B1488" s="305">
        <v>96156</v>
      </c>
      <c r="C1488" s="302" t="s">
        <v>2859</v>
      </c>
      <c r="D1488" s="305" t="s">
        <v>15</v>
      </c>
      <c r="E1488" s="306">
        <v>0.51439999999999997</v>
      </c>
    </row>
    <row r="1489" spans="1:5" x14ac:dyDescent="0.25">
      <c r="A1489" s="302" t="s">
        <v>2714</v>
      </c>
      <c r="B1489" s="305">
        <v>96158</v>
      </c>
      <c r="C1489" s="302" t="s">
        <v>2860</v>
      </c>
      <c r="D1489" s="305" t="s">
        <v>119</v>
      </c>
      <c r="E1489" s="306">
        <v>0.25390000000000001</v>
      </c>
    </row>
    <row r="1490" spans="1:5" x14ac:dyDescent="0.25">
      <c r="A1490" s="302" t="s">
        <v>2714</v>
      </c>
      <c r="B1490" s="305">
        <v>90693</v>
      </c>
      <c r="C1490" s="302" t="s">
        <v>2861</v>
      </c>
      <c r="D1490" s="305" t="s">
        <v>15</v>
      </c>
      <c r="E1490" s="306">
        <v>0.56399999999999995</v>
      </c>
    </row>
    <row r="1491" spans="1:5" x14ac:dyDescent="0.25">
      <c r="A1491" s="302" t="s">
        <v>2714</v>
      </c>
      <c r="B1491" s="305">
        <v>90692</v>
      </c>
      <c r="C1491" s="302" t="s">
        <v>2862</v>
      </c>
      <c r="D1491" s="305" t="s">
        <v>119</v>
      </c>
      <c r="E1491" s="306">
        <v>0.27789999999999998</v>
      </c>
    </row>
    <row r="1492" spans="1:5" x14ac:dyDescent="0.25">
      <c r="A1492" s="302" t="s">
        <v>2714</v>
      </c>
      <c r="B1492" s="305">
        <v>96246</v>
      </c>
      <c r="C1492" s="302" t="s">
        <v>2863</v>
      </c>
      <c r="D1492" s="305" t="s">
        <v>15</v>
      </c>
      <c r="E1492" s="306">
        <v>0.51429999999999998</v>
      </c>
    </row>
    <row r="1493" spans="1:5" x14ac:dyDescent="0.25">
      <c r="A1493" s="302" t="s">
        <v>2714</v>
      </c>
      <c r="B1493" s="305">
        <v>96245</v>
      </c>
      <c r="C1493" s="302" t="s">
        <v>2864</v>
      </c>
      <c r="D1493" s="305" t="s">
        <v>119</v>
      </c>
      <c r="E1493" s="306">
        <v>0.2974</v>
      </c>
    </row>
    <row r="1494" spans="1:5" x14ac:dyDescent="0.25">
      <c r="A1494" s="302" t="s">
        <v>2714</v>
      </c>
      <c r="B1494" s="305">
        <v>88404</v>
      </c>
      <c r="C1494" s="302" t="s">
        <v>2865</v>
      </c>
      <c r="D1494" s="305" t="s">
        <v>15</v>
      </c>
      <c r="E1494" s="306">
        <v>0</v>
      </c>
    </row>
    <row r="1495" spans="1:5" x14ac:dyDescent="0.25">
      <c r="A1495" s="302" t="s">
        <v>2714</v>
      </c>
      <c r="B1495" s="305">
        <v>88399</v>
      </c>
      <c r="C1495" s="302" t="s">
        <v>2866</v>
      </c>
      <c r="D1495" s="305" t="s">
        <v>119</v>
      </c>
      <c r="E1495" s="306">
        <v>0</v>
      </c>
    </row>
    <row r="1496" spans="1:5" x14ac:dyDescent="0.25">
      <c r="A1496" s="302" t="s">
        <v>2714</v>
      </c>
      <c r="B1496" s="305">
        <v>88392</v>
      </c>
      <c r="C1496" s="302" t="s">
        <v>2867</v>
      </c>
      <c r="D1496" s="305" t="s">
        <v>15</v>
      </c>
      <c r="E1496" s="306">
        <v>0</v>
      </c>
    </row>
    <row r="1497" spans="1:5" x14ac:dyDescent="0.25">
      <c r="A1497" s="302" t="s">
        <v>2714</v>
      </c>
      <c r="B1497" s="305">
        <v>88386</v>
      </c>
      <c r="C1497" s="302" t="s">
        <v>2868</v>
      </c>
      <c r="D1497" s="305" t="s">
        <v>119</v>
      </c>
      <c r="E1497" s="306">
        <v>0</v>
      </c>
    </row>
    <row r="1498" spans="1:5" x14ac:dyDescent="0.25">
      <c r="A1498" s="302" t="s">
        <v>2714</v>
      </c>
      <c r="B1498" s="305">
        <v>88398</v>
      </c>
      <c r="C1498" s="302" t="s">
        <v>2869</v>
      </c>
      <c r="D1498" s="305" t="s">
        <v>15</v>
      </c>
      <c r="E1498" s="306">
        <v>0</v>
      </c>
    </row>
    <row r="1499" spans="1:5" x14ac:dyDescent="0.25">
      <c r="A1499" s="302" t="s">
        <v>2714</v>
      </c>
      <c r="B1499" s="305">
        <v>88393</v>
      </c>
      <c r="C1499" s="302" t="s">
        <v>2870</v>
      </c>
      <c r="D1499" s="305" t="s">
        <v>119</v>
      </c>
      <c r="E1499" s="306">
        <v>0</v>
      </c>
    </row>
    <row r="1500" spans="1:5" x14ac:dyDescent="0.25">
      <c r="A1500" s="302" t="s">
        <v>2714</v>
      </c>
      <c r="B1500" s="305">
        <v>90638</v>
      </c>
      <c r="C1500" s="302" t="s">
        <v>2871</v>
      </c>
      <c r="D1500" s="305" t="s">
        <v>15</v>
      </c>
      <c r="E1500" s="306">
        <v>0</v>
      </c>
    </row>
    <row r="1501" spans="1:5" x14ac:dyDescent="0.25">
      <c r="A1501" s="302" t="s">
        <v>2714</v>
      </c>
      <c r="B1501" s="305">
        <v>90637</v>
      </c>
      <c r="C1501" s="302" t="s">
        <v>2872</v>
      </c>
      <c r="D1501" s="305" t="s">
        <v>119</v>
      </c>
      <c r="E1501" s="306">
        <v>0</v>
      </c>
    </row>
    <row r="1502" spans="1:5" x14ac:dyDescent="0.25">
      <c r="A1502" s="302" t="s">
        <v>2714</v>
      </c>
      <c r="B1502" s="305">
        <v>5806</v>
      </c>
      <c r="C1502" s="302" t="s">
        <v>2873</v>
      </c>
      <c r="D1502" s="305" t="s">
        <v>15</v>
      </c>
      <c r="E1502" s="306">
        <v>0</v>
      </c>
    </row>
    <row r="1503" spans="1:5" x14ac:dyDescent="0.25">
      <c r="A1503" s="302" t="s">
        <v>2714</v>
      </c>
      <c r="B1503" s="305">
        <v>73536</v>
      </c>
      <c r="C1503" s="302" t="s">
        <v>2874</v>
      </c>
      <c r="D1503" s="305" t="s">
        <v>119</v>
      </c>
      <c r="E1503" s="306">
        <v>0</v>
      </c>
    </row>
    <row r="1504" spans="1:5" x14ac:dyDescent="0.25">
      <c r="A1504" s="302" t="s">
        <v>2714</v>
      </c>
      <c r="B1504" s="305">
        <v>7043</v>
      </c>
      <c r="C1504" s="302" t="s">
        <v>2875</v>
      </c>
      <c r="D1504" s="305" t="s">
        <v>15</v>
      </c>
      <c r="E1504" s="306">
        <v>0</v>
      </c>
    </row>
    <row r="1505" spans="1:5" x14ac:dyDescent="0.25">
      <c r="A1505" s="302" t="s">
        <v>2714</v>
      </c>
      <c r="B1505" s="305">
        <v>7042</v>
      </c>
      <c r="C1505" s="302" t="s">
        <v>2876</v>
      </c>
      <c r="D1505" s="305" t="s">
        <v>119</v>
      </c>
      <c r="E1505" s="306">
        <v>0</v>
      </c>
    </row>
    <row r="1506" spans="1:5" x14ac:dyDescent="0.25">
      <c r="A1506" s="302" t="s">
        <v>2714</v>
      </c>
      <c r="B1506" s="305">
        <v>5934</v>
      </c>
      <c r="C1506" s="302" t="s">
        <v>2877</v>
      </c>
      <c r="D1506" s="305" t="s">
        <v>15</v>
      </c>
      <c r="E1506" s="306">
        <v>0.45639999999999997</v>
      </c>
    </row>
    <row r="1507" spans="1:5" x14ac:dyDescent="0.25">
      <c r="A1507" s="302" t="s">
        <v>2714</v>
      </c>
      <c r="B1507" s="305">
        <v>5932</v>
      </c>
      <c r="C1507" s="302" t="s">
        <v>2878</v>
      </c>
      <c r="D1507" s="305" t="s">
        <v>119</v>
      </c>
      <c r="E1507" s="306">
        <v>0.191</v>
      </c>
    </row>
    <row r="1508" spans="1:5" x14ac:dyDescent="0.25">
      <c r="A1508" s="302" t="s">
        <v>2714</v>
      </c>
      <c r="B1508" s="305">
        <v>96159</v>
      </c>
      <c r="C1508" s="302" t="s">
        <v>2879</v>
      </c>
      <c r="D1508" s="305" t="s">
        <v>15</v>
      </c>
      <c r="E1508" s="306">
        <v>0.33489999999999998</v>
      </c>
    </row>
    <row r="1509" spans="1:5" x14ac:dyDescent="0.25">
      <c r="A1509" s="302" t="s">
        <v>2714</v>
      </c>
      <c r="B1509" s="305">
        <v>95133</v>
      </c>
      <c r="C1509" s="302" t="s">
        <v>2880</v>
      </c>
      <c r="D1509" s="305" t="s">
        <v>119</v>
      </c>
      <c r="E1509" s="306">
        <v>0.18099999999999999</v>
      </c>
    </row>
    <row r="1510" spans="1:5" x14ac:dyDescent="0.25">
      <c r="A1510" s="302" t="s">
        <v>2714</v>
      </c>
      <c r="B1510" s="305">
        <v>92961</v>
      </c>
      <c r="C1510" s="302" t="s">
        <v>2881</v>
      </c>
      <c r="D1510" s="305" t="s">
        <v>15</v>
      </c>
      <c r="E1510" s="306">
        <v>0</v>
      </c>
    </row>
    <row r="1511" spans="1:5" x14ac:dyDescent="0.25">
      <c r="A1511" s="302" t="s">
        <v>2714</v>
      </c>
      <c r="B1511" s="305">
        <v>92960</v>
      </c>
      <c r="C1511" s="302" t="s">
        <v>2882</v>
      </c>
      <c r="D1511" s="305" t="s">
        <v>119</v>
      </c>
      <c r="E1511" s="306">
        <v>0</v>
      </c>
    </row>
    <row r="1512" spans="1:5" x14ac:dyDescent="0.25">
      <c r="A1512" s="302" t="s">
        <v>2714</v>
      </c>
      <c r="B1512" s="305">
        <v>93409</v>
      </c>
      <c r="C1512" s="302" t="s">
        <v>2883</v>
      </c>
      <c r="D1512" s="305" t="s">
        <v>15</v>
      </c>
      <c r="E1512" s="306">
        <v>0.77390000000000003</v>
      </c>
    </row>
    <row r="1513" spans="1:5" x14ac:dyDescent="0.25">
      <c r="A1513" s="302" t="s">
        <v>2714</v>
      </c>
      <c r="B1513" s="305">
        <v>93408</v>
      </c>
      <c r="C1513" s="302" t="s">
        <v>2884</v>
      </c>
      <c r="D1513" s="305" t="s">
        <v>119</v>
      </c>
      <c r="E1513" s="306">
        <v>0.3322</v>
      </c>
    </row>
    <row r="1514" spans="1:5" x14ac:dyDescent="0.25">
      <c r="A1514" s="302" t="s">
        <v>2714</v>
      </c>
      <c r="B1514" s="305">
        <v>92113</v>
      </c>
      <c r="C1514" s="302" t="s">
        <v>2885</v>
      </c>
      <c r="D1514" s="305" t="s">
        <v>15</v>
      </c>
      <c r="E1514" s="306">
        <v>0</v>
      </c>
    </row>
    <row r="1515" spans="1:5" x14ac:dyDescent="0.25">
      <c r="A1515" s="302" t="s">
        <v>2714</v>
      </c>
      <c r="B1515" s="305">
        <v>92112</v>
      </c>
      <c r="C1515" s="302" t="s">
        <v>2886</v>
      </c>
      <c r="D1515" s="305" t="s">
        <v>119</v>
      </c>
      <c r="E1515" s="306">
        <v>0</v>
      </c>
    </row>
    <row r="1516" spans="1:5" x14ac:dyDescent="0.25">
      <c r="A1516" s="302" t="s">
        <v>2714</v>
      </c>
      <c r="B1516" s="305">
        <v>90675</v>
      </c>
      <c r="C1516" s="302" t="s">
        <v>2887</v>
      </c>
      <c r="D1516" s="305" t="s">
        <v>15</v>
      </c>
      <c r="E1516" s="306">
        <v>0.1057</v>
      </c>
    </row>
    <row r="1517" spans="1:5" x14ac:dyDescent="0.25">
      <c r="A1517" s="302" t="s">
        <v>2714</v>
      </c>
      <c r="B1517" s="305">
        <v>90674</v>
      </c>
      <c r="C1517" s="302" t="s">
        <v>2888</v>
      </c>
      <c r="D1517" s="305" t="s">
        <v>119</v>
      </c>
      <c r="E1517" s="306">
        <v>4.7800000000000002E-2</v>
      </c>
    </row>
    <row r="1518" spans="1:5" x14ac:dyDescent="0.25">
      <c r="A1518" s="302" t="s">
        <v>2714</v>
      </c>
      <c r="B1518" s="305">
        <v>93225</v>
      </c>
      <c r="C1518" s="302" t="s">
        <v>2889</v>
      </c>
      <c r="D1518" s="305" t="s">
        <v>15</v>
      </c>
      <c r="E1518" s="306">
        <v>7.1599999999999997E-2</v>
      </c>
    </row>
    <row r="1519" spans="1:5" x14ac:dyDescent="0.25">
      <c r="A1519" s="302" t="s">
        <v>2714</v>
      </c>
      <c r="B1519" s="305">
        <v>93224</v>
      </c>
      <c r="C1519" s="302" t="s">
        <v>2890</v>
      </c>
      <c r="D1519" s="305" t="s">
        <v>119</v>
      </c>
      <c r="E1519" s="306">
        <v>3.2399999999999998E-2</v>
      </c>
    </row>
    <row r="1520" spans="1:5" x14ac:dyDescent="0.25">
      <c r="A1520" s="302" t="s">
        <v>2714</v>
      </c>
      <c r="B1520" s="305">
        <v>104696</v>
      </c>
      <c r="C1520" s="302" t="s">
        <v>2891</v>
      </c>
      <c r="D1520" s="305" t="s">
        <v>15</v>
      </c>
      <c r="E1520" s="306">
        <v>0.96860000000000002</v>
      </c>
    </row>
    <row r="1521" spans="1:5" x14ac:dyDescent="0.25">
      <c r="A1521" s="302" t="s">
        <v>2714</v>
      </c>
      <c r="B1521" s="305">
        <v>104695</v>
      </c>
      <c r="C1521" s="302" t="s">
        <v>2892</v>
      </c>
      <c r="D1521" s="305" t="s">
        <v>119</v>
      </c>
      <c r="E1521" s="306">
        <v>0.89219999999999999</v>
      </c>
    </row>
    <row r="1522" spans="1:5" x14ac:dyDescent="0.25">
      <c r="A1522" s="302" t="s">
        <v>2714</v>
      </c>
      <c r="B1522" s="305">
        <v>90681</v>
      </c>
      <c r="C1522" s="302" t="s">
        <v>2893</v>
      </c>
      <c r="D1522" s="305" t="s">
        <v>15</v>
      </c>
      <c r="E1522" s="306">
        <v>0.20100000000000001</v>
      </c>
    </row>
    <row r="1523" spans="1:5" x14ac:dyDescent="0.25">
      <c r="A1523" s="302" t="s">
        <v>2714</v>
      </c>
      <c r="B1523" s="305">
        <v>90680</v>
      </c>
      <c r="C1523" s="302" t="s">
        <v>2894</v>
      </c>
      <c r="D1523" s="305" t="s">
        <v>119</v>
      </c>
      <c r="E1523" s="306">
        <v>8.8499999999999995E-2</v>
      </c>
    </row>
    <row r="1524" spans="1:5" x14ac:dyDescent="0.25">
      <c r="A1524" s="302" t="s">
        <v>2714</v>
      </c>
      <c r="B1524" s="305">
        <v>102875</v>
      </c>
      <c r="C1524" s="302" t="s">
        <v>2895</v>
      </c>
      <c r="D1524" s="305" t="s">
        <v>15</v>
      </c>
      <c r="E1524" s="306">
        <v>7.4899999999999994E-2</v>
      </c>
    </row>
    <row r="1525" spans="1:5" x14ac:dyDescent="0.25">
      <c r="A1525" s="302" t="s">
        <v>2714</v>
      </c>
      <c r="B1525" s="305">
        <v>102874</v>
      </c>
      <c r="C1525" s="302" t="s">
        <v>2896</v>
      </c>
      <c r="D1525" s="305" t="s">
        <v>119</v>
      </c>
      <c r="E1525" s="306">
        <v>3.49E-2</v>
      </c>
    </row>
    <row r="1526" spans="1:5" x14ac:dyDescent="0.25">
      <c r="A1526" s="302" t="s">
        <v>2714</v>
      </c>
      <c r="B1526" s="305">
        <v>102965</v>
      </c>
      <c r="C1526" s="302" t="s">
        <v>2897</v>
      </c>
      <c r="D1526" s="305" t="s">
        <v>15</v>
      </c>
      <c r="E1526" s="306">
        <v>0.14299999999999999</v>
      </c>
    </row>
    <row r="1527" spans="1:5" x14ac:dyDescent="0.25">
      <c r="A1527" s="302" t="s">
        <v>2714</v>
      </c>
      <c r="B1527" s="305">
        <v>102964</v>
      </c>
      <c r="C1527" s="302" t="s">
        <v>2898</v>
      </c>
      <c r="D1527" s="305" t="s">
        <v>119</v>
      </c>
      <c r="E1527" s="306">
        <v>7.3300000000000004E-2</v>
      </c>
    </row>
    <row r="1528" spans="1:5" x14ac:dyDescent="0.25">
      <c r="A1528" s="302" t="s">
        <v>2714</v>
      </c>
      <c r="B1528" s="305">
        <v>90626</v>
      </c>
      <c r="C1528" s="302" t="s">
        <v>2899</v>
      </c>
      <c r="D1528" s="305" t="s">
        <v>15</v>
      </c>
      <c r="E1528" s="306">
        <v>0</v>
      </c>
    </row>
    <row r="1529" spans="1:5" x14ac:dyDescent="0.25">
      <c r="A1529" s="302" t="s">
        <v>2714</v>
      </c>
      <c r="B1529" s="305">
        <v>90625</v>
      </c>
      <c r="C1529" s="302" t="s">
        <v>2900</v>
      </c>
      <c r="D1529" s="305" t="s">
        <v>119</v>
      </c>
      <c r="E1529" s="306">
        <v>0</v>
      </c>
    </row>
    <row r="1530" spans="1:5" x14ac:dyDescent="0.25">
      <c r="A1530" s="302" t="s">
        <v>2714</v>
      </c>
      <c r="B1530" s="305">
        <v>102881</v>
      </c>
      <c r="C1530" s="302" t="s">
        <v>2901</v>
      </c>
      <c r="D1530" s="305" t="s">
        <v>15</v>
      </c>
      <c r="E1530" s="306">
        <v>5.5E-2</v>
      </c>
    </row>
    <row r="1531" spans="1:5" x14ac:dyDescent="0.25">
      <c r="A1531" s="302" t="s">
        <v>2714</v>
      </c>
      <c r="B1531" s="305">
        <v>102880</v>
      </c>
      <c r="C1531" s="302" t="s">
        <v>2902</v>
      </c>
      <c r="D1531" s="305" t="s">
        <v>119</v>
      </c>
      <c r="E1531" s="306">
        <v>2.5100000000000001E-2</v>
      </c>
    </row>
    <row r="1532" spans="1:5" x14ac:dyDescent="0.25">
      <c r="A1532" s="302" t="s">
        <v>2714</v>
      </c>
      <c r="B1532" s="305">
        <v>103225</v>
      </c>
      <c r="C1532" s="302" t="s">
        <v>2903</v>
      </c>
      <c r="D1532" s="305" t="s">
        <v>15</v>
      </c>
      <c r="E1532" s="306">
        <v>0.16</v>
      </c>
    </row>
    <row r="1533" spans="1:5" x14ac:dyDescent="0.25">
      <c r="A1533" s="302" t="s">
        <v>2714</v>
      </c>
      <c r="B1533" s="305">
        <v>103224</v>
      </c>
      <c r="C1533" s="302" t="s">
        <v>2904</v>
      </c>
      <c r="D1533" s="305" t="s">
        <v>119</v>
      </c>
      <c r="E1533" s="306">
        <v>8.1000000000000003E-2</v>
      </c>
    </row>
    <row r="1534" spans="1:5" x14ac:dyDescent="0.25">
      <c r="A1534" s="302" t="s">
        <v>2714</v>
      </c>
      <c r="B1534" s="305">
        <v>103237</v>
      </c>
      <c r="C1534" s="302" t="s">
        <v>2905</v>
      </c>
      <c r="D1534" s="305" t="s">
        <v>15</v>
      </c>
      <c r="E1534" s="306">
        <v>5.7200000000000001E-2</v>
      </c>
    </row>
    <row r="1535" spans="1:5" x14ac:dyDescent="0.25">
      <c r="A1535" s="302" t="s">
        <v>2714</v>
      </c>
      <c r="B1535" s="305">
        <v>103236</v>
      </c>
      <c r="C1535" s="302" t="s">
        <v>2906</v>
      </c>
      <c r="D1535" s="305" t="s">
        <v>119</v>
      </c>
      <c r="E1535" s="306">
        <v>2.69E-2</v>
      </c>
    </row>
    <row r="1536" spans="1:5" x14ac:dyDescent="0.25">
      <c r="A1536" s="302" t="s">
        <v>2714</v>
      </c>
      <c r="B1536" s="305">
        <v>103231</v>
      </c>
      <c r="C1536" s="302" t="s">
        <v>2907</v>
      </c>
      <c r="D1536" s="305" t="s">
        <v>15</v>
      </c>
      <c r="E1536" s="306">
        <v>7.6700000000000004E-2</v>
      </c>
    </row>
    <row r="1537" spans="1:5" x14ac:dyDescent="0.25">
      <c r="A1537" s="302" t="s">
        <v>2714</v>
      </c>
      <c r="B1537" s="305">
        <v>103230</v>
      </c>
      <c r="C1537" s="302" t="s">
        <v>2908</v>
      </c>
      <c r="D1537" s="305" t="s">
        <v>119</v>
      </c>
      <c r="E1537" s="306">
        <v>3.6799999999999999E-2</v>
      </c>
    </row>
    <row r="1538" spans="1:5" x14ac:dyDescent="0.25">
      <c r="A1538" s="302" t="s">
        <v>2714</v>
      </c>
      <c r="B1538" s="305">
        <v>102975</v>
      </c>
      <c r="C1538" s="302" t="s">
        <v>2909</v>
      </c>
      <c r="D1538" s="305" t="s">
        <v>15</v>
      </c>
      <c r="E1538" s="306">
        <v>0.23699999999999999</v>
      </c>
    </row>
    <row r="1539" spans="1:5" x14ac:dyDescent="0.25">
      <c r="A1539" s="302" t="s">
        <v>2714</v>
      </c>
      <c r="B1539" s="305">
        <v>102976</v>
      </c>
      <c r="C1539" s="302" t="s">
        <v>2910</v>
      </c>
      <c r="D1539" s="305" t="s">
        <v>119</v>
      </c>
      <c r="E1539" s="306">
        <v>0.12709999999999999</v>
      </c>
    </row>
    <row r="1540" spans="1:5" x14ac:dyDescent="0.25">
      <c r="A1540" s="302" t="s">
        <v>2714</v>
      </c>
      <c r="B1540" s="305">
        <v>90632</v>
      </c>
      <c r="C1540" s="302" t="s">
        <v>2911</v>
      </c>
      <c r="D1540" s="305" t="s">
        <v>15</v>
      </c>
      <c r="E1540" s="306">
        <v>0.34789999999999999</v>
      </c>
    </row>
    <row r="1541" spans="1:5" x14ac:dyDescent="0.25">
      <c r="A1541" s="302" t="s">
        <v>2714</v>
      </c>
      <c r="B1541" s="305">
        <v>90631</v>
      </c>
      <c r="C1541" s="302" t="s">
        <v>2912</v>
      </c>
      <c r="D1541" s="305" t="s">
        <v>119</v>
      </c>
      <c r="E1541" s="306">
        <v>0.2099</v>
      </c>
    </row>
    <row r="1542" spans="1:5" x14ac:dyDescent="0.25">
      <c r="A1542" s="302" t="s">
        <v>2714</v>
      </c>
      <c r="B1542" s="305">
        <v>95709</v>
      </c>
      <c r="C1542" s="302" t="s">
        <v>2913</v>
      </c>
      <c r="D1542" s="305" t="s">
        <v>15</v>
      </c>
      <c r="E1542" s="306">
        <v>0.34570000000000001</v>
      </c>
    </row>
    <row r="1543" spans="1:5" x14ac:dyDescent="0.25">
      <c r="A1543" s="302" t="s">
        <v>2714</v>
      </c>
      <c r="B1543" s="305">
        <v>95708</v>
      </c>
      <c r="C1543" s="302" t="s">
        <v>2914</v>
      </c>
      <c r="D1543" s="305" t="s">
        <v>119</v>
      </c>
      <c r="E1543" s="306">
        <v>0.2054</v>
      </c>
    </row>
    <row r="1544" spans="1:5" x14ac:dyDescent="0.25">
      <c r="A1544" s="302" t="s">
        <v>2714</v>
      </c>
      <c r="B1544" s="305">
        <v>91278</v>
      </c>
      <c r="C1544" s="302" t="s">
        <v>2915</v>
      </c>
      <c r="D1544" s="305" t="s">
        <v>15</v>
      </c>
      <c r="E1544" s="306">
        <v>0</v>
      </c>
    </row>
    <row r="1545" spans="1:5" x14ac:dyDescent="0.25">
      <c r="A1545" s="302" t="s">
        <v>2714</v>
      </c>
      <c r="B1545" s="305">
        <v>91277</v>
      </c>
      <c r="C1545" s="302" t="s">
        <v>2916</v>
      </c>
      <c r="D1545" s="305" t="s">
        <v>119</v>
      </c>
      <c r="E1545" s="306">
        <v>0</v>
      </c>
    </row>
    <row r="1546" spans="1:5" x14ac:dyDescent="0.25">
      <c r="A1546" s="302" t="s">
        <v>2714</v>
      </c>
      <c r="B1546" s="305">
        <v>95277</v>
      </c>
      <c r="C1546" s="302" t="s">
        <v>2917</v>
      </c>
      <c r="D1546" s="305" t="s">
        <v>15</v>
      </c>
      <c r="E1546" s="306">
        <v>0</v>
      </c>
    </row>
    <row r="1547" spans="1:5" x14ac:dyDescent="0.25">
      <c r="A1547" s="302" t="s">
        <v>2714</v>
      </c>
      <c r="B1547" s="305">
        <v>95276</v>
      </c>
      <c r="C1547" s="302" t="s">
        <v>2918</v>
      </c>
      <c r="D1547" s="305" t="s">
        <v>119</v>
      </c>
      <c r="E1547" s="306">
        <v>0</v>
      </c>
    </row>
    <row r="1548" spans="1:5" x14ac:dyDescent="0.25">
      <c r="A1548" s="302" t="s">
        <v>2714</v>
      </c>
      <c r="B1548" s="305">
        <v>88430</v>
      </c>
      <c r="C1548" s="302" t="s">
        <v>2919</v>
      </c>
      <c r="D1548" s="305" t="s">
        <v>15</v>
      </c>
      <c r="E1548" s="306">
        <v>0</v>
      </c>
    </row>
    <row r="1549" spans="1:5" x14ac:dyDescent="0.25">
      <c r="A1549" s="302" t="s">
        <v>2714</v>
      </c>
      <c r="B1549" s="305">
        <v>88418</v>
      </c>
      <c r="C1549" s="302" t="s">
        <v>2920</v>
      </c>
      <c r="D1549" s="305" t="s">
        <v>119</v>
      </c>
      <c r="E1549" s="306">
        <v>0</v>
      </c>
    </row>
    <row r="1550" spans="1:5" x14ac:dyDescent="0.25">
      <c r="A1550" s="302" t="s">
        <v>2714</v>
      </c>
      <c r="B1550" s="305">
        <v>88438</v>
      </c>
      <c r="C1550" s="302" t="s">
        <v>2921</v>
      </c>
      <c r="D1550" s="305" t="s">
        <v>15</v>
      </c>
      <c r="E1550" s="306">
        <v>0</v>
      </c>
    </row>
    <row r="1551" spans="1:5" x14ac:dyDescent="0.25">
      <c r="A1551" s="302" t="s">
        <v>2714</v>
      </c>
      <c r="B1551" s="305">
        <v>88433</v>
      </c>
      <c r="C1551" s="302" t="s">
        <v>2922</v>
      </c>
      <c r="D1551" s="305" t="s">
        <v>119</v>
      </c>
      <c r="E1551" s="306">
        <v>0</v>
      </c>
    </row>
    <row r="1552" spans="1:5" x14ac:dyDescent="0.25">
      <c r="A1552" s="302" t="s">
        <v>2714</v>
      </c>
      <c r="B1552" s="305">
        <v>90669</v>
      </c>
      <c r="C1552" s="302" t="s">
        <v>2923</v>
      </c>
      <c r="D1552" s="305" t="s">
        <v>15</v>
      </c>
      <c r="E1552" s="306">
        <v>0</v>
      </c>
    </row>
    <row r="1553" spans="1:5" x14ac:dyDescent="0.25">
      <c r="A1553" s="302" t="s">
        <v>2714</v>
      </c>
      <c r="B1553" s="305">
        <v>90668</v>
      </c>
      <c r="C1553" s="302" t="s">
        <v>2924</v>
      </c>
      <c r="D1553" s="305" t="s">
        <v>119</v>
      </c>
      <c r="E1553" s="306">
        <v>0</v>
      </c>
    </row>
    <row r="1554" spans="1:5" x14ac:dyDescent="0.25">
      <c r="A1554" s="302" t="s">
        <v>2714</v>
      </c>
      <c r="B1554" s="305">
        <v>5946</v>
      </c>
      <c r="C1554" s="302" t="s">
        <v>2925</v>
      </c>
      <c r="D1554" s="305" t="s">
        <v>15</v>
      </c>
      <c r="E1554" s="306">
        <v>0.36659999999999998</v>
      </c>
    </row>
    <row r="1555" spans="1:5" x14ac:dyDescent="0.25">
      <c r="A1555" s="302" t="s">
        <v>2714</v>
      </c>
      <c r="B1555" s="305">
        <v>5944</v>
      </c>
      <c r="C1555" s="302" t="s">
        <v>2926</v>
      </c>
      <c r="D1555" s="305" t="s">
        <v>119</v>
      </c>
      <c r="E1555" s="306">
        <v>0.16039999999999999</v>
      </c>
    </row>
    <row r="1556" spans="1:5" x14ac:dyDescent="0.25">
      <c r="A1556" s="302" t="s">
        <v>2714</v>
      </c>
      <c r="B1556" s="305">
        <v>5942</v>
      </c>
      <c r="C1556" s="302" t="s">
        <v>2927</v>
      </c>
      <c r="D1556" s="305" t="s">
        <v>15</v>
      </c>
      <c r="E1556" s="306">
        <v>0.44519999999999998</v>
      </c>
    </row>
    <row r="1557" spans="1:5" x14ac:dyDescent="0.25">
      <c r="A1557" s="302" t="s">
        <v>2714</v>
      </c>
      <c r="B1557" s="305">
        <v>5940</v>
      </c>
      <c r="C1557" s="302" t="s">
        <v>2928</v>
      </c>
      <c r="D1557" s="305" t="s">
        <v>119</v>
      </c>
      <c r="E1557" s="306">
        <v>0.2152</v>
      </c>
    </row>
    <row r="1558" spans="1:5" x14ac:dyDescent="0.25">
      <c r="A1558" s="302" t="s">
        <v>2714</v>
      </c>
      <c r="B1558" s="305">
        <v>89251</v>
      </c>
      <c r="C1558" s="302" t="s">
        <v>2929</v>
      </c>
      <c r="D1558" s="305" t="s">
        <v>15</v>
      </c>
      <c r="E1558" s="306">
        <v>0.12130000000000001</v>
      </c>
    </row>
    <row r="1559" spans="1:5" x14ac:dyDescent="0.25">
      <c r="A1559" s="302" t="s">
        <v>2714</v>
      </c>
      <c r="B1559" s="305">
        <v>89250</v>
      </c>
      <c r="C1559" s="302" t="s">
        <v>2930</v>
      </c>
      <c r="D1559" s="305" t="s">
        <v>119</v>
      </c>
      <c r="E1559" s="306">
        <v>3.5999999999999997E-2</v>
      </c>
    </row>
    <row r="1560" spans="1:5" x14ac:dyDescent="0.25">
      <c r="A1560" s="302" t="s">
        <v>2714</v>
      </c>
      <c r="B1560" s="305">
        <v>5681</v>
      </c>
      <c r="C1560" s="302" t="s">
        <v>2931</v>
      </c>
      <c r="D1560" s="305" t="s">
        <v>15</v>
      </c>
      <c r="E1560" s="306">
        <v>0.5655</v>
      </c>
    </row>
    <row r="1561" spans="1:5" x14ac:dyDescent="0.25">
      <c r="A1561" s="302" t="s">
        <v>2714</v>
      </c>
      <c r="B1561" s="305">
        <v>5680</v>
      </c>
      <c r="C1561" s="302" t="s">
        <v>2932</v>
      </c>
      <c r="D1561" s="305" t="s">
        <v>119</v>
      </c>
      <c r="E1561" s="306">
        <v>0.26290000000000002</v>
      </c>
    </row>
    <row r="1562" spans="1:5" x14ac:dyDescent="0.25">
      <c r="A1562" s="302" t="s">
        <v>2714</v>
      </c>
      <c r="B1562" s="305">
        <v>5877</v>
      </c>
      <c r="C1562" s="302" t="s">
        <v>2933</v>
      </c>
      <c r="D1562" s="305" t="s">
        <v>15</v>
      </c>
      <c r="E1562" s="306">
        <v>0.5454</v>
      </c>
    </row>
    <row r="1563" spans="1:5" x14ac:dyDescent="0.25">
      <c r="A1563" s="302" t="s">
        <v>2714</v>
      </c>
      <c r="B1563" s="305">
        <v>5875</v>
      </c>
      <c r="C1563" s="302" t="s">
        <v>2934</v>
      </c>
      <c r="D1563" s="305" t="s">
        <v>119</v>
      </c>
      <c r="E1563" s="306">
        <v>0.26179999999999998</v>
      </c>
    </row>
    <row r="1564" spans="1:5" x14ac:dyDescent="0.25">
      <c r="A1564" s="302" t="s">
        <v>2714</v>
      </c>
      <c r="B1564" s="305">
        <v>5679</v>
      </c>
      <c r="C1564" s="302" t="s">
        <v>116</v>
      </c>
      <c r="D1564" s="305" t="s">
        <v>15</v>
      </c>
      <c r="E1564" s="306">
        <v>0.53649999999999998</v>
      </c>
    </row>
    <row r="1565" spans="1:5" x14ac:dyDescent="0.25">
      <c r="A1565" s="302" t="s">
        <v>2714</v>
      </c>
      <c r="B1565" s="305">
        <v>5678</v>
      </c>
      <c r="C1565" s="302" t="s">
        <v>117</v>
      </c>
      <c r="D1565" s="305" t="s">
        <v>119</v>
      </c>
      <c r="E1565" s="306">
        <v>0.24160000000000001</v>
      </c>
    </row>
    <row r="1566" spans="1:5" x14ac:dyDescent="0.25">
      <c r="A1566" s="302" t="s">
        <v>2714</v>
      </c>
      <c r="B1566" s="305">
        <v>6880</v>
      </c>
      <c r="C1566" s="302" t="s">
        <v>2935</v>
      </c>
      <c r="D1566" s="305" t="s">
        <v>15</v>
      </c>
      <c r="E1566" s="306">
        <v>0.34429999999999999</v>
      </c>
    </row>
    <row r="1567" spans="1:5" x14ac:dyDescent="0.25">
      <c r="A1567" s="302" t="s">
        <v>2714</v>
      </c>
      <c r="B1567" s="305">
        <v>6879</v>
      </c>
      <c r="C1567" s="302" t="s">
        <v>2936</v>
      </c>
      <c r="D1567" s="305" t="s">
        <v>119</v>
      </c>
      <c r="E1567" s="306">
        <v>0.1482</v>
      </c>
    </row>
    <row r="1568" spans="1:5" x14ac:dyDescent="0.25">
      <c r="A1568" s="302" t="s">
        <v>2714</v>
      </c>
      <c r="B1568" s="305">
        <v>96464</v>
      </c>
      <c r="C1568" s="302" t="s">
        <v>2937</v>
      </c>
      <c r="D1568" s="305" t="s">
        <v>15</v>
      </c>
      <c r="E1568" s="306">
        <v>0.33100000000000002</v>
      </c>
    </row>
    <row r="1569" spans="1:5" x14ac:dyDescent="0.25">
      <c r="A1569" s="302" t="s">
        <v>2714</v>
      </c>
      <c r="B1569" s="305">
        <v>96463</v>
      </c>
      <c r="C1569" s="302" t="s">
        <v>2938</v>
      </c>
      <c r="D1569" s="305" t="s">
        <v>119</v>
      </c>
      <c r="E1569" s="306">
        <v>0.14369999999999999</v>
      </c>
    </row>
    <row r="1570" spans="1:5" x14ac:dyDescent="0.25">
      <c r="A1570" s="302" t="s">
        <v>2714</v>
      </c>
      <c r="B1570" s="305">
        <v>7050</v>
      </c>
      <c r="C1570" s="302" t="s">
        <v>2939</v>
      </c>
      <c r="D1570" s="305" t="s">
        <v>15</v>
      </c>
      <c r="E1570" s="306">
        <v>0.3715</v>
      </c>
    </row>
    <row r="1571" spans="1:5" x14ac:dyDescent="0.25">
      <c r="A1571" s="302" t="s">
        <v>2714</v>
      </c>
      <c r="B1571" s="305">
        <v>7049</v>
      </c>
      <c r="C1571" s="302" t="s">
        <v>2940</v>
      </c>
      <c r="D1571" s="305" t="s">
        <v>119</v>
      </c>
      <c r="E1571" s="306">
        <v>0.14130000000000001</v>
      </c>
    </row>
    <row r="1572" spans="1:5" x14ac:dyDescent="0.25">
      <c r="A1572" s="302" t="s">
        <v>2714</v>
      </c>
      <c r="B1572" s="305">
        <v>95632</v>
      </c>
      <c r="C1572" s="302" t="s">
        <v>2941</v>
      </c>
      <c r="D1572" s="305" t="s">
        <v>15</v>
      </c>
      <c r="E1572" s="306">
        <v>0.3543</v>
      </c>
    </row>
    <row r="1573" spans="1:5" x14ac:dyDescent="0.25">
      <c r="A1573" s="302" t="s">
        <v>2714</v>
      </c>
      <c r="B1573" s="305">
        <v>95631</v>
      </c>
      <c r="C1573" s="302" t="s">
        <v>2942</v>
      </c>
      <c r="D1573" s="305" t="s">
        <v>119</v>
      </c>
      <c r="E1573" s="306">
        <v>0.13619999999999999</v>
      </c>
    </row>
    <row r="1574" spans="1:5" x14ac:dyDescent="0.25">
      <c r="A1574" s="302" t="s">
        <v>2714</v>
      </c>
      <c r="B1574" s="305">
        <v>5685</v>
      </c>
      <c r="C1574" s="302" t="s">
        <v>2943</v>
      </c>
      <c r="D1574" s="305" t="s">
        <v>15</v>
      </c>
      <c r="E1574" s="306">
        <v>0.45069999999999999</v>
      </c>
    </row>
    <row r="1575" spans="1:5" x14ac:dyDescent="0.25">
      <c r="A1575" s="302" t="s">
        <v>2714</v>
      </c>
      <c r="B1575" s="305">
        <v>5684</v>
      </c>
      <c r="C1575" s="302" t="s">
        <v>2944</v>
      </c>
      <c r="D1575" s="305" t="s">
        <v>119</v>
      </c>
      <c r="E1575" s="306">
        <v>0.1938</v>
      </c>
    </row>
    <row r="1576" spans="1:5" x14ac:dyDescent="0.25">
      <c r="A1576" s="302" t="s">
        <v>2714</v>
      </c>
      <c r="B1576" s="305">
        <v>93244</v>
      </c>
      <c r="C1576" s="302" t="s">
        <v>2945</v>
      </c>
      <c r="D1576" s="305" t="s">
        <v>15</v>
      </c>
      <c r="E1576" s="306">
        <v>0.44069999999999998</v>
      </c>
    </row>
    <row r="1577" spans="1:5" x14ac:dyDescent="0.25">
      <c r="A1577" s="302" t="s">
        <v>2714</v>
      </c>
      <c r="B1577" s="305">
        <v>73436</v>
      </c>
      <c r="C1577" s="302" t="s">
        <v>2946</v>
      </c>
      <c r="D1577" s="305" t="s">
        <v>119</v>
      </c>
      <c r="E1577" s="306">
        <v>0.19009999999999999</v>
      </c>
    </row>
    <row r="1578" spans="1:5" x14ac:dyDescent="0.25">
      <c r="A1578" s="302" t="s">
        <v>2714</v>
      </c>
      <c r="B1578" s="305">
        <v>5881</v>
      </c>
      <c r="C1578" s="302" t="s">
        <v>2947</v>
      </c>
      <c r="D1578" s="305" t="s">
        <v>15</v>
      </c>
      <c r="E1578" s="306">
        <v>0.37519999999999998</v>
      </c>
    </row>
    <row r="1579" spans="1:5" x14ac:dyDescent="0.25">
      <c r="A1579" s="302" t="s">
        <v>2714</v>
      </c>
      <c r="B1579" s="305">
        <v>5879</v>
      </c>
      <c r="C1579" s="302" t="s">
        <v>2948</v>
      </c>
      <c r="D1579" s="305" t="s">
        <v>119</v>
      </c>
      <c r="E1579" s="306">
        <v>0.214</v>
      </c>
    </row>
    <row r="1580" spans="1:5" x14ac:dyDescent="0.25">
      <c r="A1580" s="302" t="s">
        <v>2714</v>
      </c>
      <c r="B1580" s="305">
        <v>5865</v>
      </c>
      <c r="C1580" s="302" t="s">
        <v>2949</v>
      </c>
      <c r="D1580" s="305" t="s">
        <v>15</v>
      </c>
      <c r="E1580" s="306">
        <v>0</v>
      </c>
    </row>
    <row r="1581" spans="1:5" x14ac:dyDescent="0.25">
      <c r="A1581" s="302" t="s">
        <v>2714</v>
      </c>
      <c r="B1581" s="305">
        <v>5863</v>
      </c>
      <c r="C1581" s="302" t="s">
        <v>2950</v>
      </c>
      <c r="D1581" s="305" t="s">
        <v>119</v>
      </c>
      <c r="E1581" s="306">
        <v>0</v>
      </c>
    </row>
    <row r="1582" spans="1:5" x14ac:dyDescent="0.25">
      <c r="A1582" s="302" t="s">
        <v>2714</v>
      </c>
      <c r="B1582" s="305">
        <v>5869</v>
      </c>
      <c r="C1582" s="302" t="s">
        <v>2951</v>
      </c>
      <c r="D1582" s="305" t="s">
        <v>15</v>
      </c>
      <c r="E1582" s="306">
        <v>0.40060000000000001</v>
      </c>
    </row>
    <row r="1583" spans="1:5" x14ac:dyDescent="0.25">
      <c r="A1583" s="302" t="s">
        <v>2714</v>
      </c>
      <c r="B1583" s="305">
        <v>5867</v>
      </c>
      <c r="C1583" s="302" t="s">
        <v>2952</v>
      </c>
      <c r="D1583" s="305" t="s">
        <v>119</v>
      </c>
      <c r="E1583" s="306">
        <v>0.19170000000000001</v>
      </c>
    </row>
    <row r="1584" spans="1:5" x14ac:dyDescent="0.25">
      <c r="A1584" s="302" t="s">
        <v>2714</v>
      </c>
      <c r="B1584" s="305">
        <v>95271</v>
      </c>
      <c r="C1584" s="302" t="s">
        <v>2953</v>
      </c>
      <c r="D1584" s="305" t="s">
        <v>15</v>
      </c>
      <c r="E1584" s="306">
        <v>0</v>
      </c>
    </row>
    <row r="1585" spans="1:5" x14ac:dyDescent="0.25">
      <c r="A1585" s="302" t="s">
        <v>2714</v>
      </c>
      <c r="B1585" s="305">
        <v>95270</v>
      </c>
      <c r="C1585" s="302" t="s">
        <v>2954</v>
      </c>
      <c r="D1585" s="305" t="s">
        <v>119</v>
      </c>
      <c r="E1585" s="306">
        <v>0</v>
      </c>
    </row>
    <row r="1586" spans="1:5" x14ac:dyDescent="0.25">
      <c r="A1586" s="302" t="s">
        <v>2714</v>
      </c>
      <c r="B1586" s="305">
        <v>91693</v>
      </c>
      <c r="C1586" s="302" t="s">
        <v>2955</v>
      </c>
      <c r="D1586" s="305" t="s">
        <v>15</v>
      </c>
      <c r="E1586" s="306">
        <v>0.99670000000000003</v>
      </c>
    </row>
    <row r="1587" spans="1:5" x14ac:dyDescent="0.25">
      <c r="A1587" s="302" t="s">
        <v>2714</v>
      </c>
      <c r="B1587" s="305">
        <v>91692</v>
      </c>
      <c r="C1587" s="302" t="s">
        <v>2956</v>
      </c>
      <c r="D1587" s="305" t="s">
        <v>119</v>
      </c>
      <c r="E1587" s="306">
        <v>0.96089999999999998</v>
      </c>
    </row>
    <row r="1588" spans="1:5" x14ac:dyDescent="0.25">
      <c r="A1588" s="302" t="s">
        <v>2714</v>
      </c>
      <c r="B1588" s="305">
        <v>95140</v>
      </c>
      <c r="C1588" s="302" t="s">
        <v>2957</v>
      </c>
      <c r="D1588" s="305" t="s">
        <v>15</v>
      </c>
      <c r="E1588" s="306">
        <v>0</v>
      </c>
    </row>
    <row r="1589" spans="1:5" x14ac:dyDescent="0.25">
      <c r="A1589" s="302" t="s">
        <v>2714</v>
      </c>
      <c r="B1589" s="305">
        <v>95139</v>
      </c>
      <c r="C1589" s="302" t="s">
        <v>2958</v>
      </c>
      <c r="D1589" s="305" t="s">
        <v>119</v>
      </c>
      <c r="E1589" s="306">
        <v>0</v>
      </c>
    </row>
    <row r="1590" spans="1:5" x14ac:dyDescent="0.25">
      <c r="A1590" s="302" t="s">
        <v>2714</v>
      </c>
      <c r="B1590" s="305">
        <v>89027</v>
      </c>
      <c r="C1590" s="302" t="s">
        <v>2959</v>
      </c>
      <c r="D1590" s="305" t="s">
        <v>15</v>
      </c>
      <c r="E1590" s="306">
        <v>0</v>
      </c>
    </row>
    <row r="1591" spans="1:5" x14ac:dyDescent="0.25">
      <c r="A1591" s="302" t="s">
        <v>2714</v>
      </c>
      <c r="B1591" s="305">
        <v>89028</v>
      </c>
      <c r="C1591" s="302" t="s">
        <v>2960</v>
      </c>
      <c r="D1591" s="305" t="s">
        <v>119</v>
      </c>
      <c r="E1591" s="306">
        <v>0</v>
      </c>
    </row>
    <row r="1592" spans="1:5" x14ac:dyDescent="0.25">
      <c r="A1592" s="302" t="s">
        <v>2714</v>
      </c>
      <c r="B1592" s="305">
        <v>7031</v>
      </c>
      <c r="C1592" s="302" t="s">
        <v>2961</v>
      </c>
      <c r="D1592" s="305" t="s">
        <v>15</v>
      </c>
      <c r="E1592" s="306">
        <v>0</v>
      </c>
    </row>
    <row r="1593" spans="1:5" x14ac:dyDescent="0.25">
      <c r="A1593" s="302" t="s">
        <v>2714</v>
      </c>
      <c r="B1593" s="305">
        <v>7030</v>
      </c>
      <c r="C1593" s="302" t="s">
        <v>2962</v>
      </c>
      <c r="D1593" s="305" t="s">
        <v>119</v>
      </c>
      <c r="E1593" s="306">
        <v>0</v>
      </c>
    </row>
    <row r="1594" spans="1:5" x14ac:dyDescent="0.25">
      <c r="A1594" s="302" t="s">
        <v>2714</v>
      </c>
      <c r="B1594" s="305">
        <v>104092</v>
      </c>
      <c r="C1594" s="302" t="s">
        <v>2963</v>
      </c>
      <c r="D1594" s="305" t="s">
        <v>15</v>
      </c>
      <c r="E1594" s="306">
        <v>0</v>
      </c>
    </row>
    <row r="1595" spans="1:5" x14ac:dyDescent="0.25">
      <c r="A1595" s="302" t="s">
        <v>2714</v>
      </c>
      <c r="B1595" s="305">
        <v>104091</v>
      </c>
      <c r="C1595" s="302" t="s">
        <v>2964</v>
      </c>
      <c r="D1595" s="305" t="s">
        <v>119</v>
      </c>
      <c r="E1595" s="306">
        <v>0</v>
      </c>
    </row>
    <row r="1596" spans="1:5" x14ac:dyDescent="0.25">
      <c r="A1596" s="302" t="s">
        <v>2714</v>
      </c>
      <c r="B1596" s="305">
        <v>104098</v>
      </c>
      <c r="C1596" s="302" t="s">
        <v>2965</v>
      </c>
      <c r="D1596" s="305" t="s">
        <v>15</v>
      </c>
      <c r="E1596" s="306">
        <v>0</v>
      </c>
    </row>
    <row r="1597" spans="1:5" x14ac:dyDescent="0.25">
      <c r="A1597" s="302" t="s">
        <v>2714</v>
      </c>
      <c r="B1597" s="305">
        <v>104097</v>
      </c>
      <c r="C1597" s="302" t="s">
        <v>2966</v>
      </c>
      <c r="D1597" s="305" t="s">
        <v>119</v>
      </c>
      <c r="E1597" s="306">
        <v>0</v>
      </c>
    </row>
    <row r="1598" spans="1:5" x14ac:dyDescent="0.25">
      <c r="A1598" s="302" t="s">
        <v>2714</v>
      </c>
      <c r="B1598" s="305">
        <v>89031</v>
      </c>
      <c r="C1598" s="302" t="s">
        <v>2967</v>
      </c>
      <c r="D1598" s="305" t="s">
        <v>15</v>
      </c>
      <c r="E1598" s="306">
        <v>0.45639999999999997</v>
      </c>
    </row>
    <row r="1599" spans="1:5" x14ac:dyDescent="0.25">
      <c r="A1599" s="302" t="s">
        <v>2714</v>
      </c>
      <c r="B1599" s="305">
        <v>89032</v>
      </c>
      <c r="C1599" s="302" t="s">
        <v>2968</v>
      </c>
      <c r="D1599" s="305" t="s">
        <v>119</v>
      </c>
      <c r="E1599" s="306">
        <v>0.18859999999999999</v>
      </c>
    </row>
    <row r="1600" spans="1:5" x14ac:dyDescent="0.25">
      <c r="A1600" s="302" t="s">
        <v>2714</v>
      </c>
      <c r="B1600" s="305">
        <v>88844</v>
      </c>
      <c r="C1600" s="302" t="s">
        <v>2969</v>
      </c>
      <c r="D1600" s="305" t="s">
        <v>15</v>
      </c>
      <c r="E1600" s="306">
        <v>0.44519999999999998</v>
      </c>
    </row>
    <row r="1601" spans="1:5" x14ac:dyDescent="0.25">
      <c r="A1601" s="302" t="s">
        <v>2714</v>
      </c>
      <c r="B1601" s="305">
        <v>88843</v>
      </c>
      <c r="C1601" s="302" t="s">
        <v>2970</v>
      </c>
      <c r="D1601" s="305" t="s">
        <v>119</v>
      </c>
      <c r="E1601" s="306">
        <v>0.1714</v>
      </c>
    </row>
    <row r="1602" spans="1:5" x14ac:dyDescent="0.25">
      <c r="A1602" s="302" t="s">
        <v>2714</v>
      </c>
      <c r="B1602" s="305">
        <v>5853</v>
      </c>
      <c r="C1602" s="302" t="s">
        <v>2971</v>
      </c>
      <c r="D1602" s="305" t="s">
        <v>15</v>
      </c>
      <c r="E1602" s="306">
        <v>0.3931</v>
      </c>
    </row>
    <row r="1603" spans="1:5" x14ac:dyDescent="0.25">
      <c r="A1603" s="302" t="s">
        <v>2714</v>
      </c>
      <c r="B1603" s="305">
        <v>5851</v>
      </c>
      <c r="C1603" s="302" t="s">
        <v>2972</v>
      </c>
      <c r="D1603" s="305" t="s">
        <v>119</v>
      </c>
      <c r="E1603" s="306">
        <v>0.1447</v>
      </c>
    </row>
    <row r="1604" spans="1:5" x14ac:dyDescent="0.25">
      <c r="A1604" s="302" t="s">
        <v>2714</v>
      </c>
      <c r="B1604" s="305">
        <v>5849</v>
      </c>
      <c r="C1604" s="302" t="s">
        <v>2973</v>
      </c>
      <c r="D1604" s="305" t="s">
        <v>15</v>
      </c>
      <c r="E1604" s="306">
        <v>0.39460000000000001</v>
      </c>
    </row>
    <row r="1605" spans="1:5" x14ac:dyDescent="0.25">
      <c r="A1605" s="302" t="s">
        <v>2714</v>
      </c>
      <c r="B1605" s="305">
        <v>5847</v>
      </c>
      <c r="C1605" s="302" t="s">
        <v>2974</v>
      </c>
      <c r="D1605" s="305" t="s">
        <v>119</v>
      </c>
      <c r="E1605" s="306">
        <v>0.1386</v>
      </c>
    </row>
    <row r="1606" spans="1:5" x14ac:dyDescent="0.25">
      <c r="A1606" s="302" t="s">
        <v>2714</v>
      </c>
      <c r="B1606" s="305">
        <v>5857</v>
      </c>
      <c r="C1606" s="302" t="s">
        <v>2975</v>
      </c>
      <c r="D1606" s="305" t="s">
        <v>15</v>
      </c>
      <c r="E1606" s="306">
        <v>0.1651</v>
      </c>
    </row>
    <row r="1607" spans="1:5" x14ac:dyDescent="0.25">
      <c r="A1607" s="302" t="s">
        <v>2714</v>
      </c>
      <c r="B1607" s="305">
        <v>5855</v>
      </c>
      <c r="C1607" s="302" t="s">
        <v>2976</v>
      </c>
      <c r="D1607" s="305" t="s">
        <v>119</v>
      </c>
      <c r="E1607" s="306">
        <v>5.5599999999999997E-2</v>
      </c>
    </row>
    <row r="1608" spans="1:5" x14ac:dyDescent="0.25">
      <c r="A1608" s="302" t="s">
        <v>2714</v>
      </c>
      <c r="B1608" s="305">
        <v>96021</v>
      </c>
      <c r="C1608" s="302" t="s">
        <v>2977</v>
      </c>
      <c r="D1608" s="305" t="s">
        <v>15</v>
      </c>
      <c r="E1608" s="306">
        <v>0.53639999999999999</v>
      </c>
    </row>
    <row r="1609" spans="1:5" x14ac:dyDescent="0.25">
      <c r="A1609" s="302" t="s">
        <v>2714</v>
      </c>
      <c r="B1609" s="305">
        <v>96020</v>
      </c>
      <c r="C1609" s="302" t="s">
        <v>2978</v>
      </c>
      <c r="D1609" s="305" t="s">
        <v>119</v>
      </c>
      <c r="E1609" s="306">
        <v>0.19470000000000001</v>
      </c>
    </row>
    <row r="1610" spans="1:5" x14ac:dyDescent="0.25">
      <c r="A1610" s="302" t="s">
        <v>2714</v>
      </c>
      <c r="B1610" s="305">
        <v>96014</v>
      </c>
      <c r="C1610" s="302" t="s">
        <v>2979</v>
      </c>
      <c r="D1610" s="305" t="s">
        <v>15</v>
      </c>
      <c r="E1610" s="306">
        <v>0.53369999999999995</v>
      </c>
    </row>
    <row r="1611" spans="1:5" x14ac:dyDescent="0.25">
      <c r="A1611" s="302" t="s">
        <v>2714</v>
      </c>
      <c r="B1611" s="305">
        <v>96013</v>
      </c>
      <c r="C1611" s="302" t="s">
        <v>2980</v>
      </c>
      <c r="D1611" s="305" t="s">
        <v>119</v>
      </c>
      <c r="E1611" s="306">
        <v>0.19400000000000001</v>
      </c>
    </row>
    <row r="1612" spans="1:5" x14ac:dyDescent="0.25">
      <c r="A1612" s="302" t="s">
        <v>2714</v>
      </c>
      <c r="B1612" s="305">
        <v>96029</v>
      </c>
      <c r="C1612" s="302" t="s">
        <v>2981</v>
      </c>
      <c r="D1612" s="305" t="s">
        <v>15</v>
      </c>
      <c r="E1612" s="306">
        <v>0.59689999999999999</v>
      </c>
    </row>
    <row r="1613" spans="1:5" x14ac:dyDescent="0.25">
      <c r="A1613" s="302" t="s">
        <v>2714</v>
      </c>
      <c r="B1613" s="305">
        <v>96028</v>
      </c>
      <c r="C1613" s="302" t="s">
        <v>2982</v>
      </c>
      <c r="D1613" s="305" t="s">
        <v>119</v>
      </c>
      <c r="E1613" s="306">
        <v>0.24879999999999999</v>
      </c>
    </row>
    <row r="1614" spans="1:5" x14ac:dyDescent="0.25">
      <c r="A1614" s="302" t="s">
        <v>2714</v>
      </c>
      <c r="B1614" s="305">
        <v>96155</v>
      </c>
      <c r="C1614" s="302" t="s">
        <v>2983</v>
      </c>
      <c r="D1614" s="305" t="s">
        <v>15</v>
      </c>
      <c r="E1614" s="306">
        <v>0.59350000000000003</v>
      </c>
    </row>
    <row r="1615" spans="1:5" x14ac:dyDescent="0.25">
      <c r="A1615" s="302" t="s">
        <v>2714</v>
      </c>
      <c r="B1615" s="305">
        <v>96157</v>
      </c>
      <c r="C1615" s="302" t="s">
        <v>2984</v>
      </c>
      <c r="D1615" s="305" t="s">
        <v>119</v>
      </c>
      <c r="E1615" s="306">
        <v>0.2477</v>
      </c>
    </row>
    <row r="1616" spans="1:5" x14ac:dyDescent="0.25">
      <c r="A1616" s="302" t="s">
        <v>2714</v>
      </c>
      <c r="B1616" s="305">
        <v>5845</v>
      </c>
      <c r="C1616" s="302" t="s">
        <v>2985</v>
      </c>
      <c r="D1616" s="305" t="s">
        <v>15</v>
      </c>
      <c r="E1616" s="306">
        <v>0.58550000000000002</v>
      </c>
    </row>
    <row r="1617" spans="1:5" x14ac:dyDescent="0.25">
      <c r="A1617" s="302" t="s">
        <v>2714</v>
      </c>
      <c r="B1617" s="305">
        <v>5843</v>
      </c>
      <c r="C1617" s="302" t="s">
        <v>2986</v>
      </c>
      <c r="D1617" s="305" t="s">
        <v>119</v>
      </c>
      <c r="E1617" s="306">
        <v>0.2064</v>
      </c>
    </row>
    <row r="1618" spans="1:5" x14ac:dyDescent="0.25">
      <c r="A1618" s="302" t="s">
        <v>2714</v>
      </c>
      <c r="B1618" s="305">
        <v>89036</v>
      </c>
      <c r="C1618" s="302" t="s">
        <v>2987</v>
      </c>
      <c r="D1618" s="305" t="s">
        <v>15</v>
      </c>
      <c r="E1618" s="306">
        <v>0.65880000000000005</v>
      </c>
    </row>
    <row r="1619" spans="1:5" x14ac:dyDescent="0.25">
      <c r="A1619" s="302" t="s">
        <v>2714</v>
      </c>
      <c r="B1619" s="305">
        <v>89035</v>
      </c>
      <c r="C1619" s="302" t="s">
        <v>2988</v>
      </c>
      <c r="D1619" s="305" t="s">
        <v>119</v>
      </c>
      <c r="E1619" s="306">
        <v>0.26840000000000003</v>
      </c>
    </row>
    <row r="1620" spans="1:5" x14ac:dyDescent="0.25">
      <c r="A1620" s="302" t="s">
        <v>2714</v>
      </c>
      <c r="B1620" s="305">
        <v>93440</v>
      </c>
      <c r="C1620" s="302" t="s">
        <v>2989</v>
      </c>
      <c r="D1620" s="305" t="s">
        <v>15</v>
      </c>
      <c r="E1620" s="306">
        <v>0.92169999999999996</v>
      </c>
    </row>
    <row r="1621" spans="1:5" x14ac:dyDescent="0.25">
      <c r="A1621" s="302" t="s">
        <v>2714</v>
      </c>
      <c r="B1621" s="305">
        <v>93439</v>
      </c>
      <c r="C1621" s="302" t="s">
        <v>2990</v>
      </c>
      <c r="D1621" s="305" t="s">
        <v>119</v>
      </c>
      <c r="E1621" s="306">
        <v>0.50980000000000003</v>
      </c>
    </row>
    <row r="1622" spans="1:5" x14ac:dyDescent="0.25">
      <c r="A1622" s="302" t="s">
        <v>2714</v>
      </c>
      <c r="B1622" s="305">
        <v>100648</v>
      </c>
      <c r="C1622" s="302" t="s">
        <v>2991</v>
      </c>
      <c r="D1622" s="305" t="s">
        <v>15</v>
      </c>
      <c r="E1622" s="306">
        <v>8.5599999999999996E-2</v>
      </c>
    </row>
    <row r="1623" spans="1:5" x14ac:dyDescent="0.25">
      <c r="A1623" s="302" t="s">
        <v>2714</v>
      </c>
      <c r="B1623" s="305">
        <v>100647</v>
      </c>
      <c r="C1623" s="302" t="s">
        <v>2992</v>
      </c>
      <c r="D1623" s="305" t="s">
        <v>119</v>
      </c>
      <c r="E1623" s="306">
        <v>7.7000000000000002E-3</v>
      </c>
    </row>
    <row r="1624" spans="1:5" x14ac:dyDescent="0.25">
      <c r="A1624" s="302" t="s">
        <v>2714</v>
      </c>
      <c r="B1624" s="305">
        <v>5829</v>
      </c>
      <c r="C1624" s="302" t="s">
        <v>2993</v>
      </c>
      <c r="D1624" s="305" t="s">
        <v>15</v>
      </c>
      <c r="E1624" s="306">
        <v>0.76890000000000003</v>
      </c>
    </row>
    <row r="1625" spans="1:5" x14ac:dyDescent="0.25">
      <c r="A1625" s="302" t="s">
        <v>2714</v>
      </c>
      <c r="B1625" s="305">
        <v>5823</v>
      </c>
      <c r="C1625" s="302" t="s">
        <v>2994</v>
      </c>
      <c r="D1625" s="305" t="s">
        <v>119</v>
      </c>
      <c r="E1625" s="306">
        <v>0.58079999999999998</v>
      </c>
    </row>
    <row r="1626" spans="1:5" x14ac:dyDescent="0.25">
      <c r="A1626" s="302" t="s">
        <v>2714</v>
      </c>
      <c r="B1626" s="305">
        <v>5884</v>
      </c>
      <c r="C1626" s="302" t="s">
        <v>2995</v>
      </c>
      <c r="D1626" s="305" t="s">
        <v>15</v>
      </c>
      <c r="E1626" s="306">
        <v>0.36459999999999998</v>
      </c>
    </row>
    <row r="1627" spans="1:5" x14ac:dyDescent="0.25">
      <c r="A1627" s="302" t="s">
        <v>2714</v>
      </c>
      <c r="B1627" s="305">
        <v>5882</v>
      </c>
      <c r="C1627" s="302" t="s">
        <v>2996</v>
      </c>
      <c r="D1627" s="305" t="s">
        <v>119</v>
      </c>
      <c r="E1627" s="306">
        <v>0.15840000000000001</v>
      </c>
    </row>
    <row r="1628" spans="1:5" x14ac:dyDescent="0.25">
      <c r="A1628" s="302" t="s">
        <v>2714</v>
      </c>
      <c r="B1628" s="305">
        <v>106095</v>
      </c>
      <c r="C1628" s="302" t="s">
        <v>2997</v>
      </c>
      <c r="D1628" s="305" t="s">
        <v>15</v>
      </c>
      <c r="E1628" s="306">
        <v>0.2208</v>
      </c>
    </row>
    <row r="1629" spans="1:5" x14ac:dyDescent="0.25">
      <c r="A1629" s="302" t="s">
        <v>2714</v>
      </c>
      <c r="B1629" s="305">
        <v>106094</v>
      </c>
      <c r="C1629" s="302" t="s">
        <v>2998</v>
      </c>
      <c r="D1629" s="305" t="s">
        <v>119</v>
      </c>
      <c r="E1629" s="306">
        <v>7.2400000000000006E-2</v>
      </c>
    </row>
    <row r="1630" spans="1:5" x14ac:dyDescent="0.25">
      <c r="A1630" s="302" t="s">
        <v>2714</v>
      </c>
      <c r="B1630" s="305">
        <v>100642</v>
      </c>
      <c r="C1630" s="302" t="s">
        <v>2999</v>
      </c>
      <c r="D1630" s="305" t="s">
        <v>15</v>
      </c>
      <c r="E1630" s="306">
        <v>0.1656</v>
      </c>
    </row>
    <row r="1631" spans="1:5" x14ac:dyDescent="0.25">
      <c r="A1631" s="302" t="s">
        <v>2714</v>
      </c>
      <c r="B1631" s="305">
        <v>100641</v>
      </c>
      <c r="C1631" s="302" t="s">
        <v>3000</v>
      </c>
      <c r="D1631" s="305" t="s">
        <v>119</v>
      </c>
      <c r="E1631" s="306">
        <v>1.06E-2</v>
      </c>
    </row>
    <row r="1632" spans="1:5" x14ac:dyDescent="0.25">
      <c r="A1632" s="302" t="s">
        <v>2714</v>
      </c>
      <c r="B1632" s="305">
        <v>93434</v>
      </c>
      <c r="C1632" s="302" t="s">
        <v>3001</v>
      </c>
      <c r="D1632" s="305" t="s">
        <v>15</v>
      </c>
      <c r="E1632" s="306">
        <v>0.39800000000000002</v>
      </c>
    </row>
    <row r="1633" spans="1:5" x14ac:dyDescent="0.25">
      <c r="A1633" s="302" t="s">
        <v>2714</v>
      </c>
      <c r="B1633" s="305">
        <v>93433</v>
      </c>
      <c r="C1633" s="302" t="s">
        <v>3002</v>
      </c>
      <c r="D1633" s="305" t="s">
        <v>119</v>
      </c>
      <c r="E1633" s="306">
        <v>5.1499999999999997E-2</v>
      </c>
    </row>
    <row r="1634" spans="1:5" x14ac:dyDescent="0.25">
      <c r="A1634" s="302" t="s">
        <v>2714</v>
      </c>
      <c r="B1634" s="305">
        <v>95122</v>
      </c>
      <c r="C1634" s="302" t="s">
        <v>3003</v>
      </c>
      <c r="D1634" s="305" t="s">
        <v>15</v>
      </c>
      <c r="E1634" s="306">
        <v>0.59019999999999995</v>
      </c>
    </row>
    <row r="1635" spans="1:5" x14ac:dyDescent="0.25">
      <c r="A1635" s="302" t="s">
        <v>2714</v>
      </c>
      <c r="B1635" s="305">
        <v>95121</v>
      </c>
      <c r="C1635" s="302" t="s">
        <v>3004</v>
      </c>
      <c r="D1635" s="305" t="s">
        <v>119</v>
      </c>
      <c r="E1635" s="306">
        <v>0.3664</v>
      </c>
    </row>
    <row r="1636" spans="1:5" x14ac:dyDescent="0.25">
      <c r="A1636" s="302" t="s">
        <v>2714</v>
      </c>
      <c r="B1636" s="305">
        <v>5841</v>
      </c>
      <c r="C1636" s="302" t="s">
        <v>3005</v>
      </c>
      <c r="D1636" s="305" t="s">
        <v>15</v>
      </c>
      <c r="E1636" s="306">
        <v>0</v>
      </c>
    </row>
    <row r="1637" spans="1:5" x14ac:dyDescent="0.25">
      <c r="A1637" s="302" t="s">
        <v>2714</v>
      </c>
      <c r="B1637" s="305">
        <v>5839</v>
      </c>
      <c r="C1637" s="302" t="s">
        <v>3006</v>
      </c>
      <c r="D1637" s="305" t="s">
        <v>119</v>
      </c>
      <c r="E1637" s="306">
        <v>0</v>
      </c>
    </row>
    <row r="1638" spans="1:5" x14ac:dyDescent="0.25">
      <c r="A1638" s="302" t="s">
        <v>2714</v>
      </c>
      <c r="B1638" s="305">
        <v>90587</v>
      </c>
      <c r="C1638" s="302" t="s">
        <v>3007</v>
      </c>
      <c r="D1638" s="305" t="s">
        <v>15</v>
      </c>
      <c r="E1638" s="306">
        <v>0</v>
      </c>
    </row>
    <row r="1639" spans="1:5" x14ac:dyDescent="0.25">
      <c r="A1639" s="302" t="s">
        <v>2714</v>
      </c>
      <c r="B1639" s="305">
        <v>90586</v>
      </c>
      <c r="C1639" s="302" t="s">
        <v>3008</v>
      </c>
      <c r="D1639" s="305" t="s">
        <v>119</v>
      </c>
      <c r="E1639" s="306">
        <v>0</v>
      </c>
    </row>
    <row r="1640" spans="1:5" x14ac:dyDescent="0.25">
      <c r="A1640" s="302" t="s">
        <v>2714</v>
      </c>
      <c r="B1640" s="305">
        <v>5837</v>
      </c>
      <c r="C1640" s="302" t="s">
        <v>3009</v>
      </c>
      <c r="D1640" s="305" t="s">
        <v>15</v>
      </c>
      <c r="E1640" s="306">
        <v>0.27400000000000002</v>
      </c>
    </row>
    <row r="1641" spans="1:5" x14ac:dyDescent="0.25">
      <c r="A1641" s="302" t="s">
        <v>2714</v>
      </c>
      <c r="B1641" s="305">
        <v>5835</v>
      </c>
      <c r="C1641" s="302" t="s">
        <v>3010</v>
      </c>
      <c r="D1641" s="305" t="s">
        <v>119</v>
      </c>
      <c r="E1641" s="306">
        <v>0.11020000000000001</v>
      </c>
    </row>
    <row r="1642" spans="1:5" x14ac:dyDescent="0.25">
      <c r="A1642" s="302" t="s">
        <v>2714</v>
      </c>
      <c r="B1642" s="305">
        <v>89257</v>
      </c>
      <c r="C1642" s="302" t="s">
        <v>3011</v>
      </c>
      <c r="D1642" s="305" t="s">
        <v>119</v>
      </c>
      <c r="E1642" s="306">
        <v>0.1263</v>
      </c>
    </row>
    <row r="1643" spans="1:5" x14ac:dyDescent="0.25">
      <c r="A1643" s="302" t="s">
        <v>2714</v>
      </c>
      <c r="B1643" s="305">
        <v>89258</v>
      </c>
      <c r="C1643" s="302" t="s">
        <v>3012</v>
      </c>
      <c r="D1643" s="305" t="s">
        <v>15</v>
      </c>
      <c r="E1643" s="306">
        <v>0.31530000000000002</v>
      </c>
    </row>
    <row r="1644" spans="1:5" x14ac:dyDescent="0.25">
      <c r="A1644" s="302" t="s">
        <v>3013</v>
      </c>
      <c r="B1644" s="305">
        <v>97621</v>
      </c>
      <c r="C1644" s="302" t="s">
        <v>3014</v>
      </c>
      <c r="D1644" s="305" t="s">
        <v>38</v>
      </c>
      <c r="E1644" s="306">
        <v>1</v>
      </c>
    </row>
    <row r="1645" spans="1:5" x14ac:dyDescent="0.25">
      <c r="A1645" s="302" t="s">
        <v>3013</v>
      </c>
      <c r="B1645" s="305">
        <v>97622</v>
      </c>
      <c r="C1645" s="302" t="s">
        <v>3015</v>
      </c>
      <c r="D1645" s="305" t="s">
        <v>38</v>
      </c>
      <c r="E1645" s="306">
        <v>1</v>
      </c>
    </row>
    <row r="1646" spans="1:5" x14ac:dyDescent="0.25">
      <c r="A1646" s="302" t="s">
        <v>3013</v>
      </c>
      <c r="B1646" s="305">
        <v>97623</v>
      </c>
      <c r="C1646" s="302" t="s">
        <v>3016</v>
      </c>
      <c r="D1646" s="305" t="s">
        <v>38</v>
      </c>
      <c r="E1646" s="306">
        <v>1</v>
      </c>
    </row>
    <row r="1647" spans="1:5" x14ac:dyDescent="0.25">
      <c r="A1647" s="302" t="s">
        <v>3013</v>
      </c>
      <c r="B1647" s="305">
        <v>97624</v>
      </c>
      <c r="C1647" s="302" t="s">
        <v>3017</v>
      </c>
      <c r="D1647" s="305" t="s">
        <v>38</v>
      </c>
      <c r="E1647" s="306">
        <v>1</v>
      </c>
    </row>
    <row r="1648" spans="1:5" x14ac:dyDescent="0.25">
      <c r="A1648" s="302" t="s">
        <v>3013</v>
      </c>
      <c r="B1648" s="305">
        <v>97625</v>
      </c>
      <c r="C1648" s="302" t="s">
        <v>3018</v>
      </c>
      <c r="D1648" s="305" t="s">
        <v>38</v>
      </c>
      <c r="E1648" s="306">
        <v>0.26550000000000001</v>
      </c>
    </row>
    <row r="1649" spans="1:5" x14ac:dyDescent="0.25">
      <c r="A1649" s="302" t="s">
        <v>3013</v>
      </c>
      <c r="B1649" s="305">
        <v>104791</v>
      </c>
      <c r="C1649" s="302" t="s">
        <v>3019</v>
      </c>
      <c r="D1649" s="305" t="s">
        <v>237</v>
      </c>
      <c r="E1649" s="306">
        <v>0.94820000000000004</v>
      </c>
    </row>
    <row r="1650" spans="1:5" x14ac:dyDescent="0.25">
      <c r="A1650" s="302" t="s">
        <v>3013</v>
      </c>
      <c r="B1650" s="305">
        <v>97631</v>
      </c>
      <c r="C1650" s="302" t="s">
        <v>3020</v>
      </c>
      <c r="D1650" s="305" t="s">
        <v>237</v>
      </c>
      <c r="E1650" s="306">
        <v>1</v>
      </c>
    </row>
    <row r="1651" spans="1:5" x14ac:dyDescent="0.25">
      <c r="A1651" s="302" t="s">
        <v>3013</v>
      </c>
      <c r="B1651" s="305">
        <v>104796</v>
      </c>
      <c r="C1651" s="302" t="s">
        <v>3021</v>
      </c>
      <c r="D1651" s="305" t="s">
        <v>8</v>
      </c>
      <c r="E1651" s="306">
        <v>0.7611</v>
      </c>
    </row>
    <row r="1652" spans="1:5" x14ac:dyDescent="0.25">
      <c r="A1652" s="302" t="s">
        <v>3013</v>
      </c>
      <c r="B1652" s="305">
        <v>97628</v>
      </c>
      <c r="C1652" s="302" t="s">
        <v>3022</v>
      </c>
      <c r="D1652" s="305" t="s">
        <v>38</v>
      </c>
      <c r="E1652" s="306">
        <v>1</v>
      </c>
    </row>
    <row r="1653" spans="1:5" x14ac:dyDescent="0.25">
      <c r="A1653" s="302" t="s">
        <v>3013</v>
      </c>
      <c r="B1653" s="305">
        <v>97629</v>
      </c>
      <c r="C1653" s="302" t="s">
        <v>3023</v>
      </c>
      <c r="D1653" s="305" t="s">
        <v>38</v>
      </c>
      <c r="E1653" s="306">
        <v>0.93600000000000005</v>
      </c>
    </row>
    <row r="1654" spans="1:5" x14ac:dyDescent="0.25">
      <c r="A1654" s="302" t="s">
        <v>3013</v>
      </c>
      <c r="B1654" s="305">
        <v>97626</v>
      </c>
      <c r="C1654" s="302" t="s">
        <v>3024</v>
      </c>
      <c r="D1654" s="305" t="s">
        <v>38</v>
      </c>
      <c r="E1654" s="306">
        <v>1</v>
      </c>
    </row>
    <row r="1655" spans="1:5" x14ac:dyDescent="0.25">
      <c r="A1655" s="302" t="s">
        <v>3013</v>
      </c>
      <c r="B1655" s="305">
        <v>97627</v>
      </c>
      <c r="C1655" s="302" t="s">
        <v>3025</v>
      </c>
      <c r="D1655" s="305" t="s">
        <v>38</v>
      </c>
      <c r="E1655" s="306">
        <v>0.93600000000000005</v>
      </c>
    </row>
    <row r="1656" spans="1:5" x14ac:dyDescent="0.25">
      <c r="A1656" s="302" t="s">
        <v>3013</v>
      </c>
      <c r="B1656" s="305">
        <v>104789</v>
      </c>
      <c r="C1656" s="302" t="s">
        <v>3026</v>
      </c>
      <c r="D1656" s="305" t="s">
        <v>38</v>
      </c>
      <c r="E1656" s="306">
        <v>1</v>
      </c>
    </row>
    <row r="1657" spans="1:5" x14ac:dyDescent="0.25">
      <c r="A1657" s="302" t="s">
        <v>3013</v>
      </c>
      <c r="B1657" s="305">
        <v>104790</v>
      </c>
      <c r="C1657" s="302" t="s">
        <v>3027</v>
      </c>
      <c r="D1657" s="305" t="s">
        <v>38</v>
      </c>
      <c r="E1657" s="306">
        <v>0.62309999999999999</v>
      </c>
    </row>
    <row r="1658" spans="1:5" x14ac:dyDescent="0.25">
      <c r="A1658" s="302" t="s">
        <v>3013</v>
      </c>
      <c r="B1658" s="305">
        <v>97633</v>
      </c>
      <c r="C1658" s="302" t="s">
        <v>3028</v>
      </c>
      <c r="D1658" s="305" t="s">
        <v>237</v>
      </c>
      <c r="E1658" s="306">
        <v>1</v>
      </c>
    </row>
    <row r="1659" spans="1:5" x14ac:dyDescent="0.25">
      <c r="A1659" s="302" t="s">
        <v>3013</v>
      </c>
      <c r="B1659" s="305">
        <v>97634</v>
      </c>
      <c r="C1659" s="302" t="s">
        <v>3029</v>
      </c>
      <c r="D1659" s="305" t="s">
        <v>237</v>
      </c>
      <c r="E1659" s="306">
        <v>0.95489999999999997</v>
      </c>
    </row>
    <row r="1660" spans="1:5" x14ac:dyDescent="0.25">
      <c r="A1660" s="302" t="s">
        <v>3013</v>
      </c>
      <c r="B1660" s="305">
        <v>97632</v>
      </c>
      <c r="C1660" s="302" t="s">
        <v>3030</v>
      </c>
      <c r="D1660" s="305" t="s">
        <v>8</v>
      </c>
      <c r="E1660" s="306">
        <v>1</v>
      </c>
    </row>
    <row r="1661" spans="1:5" x14ac:dyDescent="0.25">
      <c r="A1661" s="302" t="s">
        <v>3013</v>
      </c>
      <c r="B1661" s="305">
        <v>97636</v>
      </c>
      <c r="C1661" s="302" t="s">
        <v>607</v>
      </c>
      <c r="D1661" s="305" t="s">
        <v>237</v>
      </c>
      <c r="E1661" s="306">
        <v>0.46710000000000002</v>
      </c>
    </row>
    <row r="1662" spans="1:5" x14ac:dyDescent="0.25">
      <c r="A1662" s="302" t="s">
        <v>3013</v>
      </c>
      <c r="B1662" s="305">
        <v>104797</v>
      </c>
      <c r="C1662" s="302" t="s">
        <v>240</v>
      </c>
      <c r="D1662" s="305" t="s">
        <v>8</v>
      </c>
      <c r="E1662" s="306">
        <v>0.76039999999999996</v>
      </c>
    </row>
    <row r="1663" spans="1:5" x14ac:dyDescent="0.25">
      <c r="A1663" s="302" t="s">
        <v>3013</v>
      </c>
      <c r="B1663" s="305">
        <v>104803</v>
      </c>
      <c r="C1663" s="302" t="s">
        <v>3031</v>
      </c>
      <c r="D1663" s="305" t="s">
        <v>8</v>
      </c>
      <c r="E1663" s="306">
        <v>1</v>
      </c>
    </row>
    <row r="1664" spans="1:5" x14ac:dyDescent="0.25">
      <c r="A1664" s="302" t="s">
        <v>3013</v>
      </c>
      <c r="B1664" s="305">
        <v>97664</v>
      </c>
      <c r="C1664" s="302" t="s">
        <v>3032</v>
      </c>
      <c r="D1664" s="305" t="s">
        <v>36</v>
      </c>
      <c r="E1664" s="306">
        <v>1</v>
      </c>
    </row>
    <row r="1665" spans="1:5" x14ac:dyDescent="0.25">
      <c r="A1665" s="302" t="s">
        <v>3013</v>
      </c>
      <c r="B1665" s="305">
        <v>104801</v>
      </c>
      <c r="C1665" s="302" t="s">
        <v>3033</v>
      </c>
      <c r="D1665" s="305" t="s">
        <v>237</v>
      </c>
      <c r="E1665" s="306">
        <v>1</v>
      </c>
    </row>
    <row r="1666" spans="1:5" x14ac:dyDescent="0.25">
      <c r="A1666" s="302" t="s">
        <v>3013</v>
      </c>
      <c r="B1666" s="305">
        <v>97661</v>
      </c>
      <c r="C1666" s="302" t="s">
        <v>3034</v>
      </c>
      <c r="D1666" s="305" t="s">
        <v>8</v>
      </c>
      <c r="E1666" s="306">
        <v>1</v>
      </c>
    </row>
    <row r="1667" spans="1:5" x14ac:dyDescent="0.25">
      <c r="A1667" s="302" t="s">
        <v>3013</v>
      </c>
      <c r="B1667" s="305">
        <v>104794</v>
      </c>
      <c r="C1667" s="302" t="s">
        <v>3035</v>
      </c>
      <c r="D1667" s="305" t="s">
        <v>8</v>
      </c>
      <c r="E1667" s="306">
        <v>1</v>
      </c>
    </row>
    <row r="1668" spans="1:5" x14ac:dyDescent="0.25">
      <c r="A1668" s="302" t="s">
        <v>3013</v>
      </c>
      <c r="B1668" s="305">
        <v>104795</v>
      </c>
      <c r="C1668" s="302" t="s">
        <v>3036</v>
      </c>
      <c r="D1668" s="305" t="s">
        <v>8</v>
      </c>
      <c r="E1668" s="306">
        <v>1</v>
      </c>
    </row>
    <row r="1669" spans="1:5" x14ac:dyDescent="0.25">
      <c r="A1669" s="302" t="s">
        <v>3013</v>
      </c>
      <c r="B1669" s="305">
        <v>104792</v>
      </c>
      <c r="C1669" s="302" t="s">
        <v>3037</v>
      </c>
      <c r="D1669" s="305" t="s">
        <v>8</v>
      </c>
      <c r="E1669" s="306">
        <v>1</v>
      </c>
    </row>
    <row r="1670" spans="1:5" x14ac:dyDescent="0.25">
      <c r="A1670" s="302" t="s">
        <v>3013</v>
      </c>
      <c r="B1670" s="305">
        <v>104793</v>
      </c>
      <c r="C1670" s="302" t="s">
        <v>639</v>
      </c>
      <c r="D1670" s="305" t="s">
        <v>8</v>
      </c>
      <c r="E1670" s="306">
        <v>1</v>
      </c>
    </row>
    <row r="1671" spans="1:5" x14ac:dyDescent="0.25">
      <c r="A1671" s="302" t="s">
        <v>3013</v>
      </c>
      <c r="B1671" s="305">
        <v>104800</v>
      </c>
      <c r="C1671" s="302" t="s">
        <v>3038</v>
      </c>
      <c r="D1671" s="305" t="s">
        <v>8</v>
      </c>
      <c r="E1671" s="306">
        <v>1</v>
      </c>
    </row>
    <row r="1672" spans="1:5" x14ac:dyDescent="0.25">
      <c r="A1672" s="302" t="s">
        <v>3013</v>
      </c>
      <c r="B1672" s="305">
        <v>97638</v>
      </c>
      <c r="C1672" s="302" t="s">
        <v>3039</v>
      </c>
      <c r="D1672" s="305" t="s">
        <v>237</v>
      </c>
      <c r="E1672" s="306">
        <v>1</v>
      </c>
    </row>
    <row r="1673" spans="1:5" x14ac:dyDescent="0.25">
      <c r="A1673" s="302" t="s">
        <v>3013</v>
      </c>
      <c r="B1673" s="305">
        <v>97641</v>
      </c>
      <c r="C1673" s="302" t="s">
        <v>3040</v>
      </c>
      <c r="D1673" s="305" t="s">
        <v>237</v>
      </c>
      <c r="E1673" s="306">
        <v>1</v>
      </c>
    </row>
    <row r="1674" spans="1:5" x14ac:dyDescent="0.25">
      <c r="A1674" s="302" t="s">
        <v>3013</v>
      </c>
      <c r="B1674" s="305">
        <v>97640</v>
      </c>
      <c r="C1674" s="302" t="s">
        <v>3041</v>
      </c>
      <c r="D1674" s="305" t="s">
        <v>237</v>
      </c>
      <c r="E1674" s="306">
        <v>1</v>
      </c>
    </row>
    <row r="1675" spans="1:5" x14ac:dyDescent="0.25">
      <c r="A1675" s="302" t="s">
        <v>3013</v>
      </c>
      <c r="B1675" s="305">
        <v>97660</v>
      </c>
      <c r="C1675" s="302" t="s">
        <v>3042</v>
      </c>
      <c r="D1675" s="305" t="s">
        <v>36</v>
      </c>
      <c r="E1675" s="306">
        <v>1</v>
      </c>
    </row>
    <row r="1676" spans="1:5" x14ac:dyDescent="0.25">
      <c r="A1676" s="302" t="s">
        <v>3013</v>
      </c>
      <c r="B1676" s="305">
        <v>97645</v>
      </c>
      <c r="C1676" s="302" t="s">
        <v>3043</v>
      </c>
      <c r="D1676" s="305" t="s">
        <v>237</v>
      </c>
      <c r="E1676" s="306">
        <v>1</v>
      </c>
    </row>
    <row r="1677" spans="1:5" x14ac:dyDescent="0.25">
      <c r="A1677" s="302" t="s">
        <v>3013</v>
      </c>
      <c r="B1677" s="305">
        <v>97663</v>
      </c>
      <c r="C1677" s="302" t="s">
        <v>3044</v>
      </c>
      <c r="D1677" s="305" t="s">
        <v>36</v>
      </c>
      <c r="E1677" s="306">
        <v>1</v>
      </c>
    </row>
    <row r="1678" spans="1:5" x14ac:dyDescent="0.25">
      <c r="A1678" s="302" t="s">
        <v>3013</v>
      </c>
      <c r="B1678" s="305">
        <v>97665</v>
      </c>
      <c r="C1678" s="302" t="s">
        <v>640</v>
      </c>
      <c r="D1678" s="305" t="s">
        <v>36</v>
      </c>
      <c r="E1678" s="306">
        <v>1</v>
      </c>
    </row>
    <row r="1679" spans="1:5" x14ac:dyDescent="0.25">
      <c r="A1679" s="302" t="s">
        <v>3013</v>
      </c>
      <c r="B1679" s="305">
        <v>97666</v>
      </c>
      <c r="C1679" s="302" t="s">
        <v>3045</v>
      </c>
      <c r="D1679" s="305" t="s">
        <v>36</v>
      </c>
      <c r="E1679" s="306">
        <v>1</v>
      </c>
    </row>
    <row r="1680" spans="1:5" x14ac:dyDescent="0.25">
      <c r="A1680" s="302" t="s">
        <v>3013</v>
      </c>
      <c r="B1680" s="305">
        <v>97635</v>
      </c>
      <c r="C1680" s="302" t="s">
        <v>250</v>
      </c>
      <c r="D1680" s="305" t="s">
        <v>237</v>
      </c>
      <c r="E1680" s="306">
        <v>1</v>
      </c>
    </row>
    <row r="1681" spans="1:5" x14ac:dyDescent="0.25">
      <c r="A1681" s="302" t="s">
        <v>3013</v>
      </c>
      <c r="B1681" s="305">
        <v>97643</v>
      </c>
      <c r="C1681" s="302" t="s">
        <v>651</v>
      </c>
      <c r="D1681" s="305" t="s">
        <v>237</v>
      </c>
      <c r="E1681" s="306">
        <v>1</v>
      </c>
    </row>
    <row r="1682" spans="1:5" x14ac:dyDescent="0.25">
      <c r="A1682" s="302" t="s">
        <v>3013</v>
      </c>
      <c r="B1682" s="305">
        <v>104799</v>
      </c>
      <c r="C1682" s="302" t="s">
        <v>3046</v>
      </c>
      <c r="D1682" s="305" t="s">
        <v>237</v>
      </c>
      <c r="E1682" s="306">
        <v>1</v>
      </c>
    </row>
    <row r="1683" spans="1:5" x14ac:dyDescent="0.25">
      <c r="A1683" s="302" t="s">
        <v>3013</v>
      </c>
      <c r="B1683" s="305">
        <v>97639</v>
      </c>
      <c r="C1683" s="302" t="s">
        <v>3047</v>
      </c>
      <c r="D1683" s="305" t="s">
        <v>237</v>
      </c>
      <c r="E1683" s="306">
        <v>1</v>
      </c>
    </row>
    <row r="1684" spans="1:5" x14ac:dyDescent="0.25">
      <c r="A1684" s="302" t="s">
        <v>3013</v>
      </c>
      <c r="B1684" s="305">
        <v>97644</v>
      </c>
      <c r="C1684" s="302" t="s">
        <v>3048</v>
      </c>
      <c r="D1684" s="305" t="s">
        <v>237</v>
      </c>
      <c r="E1684" s="306">
        <v>1</v>
      </c>
    </row>
    <row r="1685" spans="1:5" x14ac:dyDescent="0.25">
      <c r="A1685" s="302" t="s">
        <v>3013</v>
      </c>
      <c r="B1685" s="305">
        <v>97648</v>
      </c>
      <c r="C1685" s="302" t="s">
        <v>3049</v>
      </c>
      <c r="D1685" s="305" t="s">
        <v>237</v>
      </c>
      <c r="E1685" s="306">
        <v>1</v>
      </c>
    </row>
    <row r="1686" spans="1:5" x14ac:dyDescent="0.25">
      <c r="A1686" s="302" t="s">
        <v>3013</v>
      </c>
      <c r="B1686" s="305">
        <v>104798</v>
      </c>
      <c r="C1686" s="302" t="s">
        <v>3050</v>
      </c>
      <c r="D1686" s="305" t="s">
        <v>36</v>
      </c>
      <c r="E1686" s="306">
        <v>1</v>
      </c>
    </row>
    <row r="1687" spans="1:5" x14ac:dyDescent="0.25">
      <c r="A1687" s="302" t="s">
        <v>3013</v>
      </c>
      <c r="B1687" s="305">
        <v>97637</v>
      </c>
      <c r="C1687" s="302" t="s">
        <v>3051</v>
      </c>
      <c r="D1687" s="305" t="s">
        <v>237</v>
      </c>
      <c r="E1687" s="306">
        <v>1</v>
      </c>
    </row>
    <row r="1688" spans="1:5" x14ac:dyDescent="0.25">
      <c r="A1688" s="302" t="s">
        <v>3013</v>
      </c>
      <c r="B1688" s="305">
        <v>104802</v>
      </c>
      <c r="C1688" s="302" t="s">
        <v>3052</v>
      </c>
      <c r="D1688" s="305" t="s">
        <v>237</v>
      </c>
      <c r="E1688" s="306">
        <v>1</v>
      </c>
    </row>
    <row r="1689" spans="1:5" x14ac:dyDescent="0.25">
      <c r="A1689" s="302" t="s">
        <v>3013</v>
      </c>
      <c r="B1689" s="305">
        <v>97647</v>
      </c>
      <c r="C1689" s="302" t="s">
        <v>3053</v>
      </c>
      <c r="D1689" s="305" t="s">
        <v>237</v>
      </c>
      <c r="E1689" s="306">
        <v>1</v>
      </c>
    </row>
    <row r="1690" spans="1:5" x14ac:dyDescent="0.25">
      <c r="A1690" s="302" t="s">
        <v>3013</v>
      </c>
      <c r="B1690" s="305">
        <v>97649</v>
      </c>
      <c r="C1690" s="302" t="s">
        <v>3054</v>
      </c>
      <c r="D1690" s="305" t="s">
        <v>237</v>
      </c>
      <c r="E1690" s="306">
        <v>0.86140000000000005</v>
      </c>
    </row>
    <row r="1691" spans="1:5" x14ac:dyDescent="0.25">
      <c r="A1691" s="302" t="s">
        <v>3013</v>
      </c>
      <c r="B1691" s="305">
        <v>97652</v>
      </c>
      <c r="C1691" s="302" t="s">
        <v>3055</v>
      </c>
      <c r="D1691" s="305" t="s">
        <v>36</v>
      </c>
      <c r="E1691" s="306">
        <v>1</v>
      </c>
    </row>
    <row r="1692" spans="1:5" x14ac:dyDescent="0.25">
      <c r="A1692" s="302" t="s">
        <v>3013</v>
      </c>
      <c r="B1692" s="305">
        <v>97654</v>
      </c>
      <c r="C1692" s="302" t="s">
        <v>3056</v>
      </c>
      <c r="D1692" s="305" t="s">
        <v>36</v>
      </c>
      <c r="E1692" s="306">
        <v>0.4894</v>
      </c>
    </row>
    <row r="1693" spans="1:5" x14ac:dyDescent="0.25">
      <c r="A1693" s="302" t="s">
        <v>3013</v>
      </c>
      <c r="B1693" s="305">
        <v>97651</v>
      </c>
      <c r="C1693" s="302" t="s">
        <v>3057</v>
      </c>
      <c r="D1693" s="305" t="s">
        <v>36</v>
      </c>
      <c r="E1693" s="306">
        <v>1</v>
      </c>
    </row>
    <row r="1694" spans="1:5" x14ac:dyDescent="0.25">
      <c r="A1694" s="302" t="s">
        <v>3013</v>
      </c>
      <c r="B1694" s="305">
        <v>97653</v>
      </c>
      <c r="C1694" s="302" t="s">
        <v>3058</v>
      </c>
      <c r="D1694" s="305" t="s">
        <v>36</v>
      </c>
      <c r="E1694" s="306">
        <v>0.37119999999999997</v>
      </c>
    </row>
    <row r="1695" spans="1:5" x14ac:dyDescent="0.25">
      <c r="A1695" s="302" t="s">
        <v>3013</v>
      </c>
      <c r="B1695" s="305">
        <v>97657</v>
      </c>
      <c r="C1695" s="302" t="s">
        <v>3059</v>
      </c>
      <c r="D1695" s="305" t="s">
        <v>36</v>
      </c>
      <c r="E1695" s="306">
        <v>0.53169999999999995</v>
      </c>
    </row>
    <row r="1696" spans="1:5" x14ac:dyDescent="0.25">
      <c r="A1696" s="302" t="s">
        <v>3013</v>
      </c>
      <c r="B1696" s="305">
        <v>97659</v>
      </c>
      <c r="C1696" s="302" t="s">
        <v>3060</v>
      </c>
      <c r="D1696" s="305" t="s">
        <v>36</v>
      </c>
      <c r="E1696" s="306">
        <v>0.47199999999999998</v>
      </c>
    </row>
    <row r="1697" spans="1:5" x14ac:dyDescent="0.25">
      <c r="A1697" s="302" t="s">
        <v>3013</v>
      </c>
      <c r="B1697" s="305">
        <v>97656</v>
      </c>
      <c r="C1697" s="302" t="s">
        <v>3061</v>
      </c>
      <c r="D1697" s="305" t="s">
        <v>36</v>
      </c>
      <c r="E1697" s="306">
        <v>0.53169999999999995</v>
      </c>
    </row>
    <row r="1698" spans="1:5" x14ac:dyDescent="0.25">
      <c r="A1698" s="302" t="s">
        <v>3013</v>
      </c>
      <c r="B1698" s="305">
        <v>97658</v>
      </c>
      <c r="C1698" s="302" t="s">
        <v>3062</v>
      </c>
      <c r="D1698" s="305" t="s">
        <v>36</v>
      </c>
      <c r="E1698" s="306">
        <v>0.41439999999999999</v>
      </c>
    </row>
    <row r="1699" spans="1:5" x14ac:dyDescent="0.25">
      <c r="A1699" s="302" t="s">
        <v>3013</v>
      </c>
      <c r="B1699" s="305">
        <v>97650</v>
      </c>
      <c r="C1699" s="302" t="s">
        <v>3063</v>
      </c>
      <c r="D1699" s="305" t="s">
        <v>237</v>
      </c>
      <c r="E1699" s="306">
        <v>1</v>
      </c>
    </row>
    <row r="1700" spans="1:5" x14ac:dyDescent="0.25">
      <c r="A1700" s="302" t="s">
        <v>3013</v>
      </c>
      <c r="B1700" s="305">
        <v>97642</v>
      </c>
      <c r="C1700" s="302" t="s">
        <v>3064</v>
      </c>
      <c r="D1700" s="305" t="s">
        <v>237</v>
      </c>
      <c r="E1700" s="306">
        <v>1</v>
      </c>
    </row>
    <row r="1701" spans="1:5" x14ac:dyDescent="0.25">
      <c r="A1701" s="302" t="s">
        <v>3013</v>
      </c>
      <c r="B1701" s="305">
        <v>97655</v>
      </c>
      <c r="C1701" s="302" t="s">
        <v>3065</v>
      </c>
      <c r="D1701" s="305" t="s">
        <v>237</v>
      </c>
      <c r="E1701" s="306">
        <v>0.45989999999999998</v>
      </c>
    </row>
    <row r="1702" spans="1:5" x14ac:dyDescent="0.25">
      <c r="A1702" s="302" t="s">
        <v>3013</v>
      </c>
      <c r="B1702" s="305">
        <v>97662</v>
      </c>
      <c r="C1702" s="302" t="s">
        <v>3066</v>
      </c>
      <c r="D1702" s="305" t="s">
        <v>8</v>
      </c>
      <c r="E1702" s="306">
        <v>1</v>
      </c>
    </row>
    <row r="1703" spans="1:5" x14ac:dyDescent="0.25">
      <c r="A1703" s="302" t="s">
        <v>3067</v>
      </c>
      <c r="B1703" s="305">
        <v>92712</v>
      </c>
      <c r="C1703" s="302" t="s">
        <v>3068</v>
      </c>
      <c r="D1703" s="305" t="s">
        <v>4</v>
      </c>
      <c r="E1703" s="306">
        <v>0</v>
      </c>
    </row>
    <row r="1704" spans="1:5" x14ac:dyDescent="0.25">
      <c r="A1704" s="302" t="s">
        <v>3067</v>
      </c>
      <c r="B1704" s="305">
        <v>92713</v>
      </c>
      <c r="C1704" s="302" t="s">
        <v>3069</v>
      </c>
      <c r="D1704" s="305" t="s">
        <v>4</v>
      </c>
      <c r="E1704" s="306">
        <v>0</v>
      </c>
    </row>
    <row r="1705" spans="1:5" x14ac:dyDescent="0.25">
      <c r="A1705" s="302" t="s">
        <v>3067</v>
      </c>
      <c r="B1705" s="305">
        <v>92714</v>
      </c>
      <c r="C1705" s="302" t="s">
        <v>3070</v>
      </c>
      <c r="D1705" s="305" t="s">
        <v>4</v>
      </c>
      <c r="E1705" s="306">
        <v>0</v>
      </c>
    </row>
    <row r="1706" spans="1:5" x14ac:dyDescent="0.25">
      <c r="A1706" s="302" t="s">
        <v>3067</v>
      </c>
      <c r="B1706" s="305">
        <v>92715</v>
      </c>
      <c r="C1706" s="302" t="s">
        <v>3071</v>
      </c>
      <c r="D1706" s="305" t="s">
        <v>4</v>
      </c>
      <c r="E1706" s="306">
        <v>0</v>
      </c>
    </row>
    <row r="1707" spans="1:5" x14ac:dyDescent="0.25">
      <c r="A1707" s="302" t="s">
        <v>3067</v>
      </c>
      <c r="B1707" s="305">
        <v>103666</v>
      </c>
      <c r="C1707" s="302" t="s">
        <v>3072</v>
      </c>
      <c r="D1707" s="305" t="s">
        <v>4</v>
      </c>
      <c r="E1707" s="306">
        <v>0</v>
      </c>
    </row>
    <row r="1708" spans="1:5" x14ac:dyDescent="0.25">
      <c r="A1708" s="302" t="s">
        <v>3067</v>
      </c>
      <c r="B1708" s="305">
        <v>89212</v>
      </c>
      <c r="C1708" s="302" t="s">
        <v>3073</v>
      </c>
      <c r="D1708" s="305" t="s">
        <v>4</v>
      </c>
      <c r="E1708" s="306">
        <v>0</v>
      </c>
    </row>
    <row r="1709" spans="1:5" x14ac:dyDescent="0.25">
      <c r="A1709" s="302" t="s">
        <v>3067</v>
      </c>
      <c r="B1709" s="305">
        <v>89213</v>
      </c>
      <c r="C1709" s="302" t="s">
        <v>3074</v>
      </c>
      <c r="D1709" s="305" t="s">
        <v>4</v>
      </c>
      <c r="E1709" s="306">
        <v>0</v>
      </c>
    </row>
    <row r="1710" spans="1:5" x14ac:dyDescent="0.25">
      <c r="A1710" s="302" t="s">
        <v>3067</v>
      </c>
      <c r="B1710" s="305">
        <v>89214</v>
      </c>
      <c r="C1710" s="302" t="s">
        <v>3075</v>
      </c>
      <c r="D1710" s="305" t="s">
        <v>4</v>
      </c>
      <c r="E1710" s="306">
        <v>0</v>
      </c>
    </row>
    <row r="1711" spans="1:5" x14ac:dyDescent="0.25">
      <c r="A1711" s="302" t="s">
        <v>3067</v>
      </c>
      <c r="B1711" s="305">
        <v>89215</v>
      </c>
      <c r="C1711" s="302" t="s">
        <v>3076</v>
      </c>
      <c r="D1711" s="305" t="s">
        <v>4</v>
      </c>
      <c r="E1711" s="306">
        <v>0</v>
      </c>
    </row>
    <row r="1712" spans="1:5" x14ac:dyDescent="0.25">
      <c r="A1712" s="302" t="s">
        <v>3067</v>
      </c>
      <c r="B1712" s="305">
        <v>87441</v>
      </c>
      <c r="C1712" s="302" t="s">
        <v>3077</v>
      </c>
      <c r="D1712" s="305" t="s">
        <v>4</v>
      </c>
      <c r="E1712" s="306">
        <v>0</v>
      </c>
    </row>
    <row r="1713" spans="1:5" x14ac:dyDescent="0.25">
      <c r="A1713" s="302" t="s">
        <v>3067</v>
      </c>
      <c r="B1713" s="305">
        <v>87442</v>
      </c>
      <c r="C1713" s="302" t="s">
        <v>3078</v>
      </c>
      <c r="D1713" s="305" t="s">
        <v>4</v>
      </c>
      <c r="E1713" s="306">
        <v>0</v>
      </c>
    </row>
    <row r="1714" spans="1:5" x14ac:dyDescent="0.25">
      <c r="A1714" s="302" t="s">
        <v>3067</v>
      </c>
      <c r="B1714" s="305">
        <v>87443</v>
      </c>
      <c r="C1714" s="302" t="s">
        <v>3079</v>
      </c>
      <c r="D1714" s="305" t="s">
        <v>4</v>
      </c>
      <c r="E1714" s="306">
        <v>0</v>
      </c>
    </row>
    <row r="1715" spans="1:5" x14ac:dyDescent="0.25">
      <c r="A1715" s="302" t="s">
        <v>3067</v>
      </c>
      <c r="B1715" s="305">
        <v>87444</v>
      </c>
      <c r="C1715" s="302" t="s">
        <v>3080</v>
      </c>
      <c r="D1715" s="305" t="s">
        <v>4</v>
      </c>
      <c r="E1715" s="306">
        <v>0</v>
      </c>
    </row>
    <row r="1716" spans="1:5" x14ac:dyDescent="0.25">
      <c r="A1716" s="302" t="s">
        <v>3067</v>
      </c>
      <c r="B1716" s="305">
        <v>93229</v>
      </c>
      <c r="C1716" s="302" t="s">
        <v>3081</v>
      </c>
      <c r="D1716" s="305" t="s">
        <v>4</v>
      </c>
      <c r="E1716" s="306">
        <v>0</v>
      </c>
    </row>
    <row r="1717" spans="1:5" x14ac:dyDescent="0.25">
      <c r="A1717" s="302" t="s">
        <v>3067</v>
      </c>
      <c r="B1717" s="305">
        <v>93230</v>
      </c>
      <c r="C1717" s="302" t="s">
        <v>3082</v>
      </c>
      <c r="D1717" s="305" t="s">
        <v>4</v>
      </c>
      <c r="E1717" s="306">
        <v>0</v>
      </c>
    </row>
    <row r="1718" spans="1:5" x14ac:dyDescent="0.25">
      <c r="A1718" s="302" t="s">
        <v>3067</v>
      </c>
      <c r="B1718" s="305">
        <v>93231</v>
      </c>
      <c r="C1718" s="302" t="s">
        <v>3083</v>
      </c>
      <c r="D1718" s="305" t="s">
        <v>4</v>
      </c>
      <c r="E1718" s="306">
        <v>0</v>
      </c>
    </row>
    <row r="1719" spans="1:5" x14ac:dyDescent="0.25">
      <c r="A1719" s="302" t="s">
        <v>3067</v>
      </c>
      <c r="B1719" s="305">
        <v>93232</v>
      </c>
      <c r="C1719" s="302" t="s">
        <v>3084</v>
      </c>
      <c r="D1719" s="305" t="s">
        <v>4</v>
      </c>
      <c r="E1719" s="306">
        <v>0</v>
      </c>
    </row>
    <row r="1720" spans="1:5" x14ac:dyDescent="0.25">
      <c r="A1720" s="302" t="s">
        <v>3067</v>
      </c>
      <c r="B1720" s="305">
        <v>102951</v>
      </c>
      <c r="C1720" s="302" t="s">
        <v>3085</v>
      </c>
      <c r="D1720" s="305" t="s">
        <v>4</v>
      </c>
      <c r="E1720" s="306">
        <v>0</v>
      </c>
    </row>
    <row r="1721" spans="1:5" x14ac:dyDescent="0.25">
      <c r="A1721" s="302" t="s">
        <v>3067</v>
      </c>
      <c r="B1721" s="305">
        <v>88826</v>
      </c>
      <c r="C1721" s="302" t="s">
        <v>3086</v>
      </c>
      <c r="D1721" s="305" t="s">
        <v>4</v>
      </c>
      <c r="E1721" s="306">
        <v>0</v>
      </c>
    </row>
    <row r="1722" spans="1:5" x14ac:dyDescent="0.25">
      <c r="A1722" s="302" t="s">
        <v>3067</v>
      </c>
      <c r="B1722" s="305">
        <v>88827</v>
      </c>
      <c r="C1722" s="302" t="s">
        <v>3087</v>
      </c>
      <c r="D1722" s="305" t="s">
        <v>4</v>
      </c>
      <c r="E1722" s="306">
        <v>0</v>
      </c>
    </row>
    <row r="1723" spans="1:5" x14ac:dyDescent="0.25">
      <c r="A1723" s="302" t="s">
        <v>3067</v>
      </c>
      <c r="B1723" s="305">
        <v>88828</v>
      </c>
      <c r="C1723" s="302" t="s">
        <v>3088</v>
      </c>
      <c r="D1723" s="305" t="s">
        <v>4</v>
      </c>
      <c r="E1723" s="306">
        <v>0</v>
      </c>
    </row>
    <row r="1724" spans="1:5" x14ac:dyDescent="0.25">
      <c r="A1724" s="302" t="s">
        <v>3067</v>
      </c>
      <c r="B1724" s="305">
        <v>88829</v>
      </c>
      <c r="C1724" s="302" t="s">
        <v>3089</v>
      </c>
      <c r="D1724" s="305" t="s">
        <v>4</v>
      </c>
      <c r="E1724" s="306">
        <v>0</v>
      </c>
    </row>
    <row r="1725" spans="1:5" x14ac:dyDescent="0.25">
      <c r="A1725" s="302" t="s">
        <v>3067</v>
      </c>
      <c r="B1725" s="305">
        <v>89221</v>
      </c>
      <c r="C1725" s="302" t="s">
        <v>3090</v>
      </c>
      <c r="D1725" s="305" t="s">
        <v>4</v>
      </c>
      <c r="E1725" s="306">
        <v>0</v>
      </c>
    </row>
    <row r="1726" spans="1:5" x14ac:dyDescent="0.25">
      <c r="A1726" s="302" t="s">
        <v>3067</v>
      </c>
      <c r="B1726" s="305">
        <v>89222</v>
      </c>
      <c r="C1726" s="302" t="s">
        <v>3091</v>
      </c>
      <c r="D1726" s="305" t="s">
        <v>4</v>
      </c>
      <c r="E1726" s="306">
        <v>0</v>
      </c>
    </row>
    <row r="1727" spans="1:5" x14ac:dyDescent="0.25">
      <c r="A1727" s="302" t="s">
        <v>3067</v>
      </c>
      <c r="B1727" s="305">
        <v>89223</v>
      </c>
      <c r="C1727" s="302" t="s">
        <v>3092</v>
      </c>
      <c r="D1727" s="305" t="s">
        <v>4</v>
      </c>
      <c r="E1727" s="306">
        <v>0</v>
      </c>
    </row>
    <row r="1728" spans="1:5" x14ac:dyDescent="0.25">
      <c r="A1728" s="302" t="s">
        <v>3067</v>
      </c>
      <c r="B1728" s="305">
        <v>89224</v>
      </c>
      <c r="C1728" s="302" t="s">
        <v>3093</v>
      </c>
      <c r="D1728" s="305" t="s">
        <v>4</v>
      </c>
      <c r="E1728" s="306">
        <v>0</v>
      </c>
    </row>
    <row r="1729" spans="1:5" x14ac:dyDescent="0.25">
      <c r="A1729" s="302" t="s">
        <v>3067</v>
      </c>
      <c r="B1729" s="305">
        <v>89274</v>
      </c>
      <c r="C1729" s="302" t="s">
        <v>3094</v>
      </c>
      <c r="D1729" s="305" t="s">
        <v>4</v>
      </c>
      <c r="E1729" s="306">
        <v>0</v>
      </c>
    </row>
    <row r="1730" spans="1:5" x14ac:dyDescent="0.25">
      <c r="A1730" s="302" t="s">
        <v>3067</v>
      </c>
      <c r="B1730" s="305">
        <v>89275</v>
      </c>
      <c r="C1730" s="302" t="s">
        <v>3095</v>
      </c>
      <c r="D1730" s="305" t="s">
        <v>4</v>
      </c>
      <c r="E1730" s="306">
        <v>0</v>
      </c>
    </row>
    <row r="1731" spans="1:5" x14ac:dyDescent="0.25">
      <c r="A1731" s="302" t="s">
        <v>3067</v>
      </c>
      <c r="B1731" s="305">
        <v>89276</v>
      </c>
      <c r="C1731" s="302" t="s">
        <v>3096</v>
      </c>
      <c r="D1731" s="305" t="s">
        <v>4</v>
      </c>
      <c r="E1731" s="306">
        <v>0</v>
      </c>
    </row>
    <row r="1732" spans="1:5" x14ac:dyDescent="0.25">
      <c r="A1732" s="302" t="s">
        <v>3067</v>
      </c>
      <c r="B1732" s="305">
        <v>89277</v>
      </c>
      <c r="C1732" s="302" t="s">
        <v>3097</v>
      </c>
      <c r="D1732" s="305" t="s">
        <v>4</v>
      </c>
      <c r="E1732" s="306">
        <v>0</v>
      </c>
    </row>
    <row r="1733" spans="1:5" x14ac:dyDescent="0.25">
      <c r="A1733" s="302" t="s">
        <v>3067</v>
      </c>
      <c r="B1733" s="305">
        <v>90646</v>
      </c>
      <c r="C1733" s="302" t="s">
        <v>3098</v>
      </c>
      <c r="D1733" s="305" t="s">
        <v>4</v>
      </c>
      <c r="E1733" s="306">
        <v>0</v>
      </c>
    </row>
    <row r="1734" spans="1:5" x14ac:dyDescent="0.25">
      <c r="A1734" s="302" t="s">
        <v>3067</v>
      </c>
      <c r="B1734" s="305">
        <v>90647</v>
      </c>
      <c r="C1734" s="302" t="s">
        <v>3099</v>
      </c>
      <c r="D1734" s="305" t="s">
        <v>4</v>
      </c>
      <c r="E1734" s="306">
        <v>0</v>
      </c>
    </row>
    <row r="1735" spans="1:5" x14ac:dyDescent="0.25">
      <c r="A1735" s="302" t="s">
        <v>3067</v>
      </c>
      <c r="B1735" s="305">
        <v>90648</v>
      </c>
      <c r="C1735" s="302" t="s">
        <v>3100</v>
      </c>
      <c r="D1735" s="305" t="s">
        <v>4</v>
      </c>
      <c r="E1735" s="306">
        <v>0</v>
      </c>
    </row>
    <row r="1736" spans="1:5" x14ac:dyDescent="0.25">
      <c r="A1736" s="302" t="s">
        <v>3067</v>
      </c>
      <c r="B1736" s="305">
        <v>90649</v>
      </c>
      <c r="C1736" s="302" t="s">
        <v>3101</v>
      </c>
      <c r="D1736" s="305" t="s">
        <v>4</v>
      </c>
      <c r="E1736" s="306">
        <v>0</v>
      </c>
    </row>
    <row r="1737" spans="1:5" x14ac:dyDescent="0.25">
      <c r="A1737" s="302" t="s">
        <v>3067</v>
      </c>
      <c r="B1737" s="305">
        <v>106099</v>
      </c>
      <c r="C1737" s="302" t="s">
        <v>3102</v>
      </c>
      <c r="D1737" s="305" t="s">
        <v>4</v>
      </c>
      <c r="E1737" s="306">
        <v>0</v>
      </c>
    </row>
    <row r="1738" spans="1:5" x14ac:dyDescent="0.25">
      <c r="A1738" s="302" t="s">
        <v>3067</v>
      </c>
      <c r="B1738" s="305">
        <v>90652</v>
      </c>
      <c r="C1738" s="302" t="s">
        <v>3103</v>
      </c>
      <c r="D1738" s="305" t="s">
        <v>4</v>
      </c>
      <c r="E1738" s="306">
        <v>0</v>
      </c>
    </row>
    <row r="1739" spans="1:5" x14ac:dyDescent="0.25">
      <c r="A1739" s="302" t="s">
        <v>3067</v>
      </c>
      <c r="B1739" s="305">
        <v>90653</v>
      </c>
      <c r="C1739" s="302" t="s">
        <v>3104</v>
      </c>
      <c r="D1739" s="305" t="s">
        <v>4</v>
      </c>
      <c r="E1739" s="306">
        <v>0</v>
      </c>
    </row>
    <row r="1740" spans="1:5" x14ac:dyDescent="0.25">
      <c r="A1740" s="302" t="s">
        <v>3067</v>
      </c>
      <c r="B1740" s="305">
        <v>90654</v>
      </c>
      <c r="C1740" s="302" t="s">
        <v>3105</v>
      </c>
      <c r="D1740" s="305" t="s">
        <v>4</v>
      </c>
      <c r="E1740" s="306">
        <v>0</v>
      </c>
    </row>
    <row r="1741" spans="1:5" x14ac:dyDescent="0.25">
      <c r="A1741" s="302" t="s">
        <v>3067</v>
      </c>
      <c r="B1741" s="305">
        <v>90655</v>
      </c>
      <c r="C1741" s="302" t="s">
        <v>3106</v>
      </c>
      <c r="D1741" s="305" t="s">
        <v>4</v>
      </c>
      <c r="E1741" s="306">
        <v>0</v>
      </c>
    </row>
    <row r="1742" spans="1:5" x14ac:dyDescent="0.25">
      <c r="A1742" s="302" t="s">
        <v>3067</v>
      </c>
      <c r="B1742" s="305">
        <v>90658</v>
      </c>
      <c r="C1742" s="302" t="s">
        <v>3107</v>
      </c>
      <c r="D1742" s="305" t="s">
        <v>4</v>
      </c>
      <c r="E1742" s="306">
        <v>0</v>
      </c>
    </row>
    <row r="1743" spans="1:5" x14ac:dyDescent="0.25">
      <c r="A1743" s="302" t="s">
        <v>3067</v>
      </c>
      <c r="B1743" s="305">
        <v>90659</v>
      </c>
      <c r="C1743" s="302" t="s">
        <v>3108</v>
      </c>
      <c r="D1743" s="305" t="s">
        <v>4</v>
      </c>
      <c r="E1743" s="306">
        <v>0</v>
      </c>
    </row>
    <row r="1744" spans="1:5" x14ac:dyDescent="0.25">
      <c r="A1744" s="302" t="s">
        <v>3067</v>
      </c>
      <c r="B1744" s="305">
        <v>90660</v>
      </c>
      <c r="C1744" s="302" t="s">
        <v>3109</v>
      </c>
      <c r="D1744" s="305" t="s">
        <v>4</v>
      </c>
      <c r="E1744" s="306">
        <v>0</v>
      </c>
    </row>
    <row r="1745" spans="1:5" x14ac:dyDescent="0.25">
      <c r="A1745" s="302" t="s">
        <v>3067</v>
      </c>
      <c r="B1745" s="305">
        <v>90661</v>
      </c>
      <c r="C1745" s="302" t="s">
        <v>3110</v>
      </c>
      <c r="D1745" s="305" t="s">
        <v>4</v>
      </c>
      <c r="E1745" s="306">
        <v>0</v>
      </c>
    </row>
    <row r="1746" spans="1:5" x14ac:dyDescent="0.25">
      <c r="A1746" s="302" t="s">
        <v>3067</v>
      </c>
      <c r="B1746" s="305">
        <v>89019</v>
      </c>
      <c r="C1746" s="302" t="s">
        <v>3111</v>
      </c>
      <c r="D1746" s="305" t="s">
        <v>4</v>
      </c>
      <c r="E1746" s="306">
        <v>0</v>
      </c>
    </row>
    <row r="1747" spans="1:5" x14ac:dyDescent="0.25">
      <c r="A1747" s="302" t="s">
        <v>3067</v>
      </c>
      <c r="B1747" s="305">
        <v>89020</v>
      </c>
      <c r="C1747" s="302" t="s">
        <v>3112</v>
      </c>
      <c r="D1747" s="305" t="s">
        <v>4</v>
      </c>
      <c r="E1747" s="306">
        <v>0</v>
      </c>
    </row>
    <row r="1748" spans="1:5" x14ac:dyDescent="0.25">
      <c r="A1748" s="302" t="s">
        <v>3067</v>
      </c>
      <c r="B1748" s="305">
        <v>5800</v>
      </c>
      <c r="C1748" s="302" t="s">
        <v>3113</v>
      </c>
      <c r="D1748" s="305" t="s">
        <v>4</v>
      </c>
      <c r="E1748" s="306">
        <v>0</v>
      </c>
    </row>
    <row r="1749" spans="1:5" x14ac:dyDescent="0.25">
      <c r="A1749" s="302" t="s">
        <v>3067</v>
      </c>
      <c r="B1749" s="305">
        <v>53866</v>
      </c>
      <c r="C1749" s="302" t="s">
        <v>3114</v>
      </c>
      <c r="D1749" s="305" t="s">
        <v>4</v>
      </c>
      <c r="E1749" s="306">
        <v>0</v>
      </c>
    </row>
    <row r="1750" spans="1:5" x14ac:dyDescent="0.25">
      <c r="A1750" s="302" t="s">
        <v>3067</v>
      </c>
      <c r="B1750" s="305">
        <v>90639</v>
      </c>
      <c r="C1750" s="302" t="s">
        <v>3115</v>
      </c>
      <c r="D1750" s="305" t="s">
        <v>4</v>
      </c>
      <c r="E1750" s="306">
        <v>0</v>
      </c>
    </row>
    <row r="1751" spans="1:5" x14ac:dyDescent="0.25">
      <c r="A1751" s="302" t="s">
        <v>3067</v>
      </c>
      <c r="B1751" s="305">
        <v>90640</v>
      </c>
      <c r="C1751" s="302" t="s">
        <v>3116</v>
      </c>
      <c r="D1751" s="305" t="s">
        <v>4</v>
      </c>
      <c r="E1751" s="306">
        <v>0</v>
      </c>
    </row>
    <row r="1752" spans="1:5" x14ac:dyDescent="0.25">
      <c r="A1752" s="302" t="s">
        <v>3067</v>
      </c>
      <c r="B1752" s="305">
        <v>90641</v>
      </c>
      <c r="C1752" s="302" t="s">
        <v>3117</v>
      </c>
      <c r="D1752" s="305" t="s">
        <v>4</v>
      </c>
      <c r="E1752" s="306">
        <v>0</v>
      </c>
    </row>
    <row r="1753" spans="1:5" x14ac:dyDescent="0.25">
      <c r="A1753" s="302" t="s">
        <v>3067</v>
      </c>
      <c r="B1753" s="305">
        <v>90642</v>
      </c>
      <c r="C1753" s="302" t="s">
        <v>3118</v>
      </c>
      <c r="D1753" s="305" t="s">
        <v>4</v>
      </c>
      <c r="E1753" s="306">
        <v>0</v>
      </c>
    </row>
    <row r="1754" spans="1:5" x14ac:dyDescent="0.25">
      <c r="A1754" s="302" t="s">
        <v>3067</v>
      </c>
      <c r="B1754" s="305">
        <v>102809</v>
      </c>
      <c r="C1754" s="302" t="s">
        <v>3119</v>
      </c>
      <c r="D1754" s="305" t="s">
        <v>4</v>
      </c>
      <c r="E1754" s="306">
        <v>0</v>
      </c>
    </row>
    <row r="1755" spans="1:5" x14ac:dyDescent="0.25">
      <c r="A1755" s="302" t="s">
        <v>3067</v>
      </c>
      <c r="B1755" s="305">
        <v>92140</v>
      </c>
      <c r="C1755" s="302" t="s">
        <v>3120</v>
      </c>
      <c r="D1755" s="305" t="s">
        <v>4</v>
      </c>
      <c r="E1755" s="306">
        <v>0</v>
      </c>
    </row>
    <row r="1756" spans="1:5" x14ac:dyDescent="0.25">
      <c r="A1756" s="302" t="s">
        <v>3067</v>
      </c>
      <c r="B1756" s="305">
        <v>92142</v>
      </c>
      <c r="C1756" s="302" t="s">
        <v>3121</v>
      </c>
      <c r="D1756" s="305" t="s">
        <v>4</v>
      </c>
      <c r="E1756" s="306">
        <v>0</v>
      </c>
    </row>
    <row r="1757" spans="1:5" x14ac:dyDescent="0.25">
      <c r="A1757" s="302" t="s">
        <v>3067</v>
      </c>
      <c r="B1757" s="305">
        <v>92141</v>
      </c>
      <c r="C1757" s="302" t="s">
        <v>3122</v>
      </c>
      <c r="D1757" s="305" t="s">
        <v>4</v>
      </c>
      <c r="E1757" s="306">
        <v>0</v>
      </c>
    </row>
    <row r="1758" spans="1:5" x14ac:dyDescent="0.25">
      <c r="A1758" s="302" t="s">
        <v>3067</v>
      </c>
      <c r="B1758" s="305">
        <v>92143</v>
      </c>
      <c r="C1758" s="302" t="s">
        <v>3123</v>
      </c>
      <c r="D1758" s="305" t="s">
        <v>4</v>
      </c>
      <c r="E1758" s="306">
        <v>0</v>
      </c>
    </row>
    <row r="1759" spans="1:5" x14ac:dyDescent="0.25">
      <c r="A1759" s="302" t="s">
        <v>3067</v>
      </c>
      <c r="B1759" s="305">
        <v>92144</v>
      </c>
      <c r="C1759" s="302" t="s">
        <v>3124</v>
      </c>
      <c r="D1759" s="305" t="s">
        <v>4</v>
      </c>
      <c r="E1759" s="306">
        <v>0</v>
      </c>
    </row>
    <row r="1760" spans="1:5" x14ac:dyDescent="0.25">
      <c r="A1760" s="302" t="s">
        <v>3067</v>
      </c>
      <c r="B1760" s="305">
        <v>92133</v>
      </c>
      <c r="C1760" s="302" t="s">
        <v>3125</v>
      </c>
      <c r="D1760" s="305" t="s">
        <v>4</v>
      </c>
      <c r="E1760" s="306">
        <v>0</v>
      </c>
    </row>
    <row r="1761" spans="1:5" x14ac:dyDescent="0.25">
      <c r="A1761" s="302" t="s">
        <v>3067</v>
      </c>
      <c r="B1761" s="305">
        <v>92135</v>
      </c>
      <c r="C1761" s="302" t="s">
        <v>3126</v>
      </c>
      <c r="D1761" s="305" t="s">
        <v>4</v>
      </c>
      <c r="E1761" s="306">
        <v>0</v>
      </c>
    </row>
    <row r="1762" spans="1:5" x14ac:dyDescent="0.25">
      <c r="A1762" s="302" t="s">
        <v>3067</v>
      </c>
      <c r="B1762" s="305">
        <v>92134</v>
      </c>
      <c r="C1762" s="302" t="s">
        <v>3127</v>
      </c>
      <c r="D1762" s="305" t="s">
        <v>4</v>
      </c>
      <c r="E1762" s="306">
        <v>0</v>
      </c>
    </row>
    <row r="1763" spans="1:5" x14ac:dyDescent="0.25">
      <c r="A1763" s="302" t="s">
        <v>3067</v>
      </c>
      <c r="B1763" s="305">
        <v>92136</v>
      </c>
      <c r="C1763" s="302" t="s">
        <v>3128</v>
      </c>
      <c r="D1763" s="305" t="s">
        <v>4</v>
      </c>
      <c r="E1763" s="306">
        <v>0</v>
      </c>
    </row>
    <row r="1764" spans="1:5" x14ac:dyDescent="0.25">
      <c r="A1764" s="302" t="s">
        <v>3067</v>
      </c>
      <c r="B1764" s="305">
        <v>92137</v>
      </c>
      <c r="C1764" s="302" t="s">
        <v>3129</v>
      </c>
      <c r="D1764" s="305" t="s">
        <v>4</v>
      </c>
      <c r="E1764" s="306">
        <v>0</v>
      </c>
    </row>
    <row r="1765" spans="1:5" x14ac:dyDescent="0.25">
      <c r="A1765" s="302" t="s">
        <v>3067</v>
      </c>
      <c r="B1765" s="305">
        <v>91380</v>
      </c>
      <c r="C1765" s="302" t="s">
        <v>3130</v>
      </c>
      <c r="D1765" s="305" t="s">
        <v>4</v>
      </c>
      <c r="E1765" s="306">
        <v>0</v>
      </c>
    </row>
    <row r="1766" spans="1:5" x14ac:dyDescent="0.25">
      <c r="A1766" s="302" t="s">
        <v>3067</v>
      </c>
      <c r="B1766" s="305">
        <v>91382</v>
      </c>
      <c r="C1766" s="302" t="s">
        <v>3131</v>
      </c>
      <c r="D1766" s="305" t="s">
        <v>4</v>
      </c>
      <c r="E1766" s="306">
        <v>0</v>
      </c>
    </row>
    <row r="1767" spans="1:5" x14ac:dyDescent="0.25">
      <c r="A1767" s="302" t="s">
        <v>3067</v>
      </c>
      <c r="B1767" s="305">
        <v>91381</v>
      </c>
      <c r="C1767" s="302" t="s">
        <v>3132</v>
      </c>
      <c r="D1767" s="305" t="s">
        <v>4</v>
      </c>
      <c r="E1767" s="306">
        <v>0</v>
      </c>
    </row>
    <row r="1768" spans="1:5" x14ac:dyDescent="0.25">
      <c r="A1768" s="302" t="s">
        <v>3067</v>
      </c>
      <c r="B1768" s="305">
        <v>91383</v>
      </c>
      <c r="C1768" s="302" t="s">
        <v>3133</v>
      </c>
      <c r="D1768" s="305" t="s">
        <v>4</v>
      </c>
      <c r="E1768" s="306">
        <v>0</v>
      </c>
    </row>
    <row r="1769" spans="1:5" x14ac:dyDescent="0.25">
      <c r="A1769" s="302" t="s">
        <v>3067</v>
      </c>
      <c r="B1769" s="305">
        <v>91384</v>
      </c>
      <c r="C1769" s="302" t="s">
        <v>3134</v>
      </c>
      <c r="D1769" s="305" t="s">
        <v>4</v>
      </c>
      <c r="E1769" s="306">
        <v>0</v>
      </c>
    </row>
    <row r="1770" spans="1:5" x14ac:dyDescent="0.25">
      <c r="A1770" s="302" t="s">
        <v>3067</v>
      </c>
      <c r="B1770" s="305">
        <v>96030</v>
      </c>
      <c r="C1770" s="302" t="s">
        <v>3135</v>
      </c>
      <c r="D1770" s="305" t="s">
        <v>4</v>
      </c>
      <c r="E1770" s="306">
        <v>0</v>
      </c>
    </row>
    <row r="1771" spans="1:5" x14ac:dyDescent="0.25">
      <c r="A1771" s="302" t="s">
        <v>3067</v>
      </c>
      <c r="B1771" s="305">
        <v>96032</v>
      </c>
      <c r="C1771" s="302" t="s">
        <v>3136</v>
      </c>
      <c r="D1771" s="305" t="s">
        <v>4</v>
      </c>
      <c r="E1771" s="306">
        <v>0</v>
      </c>
    </row>
    <row r="1772" spans="1:5" x14ac:dyDescent="0.25">
      <c r="A1772" s="302" t="s">
        <v>3067</v>
      </c>
      <c r="B1772" s="305">
        <v>96031</v>
      </c>
      <c r="C1772" s="302" t="s">
        <v>3137</v>
      </c>
      <c r="D1772" s="305" t="s">
        <v>4</v>
      </c>
      <c r="E1772" s="306">
        <v>0</v>
      </c>
    </row>
    <row r="1773" spans="1:5" x14ac:dyDescent="0.25">
      <c r="A1773" s="302" t="s">
        <v>3067</v>
      </c>
      <c r="B1773" s="305">
        <v>96033</v>
      </c>
      <c r="C1773" s="302" t="s">
        <v>3138</v>
      </c>
      <c r="D1773" s="305" t="s">
        <v>4</v>
      </c>
      <c r="E1773" s="306">
        <v>0</v>
      </c>
    </row>
    <row r="1774" spans="1:5" x14ac:dyDescent="0.25">
      <c r="A1774" s="302" t="s">
        <v>3067</v>
      </c>
      <c r="B1774" s="305">
        <v>96034</v>
      </c>
      <c r="C1774" s="302" t="s">
        <v>3139</v>
      </c>
      <c r="D1774" s="305" t="s">
        <v>4</v>
      </c>
      <c r="E1774" s="306">
        <v>0</v>
      </c>
    </row>
    <row r="1775" spans="1:5" x14ac:dyDescent="0.25">
      <c r="A1775" s="302" t="s">
        <v>3067</v>
      </c>
      <c r="B1775" s="305">
        <v>89870</v>
      </c>
      <c r="C1775" s="302" t="s">
        <v>3140</v>
      </c>
      <c r="D1775" s="305" t="s">
        <v>4</v>
      </c>
      <c r="E1775" s="306">
        <v>0</v>
      </c>
    </row>
    <row r="1776" spans="1:5" x14ac:dyDescent="0.25">
      <c r="A1776" s="302" t="s">
        <v>3067</v>
      </c>
      <c r="B1776" s="305">
        <v>89872</v>
      </c>
      <c r="C1776" s="302" t="s">
        <v>3141</v>
      </c>
      <c r="D1776" s="305" t="s">
        <v>4</v>
      </c>
      <c r="E1776" s="306">
        <v>0</v>
      </c>
    </row>
    <row r="1777" spans="1:5" x14ac:dyDescent="0.25">
      <c r="A1777" s="302" t="s">
        <v>3067</v>
      </c>
      <c r="B1777" s="305">
        <v>89871</v>
      </c>
      <c r="C1777" s="302" t="s">
        <v>3142</v>
      </c>
      <c r="D1777" s="305" t="s">
        <v>4</v>
      </c>
      <c r="E1777" s="306">
        <v>0</v>
      </c>
    </row>
    <row r="1778" spans="1:5" x14ac:dyDescent="0.25">
      <c r="A1778" s="302" t="s">
        <v>3067</v>
      </c>
      <c r="B1778" s="305">
        <v>89873</v>
      </c>
      <c r="C1778" s="302" t="s">
        <v>3143</v>
      </c>
      <c r="D1778" s="305" t="s">
        <v>4</v>
      </c>
      <c r="E1778" s="306">
        <v>0</v>
      </c>
    </row>
    <row r="1779" spans="1:5" x14ac:dyDescent="0.25">
      <c r="A1779" s="302" t="s">
        <v>3067</v>
      </c>
      <c r="B1779" s="305">
        <v>89874</v>
      </c>
      <c r="C1779" s="302" t="s">
        <v>3144</v>
      </c>
      <c r="D1779" s="305" t="s">
        <v>4</v>
      </c>
      <c r="E1779" s="306">
        <v>0</v>
      </c>
    </row>
    <row r="1780" spans="1:5" x14ac:dyDescent="0.25">
      <c r="A1780" s="302" t="s">
        <v>3067</v>
      </c>
      <c r="B1780" s="305">
        <v>89878</v>
      </c>
      <c r="C1780" s="302" t="s">
        <v>3145</v>
      </c>
      <c r="D1780" s="305" t="s">
        <v>4</v>
      </c>
      <c r="E1780" s="306">
        <v>0</v>
      </c>
    </row>
    <row r="1781" spans="1:5" x14ac:dyDescent="0.25">
      <c r="A1781" s="302" t="s">
        <v>3067</v>
      </c>
      <c r="B1781" s="305">
        <v>89880</v>
      </c>
      <c r="C1781" s="302" t="s">
        <v>3146</v>
      </c>
      <c r="D1781" s="305" t="s">
        <v>4</v>
      </c>
      <c r="E1781" s="306">
        <v>0</v>
      </c>
    </row>
    <row r="1782" spans="1:5" x14ac:dyDescent="0.25">
      <c r="A1782" s="302" t="s">
        <v>3067</v>
      </c>
      <c r="B1782" s="305">
        <v>89879</v>
      </c>
      <c r="C1782" s="302" t="s">
        <v>3147</v>
      </c>
      <c r="D1782" s="305" t="s">
        <v>4</v>
      </c>
      <c r="E1782" s="306">
        <v>0</v>
      </c>
    </row>
    <row r="1783" spans="1:5" x14ac:dyDescent="0.25">
      <c r="A1783" s="302" t="s">
        <v>3067</v>
      </c>
      <c r="B1783" s="305">
        <v>89881</v>
      </c>
      <c r="C1783" s="302" t="s">
        <v>3148</v>
      </c>
      <c r="D1783" s="305" t="s">
        <v>4</v>
      </c>
      <c r="E1783" s="306">
        <v>0</v>
      </c>
    </row>
    <row r="1784" spans="1:5" x14ac:dyDescent="0.25">
      <c r="A1784" s="302" t="s">
        <v>3067</v>
      </c>
      <c r="B1784" s="305">
        <v>89882</v>
      </c>
      <c r="C1784" s="302" t="s">
        <v>3149</v>
      </c>
      <c r="D1784" s="305" t="s">
        <v>4</v>
      </c>
      <c r="E1784" s="306">
        <v>0</v>
      </c>
    </row>
    <row r="1785" spans="1:5" x14ac:dyDescent="0.25">
      <c r="A1785" s="302" t="s">
        <v>3067</v>
      </c>
      <c r="B1785" s="305">
        <v>7058</v>
      </c>
      <c r="C1785" s="302" t="s">
        <v>3150</v>
      </c>
      <c r="D1785" s="305" t="s">
        <v>4</v>
      </c>
      <c r="E1785" s="306">
        <v>0</v>
      </c>
    </row>
    <row r="1786" spans="1:5" x14ac:dyDescent="0.25">
      <c r="A1786" s="302" t="s">
        <v>3067</v>
      </c>
      <c r="B1786" s="305">
        <v>91402</v>
      </c>
      <c r="C1786" s="302" t="s">
        <v>3151</v>
      </c>
      <c r="D1786" s="305" t="s">
        <v>4</v>
      </c>
      <c r="E1786" s="306">
        <v>0</v>
      </c>
    </row>
    <row r="1787" spans="1:5" x14ac:dyDescent="0.25">
      <c r="A1787" s="302" t="s">
        <v>3067</v>
      </c>
      <c r="B1787" s="305">
        <v>7059</v>
      </c>
      <c r="C1787" s="302" t="s">
        <v>3152</v>
      </c>
      <c r="D1787" s="305" t="s">
        <v>4</v>
      </c>
      <c r="E1787" s="306">
        <v>0</v>
      </c>
    </row>
    <row r="1788" spans="1:5" x14ac:dyDescent="0.25">
      <c r="A1788" s="302" t="s">
        <v>3067</v>
      </c>
      <c r="B1788" s="305">
        <v>7060</v>
      </c>
      <c r="C1788" s="302" t="s">
        <v>3153</v>
      </c>
      <c r="D1788" s="305" t="s">
        <v>4</v>
      </c>
      <c r="E1788" s="306">
        <v>0</v>
      </c>
    </row>
    <row r="1789" spans="1:5" x14ac:dyDescent="0.25">
      <c r="A1789" s="302" t="s">
        <v>3067</v>
      </c>
      <c r="B1789" s="305">
        <v>7061</v>
      </c>
      <c r="C1789" s="302" t="s">
        <v>3154</v>
      </c>
      <c r="D1789" s="305" t="s">
        <v>4</v>
      </c>
      <c r="E1789" s="306">
        <v>0</v>
      </c>
    </row>
    <row r="1790" spans="1:5" x14ac:dyDescent="0.25">
      <c r="A1790" s="302" t="s">
        <v>3067</v>
      </c>
      <c r="B1790" s="305">
        <v>91367</v>
      </c>
      <c r="C1790" s="302" t="s">
        <v>3155</v>
      </c>
      <c r="D1790" s="305" t="s">
        <v>4</v>
      </c>
      <c r="E1790" s="306">
        <v>0</v>
      </c>
    </row>
    <row r="1791" spans="1:5" x14ac:dyDescent="0.25">
      <c r="A1791" s="302" t="s">
        <v>3067</v>
      </c>
      <c r="B1791" s="305">
        <v>91369</v>
      </c>
      <c r="C1791" s="302" t="s">
        <v>3156</v>
      </c>
      <c r="D1791" s="305" t="s">
        <v>4</v>
      </c>
      <c r="E1791" s="306">
        <v>0</v>
      </c>
    </row>
    <row r="1792" spans="1:5" x14ac:dyDescent="0.25">
      <c r="A1792" s="302" t="s">
        <v>3067</v>
      </c>
      <c r="B1792" s="305">
        <v>91368</v>
      </c>
      <c r="C1792" s="302" t="s">
        <v>3157</v>
      </c>
      <c r="D1792" s="305" t="s">
        <v>4</v>
      </c>
      <c r="E1792" s="306">
        <v>0</v>
      </c>
    </row>
    <row r="1793" spans="1:5" x14ac:dyDescent="0.25">
      <c r="A1793" s="302" t="s">
        <v>3067</v>
      </c>
      <c r="B1793" s="305">
        <v>5695</v>
      </c>
      <c r="C1793" s="302" t="s">
        <v>3158</v>
      </c>
      <c r="D1793" s="305" t="s">
        <v>4</v>
      </c>
      <c r="E1793" s="306">
        <v>0</v>
      </c>
    </row>
    <row r="1794" spans="1:5" x14ac:dyDescent="0.25">
      <c r="A1794" s="302" t="s">
        <v>3067</v>
      </c>
      <c r="B1794" s="305">
        <v>53792</v>
      </c>
      <c r="C1794" s="302" t="s">
        <v>3159</v>
      </c>
      <c r="D1794" s="305" t="s">
        <v>4</v>
      </c>
      <c r="E1794" s="306">
        <v>0</v>
      </c>
    </row>
    <row r="1795" spans="1:5" x14ac:dyDescent="0.25">
      <c r="A1795" s="302" t="s">
        <v>3067</v>
      </c>
      <c r="B1795" s="305">
        <v>92237</v>
      </c>
      <c r="C1795" s="302" t="s">
        <v>3160</v>
      </c>
      <c r="D1795" s="305" t="s">
        <v>4</v>
      </c>
      <c r="E1795" s="306">
        <v>0</v>
      </c>
    </row>
    <row r="1796" spans="1:5" x14ac:dyDescent="0.25">
      <c r="A1796" s="302" t="s">
        <v>3067</v>
      </c>
      <c r="B1796" s="305">
        <v>92239</v>
      </c>
      <c r="C1796" s="302" t="s">
        <v>3161</v>
      </c>
      <c r="D1796" s="305" t="s">
        <v>4</v>
      </c>
      <c r="E1796" s="306">
        <v>0</v>
      </c>
    </row>
    <row r="1797" spans="1:5" x14ac:dyDescent="0.25">
      <c r="A1797" s="302" t="s">
        <v>3067</v>
      </c>
      <c r="B1797" s="305">
        <v>92238</v>
      </c>
      <c r="C1797" s="302" t="s">
        <v>3162</v>
      </c>
      <c r="D1797" s="305" t="s">
        <v>4</v>
      </c>
      <c r="E1797" s="306">
        <v>0</v>
      </c>
    </row>
    <row r="1798" spans="1:5" x14ac:dyDescent="0.25">
      <c r="A1798" s="302" t="s">
        <v>3067</v>
      </c>
      <c r="B1798" s="305">
        <v>92240</v>
      </c>
      <c r="C1798" s="302" t="s">
        <v>3163</v>
      </c>
      <c r="D1798" s="305" t="s">
        <v>4</v>
      </c>
      <c r="E1798" s="306">
        <v>0</v>
      </c>
    </row>
    <row r="1799" spans="1:5" x14ac:dyDescent="0.25">
      <c r="A1799" s="302" t="s">
        <v>3067</v>
      </c>
      <c r="B1799" s="305">
        <v>92241</v>
      </c>
      <c r="C1799" s="302" t="s">
        <v>3164</v>
      </c>
      <c r="D1799" s="305" t="s">
        <v>4</v>
      </c>
      <c r="E1799" s="306">
        <v>0</v>
      </c>
    </row>
    <row r="1800" spans="1:5" x14ac:dyDescent="0.25">
      <c r="A1800" s="302" t="s">
        <v>3067</v>
      </c>
      <c r="B1800" s="305">
        <v>91640</v>
      </c>
      <c r="C1800" s="302" t="s">
        <v>3165</v>
      </c>
      <c r="D1800" s="305" t="s">
        <v>4</v>
      </c>
      <c r="E1800" s="306">
        <v>0</v>
      </c>
    </row>
    <row r="1801" spans="1:5" x14ac:dyDescent="0.25">
      <c r="A1801" s="302" t="s">
        <v>3067</v>
      </c>
      <c r="B1801" s="305">
        <v>91642</v>
      </c>
      <c r="C1801" s="302" t="s">
        <v>3166</v>
      </c>
      <c r="D1801" s="305" t="s">
        <v>4</v>
      </c>
      <c r="E1801" s="306">
        <v>0</v>
      </c>
    </row>
    <row r="1802" spans="1:5" x14ac:dyDescent="0.25">
      <c r="A1802" s="302" t="s">
        <v>3067</v>
      </c>
      <c r="B1802" s="305">
        <v>91641</v>
      </c>
      <c r="C1802" s="302" t="s">
        <v>3167</v>
      </c>
      <c r="D1802" s="305" t="s">
        <v>4</v>
      </c>
      <c r="E1802" s="306">
        <v>0</v>
      </c>
    </row>
    <row r="1803" spans="1:5" x14ac:dyDescent="0.25">
      <c r="A1803" s="302" t="s">
        <v>3067</v>
      </c>
      <c r="B1803" s="305">
        <v>91643</v>
      </c>
      <c r="C1803" s="302" t="s">
        <v>3168</v>
      </c>
      <c r="D1803" s="305" t="s">
        <v>4</v>
      </c>
      <c r="E1803" s="306">
        <v>0</v>
      </c>
    </row>
    <row r="1804" spans="1:5" x14ac:dyDescent="0.25">
      <c r="A1804" s="302" t="s">
        <v>3067</v>
      </c>
      <c r="B1804" s="305">
        <v>91644</v>
      </c>
      <c r="C1804" s="302" t="s">
        <v>3169</v>
      </c>
      <c r="D1804" s="305" t="s">
        <v>4</v>
      </c>
      <c r="E1804" s="306">
        <v>0</v>
      </c>
    </row>
    <row r="1805" spans="1:5" x14ac:dyDescent="0.25">
      <c r="A1805" s="302" t="s">
        <v>3067</v>
      </c>
      <c r="B1805" s="305">
        <v>92105</v>
      </c>
      <c r="C1805" s="302" t="s">
        <v>3170</v>
      </c>
      <c r="D1805" s="305" t="s">
        <v>4</v>
      </c>
      <c r="E1805" s="306">
        <v>0</v>
      </c>
    </row>
    <row r="1806" spans="1:5" x14ac:dyDescent="0.25">
      <c r="A1806" s="302" t="s">
        <v>3067</v>
      </c>
      <c r="B1806" s="305">
        <v>92101</v>
      </c>
      <c r="C1806" s="302" t="s">
        <v>3171</v>
      </c>
      <c r="D1806" s="305" t="s">
        <v>4</v>
      </c>
      <c r="E1806" s="306">
        <v>0</v>
      </c>
    </row>
    <row r="1807" spans="1:5" x14ac:dyDescent="0.25">
      <c r="A1807" s="302" t="s">
        <v>3067</v>
      </c>
      <c r="B1807" s="305">
        <v>92103</v>
      </c>
      <c r="C1807" s="302" t="s">
        <v>3172</v>
      </c>
      <c r="D1807" s="305" t="s">
        <v>4</v>
      </c>
      <c r="E1807" s="306">
        <v>0</v>
      </c>
    </row>
    <row r="1808" spans="1:5" x14ac:dyDescent="0.25">
      <c r="A1808" s="302" t="s">
        <v>3067</v>
      </c>
      <c r="B1808" s="305">
        <v>92102</v>
      </c>
      <c r="C1808" s="302" t="s">
        <v>3173</v>
      </c>
      <c r="D1808" s="305" t="s">
        <v>4</v>
      </c>
      <c r="E1808" s="306">
        <v>0</v>
      </c>
    </row>
    <row r="1809" spans="1:5" x14ac:dyDescent="0.25">
      <c r="A1809" s="302" t="s">
        <v>3067</v>
      </c>
      <c r="B1809" s="305">
        <v>92104</v>
      </c>
      <c r="C1809" s="302" t="s">
        <v>3174</v>
      </c>
      <c r="D1809" s="305" t="s">
        <v>4</v>
      </c>
      <c r="E1809" s="306">
        <v>0</v>
      </c>
    </row>
    <row r="1810" spans="1:5" x14ac:dyDescent="0.25">
      <c r="A1810" s="302" t="s">
        <v>3067</v>
      </c>
      <c r="B1810" s="305">
        <v>91396</v>
      </c>
      <c r="C1810" s="302" t="s">
        <v>3175</v>
      </c>
      <c r="D1810" s="305" t="s">
        <v>4</v>
      </c>
      <c r="E1810" s="306">
        <v>0</v>
      </c>
    </row>
    <row r="1811" spans="1:5" x14ac:dyDescent="0.25">
      <c r="A1811" s="302" t="s">
        <v>3067</v>
      </c>
      <c r="B1811" s="305">
        <v>91398</v>
      </c>
      <c r="C1811" s="302" t="s">
        <v>3176</v>
      </c>
      <c r="D1811" s="305" t="s">
        <v>4</v>
      </c>
      <c r="E1811" s="306">
        <v>0</v>
      </c>
    </row>
    <row r="1812" spans="1:5" x14ac:dyDescent="0.25">
      <c r="A1812" s="302" t="s">
        <v>3067</v>
      </c>
      <c r="B1812" s="305">
        <v>91397</v>
      </c>
      <c r="C1812" s="302" t="s">
        <v>3177</v>
      </c>
      <c r="D1812" s="305" t="s">
        <v>4</v>
      </c>
      <c r="E1812" s="306">
        <v>0</v>
      </c>
    </row>
    <row r="1813" spans="1:5" x14ac:dyDescent="0.25">
      <c r="A1813" s="302" t="s">
        <v>3067</v>
      </c>
      <c r="B1813" s="305">
        <v>5763</v>
      </c>
      <c r="C1813" s="302" t="s">
        <v>3178</v>
      </c>
      <c r="D1813" s="305" t="s">
        <v>4</v>
      </c>
      <c r="E1813" s="306">
        <v>0</v>
      </c>
    </row>
    <row r="1814" spans="1:5" x14ac:dyDescent="0.25">
      <c r="A1814" s="302" t="s">
        <v>3067</v>
      </c>
      <c r="B1814" s="305">
        <v>53831</v>
      </c>
      <c r="C1814" s="302" t="s">
        <v>3179</v>
      </c>
      <c r="D1814" s="305" t="s">
        <v>4</v>
      </c>
      <c r="E1814" s="306">
        <v>0</v>
      </c>
    </row>
    <row r="1815" spans="1:5" x14ac:dyDescent="0.25">
      <c r="A1815" s="302" t="s">
        <v>3067</v>
      </c>
      <c r="B1815" s="305">
        <v>91359</v>
      </c>
      <c r="C1815" s="302" t="s">
        <v>3180</v>
      </c>
      <c r="D1815" s="305" t="s">
        <v>4</v>
      </c>
      <c r="E1815" s="306">
        <v>0</v>
      </c>
    </row>
    <row r="1816" spans="1:5" x14ac:dyDescent="0.25">
      <c r="A1816" s="302" t="s">
        <v>3067</v>
      </c>
      <c r="B1816" s="305">
        <v>91361</v>
      </c>
      <c r="C1816" s="302" t="s">
        <v>3181</v>
      </c>
      <c r="D1816" s="305" t="s">
        <v>4</v>
      </c>
      <c r="E1816" s="306">
        <v>0</v>
      </c>
    </row>
    <row r="1817" spans="1:5" x14ac:dyDescent="0.25">
      <c r="A1817" s="302" t="s">
        <v>3067</v>
      </c>
      <c r="B1817" s="305">
        <v>91360</v>
      </c>
      <c r="C1817" s="302" t="s">
        <v>3182</v>
      </c>
      <c r="D1817" s="305" t="s">
        <v>4</v>
      </c>
      <c r="E1817" s="306">
        <v>0</v>
      </c>
    </row>
    <row r="1818" spans="1:5" x14ac:dyDescent="0.25">
      <c r="A1818" s="302" t="s">
        <v>3067</v>
      </c>
      <c r="B1818" s="305">
        <v>53882</v>
      </c>
      <c r="C1818" s="302" t="s">
        <v>3183</v>
      </c>
      <c r="D1818" s="305" t="s">
        <v>4</v>
      </c>
      <c r="E1818" s="306">
        <v>0</v>
      </c>
    </row>
    <row r="1819" spans="1:5" x14ac:dyDescent="0.25">
      <c r="A1819" s="302" t="s">
        <v>3067</v>
      </c>
      <c r="B1819" s="305">
        <v>5747</v>
      </c>
      <c r="C1819" s="302" t="s">
        <v>3184</v>
      </c>
      <c r="D1819" s="305" t="s">
        <v>4</v>
      </c>
      <c r="E1819" s="306">
        <v>0</v>
      </c>
    </row>
    <row r="1820" spans="1:5" x14ac:dyDescent="0.25">
      <c r="A1820" s="302" t="s">
        <v>3067</v>
      </c>
      <c r="B1820" s="305">
        <v>104703</v>
      </c>
      <c r="C1820" s="302" t="s">
        <v>3185</v>
      </c>
      <c r="D1820" s="305" t="s">
        <v>4</v>
      </c>
      <c r="E1820" s="306">
        <v>0</v>
      </c>
    </row>
    <row r="1821" spans="1:5" x14ac:dyDescent="0.25">
      <c r="A1821" s="302" t="s">
        <v>3067</v>
      </c>
      <c r="B1821" s="305">
        <v>91390</v>
      </c>
      <c r="C1821" s="302" t="s">
        <v>3186</v>
      </c>
      <c r="D1821" s="305" t="s">
        <v>4</v>
      </c>
      <c r="E1821" s="306">
        <v>0</v>
      </c>
    </row>
    <row r="1822" spans="1:5" x14ac:dyDescent="0.25">
      <c r="A1822" s="302" t="s">
        <v>3067</v>
      </c>
      <c r="B1822" s="305">
        <v>91392</v>
      </c>
      <c r="C1822" s="302" t="s">
        <v>3187</v>
      </c>
      <c r="D1822" s="305" t="s">
        <v>4</v>
      </c>
      <c r="E1822" s="306">
        <v>0</v>
      </c>
    </row>
    <row r="1823" spans="1:5" x14ac:dyDescent="0.25">
      <c r="A1823" s="302" t="s">
        <v>3067</v>
      </c>
      <c r="B1823" s="305">
        <v>91391</v>
      </c>
      <c r="C1823" s="302" t="s">
        <v>3188</v>
      </c>
      <c r="D1823" s="305" t="s">
        <v>4</v>
      </c>
      <c r="E1823" s="306">
        <v>0</v>
      </c>
    </row>
    <row r="1824" spans="1:5" x14ac:dyDescent="0.25">
      <c r="A1824" s="302" t="s">
        <v>3067</v>
      </c>
      <c r="B1824" s="305">
        <v>73335</v>
      </c>
      <c r="C1824" s="302" t="s">
        <v>3189</v>
      </c>
      <c r="D1824" s="305" t="s">
        <v>4</v>
      </c>
      <c r="E1824" s="306">
        <v>0</v>
      </c>
    </row>
    <row r="1825" spans="1:5" x14ac:dyDescent="0.25">
      <c r="A1825" s="302" t="s">
        <v>3067</v>
      </c>
      <c r="B1825" s="305">
        <v>73340</v>
      </c>
      <c r="C1825" s="302" t="s">
        <v>3190</v>
      </c>
      <c r="D1825" s="305" t="s">
        <v>4</v>
      </c>
      <c r="E1825" s="306">
        <v>0</v>
      </c>
    </row>
    <row r="1826" spans="1:5" x14ac:dyDescent="0.25">
      <c r="A1826" s="302" t="s">
        <v>3067</v>
      </c>
      <c r="B1826" s="305">
        <v>89264</v>
      </c>
      <c r="C1826" s="302" t="s">
        <v>3191</v>
      </c>
      <c r="D1826" s="305" t="s">
        <v>4</v>
      </c>
      <c r="E1826" s="306">
        <v>0</v>
      </c>
    </row>
    <row r="1827" spans="1:5" x14ac:dyDescent="0.25">
      <c r="A1827" s="302" t="s">
        <v>3067</v>
      </c>
      <c r="B1827" s="305">
        <v>89266</v>
      </c>
      <c r="C1827" s="302" t="s">
        <v>3192</v>
      </c>
      <c r="D1827" s="305" t="s">
        <v>4</v>
      </c>
      <c r="E1827" s="306">
        <v>0</v>
      </c>
    </row>
    <row r="1828" spans="1:5" x14ac:dyDescent="0.25">
      <c r="A1828" s="302" t="s">
        <v>3067</v>
      </c>
      <c r="B1828" s="305">
        <v>89265</v>
      </c>
      <c r="C1828" s="302" t="s">
        <v>3193</v>
      </c>
      <c r="D1828" s="305" t="s">
        <v>4</v>
      </c>
      <c r="E1828" s="306">
        <v>0</v>
      </c>
    </row>
    <row r="1829" spans="1:5" x14ac:dyDescent="0.25">
      <c r="A1829" s="302" t="s">
        <v>3067</v>
      </c>
      <c r="B1829" s="305">
        <v>5705</v>
      </c>
      <c r="C1829" s="302" t="s">
        <v>3194</v>
      </c>
      <c r="D1829" s="305" t="s">
        <v>4</v>
      </c>
      <c r="E1829" s="306">
        <v>0</v>
      </c>
    </row>
    <row r="1830" spans="1:5" x14ac:dyDescent="0.25">
      <c r="A1830" s="302" t="s">
        <v>3067</v>
      </c>
      <c r="B1830" s="305">
        <v>53797</v>
      </c>
      <c r="C1830" s="302" t="s">
        <v>3195</v>
      </c>
      <c r="D1830" s="305" t="s">
        <v>4</v>
      </c>
      <c r="E1830" s="306">
        <v>0</v>
      </c>
    </row>
    <row r="1831" spans="1:5" x14ac:dyDescent="0.25">
      <c r="A1831" s="302" t="s">
        <v>3067</v>
      </c>
      <c r="B1831" s="305">
        <v>91354</v>
      </c>
      <c r="C1831" s="302" t="s">
        <v>3196</v>
      </c>
      <c r="D1831" s="305" t="s">
        <v>4</v>
      </c>
      <c r="E1831" s="306">
        <v>0</v>
      </c>
    </row>
    <row r="1832" spans="1:5" x14ac:dyDescent="0.25">
      <c r="A1832" s="302" t="s">
        <v>3067</v>
      </c>
      <c r="B1832" s="305">
        <v>91356</v>
      </c>
      <c r="C1832" s="302" t="s">
        <v>3197</v>
      </c>
      <c r="D1832" s="305" t="s">
        <v>4</v>
      </c>
      <c r="E1832" s="306">
        <v>0</v>
      </c>
    </row>
    <row r="1833" spans="1:5" x14ac:dyDescent="0.25">
      <c r="A1833" s="302" t="s">
        <v>3067</v>
      </c>
      <c r="B1833" s="305">
        <v>91355</v>
      </c>
      <c r="C1833" s="302" t="s">
        <v>3198</v>
      </c>
      <c r="D1833" s="305" t="s">
        <v>4</v>
      </c>
      <c r="E1833" s="306">
        <v>0</v>
      </c>
    </row>
    <row r="1834" spans="1:5" x14ac:dyDescent="0.25">
      <c r="A1834" s="302" t="s">
        <v>3067</v>
      </c>
      <c r="B1834" s="305">
        <v>5751</v>
      </c>
      <c r="C1834" s="302" t="s">
        <v>3199</v>
      </c>
      <c r="D1834" s="305" t="s">
        <v>4</v>
      </c>
      <c r="E1834" s="306">
        <v>0</v>
      </c>
    </row>
    <row r="1835" spans="1:5" x14ac:dyDescent="0.25">
      <c r="A1835" s="302" t="s">
        <v>3067</v>
      </c>
      <c r="B1835" s="305">
        <v>53827</v>
      </c>
      <c r="C1835" s="302" t="s">
        <v>3200</v>
      </c>
      <c r="D1835" s="305" t="s">
        <v>4</v>
      </c>
      <c r="E1835" s="306">
        <v>0</v>
      </c>
    </row>
    <row r="1836" spans="1:5" x14ac:dyDescent="0.25">
      <c r="A1836" s="302" t="s">
        <v>3067</v>
      </c>
      <c r="B1836" s="305">
        <v>91375</v>
      </c>
      <c r="C1836" s="302" t="s">
        <v>3201</v>
      </c>
      <c r="D1836" s="305" t="s">
        <v>4</v>
      </c>
      <c r="E1836" s="306">
        <v>0</v>
      </c>
    </row>
    <row r="1837" spans="1:5" x14ac:dyDescent="0.25">
      <c r="A1837" s="302" t="s">
        <v>3067</v>
      </c>
      <c r="B1837" s="305">
        <v>91377</v>
      </c>
      <c r="C1837" s="302" t="s">
        <v>3202</v>
      </c>
      <c r="D1837" s="305" t="s">
        <v>4</v>
      </c>
      <c r="E1837" s="306">
        <v>0</v>
      </c>
    </row>
    <row r="1838" spans="1:5" x14ac:dyDescent="0.25">
      <c r="A1838" s="302" t="s">
        <v>3067</v>
      </c>
      <c r="B1838" s="305">
        <v>91376</v>
      </c>
      <c r="C1838" s="302" t="s">
        <v>3203</v>
      </c>
      <c r="D1838" s="305" t="s">
        <v>4</v>
      </c>
      <c r="E1838" s="306">
        <v>0</v>
      </c>
    </row>
    <row r="1839" spans="1:5" x14ac:dyDescent="0.25">
      <c r="A1839" s="302" t="s">
        <v>3067</v>
      </c>
      <c r="B1839" s="305">
        <v>5754</v>
      </c>
      <c r="C1839" s="302" t="s">
        <v>3204</v>
      </c>
      <c r="D1839" s="305" t="s">
        <v>4</v>
      </c>
      <c r="E1839" s="306">
        <v>0</v>
      </c>
    </row>
    <row r="1840" spans="1:5" x14ac:dyDescent="0.25">
      <c r="A1840" s="302" t="s">
        <v>3067</v>
      </c>
      <c r="B1840" s="305">
        <v>53829</v>
      </c>
      <c r="C1840" s="302" t="s">
        <v>3205</v>
      </c>
      <c r="D1840" s="305" t="s">
        <v>4</v>
      </c>
      <c r="E1840" s="306">
        <v>0</v>
      </c>
    </row>
    <row r="1841" spans="1:5" x14ac:dyDescent="0.25">
      <c r="A1841" s="302" t="s">
        <v>3067</v>
      </c>
      <c r="B1841" s="305">
        <v>91026</v>
      </c>
      <c r="C1841" s="302" t="s">
        <v>3206</v>
      </c>
      <c r="D1841" s="305" t="s">
        <v>4</v>
      </c>
      <c r="E1841" s="306">
        <v>0</v>
      </c>
    </row>
    <row r="1842" spans="1:5" x14ac:dyDescent="0.25">
      <c r="A1842" s="302" t="s">
        <v>3067</v>
      </c>
      <c r="B1842" s="305">
        <v>91028</v>
      </c>
      <c r="C1842" s="302" t="s">
        <v>3207</v>
      </c>
      <c r="D1842" s="305" t="s">
        <v>4</v>
      </c>
      <c r="E1842" s="306">
        <v>0</v>
      </c>
    </row>
    <row r="1843" spans="1:5" x14ac:dyDescent="0.25">
      <c r="A1843" s="302" t="s">
        <v>3067</v>
      </c>
      <c r="B1843" s="305">
        <v>91027</v>
      </c>
      <c r="C1843" s="302" t="s">
        <v>3208</v>
      </c>
      <c r="D1843" s="305" t="s">
        <v>4</v>
      </c>
      <c r="E1843" s="306">
        <v>0</v>
      </c>
    </row>
    <row r="1844" spans="1:5" x14ac:dyDescent="0.25">
      <c r="A1844" s="302" t="s">
        <v>3067</v>
      </c>
      <c r="B1844" s="305">
        <v>91029</v>
      </c>
      <c r="C1844" s="302" t="s">
        <v>3209</v>
      </c>
      <c r="D1844" s="305" t="s">
        <v>4</v>
      </c>
      <c r="E1844" s="306">
        <v>0</v>
      </c>
    </row>
    <row r="1845" spans="1:5" x14ac:dyDescent="0.25">
      <c r="A1845" s="302" t="s">
        <v>3067</v>
      </c>
      <c r="B1845" s="305">
        <v>91030</v>
      </c>
      <c r="C1845" s="302" t="s">
        <v>3210</v>
      </c>
      <c r="D1845" s="305" t="s">
        <v>4</v>
      </c>
      <c r="E1845" s="306">
        <v>0</v>
      </c>
    </row>
    <row r="1846" spans="1:5" x14ac:dyDescent="0.25">
      <c r="A1846" s="302" t="s">
        <v>3067</v>
      </c>
      <c r="B1846" s="305">
        <v>102815</v>
      </c>
      <c r="C1846" s="302" t="s">
        <v>3211</v>
      </c>
      <c r="D1846" s="305" t="s">
        <v>4</v>
      </c>
      <c r="E1846" s="306">
        <v>0</v>
      </c>
    </row>
    <row r="1847" spans="1:5" x14ac:dyDescent="0.25">
      <c r="A1847" s="302" t="s">
        <v>3067</v>
      </c>
      <c r="B1847" s="305">
        <v>91529</v>
      </c>
      <c r="C1847" s="302" t="s">
        <v>3212</v>
      </c>
      <c r="D1847" s="305" t="s">
        <v>4</v>
      </c>
      <c r="E1847" s="306">
        <v>0</v>
      </c>
    </row>
    <row r="1848" spans="1:5" x14ac:dyDescent="0.25">
      <c r="A1848" s="302" t="s">
        <v>3067</v>
      </c>
      <c r="B1848" s="305">
        <v>91530</v>
      </c>
      <c r="C1848" s="302" t="s">
        <v>3213</v>
      </c>
      <c r="D1848" s="305" t="s">
        <v>4</v>
      </c>
      <c r="E1848" s="306">
        <v>0</v>
      </c>
    </row>
    <row r="1849" spans="1:5" x14ac:dyDescent="0.25">
      <c r="A1849" s="302" t="s">
        <v>3067</v>
      </c>
      <c r="B1849" s="305">
        <v>91531</v>
      </c>
      <c r="C1849" s="302" t="s">
        <v>3214</v>
      </c>
      <c r="D1849" s="305" t="s">
        <v>4</v>
      </c>
      <c r="E1849" s="306">
        <v>0</v>
      </c>
    </row>
    <row r="1850" spans="1:5" x14ac:dyDescent="0.25">
      <c r="A1850" s="302" t="s">
        <v>3067</v>
      </c>
      <c r="B1850" s="305">
        <v>91532</v>
      </c>
      <c r="C1850" s="302" t="s">
        <v>3215</v>
      </c>
      <c r="D1850" s="305" t="s">
        <v>4</v>
      </c>
      <c r="E1850" s="306">
        <v>0</v>
      </c>
    </row>
    <row r="1851" spans="1:5" x14ac:dyDescent="0.25">
      <c r="A1851" s="302" t="s">
        <v>3067</v>
      </c>
      <c r="B1851" s="305">
        <v>95260</v>
      </c>
      <c r="C1851" s="302" t="s">
        <v>3216</v>
      </c>
      <c r="D1851" s="305" t="s">
        <v>4</v>
      </c>
      <c r="E1851" s="306">
        <v>0</v>
      </c>
    </row>
    <row r="1852" spans="1:5" x14ac:dyDescent="0.25">
      <c r="A1852" s="302" t="s">
        <v>3067</v>
      </c>
      <c r="B1852" s="305">
        <v>95261</v>
      </c>
      <c r="C1852" s="302" t="s">
        <v>3217</v>
      </c>
      <c r="D1852" s="305" t="s">
        <v>4</v>
      </c>
      <c r="E1852" s="306">
        <v>0</v>
      </c>
    </row>
    <row r="1853" spans="1:5" x14ac:dyDescent="0.25">
      <c r="A1853" s="302" t="s">
        <v>3067</v>
      </c>
      <c r="B1853" s="305">
        <v>95262</v>
      </c>
      <c r="C1853" s="302" t="s">
        <v>3218</v>
      </c>
      <c r="D1853" s="305" t="s">
        <v>4</v>
      </c>
      <c r="E1853" s="306">
        <v>0</v>
      </c>
    </row>
    <row r="1854" spans="1:5" x14ac:dyDescent="0.25">
      <c r="A1854" s="302" t="s">
        <v>3067</v>
      </c>
      <c r="B1854" s="305">
        <v>95263</v>
      </c>
      <c r="C1854" s="302" t="s">
        <v>3219</v>
      </c>
      <c r="D1854" s="305" t="s">
        <v>4</v>
      </c>
      <c r="E1854" s="306">
        <v>0</v>
      </c>
    </row>
    <row r="1855" spans="1:5" x14ac:dyDescent="0.25">
      <c r="A1855" s="302" t="s">
        <v>3067</v>
      </c>
      <c r="B1855" s="305">
        <v>90968</v>
      </c>
      <c r="C1855" s="302" t="s">
        <v>3220</v>
      </c>
      <c r="D1855" s="305" t="s">
        <v>4</v>
      </c>
      <c r="E1855" s="306">
        <v>0</v>
      </c>
    </row>
    <row r="1856" spans="1:5" x14ac:dyDescent="0.25">
      <c r="A1856" s="302" t="s">
        <v>3067</v>
      </c>
      <c r="B1856" s="305">
        <v>90969</v>
      </c>
      <c r="C1856" s="302" t="s">
        <v>3221</v>
      </c>
      <c r="D1856" s="305" t="s">
        <v>4</v>
      </c>
      <c r="E1856" s="306">
        <v>0</v>
      </c>
    </row>
    <row r="1857" spans="1:5" x14ac:dyDescent="0.25">
      <c r="A1857" s="302" t="s">
        <v>3067</v>
      </c>
      <c r="B1857" s="305">
        <v>90970</v>
      </c>
      <c r="C1857" s="302" t="s">
        <v>3222</v>
      </c>
      <c r="D1857" s="305" t="s">
        <v>4</v>
      </c>
      <c r="E1857" s="306">
        <v>0</v>
      </c>
    </row>
    <row r="1858" spans="1:5" x14ac:dyDescent="0.25">
      <c r="A1858" s="302" t="s">
        <v>3067</v>
      </c>
      <c r="B1858" s="305">
        <v>90971</v>
      </c>
      <c r="C1858" s="302" t="s">
        <v>3223</v>
      </c>
      <c r="D1858" s="305" t="s">
        <v>4</v>
      </c>
      <c r="E1858" s="306">
        <v>0</v>
      </c>
    </row>
    <row r="1859" spans="1:5" x14ac:dyDescent="0.25">
      <c r="A1859" s="302" t="s">
        <v>3067</v>
      </c>
      <c r="B1859" s="305">
        <v>90992</v>
      </c>
      <c r="C1859" s="302" t="s">
        <v>3224</v>
      </c>
      <c r="D1859" s="305" t="s">
        <v>4</v>
      </c>
      <c r="E1859" s="306">
        <v>0</v>
      </c>
    </row>
    <row r="1860" spans="1:5" x14ac:dyDescent="0.25">
      <c r="A1860" s="302" t="s">
        <v>3067</v>
      </c>
      <c r="B1860" s="305">
        <v>90993</v>
      </c>
      <c r="C1860" s="302" t="s">
        <v>3225</v>
      </c>
      <c r="D1860" s="305" t="s">
        <v>4</v>
      </c>
      <c r="E1860" s="306">
        <v>0</v>
      </c>
    </row>
    <row r="1861" spans="1:5" x14ac:dyDescent="0.25">
      <c r="A1861" s="302" t="s">
        <v>3067</v>
      </c>
      <c r="B1861" s="305">
        <v>90994</v>
      </c>
      <c r="C1861" s="302" t="s">
        <v>3226</v>
      </c>
      <c r="D1861" s="305" t="s">
        <v>4</v>
      </c>
      <c r="E1861" s="306">
        <v>0</v>
      </c>
    </row>
    <row r="1862" spans="1:5" x14ac:dyDescent="0.25">
      <c r="A1862" s="302" t="s">
        <v>3067</v>
      </c>
      <c r="B1862" s="305">
        <v>90995</v>
      </c>
      <c r="C1862" s="302" t="s">
        <v>3227</v>
      </c>
      <c r="D1862" s="305" t="s">
        <v>4</v>
      </c>
      <c r="E1862" s="306">
        <v>0</v>
      </c>
    </row>
    <row r="1863" spans="1:5" x14ac:dyDescent="0.25">
      <c r="A1863" s="302" t="s">
        <v>3067</v>
      </c>
      <c r="B1863" s="305">
        <v>90957</v>
      </c>
      <c r="C1863" s="302" t="s">
        <v>3228</v>
      </c>
      <c r="D1863" s="305" t="s">
        <v>4</v>
      </c>
      <c r="E1863" s="306">
        <v>0</v>
      </c>
    </row>
    <row r="1864" spans="1:5" x14ac:dyDescent="0.25">
      <c r="A1864" s="302" t="s">
        <v>3067</v>
      </c>
      <c r="B1864" s="305">
        <v>90958</v>
      </c>
      <c r="C1864" s="302" t="s">
        <v>3229</v>
      </c>
      <c r="D1864" s="305" t="s">
        <v>4</v>
      </c>
      <c r="E1864" s="306">
        <v>0</v>
      </c>
    </row>
    <row r="1865" spans="1:5" x14ac:dyDescent="0.25">
      <c r="A1865" s="302" t="s">
        <v>3067</v>
      </c>
      <c r="B1865" s="305">
        <v>5797</v>
      </c>
      <c r="C1865" s="302" t="s">
        <v>3230</v>
      </c>
      <c r="D1865" s="305" t="s">
        <v>4</v>
      </c>
      <c r="E1865" s="306">
        <v>0</v>
      </c>
    </row>
    <row r="1866" spans="1:5" x14ac:dyDescent="0.25">
      <c r="A1866" s="302" t="s">
        <v>3067</v>
      </c>
      <c r="B1866" s="305">
        <v>53865</v>
      </c>
      <c r="C1866" s="302" t="s">
        <v>3231</v>
      </c>
      <c r="D1866" s="305" t="s">
        <v>4</v>
      </c>
      <c r="E1866" s="306">
        <v>0</v>
      </c>
    </row>
    <row r="1867" spans="1:5" x14ac:dyDescent="0.25">
      <c r="A1867" s="302" t="s">
        <v>3067</v>
      </c>
      <c r="B1867" s="305">
        <v>90975</v>
      </c>
      <c r="C1867" s="302" t="s">
        <v>3232</v>
      </c>
      <c r="D1867" s="305" t="s">
        <v>4</v>
      </c>
      <c r="E1867" s="306">
        <v>0</v>
      </c>
    </row>
    <row r="1868" spans="1:5" x14ac:dyDescent="0.25">
      <c r="A1868" s="302" t="s">
        <v>3067</v>
      </c>
      <c r="B1868" s="305">
        <v>90976</v>
      </c>
      <c r="C1868" s="302" t="s">
        <v>3233</v>
      </c>
      <c r="D1868" s="305" t="s">
        <v>4</v>
      </c>
      <c r="E1868" s="306">
        <v>0</v>
      </c>
    </row>
    <row r="1869" spans="1:5" x14ac:dyDescent="0.25">
      <c r="A1869" s="302" t="s">
        <v>3067</v>
      </c>
      <c r="B1869" s="305">
        <v>90977</v>
      </c>
      <c r="C1869" s="302" t="s">
        <v>3234</v>
      </c>
      <c r="D1869" s="305" t="s">
        <v>4</v>
      </c>
      <c r="E1869" s="306">
        <v>0</v>
      </c>
    </row>
    <row r="1870" spans="1:5" x14ac:dyDescent="0.25">
      <c r="A1870" s="302" t="s">
        <v>3067</v>
      </c>
      <c r="B1870" s="305">
        <v>90978</v>
      </c>
      <c r="C1870" s="302" t="s">
        <v>3235</v>
      </c>
      <c r="D1870" s="305" t="s">
        <v>4</v>
      </c>
      <c r="E1870" s="306">
        <v>0</v>
      </c>
    </row>
    <row r="1871" spans="1:5" x14ac:dyDescent="0.25">
      <c r="A1871" s="302" t="s">
        <v>3067</v>
      </c>
      <c r="B1871" s="305">
        <v>90960</v>
      </c>
      <c r="C1871" s="302" t="s">
        <v>3236</v>
      </c>
      <c r="D1871" s="305" t="s">
        <v>4</v>
      </c>
      <c r="E1871" s="306">
        <v>0</v>
      </c>
    </row>
    <row r="1872" spans="1:5" x14ac:dyDescent="0.25">
      <c r="A1872" s="302" t="s">
        <v>3067</v>
      </c>
      <c r="B1872" s="305">
        <v>90961</v>
      </c>
      <c r="C1872" s="302" t="s">
        <v>3237</v>
      </c>
      <c r="D1872" s="305" t="s">
        <v>4</v>
      </c>
      <c r="E1872" s="306">
        <v>0</v>
      </c>
    </row>
    <row r="1873" spans="1:5" x14ac:dyDescent="0.25">
      <c r="A1873" s="302" t="s">
        <v>3067</v>
      </c>
      <c r="B1873" s="305">
        <v>90962</v>
      </c>
      <c r="C1873" s="302" t="s">
        <v>3238</v>
      </c>
      <c r="D1873" s="305" t="s">
        <v>4</v>
      </c>
      <c r="E1873" s="306">
        <v>0</v>
      </c>
    </row>
    <row r="1874" spans="1:5" x14ac:dyDescent="0.25">
      <c r="A1874" s="302" t="s">
        <v>3067</v>
      </c>
      <c r="B1874" s="305">
        <v>90963</v>
      </c>
      <c r="C1874" s="302" t="s">
        <v>3239</v>
      </c>
      <c r="D1874" s="305" t="s">
        <v>4</v>
      </c>
      <c r="E1874" s="306">
        <v>0</v>
      </c>
    </row>
    <row r="1875" spans="1:5" x14ac:dyDescent="0.25">
      <c r="A1875" s="302" t="s">
        <v>3067</v>
      </c>
      <c r="B1875" s="305">
        <v>102969</v>
      </c>
      <c r="C1875" s="302" t="s">
        <v>3240</v>
      </c>
      <c r="D1875" s="305" t="s">
        <v>4</v>
      </c>
      <c r="E1875" s="306">
        <v>0</v>
      </c>
    </row>
    <row r="1876" spans="1:5" x14ac:dyDescent="0.25">
      <c r="A1876" s="302" t="s">
        <v>3067</v>
      </c>
      <c r="B1876" s="305">
        <v>102832</v>
      </c>
      <c r="C1876" s="302" t="s">
        <v>3241</v>
      </c>
      <c r="D1876" s="305" t="s">
        <v>4</v>
      </c>
      <c r="E1876" s="306">
        <v>0</v>
      </c>
    </row>
    <row r="1877" spans="1:5" x14ac:dyDescent="0.25">
      <c r="A1877" s="302" t="s">
        <v>3067</v>
      </c>
      <c r="B1877" s="305">
        <v>102826</v>
      </c>
      <c r="C1877" s="302" t="s">
        <v>3242</v>
      </c>
      <c r="D1877" s="305" t="s">
        <v>4</v>
      </c>
      <c r="E1877" s="306">
        <v>0</v>
      </c>
    </row>
    <row r="1878" spans="1:5" x14ac:dyDescent="0.25">
      <c r="A1878" s="302" t="s">
        <v>3067</v>
      </c>
      <c r="B1878" s="305">
        <v>103937</v>
      </c>
      <c r="C1878" s="302" t="s">
        <v>3243</v>
      </c>
      <c r="D1878" s="305" t="s">
        <v>4</v>
      </c>
      <c r="E1878" s="306">
        <v>0</v>
      </c>
    </row>
    <row r="1879" spans="1:5" x14ac:dyDescent="0.25">
      <c r="A1879" s="302" t="s">
        <v>3067</v>
      </c>
      <c r="B1879" s="305">
        <v>103943</v>
      </c>
      <c r="C1879" s="302" t="s">
        <v>3244</v>
      </c>
      <c r="D1879" s="305" t="s">
        <v>4</v>
      </c>
      <c r="E1879" s="306">
        <v>0</v>
      </c>
    </row>
    <row r="1880" spans="1:5" x14ac:dyDescent="0.25">
      <c r="A1880" s="302" t="s">
        <v>3067</v>
      </c>
      <c r="B1880" s="305">
        <v>91279</v>
      </c>
      <c r="C1880" s="302" t="s">
        <v>3245</v>
      </c>
      <c r="D1880" s="305" t="s">
        <v>4</v>
      </c>
      <c r="E1880" s="306">
        <v>0</v>
      </c>
    </row>
    <row r="1881" spans="1:5" x14ac:dyDescent="0.25">
      <c r="A1881" s="302" t="s">
        <v>3067</v>
      </c>
      <c r="B1881" s="305">
        <v>91280</v>
      </c>
      <c r="C1881" s="302" t="s">
        <v>3246</v>
      </c>
      <c r="D1881" s="305" t="s">
        <v>4</v>
      </c>
      <c r="E1881" s="306">
        <v>0</v>
      </c>
    </row>
    <row r="1882" spans="1:5" x14ac:dyDescent="0.25">
      <c r="A1882" s="302" t="s">
        <v>3067</v>
      </c>
      <c r="B1882" s="305">
        <v>91281</v>
      </c>
      <c r="C1882" s="302" t="s">
        <v>3247</v>
      </c>
      <c r="D1882" s="305" t="s">
        <v>4</v>
      </c>
      <c r="E1882" s="306">
        <v>0</v>
      </c>
    </row>
    <row r="1883" spans="1:5" x14ac:dyDescent="0.25">
      <c r="A1883" s="302" t="s">
        <v>3067</v>
      </c>
      <c r="B1883" s="305">
        <v>91282</v>
      </c>
      <c r="C1883" s="302" t="s">
        <v>3248</v>
      </c>
      <c r="D1883" s="305" t="s">
        <v>4</v>
      </c>
      <c r="E1883" s="306">
        <v>0</v>
      </c>
    </row>
    <row r="1884" spans="1:5" x14ac:dyDescent="0.25">
      <c r="A1884" s="302" t="s">
        <v>3067</v>
      </c>
      <c r="B1884" s="305">
        <v>95278</v>
      </c>
      <c r="C1884" s="302" t="s">
        <v>3249</v>
      </c>
      <c r="D1884" s="305" t="s">
        <v>4</v>
      </c>
      <c r="E1884" s="306">
        <v>0</v>
      </c>
    </row>
    <row r="1885" spans="1:5" x14ac:dyDescent="0.25">
      <c r="A1885" s="302" t="s">
        <v>3067</v>
      </c>
      <c r="B1885" s="305">
        <v>95279</v>
      </c>
      <c r="C1885" s="302" t="s">
        <v>3250</v>
      </c>
      <c r="D1885" s="305" t="s">
        <v>4</v>
      </c>
      <c r="E1885" s="306">
        <v>0</v>
      </c>
    </row>
    <row r="1886" spans="1:5" x14ac:dyDescent="0.25">
      <c r="A1886" s="302" t="s">
        <v>3067</v>
      </c>
      <c r="B1886" s="305">
        <v>95280</v>
      </c>
      <c r="C1886" s="302" t="s">
        <v>3251</v>
      </c>
      <c r="D1886" s="305" t="s">
        <v>4</v>
      </c>
      <c r="E1886" s="306">
        <v>0</v>
      </c>
    </row>
    <row r="1887" spans="1:5" x14ac:dyDescent="0.25">
      <c r="A1887" s="302" t="s">
        <v>3067</v>
      </c>
      <c r="B1887" s="305">
        <v>95281</v>
      </c>
      <c r="C1887" s="302" t="s">
        <v>3252</v>
      </c>
      <c r="D1887" s="305" t="s">
        <v>4</v>
      </c>
      <c r="E1887" s="306">
        <v>0</v>
      </c>
    </row>
    <row r="1888" spans="1:5" x14ac:dyDescent="0.25">
      <c r="A1888" s="302" t="s">
        <v>3067</v>
      </c>
      <c r="B1888" s="305">
        <v>95124</v>
      </c>
      <c r="C1888" s="302" t="s">
        <v>3253</v>
      </c>
      <c r="D1888" s="305" t="s">
        <v>4</v>
      </c>
      <c r="E1888" s="306">
        <v>0</v>
      </c>
    </row>
    <row r="1889" spans="1:5" x14ac:dyDescent="0.25">
      <c r="A1889" s="302" t="s">
        <v>3067</v>
      </c>
      <c r="B1889" s="305">
        <v>95123</v>
      </c>
      <c r="C1889" s="302" t="s">
        <v>3254</v>
      </c>
      <c r="D1889" s="305" t="s">
        <v>4</v>
      </c>
      <c r="E1889" s="306">
        <v>0</v>
      </c>
    </row>
    <row r="1890" spans="1:5" x14ac:dyDescent="0.25">
      <c r="A1890" s="302" t="s">
        <v>3067</v>
      </c>
      <c r="B1890" s="305">
        <v>95125</v>
      </c>
      <c r="C1890" s="302" t="s">
        <v>3255</v>
      </c>
      <c r="D1890" s="305" t="s">
        <v>4</v>
      </c>
      <c r="E1890" s="306">
        <v>0</v>
      </c>
    </row>
    <row r="1891" spans="1:5" x14ac:dyDescent="0.25">
      <c r="A1891" s="302" t="s">
        <v>3067</v>
      </c>
      <c r="B1891" s="305">
        <v>95126</v>
      </c>
      <c r="C1891" s="302" t="s">
        <v>3256</v>
      </c>
      <c r="D1891" s="305" t="s">
        <v>4</v>
      </c>
      <c r="E1891" s="306">
        <v>0</v>
      </c>
    </row>
    <row r="1892" spans="1:5" x14ac:dyDescent="0.25">
      <c r="A1892" s="302" t="s">
        <v>3067</v>
      </c>
      <c r="B1892" s="305">
        <v>92040</v>
      </c>
      <c r="C1892" s="302" t="s">
        <v>3257</v>
      </c>
      <c r="D1892" s="305" t="s">
        <v>4</v>
      </c>
      <c r="E1892" s="306">
        <v>0</v>
      </c>
    </row>
    <row r="1893" spans="1:5" x14ac:dyDescent="0.25">
      <c r="A1893" s="302" t="s">
        <v>3067</v>
      </c>
      <c r="B1893" s="305">
        <v>92041</v>
      </c>
      <c r="C1893" s="302" t="s">
        <v>3258</v>
      </c>
      <c r="D1893" s="305" t="s">
        <v>4</v>
      </c>
      <c r="E1893" s="306">
        <v>0</v>
      </c>
    </row>
    <row r="1894" spans="1:5" x14ac:dyDescent="0.25">
      <c r="A1894" s="302" t="s">
        <v>3067</v>
      </c>
      <c r="B1894" s="305">
        <v>92042</v>
      </c>
      <c r="C1894" s="302" t="s">
        <v>3259</v>
      </c>
      <c r="D1894" s="305" t="s">
        <v>4</v>
      </c>
      <c r="E1894" s="306">
        <v>0</v>
      </c>
    </row>
    <row r="1895" spans="1:5" x14ac:dyDescent="0.25">
      <c r="A1895" s="302" t="s">
        <v>3067</v>
      </c>
      <c r="B1895" s="305">
        <v>92114</v>
      </c>
      <c r="C1895" s="302" t="s">
        <v>3260</v>
      </c>
      <c r="D1895" s="305" t="s">
        <v>4</v>
      </c>
      <c r="E1895" s="306">
        <v>0</v>
      </c>
    </row>
    <row r="1896" spans="1:5" x14ac:dyDescent="0.25">
      <c r="A1896" s="302" t="s">
        <v>3067</v>
      </c>
      <c r="B1896" s="305">
        <v>92115</v>
      </c>
      <c r="C1896" s="302" t="s">
        <v>3261</v>
      </c>
      <c r="D1896" s="305" t="s">
        <v>4</v>
      </c>
      <c r="E1896" s="306">
        <v>0</v>
      </c>
    </row>
    <row r="1897" spans="1:5" x14ac:dyDescent="0.25">
      <c r="A1897" s="302" t="s">
        <v>3067</v>
      </c>
      <c r="B1897" s="305">
        <v>92116</v>
      </c>
      <c r="C1897" s="302" t="s">
        <v>3262</v>
      </c>
      <c r="D1897" s="305" t="s">
        <v>4</v>
      </c>
      <c r="E1897" s="306">
        <v>0</v>
      </c>
    </row>
    <row r="1898" spans="1:5" x14ac:dyDescent="0.25">
      <c r="A1898" s="302" t="s">
        <v>3067</v>
      </c>
      <c r="B1898" s="305">
        <v>102915</v>
      </c>
      <c r="C1898" s="302" t="s">
        <v>3263</v>
      </c>
      <c r="D1898" s="305" t="s">
        <v>4</v>
      </c>
      <c r="E1898" s="306">
        <v>0</v>
      </c>
    </row>
    <row r="1899" spans="1:5" x14ac:dyDescent="0.25">
      <c r="A1899" s="302" t="s">
        <v>3067</v>
      </c>
      <c r="B1899" s="305">
        <v>95716</v>
      </c>
      <c r="C1899" s="302" t="s">
        <v>3264</v>
      </c>
      <c r="D1899" s="305" t="s">
        <v>4</v>
      </c>
      <c r="E1899" s="306">
        <v>0</v>
      </c>
    </row>
    <row r="1900" spans="1:5" x14ac:dyDescent="0.25">
      <c r="A1900" s="302" t="s">
        <v>3067</v>
      </c>
      <c r="B1900" s="305">
        <v>95717</v>
      </c>
      <c r="C1900" s="302" t="s">
        <v>3265</v>
      </c>
      <c r="D1900" s="305" t="s">
        <v>4</v>
      </c>
      <c r="E1900" s="306">
        <v>0</v>
      </c>
    </row>
    <row r="1901" spans="1:5" x14ac:dyDescent="0.25">
      <c r="A1901" s="302" t="s">
        <v>3067</v>
      </c>
      <c r="B1901" s="305">
        <v>95718</v>
      </c>
      <c r="C1901" s="302" t="s">
        <v>3266</v>
      </c>
      <c r="D1901" s="305" t="s">
        <v>4</v>
      </c>
      <c r="E1901" s="306">
        <v>0</v>
      </c>
    </row>
    <row r="1902" spans="1:5" x14ac:dyDescent="0.25">
      <c r="A1902" s="302" t="s">
        <v>3067</v>
      </c>
      <c r="B1902" s="305">
        <v>95719</v>
      </c>
      <c r="C1902" s="302" t="s">
        <v>3267</v>
      </c>
      <c r="D1902" s="305" t="s">
        <v>4</v>
      </c>
      <c r="E1902" s="306">
        <v>0</v>
      </c>
    </row>
    <row r="1903" spans="1:5" x14ac:dyDescent="0.25">
      <c r="A1903" s="302" t="s">
        <v>3067</v>
      </c>
      <c r="B1903" s="305">
        <v>104712</v>
      </c>
      <c r="C1903" s="302" t="s">
        <v>3268</v>
      </c>
      <c r="D1903" s="305" t="s">
        <v>4</v>
      </c>
      <c r="E1903" s="306">
        <v>0</v>
      </c>
    </row>
    <row r="1904" spans="1:5" x14ac:dyDescent="0.25">
      <c r="A1904" s="302" t="s">
        <v>3067</v>
      </c>
      <c r="B1904" s="305">
        <v>104713</v>
      </c>
      <c r="C1904" s="302" t="s">
        <v>3269</v>
      </c>
      <c r="D1904" s="305" t="s">
        <v>4</v>
      </c>
      <c r="E1904" s="306">
        <v>0</v>
      </c>
    </row>
    <row r="1905" spans="1:5" x14ac:dyDescent="0.25">
      <c r="A1905" s="302" t="s">
        <v>3067</v>
      </c>
      <c r="B1905" s="305">
        <v>104714</v>
      </c>
      <c r="C1905" s="302" t="s">
        <v>3270</v>
      </c>
      <c r="D1905" s="305" t="s">
        <v>4</v>
      </c>
      <c r="E1905" s="306">
        <v>0</v>
      </c>
    </row>
    <row r="1906" spans="1:5" x14ac:dyDescent="0.25">
      <c r="A1906" s="302" t="s">
        <v>3067</v>
      </c>
      <c r="B1906" s="305">
        <v>104715</v>
      </c>
      <c r="C1906" s="302" t="s">
        <v>3271</v>
      </c>
      <c r="D1906" s="305" t="s">
        <v>4</v>
      </c>
      <c r="E1906" s="306">
        <v>0</v>
      </c>
    </row>
    <row r="1907" spans="1:5" x14ac:dyDescent="0.25">
      <c r="A1907" s="302" t="s">
        <v>3067</v>
      </c>
      <c r="B1907" s="305">
        <v>102897</v>
      </c>
      <c r="C1907" s="302" t="s">
        <v>3272</v>
      </c>
      <c r="D1907" s="305" t="s">
        <v>4</v>
      </c>
      <c r="E1907" s="306">
        <v>0</v>
      </c>
    </row>
    <row r="1908" spans="1:5" x14ac:dyDescent="0.25">
      <c r="A1908" s="302" t="s">
        <v>3067</v>
      </c>
      <c r="B1908" s="305">
        <v>5627</v>
      </c>
      <c r="C1908" s="302" t="s">
        <v>3273</v>
      </c>
      <c r="D1908" s="305" t="s">
        <v>4</v>
      </c>
      <c r="E1908" s="306">
        <v>0</v>
      </c>
    </row>
    <row r="1909" spans="1:5" x14ac:dyDescent="0.25">
      <c r="A1909" s="302" t="s">
        <v>3067</v>
      </c>
      <c r="B1909" s="305">
        <v>5628</v>
      </c>
      <c r="C1909" s="302" t="s">
        <v>3274</v>
      </c>
      <c r="D1909" s="305" t="s">
        <v>4</v>
      </c>
      <c r="E1909" s="306">
        <v>0</v>
      </c>
    </row>
    <row r="1910" spans="1:5" x14ac:dyDescent="0.25">
      <c r="A1910" s="302" t="s">
        <v>3067</v>
      </c>
      <c r="B1910" s="305">
        <v>5629</v>
      </c>
      <c r="C1910" s="302" t="s">
        <v>3275</v>
      </c>
      <c r="D1910" s="305" t="s">
        <v>4</v>
      </c>
      <c r="E1910" s="306">
        <v>0</v>
      </c>
    </row>
    <row r="1911" spans="1:5" x14ac:dyDescent="0.25">
      <c r="A1911" s="302" t="s">
        <v>3067</v>
      </c>
      <c r="B1911" s="305">
        <v>5630</v>
      </c>
      <c r="C1911" s="302" t="s">
        <v>3276</v>
      </c>
      <c r="D1911" s="305" t="s">
        <v>4</v>
      </c>
      <c r="E1911" s="306">
        <v>0</v>
      </c>
    </row>
    <row r="1912" spans="1:5" x14ac:dyDescent="0.25">
      <c r="A1912" s="302" t="s">
        <v>3067</v>
      </c>
      <c r="B1912" s="305">
        <v>88900</v>
      </c>
      <c r="C1912" s="302" t="s">
        <v>3277</v>
      </c>
      <c r="D1912" s="305" t="s">
        <v>4</v>
      </c>
      <c r="E1912" s="306">
        <v>0</v>
      </c>
    </row>
    <row r="1913" spans="1:5" x14ac:dyDescent="0.25">
      <c r="A1913" s="302" t="s">
        <v>3067</v>
      </c>
      <c r="B1913" s="305">
        <v>88902</v>
      </c>
      <c r="C1913" s="302" t="s">
        <v>3278</v>
      </c>
      <c r="D1913" s="305" t="s">
        <v>4</v>
      </c>
      <c r="E1913" s="306">
        <v>0</v>
      </c>
    </row>
    <row r="1914" spans="1:5" x14ac:dyDescent="0.25">
      <c r="A1914" s="302" t="s">
        <v>3067</v>
      </c>
      <c r="B1914" s="305">
        <v>88903</v>
      </c>
      <c r="C1914" s="302" t="s">
        <v>3279</v>
      </c>
      <c r="D1914" s="305" t="s">
        <v>4</v>
      </c>
      <c r="E1914" s="306">
        <v>0</v>
      </c>
    </row>
    <row r="1915" spans="1:5" x14ac:dyDescent="0.25">
      <c r="A1915" s="302" t="s">
        <v>3067</v>
      </c>
      <c r="B1915" s="305">
        <v>88904</v>
      </c>
      <c r="C1915" s="302" t="s">
        <v>3280</v>
      </c>
      <c r="D1915" s="305" t="s">
        <v>4</v>
      </c>
      <c r="E1915" s="306">
        <v>0</v>
      </c>
    </row>
    <row r="1916" spans="1:5" x14ac:dyDescent="0.25">
      <c r="A1916" s="302" t="s">
        <v>3067</v>
      </c>
      <c r="B1916" s="305">
        <v>88569</v>
      </c>
      <c r="C1916" s="302" t="s">
        <v>3281</v>
      </c>
      <c r="D1916" s="305" t="s">
        <v>4</v>
      </c>
      <c r="E1916" s="306">
        <v>0</v>
      </c>
    </row>
    <row r="1917" spans="1:5" x14ac:dyDescent="0.25">
      <c r="A1917" s="302" t="s">
        <v>3067</v>
      </c>
      <c r="B1917" s="305">
        <v>88570</v>
      </c>
      <c r="C1917" s="302" t="s">
        <v>3282</v>
      </c>
      <c r="D1917" s="305" t="s">
        <v>4</v>
      </c>
      <c r="E1917" s="306">
        <v>0</v>
      </c>
    </row>
    <row r="1918" spans="1:5" x14ac:dyDescent="0.25">
      <c r="A1918" s="302" t="s">
        <v>3067</v>
      </c>
      <c r="B1918" s="305">
        <v>5765</v>
      </c>
      <c r="C1918" s="302" t="s">
        <v>3283</v>
      </c>
      <c r="D1918" s="305" t="s">
        <v>4</v>
      </c>
      <c r="E1918" s="306">
        <v>0</v>
      </c>
    </row>
    <row r="1919" spans="1:5" x14ac:dyDescent="0.25">
      <c r="A1919" s="302" t="s">
        <v>3067</v>
      </c>
      <c r="B1919" s="305">
        <v>5766</v>
      </c>
      <c r="C1919" s="302" t="s">
        <v>3284</v>
      </c>
      <c r="D1919" s="305" t="s">
        <v>4</v>
      </c>
      <c r="E1919" s="306">
        <v>0</v>
      </c>
    </row>
    <row r="1920" spans="1:5" x14ac:dyDescent="0.25">
      <c r="A1920" s="302" t="s">
        <v>3067</v>
      </c>
      <c r="B1920" s="305">
        <v>91468</v>
      </c>
      <c r="C1920" s="302" t="s">
        <v>3285</v>
      </c>
      <c r="D1920" s="305" t="s">
        <v>4</v>
      </c>
      <c r="E1920" s="306">
        <v>0</v>
      </c>
    </row>
    <row r="1921" spans="1:5" x14ac:dyDescent="0.25">
      <c r="A1921" s="302" t="s">
        <v>3067</v>
      </c>
      <c r="B1921" s="305">
        <v>91484</v>
      </c>
      <c r="C1921" s="302" t="s">
        <v>3286</v>
      </c>
      <c r="D1921" s="305" t="s">
        <v>4</v>
      </c>
      <c r="E1921" s="306">
        <v>0</v>
      </c>
    </row>
    <row r="1922" spans="1:5" x14ac:dyDescent="0.25">
      <c r="A1922" s="302" t="s">
        <v>3067</v>
      </c>
      <c r="B1922" s="305">
        <v>91469</v>
      </c>
      <c r="C1922" s="302" t="s">
        <v>3287</v>
      </c>
      <c r="D1922" s="305" t="s">
        <v>4</v>
      </c>
      <c r="E1922" s="306">
        <v>0</v>
      </c>
    </row>
    <row r="1923" spans="1:5" x14ac:dyDescent="0.25">
      <c r="A1923" s="302" t="s">
        <v>3067</v>
      </c>
      <c r="B1923" s="305">
        <v>83361</v>
      </c>
      <c r="C1923" s="302" t="s">
        <v>3288</v>
      </c>
      <c r="D1923" s="305" t="s">
        <v>4</v>
      </c>
      <c r="E1923" s="306">
        <v>0</v>
      </c>
    </row>
    <row r="1924" spans="1:5" x14ac:dyDescent="0.25">
      <c r="A1924" s="302" t="s">
        <v>3067</v>
      </c>
      <c r="B1924" s="305">
        <v>91485</v>
      </c>
      <c r="C1924" s="302" t="s">
        <v>3289</v>
      </c>
      <c r="D1924" s="305" t="s">
        <v>4</v>
      </c>
      <c r="E1924" s="306">
        <v>0</v>
      </c>
    </row>
    <row r="1925" spans="1:5" x14ac:dyDescent="0.25">
      <c r="A1925" s="302" t="s">
        <v>3067</v>
      </c>
      <c r="B1925" s="305">
        <v>89230</v>
      </c>
      <c r="C1925" s="302" t="s">
        <v>3290</v>
      </c>
      <c r="D1925" s="305" t="s">
        <v>4</v>
      </c>
      <c r="E1925" s="306">
        <v>0</v>
      </c>
    </row>
    <row r="1926" spans="1:5" x14ac:dyDescent="0.25">
      <c r="A1926" s="302" t="s">
        <v>3067</v>
      </c>
      <c r="B1926" s="305">
        <v>89231</v>
      </c>
      <c r="C1926" s="302" t="s">
        <v>3291</v>
      </c>
      <c r="D1926" s="305" t="s">
        <v>4</v>
      </c>
      <c r="E1926" s="306">
        <v>0</v>
      </c>
    </row>
    <row r="1927" spans="1:5" x14ac:dyDescent="0.25">
      <c r="A1927" s="302" t="s">
        <v>3067</v>
      </c>
      <c r="B1927" s="305">
        <v>89232</v>
      </c>
      <c r="C1927" s="302" t="s">
        <v>3292</v>
      </c>
      <c r="D1927" s="305" t="s">
        <v>4</v>
      </c>
      <c r="E1927" s="306">
        <v>0</v>
      </c>
    </row>
    <row r="1928" spans="1:5" x14ac:dyDescent="0.25">
      <c r="A1928" s="302" t="s">
        <v>3067</v>
      </c>
      <c r="B1928" s="305">
        <v>89233</v>
      </c>
      <c r="C1928" s="302" t="s">
        <v>3293</v>
      </c>
      <c r="D1928" s="305" t="s">
        <v>4</v>
      </c>
      <c r="E1928" s="306">
        <v>0</v>
      </c>
    </row>
    <row r="1929" spans="1:5" x14ac:dyDescent="0.25">
      <c r="A1929" s="302" t="s">
        <v>3067</v>
      </c>
      <c r="B1929" s="305">
        <v>89236</v>
      </c>
      <c r="C1929" s="302" t="s">
        <v>3294</v>
      </c>
      <c r="D1929" s="305" t="s">
        <v>4</v>
      </c>
      <c r="E1929" s="306">
        <v>0</v>
      </c>
    </row>
    <row r="1930" spans="1:5" x14ac:dyDescent="0.25">
      <c r="A1930" s="302" t="s">
        <v>3067</v>
      </c>
      <c r="B1930" s="305">
        <v>89237</v>
      </c>
      <c r="C1930" s="302" t="s">
        <v>3295</v>
      </c>
      <c r="D1930" s="305" t="s">
        <v>4</v>
      </c>
      <c r="E1930" s="306">
        <v>0</v>
      </c>
    </row>
    <row r="1931" spans="1:5" x14ac:dyDescent="0.25">
      <c r="A1931" s="302" t="s">
        <v>3067</v>
      </c>
      <c r="B1931" s="305">
        <v>89238</v>
      </c>
      <c r="C1931" s="302" t="s">
        <v>3296</v>
      </c>
      <c r="D1931" s="305" t="s">
        <v>4</v>
      </c>
      <c r="E1931" s="306">
        <v>0</v>
      </c>
    </row>
    <row r="1932" spans="1:5" x14ac:dyDescent="0.25">
      <c r="A1932" s="302" t="s">
        <v>3067</v>
      </c>
      <c r="B1932" s="305">
        <v>89239</v>
      </c>
      <c r="C1932" s="302" t="s">
        <v>3297</v>
      </c>
      <c r="D1932" s="305" t="s">
        <v>4</v>
      </c>
      <c r="E1932" s="306">
        <v>0</v>
      </c>
    </row>
    <row r="1933" spans="1:5" x14ac:dyDescent="0.25">
      <c r="A1933" s="302" t="s">
        <v>3067</v>
      </c>
      <c r="B1933" s="305">
        <v>102933</v>
      </c>
      <c r="C1933" s="302" t="s">
        <v>3298</v>
      </c>
      <c r="D1933" s="305" t="s">
        <v>4</v>
      </c>
      <c r="E1933" s="306">
        <v>0</v>
      </c>
    </row>
    <row r="1934" spans="1:5" x14ac:dyDescent="0.25">
      <c r="A1934" s="302" t="s">
        <v>3067</v>
      </c>
      <c r="B1934" s="305">
        <v>93411</v>
      </c>
      <c r="C1934" s="302" t="s">
        <v>3299</v>
      </c>
      <c r="D1934" s="305" t="s">
        <v>4</v>
      </c>
      <c r="E1934" s="306">
        <v>0</v>
      </c>
    </row>
    <row r="1935" spans="1:5" x14ac:dyDescent="0.25">
      <c r="A1935" s="302" t="s">
        <v>3067</v>
      </c>
      <c r="B1935" s="305">
        <v>93412</v>
      </c>
      <c r="C1935" s="302" t="s">
        <v>3300</v>
      </c>
      <c r="D1935" s="305" t="s">
        <v>4</v>
      </c>
      <c r="E1935" s="306">
        <v>0</v>
      </c>
    </row>
    <row r="1936" spans="1:5" x14ac:dyDescent="0.25">
      <c r="A1936" s="302" t="s">
        <v>3067</v>
      </c>
      <c r="B1936" s="305">
        <v>93413</v>
      </c>
      <c r="C1936" s="302" t="s">
        <v>3301</v>
      </c>
      <c r="D1936" s="305" t="s">
        <v>4</v>
      </c>
      <c r="E1936" s="306">
        <v>0</v>
      </c>
    </row>
    <row r="1937" spans="1:5" x14ac:dyDescent="0.25">
      <c r="A1937" s="302" t="s">
        <v>3067</v>
      </c>
      <c r="B1937" s="305">
        <v>93414</v>
      </c>
      <c r="C1937" s="302" t="s">
        <v>3302</v>
      </c>
      <c r="D1937" s="305" t="s">
        <v>4</v>
      </c>
      <c r="E1937" s="306">
        <v>0</v>
      </c>
    </row>
    <row r="1938" spans="1:5" x14ac:dyDescent="0.25">
      <c r="A1938" s="302" t="s">
        <v>3067</v>
      </c>
      <c r="B1938" s="305">
        <v>88855</v>
      </c>
      <c r="C1938" s="302" t="s">
        <v>3303</v>
      </c>
      <c r="D1938" s="305" t="s">
        <v>4</v>
      </c>
      <c r="E1938" s="306">
        <v>0</v>
      </c>
    </row>
    <row r="1939" spans="1:5" x14ac:dyDescent="0.25">
      <c r="A1939" s="302" t="s">
        <v>3067</v>
      </c>
      <c r="B1939" s="305">
        <v>88856</v>
      </c>
      <c r="C1939" s="302" t="s">
        <v>3304</v>
      </c>
      <c r="D1939" s="305" t="s">
        <v>4</v>
      </c>
      <c r="E1939" s="306">
        <v>0</v>
      </c>
    </row>
    <row r="1940" spans="1:5" x14ac:dyDescent="0.25">
      <c r="A1940" s="302" t="s">
        <v>3067</v>
      </c>
      <c r="B1940" s="305">
        <v>5658</v>
      </c>
      <c r="C1940" s="302" t="s">
        <v>3305</v>
      </c>
      <c r="D1940" s="305" t="s">
        <v>4</v>
      </c>
      <c r="E1940" s="306">
        <v>0</v>
      </c>
    </row>
    <row r="1941" spans="1:5" x14ac:dyDescent="0.25">
      <c r="A1941" s="302" t="s">
        <v>3067</v>
      </c>
      <c r="B1941" s="305">
        <v>53840</v>
      </c>
      <c r="C1941" s="302" t="s">
        <v>3306</v>
      </c>
      <c r="D1941" s="305" t="s">
        <v>4</v>
      </c>
      <c r="E1941" s="306">
        <v>0</v>
      </c>
    </row>
    <row r="1942" spans="1:5" x14ac:dyDescent="0.25">
      <c r="A1942" s="302" t="s">
        <v>3067</v>
      </c>
      <c r="B1942" s="305">
        <v>87026</v>
      </c>
      <c r="C1942" s="302" t="s">
        <v>3307</v>
      </c>
      <c r="D1942" s="305" t="s">
        <v>4</v>
      </c>
      <c r="E1942" s="306">
        <v>0</v>
      </c>
    </row>
    <row r="1943" spans="1:5" x14ac:dyDescent="0.25">
      <c r="A1943" s="302" t="s">
        <v>3067</v>
      </c>
      <c r="B1943" s="305">
        <v>53841</v>
      </c>
      <c r="C1943" s="302" t="s">
        <v>3308</v>
      </c>
      <c r="D1943" s="305" t="s">
        <v>4</v>
      </c>
      <c r="E1943" s="306">
        <v>0</v>
      </c>
    </row>
    <row r="1944" spans="1:5" x14ac:dyDescent="0.25">
      <c r="A1944" s="302" t="s">
        <v>3067</v>
      </c>
      <c r="B1944" s="305">
        <v>95209</v>
      </c>
      <c r="C1944" s="302" t="s">
        <v>3309</v>
      </c>
      <c r="D1944" s="305" t="s">
        <v>4</v>
      </c>
      <c r="E1944" s="306">
        <v>0</v>
      </c>
    </row>
    <row r="1945" spans="1:5" x14ac:dyDescent="0.25">
      <c r="A1945" s="302" t="s">
        <v>3067</v>
      </c>
      <c r="B1945" s="305">
        <v>95210</v>
      </c>
      <c r="C1945" s="302" t="s">
        <v>3310</v>
      </c>
      <c r="D1945" s="305" t="s">
        <v>4</v>
      </c>
      <c r="E1945" s="306">
        <v>0</v>
      </c>
    </row>
    <row r="1946" spans="1:5" x14ac:dyDescent="0.25">
      <c r="A1946" s="302" t="s">
        <v>3067</v>
      </c>
      <c r="B1946" s="305">
        <v>95211</v>
      </c>
      <c r="C1946" s="302" t="s">
        <v>3311</v>
      </c>
      <c r="D1946" s="305" t="s">
        <v>4</v>
      </c>
      <c r="E1946" s="306">
        <v>0</v>
      </c>
    </row>
    <row r="1947" spans="1:5" x14ac:dyDescent="0.25">
      <c r="A1947" s="302" t="s">
        <v>3067</v>
      </c>
      <c r="B1947" s="305">
        <v>93267</v>
      </c>
      <c r="C1947" s="302" t="s">
        <v>3312</v>
      </c>
      <c r="D1947" s="305" t="s">
        <v>4</v>
      </c>
      <c r="E1947" s="306">
        <v>0</v>
      </c>
    </row>
    <row r="1948" spans="1:5" x14ac:dyDescent="0.25">
      <c r="A1948" s="302" t="s">
        <v>3067</v>
      </c>
      <c r="B1948" s="305">
        <v>93269</v>
      </c>
      <c r="C1948" s="302" t="s">
        <v>3313</v>
      </c>
      <c r="D1948" s="305" t="s">
        <v>4</v>
      </c>
      <c r="E1948" s="306">
        <v>0</v>
      </c>
    </row>
    <row r="1949" spans="1:5" x14ac:dyDescent="0.25">
      <c r="A1949" s="302" t="s">
        <v>3067</v>
      </c>
      <c r="B1949" s="305">
        <v>93270</v>
      </c>
      <c r="C1949" s="302" t="s">
        <v>3314</v>
      </c>
      <c r="D1949" s="305" t="s">
        <v>4</v>
      </c>
      <c r="E1949" s="306">
        <v>0</v>
      </c>
    </row>
    <row r="1950" spans="1:5" x14ac:dyDescent="0.25">
      <c r="A1950" s="302" t="s">
        <v>3067</v>
      </c>
      <c r="B1950" s="305">
        <v>93271</v>
      </c>
      <c r="C1950" s="302" t="s">
        <v>3315</v>
      </c>
      <c r="D1950" s="305" t="s">
        <v>4</v>
      </c>
      <c r="E1950" s="306">
        <v>0</v>
      </c>
    </row>
    <row r="1951" spans="1:5" x14ac:dyDescent="0.25">
      <c r="A1951" s="302" t="s">
        <v>3067</v>
      </c>
      <c r="B1951" s="305">
        <v>95208</v>
      </c>
      <c r="C1951" s="302" t="s">
        <v>3316</v>
      </c>
      <c r="D1951" s="305" t="s">
        <v>4</v>
      </c>
      <c r="E1951" s="306">
        <v>0</v>
      </c>
    </row>
    <row r="1952" spans="1:5" x14ac:dyDescent="0.25">
      <c r="A1952" s="302" t="s">
        <v>3067</v>
      </c>
      <c r="B1952" s="305">
        <v>83761</v>
      </c>
      <c r="C1952" s="302" t="s">
        <v>3317</v>
      </c>
      <c r="D1952" s="305" t="s">
        <v>4</v>
      </c>
      <c r="E1952" s="306">
        <v>0</v>
      </c>
    </row>
    <row r="1953" spans="1:5" x14ac:dyDescent="0.25">
      <c r="A1953" s="302" t="s">
        <v>3067</v>
      </c>
      <c r="B1953" s="305">
        <v>83764</v>
      </c>
      <c r="C1953" s="302" t="s">
        <v>3318</v>
      </c>
      <c r="D1953" s="305" t="s">
        <v>4</v>
      </c>
      <c r="E1953" s="306">
        <v>0</v>
      </c>
    </row>
    <row r="1954" spans="1:5" x14ac:dyDescent="0.25">
      <c r="A1954" s="302" t="s">
        <v>3067</v>
      </c>
      <c r="B1954" s="305">
        <v>83762</v>
      </c>
      <c r="C1954" s="302" t="s">
        <v>3319</v>
      </c>
      <c r="D1954" s="305" t="s">
        <v>4</v>
      </c>
      <c r="E1954" s="306">
        <v>0</v>
      </c>
    </row>
    <row r="1955" spans="1:5" x14ac:dyDescent="0.25">
      <c r="A1955" s="302" t="s">
        <v>3067</v>
      </c>
      <c r="B1955" s="305">
        <v>83763</v>
      </c>
      <c r="C1955" s="302" t="s">
        <v>3320</v>
      </c>
      <c r="D1955" s="305" t="s">
        <v>4</v>
      </c>
      <c r="E1955" s="306">
        <v>0</v>
      </c>
    </row>
    <row r="1956" spans="1:5" x14ac:dyDescent="0.25">
      <c r="A1956" s="302" t="s">
        <v>3067</v>
      </c>
      <c r="B1956" s="305">
        <v>95874</v>
      </c>
      <c r="C1956" s="302" t="s">
        <v>3321</v>
      </c>
      <c r="D1956" s="305" t="s">
        <v>4</v>
      </c>
      <c r="E1956" s="306">
        <v>0</v>
      </c>
    </row>
    <row r="1957" spans="1:5" x14ac:dyDescent="0.25">
      <c r="A1957" s="302" t="s">
        <v>3067</v>
      </c>
      <c r="B1957" s="305">
        <v>95869</v>
      </c>
      <c r="C1957" s="302" t="s">
        <v>3322</v>
      </c>
      <c r="D1957" s="305" t="s">
        <v>4</v>
      </c>
      <c r="E1957" s="306">
        <v>0</v>
      </c>
    </row>
    <row r="1958" spans="1:5" x14ac:dyDescent="0.25">
      <c r="A1958" s="302" t="s">
        <v>3067</v>
      </c>
      <c r="B1958" s="305">
        <v>95870</v>
      </c>
      <c r="C1958" s="302" t="s">
        <v>3323</v>
      </c>
      <c r="D1958" s="305" t="s">
        <v>4</v>
      </c>
      <c r="E1958" s="306">
        <v>0</v>
      </c>
    </row>
    <row r="1959" spans="1:5" x14ac:dyDescent="0.25">
      <c r="A1959" s="302" t="s">
        <v>3067</v>
      </c>
      <c r="B1959" s="305">
        <v>95871</v>
      </c>
      <c r="C1959" s="302" t="s">
        <v>3324</v>
      </c>
      <c r="D1959" s="305" t="s">
        <v>4</v>
      </c>
      <c r="E1959" s="306">
        <v>0</v>
      </c>
    </row>
    <row r="1960" spans="1:5" x14ac:dyDescent="0.25">
      <c r="A1960" s="302" t="s">
        <v>3067</v>
      </c>
      <c r="B1960" s="305">
        <v>104687</v>
      </c>
      <c r="C1960" s="302" t="s">
        <v>3325</v>
      </c>
      <c r="D1960" s="305" t="s">
        <v>4</v>
      </c>
      <c r="E1960" s="306">
        <v>0</v>
      </c>
    </row>
    <row r="1961" spans="1:5" x14ac:dyDescent="0.25">
      <c r="A1961" s="302" t="s">
        <v>3067</v>
      </c>
      <c r="B1961" s="305">
        <v>73303</v>
      </c>
      <c r="C1961" s="302" t="s">
        <v>3326</v>
      </c>
      <c r="D1961" s="305" t="s">
        <v>4</v>
      </c>
      <c r="E1961" s="306">
        <v>0</v>
      </c>
    </row>
    <row r="1962" spans="1:5" x14ac:dyDescent="0.25">
      <c r="A1962" s="302" t="s">
        <v>3067</v>
      </c>
      <c r="B1962" s="305">
        <v>93235</v>
      </c>
      <c r="C1962" s="302" t="s">
        <v>3327</v>
      </c>
      <c r="D1962" s="305" t="s">
        <v>4</v>
      </c>
      <c r="E1962" s="306">
        <v>0</v>
      </c>
    </row>
    <row r="1963" spans="1:5" x14ac:dyDescent="0.25">
      <c r="A1963" s="302" t="s">
        <v>3067</v>
      </c>
      <c r="B1963" s="305">
        <v>73307</v>
      </c>
      <c r="C1963" s="302" t="s">
        <v>3328</v>
      </c>
      <c r="D1963" s="305" t="s">
        <v>4</v>
      </c>
      <c r="E1963" s="306">
        <v>0</v>
      </c>
    </row>
    <row r="1964" spans="1:5" x14ac:dyDescent="0.25">
      <c r="A1964" s="302" t="s">
        <v>3067</v>
      </c>
      <c r="B1964" s="305">
        <v>73311</v>
      </c>
      <c r="C1964" s="302" t="s">
        <v>3329</v>
      </c>
      <c r="D1964" s="305" t="s">
        <v>4</v>
      </c>
      <c r="E1964" s="306">
        <v>0</v>
      </c>
    </row>
    <row r="1965" spans="1:5" x14ac:dyDescent="0.25">
      <c r="A1965" s="302" t="s">
        <v>3067</v>
      </c>
      <c r="B1965" s="305">
        <v>93423</v>
      </c>
      <c r="C1965" s="302" t="s">
        <v>3330</v>
      </c>
      <c r="D1965" s="305" t="s">
        <v>4</v>
      </c>
      <c r="E1965" s="306">
        <v>0</v>
      </c>
    </row>
    <row r="1966" spans="1:5" x14ac:dyDescent="0.25">
      <c r="A1966" s="302" t="s">
        <v>3067</v>
      </c>
      <c r="B1966" s="305">
        <v>93424</v>
      </c>
      <c r="C1966" s="302" t="s">
        <v>3331</v>
      </c>
      <c r="D1966" s="305" t="s">
        <v>4</v>
      </c>
      <c r="E1966" s="306">
        <v>0</v>
      </c>
    </row>
    <row r="1967" spans="1:5" x14ac:dyDescent="0.25">
      <c r="A1967" s="302" t="s">
        <v>3067</v>
      </c>
      <c r="B1967" s="305">
        <v>93425</v>
      </c>
      <c r="C1967" s="302" t="s">
        <v>3332</v>
      </c>
      <c r="D1967" s="305" t="s">
        <v>4</v>
      </c>
      <c r="E1967" s="306">
        <v>0</v>
      </c>
    </row>
    <row r="1968" spans="1:5" x14ac:dyDescent="0.25">
      <c r="A1968" s="302" t="s">
        <v>3067</v>
      </c>
      <c r="B1968" s="305">
        <v>93426</v>
      </c>
      <c r="C1968" s="302" t="s">
        <v>3333</v>
      </c>
      <c r="D1968" s="305" t="s">
        <v>4</v>
      </c>
      <c r="E1968" s="306">
        <v>0</v>
      </c>
    </row>
    <row r="1969" spans="1:5" x14ac:dyDescent="0.25">
      <c r="A1969" s="302" t="s">
        <v>3067</v>
      </c>
      <c r="B1969" s="305">
        <v>93417</v>
      </c>
      <c r="C1969" s="302" t="s">
        <v>3334</v>
      </c>
      <c r="D1969" s="305" t="s">
        <v>4</v>
      </c>
      <c r="E1969" s="306">
        <v>0</v>
      </c>
    </row>
    <row r="1970" spans="1:5" x14ac:dyDescent="0.25">
      <c r="A1970" s="302" t="s">
        <v>3067</v>
      </c>
      <c r="B1970" s="305">
        <v>93418</v>
      </c>
      <c r="C1970" s="302" t="s">
        <v>3335</v>
      </c>
      <c r="D1970" s="305" t="s">
        <v>4</v>
      </c>
      <c r="E1970" s="306">
        <v>0</v>
      </c>
    </row>
    <row r="1971" spans="1:5" x14ac:dyDescent="0.25">
      <c r="A1971" s="302" t="s">
        <v>3067</v>
      </c>
      <c r="B1971" s="305">
        <v>93419</v>
      </c>
      <c r="C1971" s="302" t="s">
        <v>3336</v>
      </c>
      <c r="D1971" s="305" t="s">
        <v>4</v>
      </c>
      <c r="E1971" s="306">
        <v>0</v>
      </c>
    </row>
    <row r="1972" spans="1:5" x14ac:dyDescent="0.25">
      <c r="A1972" s="302" t="s">
        <v>3067</v>
      </c>
      <c r="B1972" s="305">
        <v>93420</v>
      </c>
      <c r="C1972" s="302" t="s">
        <v>3337</v>
      </c>
      <c r="D1972" s="305" t="s">
        <v>4</v>
      </c>
      <c r="E1972" s="306">
        <v>0</v>
      </c>
    </row>
    <row r="1973" spans="1:5" x14ac:dyDescent="0.25">
      <c r="A1973" s="302" t="s">
        <v>3067</v>
      </c>
      <c r="B1973" s="305">
        <v>93277</v>
      </c>
      <c r="C1973" s="302" t="s">
        <v>3338</v>
      </c>
      <c r="D1973" s="305" t="s">
        <v>4</v>
      </c>
      <c r="E1973" s="306">
        <v>0</v>
      </c>
    </row>
    <row r="1974" spans="1:5" x14ac:dyDescent="0.25">
      <c r="A1974" s="302" t="s">
        <v>3067</v>
      </c>
      <c r="B1974" s="305">
        <v>93278</v>
      </c>
      <c r="C1974" s="302" t="s">
        <v>3339</v>
      </c>
      <c r="D1974" s="305" t="s">
        <v>4</v>
      </c>
      <c r="E1974" s="306">
        <v>0</v>
      </c>
    </row>
    <row r="1975" spans="1:5" x14ac:dyDescent="0.25">
      <c r="A1975" s="302" t="s">
        <v>3067</v>
      </c>
      <c r="B1975" s="305">
        <v>93279</v>
      </c>
      <c r="C1975" s="302" t="s">
        <v>3340</v>
      </c>
      <c r="D1975" s="305" t="s">
        <v>4</v>
      </c>
      <c r="E1975" s="306">
        <v>0</v>
      </c>
    </row>
    <row r="1976" spans="1:5" x14ac:dyDescent="0.25">
      <c r="A1976" s="302" t="s">
        <v>3067</v>
      </c>
      <c r="B1976" s="305">
        <v>93280</v>
      </c>
      <c r="C1976" s="302" t="s">
        <v>3341</v>
      </c>
      <c r="D1976" s="305" t="s">
        <v>4</v>
      </c>
      <c r="E1976" s="306">
        <v>0</v>
      </c>
    </row>
    <row r="1977" spans="1:5" x14ac:dyDescent="0.25">
      <c r="A1977" s="302" t="s">
        <v>3067</v>
      </c>
      <c r="B1977" s="305">
        <v>104912</v>
      </c>
      <c r="C1977" s="302" t="s">
        <v>3342</v>
      </c>
      <c r="D1977" s="305" t="s">
        <v>4</v>
      </c>
      <c r="E1977" s="306">
        <v>0</v>
      </c>
    </row>
    <row r="1978" spans="1:5" x14ac:dyDescent="0.25">
      <c r="A1978" s="302" t="s">
        <v>3067</v>
      </c>
      <c r="B1978" s="305">
        <v>102843</v>
      </c>
      <c r="C1978" s="302" t="s">
        <v>3343</v>
      </c>
      <c r="D1978" s="305" t="s">
        <v>4</v>
      </c>
      <c r="E1978" s="306">
        <v>0</v>
      </c>
    </row>
    <row r="1979" spans="1:5" x14ac:dyDescent="0.25">
      <c r="A1979" s="302" t="s">
        <v>3067</v>
      </c>
      <c r="B1979" s="305">
        <v>89267</v>
      </c>
      <c r="C1979" s="302" t="s">
        <v>3344</v>
      </c>
      <c r="D1979" s="305" t="s">
        <v>4</v>
      </c>
      <c r="E1979" s="306">
        <v>0</v>
      </c>
    </row>
    <row r="1980" spans="1:5" x14ac:dyDescent="0.25">
      <c r="A1980" s="302" t="s">
        <v>3067</v>
      </c>
      <c r="B1980" s="305">
        <v>89269</v>
      </c>
      <c r="C1980" s="302" t="s">
        <v>3345</v>
      </c>
      <c r="D1980" s="305" t="s">
        <v>4</v>
      </c>
      <c r="E1980" s="306">
        <v>0</v>
      </c>
    </row>
    <row r="1981" spans="1:5" x14ac:dyDescent="0.25">
      <c r="A1981" s="302" t="s">
        <v>3067</v>
      </c>
      <c r="B1981" s="305">
        <v>89268</v>
      </c>
      <c r="C1981" s="302" t="s">
        <v>3346</v>
      </c>
      <c r="D1981" s="305" t="s">
        <v>4</v>
      </c>
      <c r="E1981" s="306">
        <v>0</v>
      </c>
    </row>
    <row r="1982" spans="1:5" x14ac:dyDescent="0.25">
      <c r="A1982" s="302" t="s">
        <v>3067</v>
      </c>
      <c r="B1982" s="305">
        <v>89270</v>
      </c>
      <c r="C1982" s="302" t="s">
        <v>3347</v>
      </c>
      <c r="D1982" s="305" t="s">
        <v>4</v>
      </c>
      <c r="E1982" s="306">
        <v>0</v>
      </c>
    </row>
    <row r="1983" spans="1:5" x14ac:dyDescent="0.25">
      <c r="A1983" s="302" t="s">
        <v>3067</v>
      </c>
      <c r="B1983" s="305">
        <v>89271</v>
      </c>
      <c r="C1983" s="302" t="s">
        <v>3348</v>
      </c>
      <c r="D1983" s="305" t="s">
        <v>4</v>
      </c>
      <c r="E1983" s="306">
        <v>0</v>
      </c>
    </row>
    <row r="1984" spans="1:5" x14ac:dyDescent="0.25">
      <c r="A1984" s="302" t="s">
        <v>3067</v>
      </c>
      <c r="B1984" s="305">
        <v>93283</v>
      </c>
      <c r="C1984" s="302" t="s">
        <v>3349</v>
      </c>
      <c r="D1984" s="305" t="s">
        <v>4</v>
      </c>
      <c r="E1984" s="306">
        <v>0</v>
      </c>
    </row>
    <row r="1985" spans="1:5" x14ac:dyDescent="0.25">
      <c r="A1985" s="302" t="s">
        <v>3067</v>
      </c>
      <c r="B1985" s="305">
        <v>93296</v>
      </c>
      <c r="C1985" s="302" t="s">
        <v>3350</v>
      </c>
      <c r="D1985" s="305" t="s">
        <v>4</v>
      </c>
      <c r="E1985" s="306">
        <v>0</v>
      </c>
    </row>
    <row r="1986" spans="1:5" x14ac:dyDescent="0.25">
      <c r="A1986" s="302" t="s">
        <v>3067</v>
      </c>
      <c r="B1986" s="305">
        <v>93284</v>
      </c>
      <c r="C1986" s="302" t="s">
        <v>3351</v>
      </c>
      <c r="D1986" s="305" t="s">
        <v>4</v>
      </c>
      <c r="E1986" s="306">
        <v>0</v>
      </c>
    </row>
    <row r="1987" spans="1:5" x14ac:dyDescent="0.25">
      <c r="A1987" s="302" t="s">
        <v>3067</v>
      </c>
      <c r="B1987" s="305">
        <v>93285</v>
      </c>
      <c r="C1987" s="302" t="s">
        <v>3352</v>
      </c>
      <c r="D1987" s="305" t="s">
        <v>4</v>
      </c>
      <c r="E1987" s="306">
        <v>0</v>
      </c>
    </row>
    <row r="1988" spans="1:5" x14ac:dyDescent="0.25">
      <c r="A1988" s="302" t="s">
        <v>3067</v>
      </c>
      <c r="B1988" s="305">
        <v>93286</v>
      </c>
      <c r="C1988" s="302" t="s">
        <v>3353</v>
      </c>
      <c r="D1988" s="305" t="s">
        <v>4</v>
      </c>
      <c r="E1988" s="306">
        <v>0</v>
      </c>
    </row>
    <row r="1989" spans="1:5" x14ac:dyDescent="0.25">
      <c r="A1989" s="302" t="s">
        <v>3067</v>
      </c>
      <c r="B1989" s="305">
        <v>104709</v>
      </c>
      <c r="C1989" s="302" t="s">
        <v>3354</v>
      </c>
      <c r="D1989" s="305" t="s">
        <v>4</v>
      </c>
      <c r="E1989" s="306">
        <v>0</v>
      </c>
    </row>
    <row r="1990" spans="1:5" x14ac:dyDescent="0.25">
      <c r="A1990" s="302" t="s">
        <v>3067</v>
      </c>
      <c r="B1990" s="305">
        <v>104906</v>
      </c>
      <c r="C1990" s="302" t="s">
        <v>3355</v>
      </c>
      <c r="D1990" s="305" t="s">
        <v>4</v>
      </c>
      <c r="E1990" s="306">
        <v>0</v>
      </c>
    </row>
    <row r="1991" spans="1:5" x14ac:dyDescent="0.25">
      <c r="A1991" s="302" t="s">
        <v>3067</v>
      </c>
      <c r="B1991" s="305">
        <v>102849</v>
      </c>
      <c r="C1991" s="302" t="s">
        <v>3356</v>
      </c>
      <c r="D1991" s="305" t="s">
        <v>4</v>
      </c>
      <c r="E1991" s="306">
        <v>0</v>
      </c>
    </row>
    <row r="1992" spans="1:5" x14ac:dyDescent="0.25">
      <c r="A1992" s="302" t="s">
        <v>3067</v>
      </c>
      <c r="B1992" s="305">
        <v>102855</v>
      </c>
      <c r="C1992" s="302" t="s">
        <v>3357</v>
      </c>
      <c r="D1992" s="305" t="s">
        <v>4</v>
      </c>
      <c r="E1992" s="306">
        <v>0</v>
      </c>
    </row>
    <row r="1993" spans="1:5" x14ac:dyDescent="0.25">
      <c r="A1993" s="302" t="s">
        <v>3067</v>
      </c>
      <c r="B1993" s="305">
        <v>93397</v>
      </c>
      <c r="C1993" s="302" t="s">
        <v>3358</v>
      </c>
      <c r="D1993" s="305" t="s">
        <v>4</v>
      </c>
      <c r="E1993" s="306">
        <v>0</v>
      </c>
    </row>
    <row r="1994" spans="1:5" x14ac:dyDescent="0.25">
      <c r="A1994" s="302" t="s">
        <v>3067</v>
      </c>
      <c r="B1994" s="305">
        <v>93399</v>
      </c>
      <c r="C1994" s="302" t="s">
        <v>3359</v>
      </c>
      <c r="D1994" s="305" t="s">
        <v>4</v>
      </c>
      <c r="E1994" s="306">
        <v>0</v>
      </c>
    </row>
    <row r="1995" spans="1:5" x14ac:dyDescent="0.25">
      <c r="A1995" s="302" t="s">
        <v>3067</v>
      </c>
      <c r="B1995" s="305">
        <v>93398</v>
      </c>
      <c r="C1995" s="302" t="s">
        <v>3360</v>
      </c>
      <c r="D1995" s="305" t="s">
        <v>4</v>
      </c>
      <c r="E1995" s="306">
        <v>0</v>
      </c>
    </row>
    <row r="1996" spans="1:5" x14ac:dyDescent="0.25">
      <c r="A1996" s="302" t="s">
        <v>3067</v>
      </c>
      <c r="B1996" s="305">
        <v>93400</v>
      </c>
      <c r="C1996" s="302" t="s">
        <v>3361</v>
      </c>
      <c r="D1996" s="305" t="s">
        <v>4</v>
      </c>
      <c r="E1996" s="306">
        <v>0</v>
      </c>
    </row>
    <row r="1997" spans="1:5" x14ac:dyDescent="0.25">
      <c r="A1997" s="302" t="s">
        <v>3067</v>
      </c>
      <c r="B1997" s="305">
        <v>93401</v>
      </c>
      <c r="C1997" s="302" t="s">
        <v>3362</v>
      </c>
      <c r="D1997" s="305" t="s">
        <v>4</v>
      </c>
      <c r="E1997" s="306">
        <v>0</v>
      </c>
    </row>
    <row r="1998" spans="1:5" x14ac:dyDescent="0.25">
      <c r="A1998" s="302" t="s">
        <v>3067</v>
      </c>
      <c r="B1998" s="305">
        <v>89259</v>
      </c>
      <c r="C1998" s="302" t="s">
        <v>3363</v>
      </c>
      <c r="D1998" s="305" t="s">
        <v>4</v>
      </c>
      <c r="E1998" s="306">
        <v>0</v>
      </c>
    </row>
    <row r="1999" spans="1:5" x14ac:dyDescent="0.25">
      <c r="A1999" s="302" t="s">
        <v>3067</v>
      </c>
      <c r="B1999" s="305">
        <v>91466</v>
      </c>
      <c r="C1999" s="302" t="s">
        <v>3364</v>
      </c>
      <c r="D1999" s="305" t="s">
        <v>4</v>
      </c>
      <c r="E1999" s="306">
        <v>0</v>
      </c>
    </row>
    <row r="2000" spans="1:5" x14ac:dyDescent="0.25">
      <c r="A2000" s="302" t="s">
        <v>3067</v>
      </c>
      <c r="B2000" s="305">
        <v>89260</v>
      </c>
      <c r="C2000" s="302" t="s">
        <v>3365</v>
      </c>
      <c r="D2000" s="305" t="s">
        <v>4</v>
      </c>
      <c r="E2000" s="306">
        <v>0</v>
      </c>
    </row>
    <row r="2001" spans="1:5" x14ac:dyDescent="0.25">
      <c r="A2001" s="302" t="s">
        <v>3067</v>
      </c>
      <c r="B2001" s="305">
        <v>89262</v>
      </c>
      <c r="C2001" s="302" t="s">
        <v>3366</v>
      </c>
      <c r="D2001" s="305" t="s">
        <v>4</v>
      </c>
      <c r="E2001" s="306">
        <v>0</v>
      </c>
    </row>
    <row r="2002" spans="1:5" x14ac:dyDescent="0.25">
      <c r="A2002" s="302" t="s">
        <v>3067</v>
      </c>
      <c r="B2002" s="305">
        <v>91467</v>
      </c>
      <c r="C2002" s="302" t="s">
        <v>3367</v>
      </c>
      <c r="D2002" s="305" t="s">
        <v>4</v>
      </c>
      <c r="E2002" s="306">
        <v>0</v>
      </c>
    </row>
    <row r="2003" spans="1:5" x14ac:dyDescent="0.25">
      <c r="A2003" s="302" t="s">
        <v>3067</v>
      </c>
      <c r="B2003" s="305">
        <v>105843</v>
      </c>
      <c r="C2003" s="302" t="s">
        <v>3368</v>
      </c>
      <c r="D2003" s="305" t="s">
        <v>4</v>
      </c>
      <c r="E2003" s="306">
        <v>0</v>
      </c>
    </row>
    <row r="2004" spans="1:5" x14ac:dyDescent="0.25">
      <c r="A2004" s="302" t="s">
        <v>3067</v>
      </c>
      <c r="B2004" s="305">
        <v>91629</v>
      </c>
      <c r="C2004" s="302" t="s">
        <v>3369</v>
      </c>
      <c r="D2004" s="305" t="s">
        <v>4</v>
      </c>
      <c r="E2004" s="306">
        <v>0</v>
      </c>
    </row>
    <row r="2005" spans="1:5" x14ac:dyDescent="0.25">
      <c r="A2005" s="302" t="s">
        <v>3067</v>
      </c>
      <c r="B2005" s="305">
        <v>91631</v>
      </c>
      <c r="C2005" s="302" t="s">
        <v>3370</v>
      </c>
      <c r="D2005" s="305" t="s">
        <v>4</v>
      </c>
      <c r="E2005" s="306">
        <v>0</v>
      </c>
    </row>
    <row r="2006" spans="1:5" x14ac:dyDescent="0.25">
      <c r="A2006" s="302" t="s">
        <v>3067</v>
      </c>
      <c r="B2006" s="305">
        <v>91630</v>
      </c>
      <c r="C2006" s="302" t="s">
        <v>3371</v>
      </c>
      <c r="D2006" s="305" t="s">
        <v>4</v>
      </c>
      <c r="E2006" s="306">
        <v>0</v>
      </c>
    </row>
    <row r="2007" spans="1:5" x14ac:dyDescent="0.25">
      <c r="A2007" s="302" t="s">
        <v>3067</v>
      </c>
      <c r="B2007" s="305">
        <v>91632</v>
      </c>
      <c r="C2007" s="302" t="s">
        <v>3372</v>
      </c>
      <c r="D2007" s="305" t="s">
        <v>4</v>
      </c>
      <c r="E2007" s="306">
        <v>0</v>
      </c>
    </row>
    <row r="2008" spans="1:5" x14ac:dyDescent="0.25">
      <c r="A2008" s="302" t="s">
        <v>3067</v>
      </c>
      <c r="B2008" s="305">
        <v>91633</v>
      </c>
      <c r="C2008" s="302" t="s">
        <v>3373</v>
      </c>
      <c r="D2008" s="305" t="s">
        <v>4</v>
      </c>
      <c r="E2008" s="306">
        <v>0</v>
      </c>
    </row>
    <row r="2009" spans="1:5" x14ac:dyDescent="0.25">
      <c r="A2009" s="302" t="s">
        <v>3067</v>
      </c>
      <c r="B2009" s="305">
        <v>105979</v>
      </c>
      <c r="C2009" s="302" t="s">
        <v>3374</v>
      </c>
      <c r="D2009" s="305" t="s">
        <v>4</v>
      </c>
      <c r="E2009" s="306">
        <v>0</v>
      </c>
    </row>
    <row r="2010" spans="1:5" x14ac:dyDescent="0.25">
      <c r="A2010" s="302" t="s">
        <v>3067</v>
      </c>
      <c r="B2010" s="305">
        <v>105982</v>
      </c>
      <c r="C2010" s="302" t="s">
        <v>3375</v>
      </c>
      <c r="D2010" s="305" t="s">
        <v>4</v>
      </c>
      <c r="E2010" s="306">
        <v>0</v>
      </c>
    </row>
    <row r="2011" spans="1:5" x14ac:dyDescent="0.25">
      <c r="A2011" s="302" t="s">
        <v>3067</v>
      </c>
      <c r="B2011" s="305">
        <v>105980</v>
      </c>
      <c r="C2011" s="302" t="s">
        <v>3376</v>
      </c>
      <c r="D2011" s="305" t="s">
        <v>4</v>
      </c>
      <c r="E2011" s="306">
        <v>0</v>
      </c>
    </row>
    <row r="2012" spans="1:5" x14ac:dyDescent="0.25">
      <c r="A2012" s="302" t="s">
        <v>3067</v>
      </c>
      <c r="B2012" s="305">
        <v>105981</v>
      </c>
      <c r="C2012" s="302" t="s">
        <v>3377</v>
      </c>
      <c r="D2012" s="305" t="s">
        <v>4</v>
      </c>
      <c r="E2012" s="306">
        <v>0</v>
      </c>
    </row>
    <row r="2013" spans="1:5" x14ac:dyDescent="0.25">
      <c r="A2013" s="302" t="s">
        <v>3067</v>
      </c>
      <c r="B2013" s="305">
        <v>105983</v>
      </c>
      <c r="C2013" s="302" t="s">
        <v>3378</v>
      </c>
      <c r="D2013" s="305" t="s">
        <v>4</v>
      </c>
      <c r="E2013" s="306">
        <v>0</v>
      </c>
    </row>
    <row r="2014" spans="1:5" x14ac:dyDescent="0.25">
      <c r="A2014" s="302" t="s">
        <v>3067</v>
      </c>
      <c r="B2014" s="305">
        <v>98760</v>
      </c>
      <c r="C2014" s="302" t="s">
        <v>3379</v>
      </c>
      <c r="D2014" s="305" t="s">
        <v>4</v>
      </c>
      <c r="E2014" s="306">
        <v>0</v>
      </c>
    </row>
    <row r="2015" spans="1:5" x14ac:dyDescent="0.25">
      <c r="A2015" s="302" t="s">
        <v>3067</v>
      </c>
      <c r="B2015" s="305">
        <v>98761</v>
      </c>
      <c r="C2015" s="302" t="s">
        <v>3380</v>
      </c>
      <c r="D2015" s="305" t="s">
        <v>4</v>
      </c>
      <c r="E2015" s="306">
        <v>0</v>
      </c>
    </row>
    <row r="2016" spans="1:5" x14ac:dyDescent="0.25">
      <c r="A2016" s="302" t="s">
        <v>3067</v>
      </c>
      <c r="B2016" s="305">
        <v>98762</v>
      </c>
      <c r="C2016" s="302" t="s">
        <v>3381</v>
      </c>
      <c r="D2016" s="305" t="s">
        <v>4</v>
      </c>
      <c r="E2016" s="306">
        <v>0</v>
      </c>
    </row>
    <row r="2017" spans="1:5" x14ac:dyDescent="0.25">
      <c r="A2017" s="302" t="s">
        <v>3067</v>
      </c>
      <c r="B2017" s="305">
        <v>98763</v>
      </c>
      <c r="C2017" s="302" t="s">
        <v>3382</v>
      </c>
      <c r="D2017" s="305" t="s">
        <v>4</v>
      </c>
      <c r="E2017" s="306">
        <v>0</v>
      </c>
    </row>
    <row r="2018" spans="1:5" x14ac:dyDescent="0.25">
      <c r="A2018" s="302" t="s">
        <v>3067</v>
      </c>
      <c r="B2018" s="305">
        <v>99829</v>
      </c>
      <c r="C2018" s="302" t="s">
        <v>3383</v>
      </c>
      <c r="D2018" s="305" t="s">
        <v>4</v>
      </c>
      <c r="E2018" s="306">
        <v>0</v>
      </c>
    </row>
    <row r="2019" spans="1:5" x14ac:dyDescent="0.25">
      <c r="A2019" s="302" t="s">
        <v>3067</v>
      </c>
      <c r="B2019" s="305">
        <v>99830</v>
      </c>
      <c r="C2019" s="302" t="s">
        <v>3384</v>
      </c>
      <c r="D2019" s="305" t="s">
        <v>4</v>
      </c>
      <c r="E2019" s="306">
        <v>0</v>
      </c>
    </row>
    <row r="2020" spans="1:5" x14ac:dyDescent="0.25">
      <c r="A2020" s="302" t="s">
        <v>3067</v>
      </c>
      <c r="B2020" s="305">
        <v>99831</v>
      </c>
      <c r="C2020" s="302" t="s">
        <v>3385</v>
      </c>
      <c r="D2020" s="305" t="s">
        <v>4</v>
      </c>
      <c r="E2020" s="306">
        <v>0</v>
      </c>
    </row>
    <row r="2021" spans="1:5" x14ac:dyDescent="0.25">
      <c r="A2021" s="302" t="s">
        <v>3067</v>
      </c>
      <c r="B2021" s="305">
        <v>99832</v>
      </c>
      <c r="C2021" s="302" t="s">
        <v>3386</v>
      </c>
      <c r="D2021" s="305" t="s">
        <v>4</v>
      </c>
      <c r="E2021" s="306">
        <v>0</v>
      </c>
    </row>
    <row r="2022" spans="1:5" x14ac:dyDescent="0.25">
      <c r="A2022" s="302" t="s">
        <v>3067</v>
      </c>
      <c r="B2022" s="305">
        <v>104519</v>
      </c>
      <c r="C2022" s="302" t="s">
        <v>3387</v>
      </c>
      <c r="D2022" s="305" t="s">
        <v>4</v>
      </c>
      <c r="E2022" s="306">
        <v>0</v>
      </c>
    </row>
    <row r="2023" spans="1:5" x14ac:dyDescent="0.25">
      <c r="A2023" s="302" t="s">
        <v>3067</v>
      </c>
      <c r="B2023" s="305">
        <v>90682</v>
      </c>
      <c r="C2023" s="302" t="s">
        <v>3388</v>
      </c>
      <c r="D2023" s="305" t="s">
        <v>4</v>
      </c>
      <c r="E2023" s="306">
        <v>0</v>
      </c>
    </row>
    <row r="2024" spans="1:5" x14ac:dyDescent="0.25">
      <c r="A2024" s="302" t="s">
        <v>3067</v>
      </c>
      <c r="B2024" s="305">
        <v>90683</v>
      </c>
      <c r="C2024" s="302" t="s">
        <v>3389</v>
      </c>
      <c r="D2024" s="305" t="s">
        <v>4</v>
      </c>
      <c r="E2024" s="306">
        <v>0</v>
      </c>
    </row>
    <row r="2025" spans="1:5" x14ac:dyDescent="0.25">
      <c r="A2025" s="302" t="s">
        <v>3067</v>
      </c>
      <c r="B2025" s="305">
        <v>90684</v>
      </c>
      <c r="C2025" s="302" t="s">
        <v>3390</v>
      </c>
      <c r="D2025" s="305" t="s">
        <v>4</v>
      </c>
      <c r="E2025" s="306">
        <v>0</v>
      </c>
    </row>
    <row r="2026" spans="1:5" x14ac:dyDescent="0.25">
      <c r="A2026" s="302" t="s">
        <v>3067</v>
      </c>
      <c r="B2026" s="305">
        <v>90685</v>
      </c>
      <c r="C2026" s="302" t="s">
        <v>3391</v>
      </c>
      <c r="D2026" s="305" t="s">
        <v>4</v>
      </c>
      <c r="E2026" s="306">
        <v>0</v>
      </c>
    </row>
    <row r="2027" spans="1:5" x14ac:dyDescent="0.25">
      <c r="A2027" s="302" t="s">
        <v>3067</v>
      </c>
      <c r="B2027" s="305">
        <v>95114</v>
      </c>
      <c r="C2027" s="302" t="s">
        <v>3392</v>
      </c>
      <c r="D2027" s="305" t="s">
        <v>4</v>
      </c>
      <c r="E2027" s="306">
        <v>0</v>
      </c>
    </row>
    <row r="2028" spans="1:5" x14ac:dyDescent="0.25">
      <c r="A2028" s="302" t="s">
        <v>3067</v>
      </c>
      <c r="B2028" s="305">
        <v>95115</v>
      </c>
      <c r="C2028" s="302" t="s">
        <v>3393</v>
      </c>
      <c r="D2028" s="305" t="s">
        <v>4</v>
      </c>
      <c r="E2028" s="306">
        <v>0</v>
      </c>
    </row>
    <row r="2029" spans="1:5" x14ac:dyDescent="0.25">
      <c r="A2029" s="302" t="s">
        <v>3067</v>
      </c>
      <c r="B2029" s="305">
        <v>53863</v>
      </c>
      <c r="C2029" s="302" t="s">
        <v>3394</v>
      </c>
      <c r="D2029" s="305" t="s">
        <v>4</v>
      </c>
      <c r="E2029" s="306">
        <v>0</v>
      </c>
    </row>
    <row r="2030" spans="1:5" x14ac:dyDescent="0.25">
      <c r="A2030" s="302" t="s">
        <v>3067</v>
      </c>
      <c r="B2030" s="305">
        <v>104655</v>
      </c>
      <c r="C2030" s="302" t="s">
        <v>3395</v>
      </c>
      <c r="D2030" s="305" t="s">
        <v>4</v>
      </c>
      <c r="E2030" s="306">
        <v>0</v>
      </c>
    </row>
    <row r="2031" spans="1:5" x14ac:dyDescent="0.25">
      <c r="A2031" s="302" t="s">
        <v>3067</v>
      </c>
      <c r="B2031" s="305">
        <v>102270</v>
      </c>
      <c r="C2031" s="302" t="s">
        <v>3396</v>
      </c>
      <c r="D2031" s="305" t="s">
        <v>4</v>
      </c>
      <c r="E2031" s="306">
        <v>0</v>
      </c>
    </row>
    <row r="2032" spans="1:5" x14ac:dyDescent="0.25">
      <c r="A2032" s="302" t="s">
        <v>3067</v>
      </c>
      <c r="B2032" s="305">
        <v>102271</v>
      </c>
      <c r="C2032" s="302" t="s">
        <v>3397</v>
      </c>
      <c r="D2032" s="305" t="s">
        <v>4</v>
      </c>
      <c r="E2032" s="306">
        <v>0</v>
      </c>
    </row>
    <row r="2033" spans="1:5" x14ac:dyDescent="0.25">
      <c r="A2033" s="302" t="s">
        <v>3067</v>
      </c>
      <c r="B2033" s="305">
        <v>102272</v>
      </c>
      <c r="C2033" s="302" t="s">
        <v>3398</v>
      </c>
      <c r="D2033" s="305" t="s">
        <v>4</v>
      </c>
      <c r="E2033" s="306">
        <v>0</v>
      </c>
    </row>
    <row r="2034" spans="1:5" x14ac:dyDescent="0.25">
      <c r="A2034" s="302" t="s">
        <v>3067</v>
      </c>
      <c r="B2034" s="305">
        <v>102273</v>
      </c>
      <c r="C2034" s="302" t="s">
        <v>3399</v>
      </c>
      <c r="D2034" s="305" t="s">
        <v>4</v>
      </c>
      <c r="E2034" s="306">
        <v>0</v>
      </c>
    </row>
    <row r="2035" spans="1:5" x14ac:dyDescent="0.25">
      <c r="A2035" s="302" t="s">
        <v>3067</v>
      </c>
      <c r="B2035" s="305">
        <v>95255</v>
      </c>
      <c r="C2035" s="302" t="s">
        <v>3400</v>
      </c>
      <c r="D2035" s="305" t="s">
        <v>4</v>
      </c>
      <c r="E2035" s="306">
        <v>0</v>
      </c>
    </row>
    <row r="2036" spans="1:5" x14ac:dyDescent="0.25">
      <c r="A2036" s="302" t="s">
        <v>3067</v>
      </c>
      <c r="B2036" s="305">
        <v>95256</v>
      </c>
      <c r="C2036" s="302" t="s">
        <v>3401</v>
      </c>
      <c r="D2036" s="305" t="s">
        <v>4</v>
      </c>
      <c r="E2036" s="306">
        <v>0</v>
      </c>
    </row>
    <row r="2037" spans="1:5" x14ac:dyDescent="0.25">
      <c r="A2037" s="302" t="s">
        <v>3067</v>
      </c>
      <c r="B2037" s="305">
        <v>95257</v>
      </c>
      <c r="C2037" s="302" t="s">
        <v>3402</v>
      </c>
      <c r="D2037" s="305" t="s">
        <v>4</v>
      </c>
      <c r="E2037" s="306">
        <v>0</v>
      </c>
    </row>
    <row r="2038" spans="1:5" x14ac:dyDescent="0.25">
      <c r="A2038" s="302" t="s">
        <v>3067</v>
      </c>
      <c r="B2038" s="305">
        <v>105913</v>
      </c>
      <c r="C2038" s="302" t="s">
        <v>3403</v>
      </c>
      <c r="D2038" s="305" t="s">
        <v>4</v>
      </c>
      <c r="E2038" s="306">
        <v>0</v>
      </c>
    </row>
    <row r="2039" spans="1:5" x14ac:dyDescent="0.25">
      <c r="A2039" s="302" t="s">
        <v>3067</v>
      </c>
      <c r="B2039" s="305">
        <v>105914</v>
      </c>
      <c r="C2039" s="302" t="s">
        <v>3404</v>
      </c>
      <c r="D2039" s="305" t="s">
        <v>4</v>
      </c>
      <c r="E2039" s="306">
        <v>0</v>
      </c>
    </row>
    <row r="2040" spans="1:5" x14ac:dyDescent="0.25">
      <c r="A2040" s="302" t="s">
        <v>3067</v>
      </c>
      <c r="B2040" s="305">
        <v>105915</v>
      </c>
      <c r="C2040" s="302" t="s">
        <v>3405</v>
      </c>
      <c r="D2040" s="305" t="s">
        <v>4</v>
      </c>
      <c r="E2040" s="306">
        <v>0</v>
      </c>
    </row>
    <row r="2041" spans="1:5" x14ac:dyDescent="0.25">
      <c r="A2041" s="302" t="s">
        <v>3067</v>
      </c>
      <c r="B2041" s="305">
        <v>103792</v>
      </c>
      <c r="C2041" s="302" t="s">
        <v>3406</v>
      </c>
      <c r="D2041" s="305" t="s">
        <v>4</v>
      </c>
      <c r="E2041" s="306">
        <v>0</v>
      </c>
    </row>
    <row r="2042" spans="1:5" x14ac:dyDescent="0.25">
      <c r="A2042" s="302" t="s">
        <v>3067</v>
      </c>
      <c r="B2042" s="305">
        <v>96054</v>
      </c>
      <c r="C2042" s="302" t="s">
        <v>3407</v>
      </c>
      <c r="D2042" s="305" t="s">
        <v>4</v>
      </c>
      <c r="E2042" s="306">
        <v>0</v>
      </c>
    </row>
    <row r="2043" spans="1:5" x14ac:dyDescent="0.25">
      <c r="A2043" s="302" t="s">
        <v>3067</v>
      </c>
      <c r="B2043" s="305">
        <v>96060</v>
      </c>
      <c r="C2043" s="302" t="s">
        <v>3408</v>
      </c>
      <c r="D2043" s="305" t="s">
        <v>4</v>
      </c>
      <c r="E2043" s="306">
        <v>0</v>
      </c>
    </row>
    <row r="2044" spans="1:5" x14ac:dyDescent="0.25">
      <c r="A2044" s="302" t="s">
        <v>3067</v>
      </c>
      <c r="B2044" s="305">
        <v>96061</v>
      </c>
      <c r="C2044" s="302" t="s">
        <v>3409</v>
      </c>
      <c r="D2044" s="305" t="s">
        <v>4</v>
      </c>
      <c r="E2044" s="306">
        <v>0</v>
      </c>
    </row>
    <row r="2045" spans="1:5" x14ac:dyDescent="0.25">
      <c r="A2045" s="302" t="s">
        <v>3067</v>
      </c>
      <c r="B2045" s="305">
        <v>96062</v>
      </c>
      <c r="C2045" s="302" t="s">
        <v>3410</v>
      </c>
      <c r="D2045" s="305" t="s">
        <v>4</v>
      </c>
      <c r="E2045" s="306">
        <v>0</v>
      </c>
    </row>
    <row r="2046" spans="1:5" x14ac:dyDescent="0.25">
      <c r="A2046" s="302" t="s">
        <v>3067</v>
      </c>
      <c r="B2046" s="305">
        <v>90688</v>
      </c>
      <c r="C2046" s="302" t="s">
        <v>3411</v>
      </c>
      <c r="D2046" s="305" t="s">
        <v>4</v>
      </c>
      <c r="E2046" s="306">
        <v>0</v>
      </c>
    </row>
    <row r="2047" spans="1:5" x14ac:dyDescent="0.25">
      <c r="A2047" s="302" t="s">
        <v>3067</v>
      </c>
      <c r="B2047" s="305">
        <v>90689</v>
      </c>
      <c r="C2047" s="302" t="s">
        <v>3412</v>
      </c>
      <c r="D2047" s="305" t="s">
        <v>4</v>
      </c>
      <c r="E2047" s="306">
        <v>0</v>
      </c>
    </row>
    <row r="2048" spans="1:5" x14ac:dyDescent="0.25">
      <c r="A2048" s="302" t="s">
        <v>3067</v>
      </c>
      <c r="B2048" s="305">
        <v>90690</v>
      </c>
      <c r="C2048" s="302" t="s">
        <v>3413</v>
      </c>
      <c r="D2048" s="305" t="s">
        <v>4</v>
      </c>
      <c r="E2048" s="306">
        <v>0</v>
      </c>
    </row>
    <row r="2049" spans="1:5" x14ac:dyDescent="0.25">
      <c r="A2049" s="302" t="s">
        <v>3067</v>
      </c>
      <c r="B2049" s="305">
        <v>90691</v>
      </c>
      <c r="C2049" s="302" t="s">
        <v>3414</v>
      </c>
      <c r="D2049" s="305" t="s">
        <v>4</v>
      </c>
      <c r="E2049" s="306">
        <v>0</v>
      </c>
    </row>
    <row r="2050" spans="1:5" x14ac:dyDescent="0.25">
      <c r="A2050" s="302" t="s">
        <v>3067</v>
      </c>
      <c r="B2050" s="305">
        <v>96241</v>
      </c>
      <c r="C2050" s="302" t="s">
        <v>3415</v>
      </c>
      <c r="D2050" s="305" t="s">
        <v>4</v>
      </c>
      <c r="E2050" s="306">
        <v>0</v>
      </c>
    </row>
    <row r="2051" spans="1:5" x14ac:dyDescent="0.25">
      <c r="A2051" s="302" t="s">
        <v>3067</v>
      </c>
      <c r="B2051" s="305">
        <v>96242</v>
      </c>
      <c r="C2051" s="302" t="s">
        <v>3416</v>
      </c>
      <c r="D2051" s="305" t="s">
        <v>4</v>
      </c>
      <c r="E2051" s="306">
        <v>0</v>
      </c>
    </row>
    <row r="2052" spans="1:5" x14ac:dyDescent="0.25">
      <c r="A2052" s="302" t="s">
        <v>3067</v>
      </c>
      <c r="B2052" s="305">
        <v>96243</v>
      </c>
      <c r="C2052" s="302" t="s">
        <v>3417</v>
      </c>
      <c r="D2052" s="305" t="s">
        <v>4</v>
      </c>
      <c r="E2052" s="306">
        <v>0</v>
      </c>
    </row>
    <row r="2053" spans="1:5" x14ac:dyDescent="0.25">
      <c r="A2053" s="302" t="s">
        <v>3067</v>
      </c>
      <c r="B2053" s="305">
        <v>96244</v>
      </c>
      <c r="C2053" s="302" t="s">
        <v>3418</v>
      </c>
      <c r="D2053" s="305" t="s">
        <v>4</v>
      </c>
      <c r="E2053" s="306">
        <v>0</v>
      </c>
    </row>
    <row r="2054" spans="1:5" x14ac:dyDescent="0.25">
      <c r="A2054" s="302" t="s">
        <v>3067</v>
      </c>
      <c r="B2054" s="305">
        <v>88400</v>
      </c>
      <c r="C2054" s="302" t="s">
        <v>3419</v>
      </c>
      <c r="D2054" s="305" t="s">
        <v>4</v>
      </c>
      <c r="E2054" s="306">
        <v>0</v>
      </c>
    </row>
    <row r="2055" spans="1:5" x14ac:dyDescent="0.25">
      <c r="A2055" s="302" t="s">
        <v>3067</v>
      </c>
      <c r="B2055" s="305">
        <v>88401</v>
      </c>
      <c r="C2055" s="302" t="s">
        <v>3420</v>
      </c>
      <c r="D2055" s="305" t="s">
        <v>4</v>
      </c>
      <c r="E2055" s="306">
        <v>0</v>
      </c>
    </row>
    <row r="2056" spans="1:5" x14ac:dyDescent="0.25">
      <c r="A2056" s="302" t="s">
        <v>3067</v>
      </c>
      <c r="B2056" s="305">
        <v>88402</v>
      </c>
      <c r="C2056" s="302" t="s">
        <v>3421</v>
      </c>
      <c r="D2056" s="305" t="s">
        <v>4</v>
      </c>
      <c r="E2056" s="306">
        <v>0</v>
      </c>
    </row>
    <row r="2057" spans="1:5" x14ac:dyDescent="0.25">
      <c r="A2057" s="302" t="s">
        <v>3067</v>
      </c>
      <c r="B2057" s="305">
        <v>88403</v>
      </c>
      <c r="C2057" s="302" t="s">
        <v>3422</v>
      </c>
      <c r="D2057" s="305" t="s">
        <v>4</v>
      </c>
      <c r="E2057" s="306">
        <v>0</v>
      </c>
    </row>
    <row r="2058" spans="1:5" x14ac:dyDescent="0.25">
      <c r="A2058" s="302" t="s">
        <v>3067</v>
      </c>
      <c r="B2058" s="305">
        <v>88387</v>
      </c>
      <c r="C2058" s="302" t="s">
        <v>3423</v>
      </c>
      <c r="D2058" s="305" t="s">
        <v>4</v>
      </c>
      <c r="E2058" s="306">
        <v>0</v>
      </c>
    </row>
    <row r="2059" spans="1:5" x14ac:dyDescent="0.25">
      <c r="A2059" s="302" t="s">
        <v>3067</v>
      </c>
      <c r="B2059" s="305">
        <v>88389</v>
      </c>
      <c r="C2059" s="302" t="s">
        <v>3424</v>
      </c>
      <c r="D2059" s="305" t="s">
        <v>4</v>
      </c>
      <c r="E2059" s="306">
        <v>0</v>
      </c>
    </row>
    <row r="2060" spans="1:5" x14ac:dyDescent="0.25">
      <c r="A2060" s="302" t="s">
        <v>3067</v>
      </c>
      <c r="B2060" s="305">
        <v>88390</v>
      </c>
      <c r="C2060" s="302" t="s">
        <v>3425</v>
      </c>
      <c r="D2060" s="305" t="s">
        <v>4</v>
      </c>
      <c r="E2060" s="306">
        <v>0</v>
      </c>
    </row>
    <row r="2061" spans="1:5" x14ac:dyDescent="0.25">
      <c r="A2061" s="302" t="s">
        <v>3067</v>
      </c>
      <c r="B2061" s="305">
        <v>88391</v>
      </c>
      <c r="C2061" s="302" t="s">
        <v>3426</v>
      </c>
      <c r="D2061" s="305" t="s">
        <v>4</v>
      </c>
      <c r="E2061" s="306">
        <v>0</v>
      </c>
    </row>
    <row r="2062" spans="1:5" x14ac:dyDescent="0.25">
      <c r="A2062" s="302" t="s">
        <v>3067</v>
      </c>
      <c r="B2062" s="305">
        <v>88394</v>
      </c>
      <c r="C2062" s="302" t="s">
        <v>3427</v>
      </c>
      <c r="D2062" s="305" t="s">
        <v>4</v>
      </c>
      <c r="E2062" s="306">
        <v>0</v>
      </c>
    </row>
    <row r="2063" spans="1:5" x14ac:dyDescent="0.25">
      <c r="A2063" s="302" t="s">
        <v>3067</v>
      </c>
      <c r="B2063" s="305">
        <v>88395</v>
      </c>
      <c r="C2063" s="302" t="s">
        <v>3428</v>
      </c>
      <c r="D2063" s="305" t="s">
        <v>4</v>
      </c>
      <c r="E2063" s="306">
        <v>0</v>
      </c>
    </row>
    <row r="2064" spans="1:5" x14ac:dyDescent="0.25">
      <c r="A2064" s="302" t="s">
        <v>3067</v>
      </c>
      <c r="B2064" s="305">
        <v>88396</v>
      </c>
      <c r="C2064" s="302" t="s">
        <v>3429</v>
      </c>
      <c r="D2064" s="305" t="s">
        <v>4</v>
      </c>
      <c r="E2064" s="306">
        <v>0</v>
      </c>
    </row>
    <row r="2065" spans="1:5" x14ac:dyDescent="0.25">
      <c r="A2065" s="302" t="s">
        <v>3067</v>
      </c>
      <c r="B2065" s="305">
        <v>88397</v>
      </c>
      <c r="C2065" s="302" t="s">
        <v>3430</v>
      </c>
      <c r="D2065" s="305" t="s">
        <v>4</v>
      </c>
      <c r="E2065" s="306">
        <v>0</v>
      </c>
    </row>
    <row r="2066" spans="1:5" x14ac:dyDescent="0.25">
      <c r="A2066" s="302" t="s">
        <v>3067</v>
      </c>
      <c r="B2066" s="305">
        <v>90633</v>
      </c>
      <c r="C2066" s="302" t="s">
        <v>3431</v>
      </c>
      <c r="D2066" s="305" t="s">
        <v>4</v>
      </c>
      <c r="E2066" s="306">
        <v>0</v>
      </c>
    </row>
    <row r="2067" spans="1:5" x14ac:dyDescent="0.25">
      <c r="A2067" s="302" t="s">
        <v>3067</v>
      </c>
      <c r="B2067" s="305">
        <v>90634</v>
      </c>
      <c r="C2067" s="302" t="s">
        <v>3432</v>
      </c>
      <c r="D2067" s="305" t="s">
        <v>4</v>
      </c>
      <c r="E2067" s="306">
        <v>0</v>
      </c>
    </row>
    <row r="2068" spans="1:5" x14ac:dyDescent="0.25">
      <c r="A2068" s="302" t="s">
        <v>3067</v>
      </c>
      <c r="B2068" s="305">
        <v>90635</v>
      </c>
      <c r="C2068" s="302" t="s">
        <v>3433</v>
      </c>
      <c r="D2068" s="305" t="s">
        <v>4</v>
      </c>
      <c r="E2068" s="306">
        <v>0</v>
      </c>
    </row>
    <row r="2069" spans="1:5" x14ac:dyDescent="0.25">
      <c r="A2069" s="302" t="s">
        <v>3067</v>
      </c>
      <c r="B2069" s="305">
        <v>90636</v>
      </c>
      <c r="C2069" s="302" t="s">
        <v>3434</v>
      </c>
      <c r="D2069" s="305" t="s">
        <v>4</v>
      </c>
      <c r="E2069" s="306">
        <v>0</v>
      </c>
    </row>
    <row r="2070" spans="1:5" x14ac:dyDescent="0.25">
      <c r="A2070" s="302" t="s">
        <v>3067</v>
      </c>
      <c r="B2070" s="305">
        <v>103241</v>
      </c>
      <c r="C2070" s="302" t="s">
        <v>3435</v>
      </c>
      <c r="D2070" s="305" t="s">
        <v>4</v>
      </c>
      <c r="E2070" s="306">
        <v>0</v>
      </c>
    </row>
    <row r="2071" spans="1:5" x14ac:dyDescent="0.25">
      <c r="A2071" s="302" t="s">
        <v>3067</v>
      </c>
      <c r="B2071" s="305">
        <v>88853</v>
      </c>
      <c r="C2071" s="302" t="s">
        <v>3436</v>
      </c>
      <c r="D2071" s="305" t="s">
        <v>4</v>
      </c>
      <c r="E2071" s="306">
        <v>0</v>
      </c>
    </row>
    <row r="2072" spans="1:5" x14ac:dyDescent="0.25">
      <c r="A2072" s="302" t="s">
        <v>3067</v>
      </c>
      <c r="B2072" s="305">
        <v>88854</v>
      </c>
      <c r="C2072" s="302" t="s">
        <v>3437</v>
      </c>
      <c r="D2072" s="305" t="s">
        <v>4</v>
      </c>
      <c r="E2072" s="306">
        <v>0</v>
      </c>
    </row>
    <row r="2073" spans="1:5" x14ac:dyDescent="0.25">
      <c r="A2073" s="302" t="s">
        <v>3067</v>
      </c>
      <c r="B2073" s="305">
        <v>5692</v>
      </c>
      <c r="C2073" s="302" t="s">
        <v>3438</v>
      </c>
      <c r="D2073" s="305" t="s">
        <v>4</v>
      </c>
      <c r="E2073" s="306">
        <v>0</v>
      </c>
    </row>
    <row r="2074" spans="1:5" x14ac:dyDescent="0.25">
      <c r="A2074" s="302" t="s">
        <v>3067</v>
      </c>
      <c r="B2074" s="305">
        <v>5693</v>
      </c>
      <c r="C2074" s="302" t="s">
        <v>3439</v>
      </c>
      <c r="D2074" s="305" t="s">
        <v>4</v>
      </c>
      <c r="E2074" s="306">
        <v>0</v>
      </c>
    </row>
    <row r="2075" spans="1:5" x14ac:dyDescent="0.25">
      <c r="A2075" s="302" t="s">
        <v>3067</v>
      </c>
      <c r="B2075" s="305">
        <v>7044</v>
      </c>
      <c r="C2075" s="302" t="s">
        <v>3440</v>
      </c>
      <c r="D2075" s="305" t="s">
        <v>4</v>
      </c>
      <c r="E2075" s="306">
        <v>0</v>
      </c>
    </row>
    <row r="2076" spans="1:5" x14ac:dyDescent="0.25">
      <c r="A2076" s="302" t="s">
        <v>3067</v>
      </c>
      <c r="B2076" s="305">
        <v>7045</v>
      </c>
      <c r="C2076" s="302" t="s">
        <v>3441</v>
      </c>
      <c r="D2076" s="305" t="s">
        <v>4</v>
      </c>
      <c r="E2076" s="306">
        <v>0</v>
      </c>
    </row>
    <row r="2077" spans="1:5" x14ac:dyDescent="0.25">
      <c r="A2077" s="302" t="s">
        <v>3067</v>
      </c>
      <c r="B2077" s="305">
        <v>7046</v>
      </c>
      <c r="C2077" s="302" t="s">
        <v>3442</v>
      </c>
      <c r="D2077" s="305" t="s">
        <v>4</v>
      </c>
      <c r="E2077" s="306">
        <v>0</v>
      </c>
    </row>
    <row r="2078" spans="1:5" x14ac:dyDescent="0.25">
      <c r="A2078" s="302" t="s">
        <v>3067</v>
      </c>
      <c r="B2078" s="305">
        <v>7047</v>
      </c>
      <c r="C2078" s="302" t="s">
        <v>3443</v>
      </c>
      <c r="D2078" s="305" t="s">
        <v>4</v>
      </c>
      <c r="E2078" s="306">
        <v>0</v>
      </c>
    </row>
    <row r="2079" spans="1:5" x14ac:dyDescent="0.25">
      <c r="A2079" s="302" t="s">
        <v>3067</v>
      </c>
      <c r="B2079" s="305">
        <v>89228</v>
      </c>
      <c r="C2079" s="302" t="s">
        <v>3444</v>
      </c>
      <c r="D2079" s="305" t="s">
        <v>4</v>
      </c>
      <c r="E2079" s="306">
        <v>0</v>
      </c>
    </row>
    <row r="2080" spans="1:5" x14ac:dyDescent="0.25">
      <c r="A2080" s="302" t="s">
        <v>3067</v>
      </c>
      <c r="B2080" s="305">
        <v>89229</v>
      </c>
      <c r="C2080" s="302" t="s">
        <v>3445</v>
      </c>
      <c r="D2080" s="305" t="s">
        <v>4</v>
      </c>
      <c r="E2080" s="306">
        <v>0</v>
      </c>
    </row>
    <row r="2081" spans="1:5" x14ac:dyDescent="0.25">
      <c r="A2081" s="302" t="s">
        <v>3067</v>
      </c>
      <c r="B2081" s="305">
        <v>5779</v>
      </c>
      <c r="C2081" s="302" t="s">
        <v>3446</v>
      </c>
      <c r="D2081" s="305" t="s">
        <v>4</v>
      </c>
      <c r="E2081" s="306">
        <v>0</v>
      </c>
    </row>
    <row r="2082" spans="1:5" x14ac:dyDescent="0.25">
      <c r="A2082" s="302" t="s">
        <v>3067</v>
      </c>
      <c r="B2082" s="305">
        <v>53849</v>
      </c>
      <c r="C2082" s="302" t="s">
        <v>3447</v>
      </c>
      <c r="D2082" s="305" t="s">
        <v>4</v>
      </c>
      <c r="E2082" s="306">
        <v>0</v>
      </c>
    </row>
    <row r="2083" spans="1:5" x14ac:dyDescent="0.25">
      <c r="A2083" s="302" t="s">
        <v>3067</v>
      </c>
      <c r="B2083" s="305">
        <v>95129</v>
      </c>
      <c r="C2083" s="302" t="s">
        <v>3448</v>
      </c>
      <c r="D2083" s="305" t="s">
        <v>4</v>
      </c>
      <c r="E2083" s="306">
        <v>0</v>
      </c>
    </row>
    <row r="2084" spans="1:5" x14ac:dyDescent="0.25">
      <c r="A2084" s="302" t="s">
        <v>3067</v>
      </c>
      <c r="B2084" s="305">
        <v>95130</v>
      </c>
      <c r="C2084" s="302" t="s">
        <v>3449</v>
      </c>
      <c r="D2084" s="305" t="s">
        <v>4</v>
      </c>
      <c r="E2084" s="306">
        <v>0</v>
      </c>
    </row>
    <row r="2085" spans="1:5" x14ac:dyDescent="0.25">
      <c r="A2085" s="302" t="s">
        <v>3067</v>
      </c>
      <c r="B2085" s="305">
        <v>95131</v>
      </c>
      <c r="C2085" s="302" t="s">
        <v>3450</v>
      </c>
      <c r="D2085" s="305" t="s">
        <v>4</v>
      </c>
      <c r="E2085" s="306">
        <v>0</v>
      </c>
    </row>
    <row r="2086" spans="1:5" x14ac:dyDescent="0.25">
      <c r="A2086" s="302" t="s">
        <v>3067</v>
      </c>
      <c r="B2086" s="305">
        <v>95132</v>
      </c>
      <c r="C2086" s="302" t="s">
        <v>3451</v>
      </c>
      <c r="D2086" s="305" t="s">
        <v>4</v>
      </c>
      <c r="E2086" s="306">
        <v>0</v>
      </c>
    </row>
    <row r="2087" spans="1:5" x14ac:dyDescent="0.25">
      <c r="A2087" s="302" t="s">
        <v>3067</v>
      </c>
      <c r="B2087" s="305">
        <v>102985</v>
      </c>
      <c r="C2087" s="302" t="s">
        <v>3452</v>
      </c>
      <c r="D2087" s="305" t="s">
        <v>4</v>
      </c>
      <c r="E2087" s="306">
        <v>0</v>
      </c>
    </row>
    <row r="2088" spans="1:5" x14ac:dyDescent="0.25">
      <c r="A2088" s="302" t="s">
        <v>3067</v>
      </c>
      <c r="B2088" s="305">
        <v>92956</v>
      </c>
      <c r="C2088" s="302" t="s">
        <v>3453</v>
      </c>
      <c r="D2088" s="305" t="s">
        <v>4</v>
      </c>
      <c r="E2088" s="306">
        <v>0</v>
      </c>
    </row>
    <row r="2089" spans="1:5" x14ac:dyDescent="0.25">
      <c r="A2089" s="302" t="s">
        <v>3067</v>
      </c>
      <c r="B2089" s="305">
        <v>92957</v>
      </c>
      <c r="C2089" s="302" t="s">
        <v>3454</v>
      </c>
      <c r="D2089" s="305" t="s">
        <v>4</v>
      </c>
      <c r="E2089" s="306">
        <v>0</v>
      </c>
    </row>
    <row r="2090" spans="1:5" x14ac:dyDescent="0.25">
      <c r="A2090" s="302" t="s">
        <v>3067</v>
      </c>
      <c r="B2090" s="305">
        <v>92958</v>
      </c>
      <c r="C2090" s="302" t="s">
        <v>3455</v>
      </c>
      <c r="D2090" s="305" t="s">
        <v>4</v>
      </c>
      <c r="E2090" s="306">
        <v>0</v>
      </c>
    </row>
    <row r="2091" spans="1:5" x14ac:dyDescent="0.25">
      <c r="A2091" s="302" t="s">
        <v>3067</v>
      </c>
      <c r="B2091" s="305">
        <v>92959</v>
      </c>
      <c r="C2091" s="302" t="s">
        <v>3456</v>
      </c>
      <c r="D2091" s="305" t="s">
        <v>4</v>
      </c>
      <c r="E2091" s="306">
        <v>0</v>
      </c>
    </row>
    <row r="2092" spans="1:5" x14ac:dyDescent="0.25">
      <c r="A2092" s="302" t="s">
        <v>3067</v>
      </c>
      <c r="B2092" s="305">
        <v>102861</v>
      </c>
      <c r="C2092" s="302" t="s">
        <v>3457</v>
      </c>
      <c r="D2092" s="305" t="s">
        <v>4</v>
      </c>
      <c r="E2092" s="306">
        <v>0</v>
      </c>
    </row>
    <row r="2093" spans="1:5" x14ac:dyDescent="0.25">
      <c r="A2093" s="302" t="s">
        <v>3067</v>
      </c>
      <c r="B2093" s="305">
        <v>93404</v>
      </c>
      <c r="C2093" s="302" t="s">
        <v>3458</v>
      </c>
      <c r="D2093" s="305" t="s">
        <v>4</v>
      </c>
      <c r="E2093" s="306">
        <v>0</v>
      </c>
    </row>
    <row r="2094" spans="1:5" x14ac:dyDescent="0.25">
      <c r="A2094" s="302" t="s">
        <v>3067</v>
      </c>
      <c r="B2094" s="305">
        <v>93405</v>
      </c>
      <c r="C2094" s="302" t="s">
        <v>3459</v>
      </c>
      <c r="D2094" s="305" t="s">
        <v>4</v>
      </c>
      <c r="E2094" s="306">
        <v>0</v>
      </c>
    </row>
    <row r="2095" spans="1:5" x14ac:dyDescent="0.25">
      <c r="A2095" s="302" t="s">
        <v>3067</v>
      </c>
      <c r="B2095" s="305">
        <v>93406</v>
      </c>
      <c r="C2095" s="302" t="s">
        <v>3460</v>
      </c>
      <c r="D2095" s="305" t="s">
        <v>4</v>
      </c>
      <c r="E2095" s="306">
        <v>0</v>
      </c>
    </row>
    <row r="2096" spans="1:5" x14ac:dyDescent="0.25">
      <c r="A2096" s="302" t="s">
        <v>3067</v>
      </c>
      <c r="B2096" s="305">
        <v>93407</v>
      </c>
      <c r="C2096" s="302" t="s">
        <v>3461</v>
      </c>
      <c r="D2096" s="305" t="s">
        <v>4</v>
      </c>
      <c r="E2096" s="306">
        <v>0</v>
      </c>
    </row>
    <row r="2097" spans="1:5" x14ac:dyDescent="0.25">
      <c r="A2097" s="302" t="s">
        <v>3067</v>
      </c>
      <c r="B2097" s="305">
        <v>102939</v>
      </c>
      <c r="C2097" s="302" t="s">
        <v>3462</v>
      </c>
      <c r="D2097" s="305" t="s">
        <v>4</v>
      </c>
      <c r="E2097" s="306">
        <v>0</v>
      </c>
    </row>
    <row r="2098" spans="1:5" x14ac:dyDescent="0.25">
      <c r="A2098" s="302" t="s">
        <v>3067</v>
      </c>
      <c r="B2098" s="305">
        <v>103162</v>
      </c>
      <c r="C2098" s="302" t="s">
        <v>3463</v>
      </c>
      <c r="D2098" s="305" t="s">
        <v>4</v>
      </c>
      <c r="E2098" s="306">
        <v>0</v>
      </c>
    </row>
    <row r="2099" spans="1:5" x14ac:dyDescent="0.25">
      <c r="A2099" s="302" t="s">
        <v>3067</v>
      </c>
      <c r="B2099" s="305">
        <v>103156</v>
      </c>
      <c r="C2099" s="302" t="s">
        <v>3464</v>
      </c>
      <c r="D2099" s="305" t="s">
        <v>4</v>
      </c>
      <c r="E2099" s="306">
        <v>0</v>
      </c>
    </row>
    <row r="2100" spans="1:5" x14ac:dyDescent="0.25">
      <c r="A2100" s="302" t="s">
        <v>3067</v>
      </c>
      <c r="B2100" s="305">
        <v>103174</v>
      </c>
      <c r="C2100" s="302" t="s">
        <v>3465</v>
      </c>
      <c r="D2100" s="305" t="s">
        <v>4</v>
      </c>
      <c r="E2100" s="306">
        <v>0</v>
      </c>
    </row>
    <row r="2101" spans="1:5" x14ac:dyDescent="0.25">
      <c r="A2101" s="302" t="s">
        <v>3067</v>
      </c>
      <c r="B2101" s="305">
        <v>103180</v>
      </c>
      <c r="C2101" s="302" t="s">
        <v>3466</v>
      </c>
      <c r="D2101" s="305" t="s">
        <v>4</v>
      </c>
      <c r="E2101" s="306">
        <v>0</v>
      </c>
    </row>
    <row r="2102" spans="1:5" x14ac:dyDescent="0.25">
      <c r="A2102" s="302" t="s">
        <v>3067</v>
      </c>
      <c r="B2102" s="305">
        <v>103168</v>
      </c>
      <c r="C2102" s="302" t="s">
        <v>3467</v>
      </c>
      <c r="D2102" s="305" t="s">
        <v>4</v>
      </c>
      <c r="E2102" s="306">
        <v>0</v>
      </c>
    </row>
    <row r="2103" spans="1:5" x14ac:dyDescent="0.25">
      <c r="A2103" s="302" t="s">
        <v>3067</v>
      </c>
      <c r="B2103" s="305">
        <v>102867</v>
      </c>
      <c r="C2103" s="302" t="s">
        <v>3468</v>
      </c>
      <c r="D2103" s="305" t="s">
        <v>4</v>
      </c>
      <c r="E2103" s="306">
        <v>0</v>
      </c>
    </row>
    <row r="2104" spans="1:5" x14ac:dyDescent="0.25">
      <c r="A2104" s="302" t="s">
        <v>3067</v>
      </c>
      <c r="B2104" s="305">
        <v>92108</v>
      </c>
      <c r="C2104" s="302" t="s">
        <v>3469</v>
      </c>
      <c r="D2104" s="305" t="s">
        <v>4</v>
      </c>
      <c r="E2104" s="306">
        <v>0</v>
      </c>
    </row>
    <row r="2105" spans="1:5" x14ac:dyDescent="0.25">
      <c r="A2105" s="302" t="s">
        <v>3067</v>
      </c>
      <c r="B2105" s="305">
        <v>92109</v>
      </c>
      <c r="C2105" s="302" t="s">
        <v>3470</v>
      </c>
      <c r="D2105" s="305" t="s">
        <v>4</v>
      </c>
      <c r="E2105" s="306">
        <v>0</v>
      </c>
    </row>
    <row r="2106" spans="1:5" x14ac:dyDescent="0.25">
      <c r="A2106" s="302" t="s">
        <v>3067</v>
      </c>
      <c r="B2106" s="305">
        <v>92110</v>
      </c>
      <c r="C2106" s="302" t="s">
        <v>3471</v>
      </c>
      <c r="D2106" s="305" t="s">
        <v>4</v>
      </c>
      <c r="E2106" s="306">
        <v>0</v>
      </c>
    </row>
    <row r="2107" spans="1:5" x14ac:dyDescent="0.25">
      <c r="A2107" s="302" t="s">
        <v>3067</v>
      </c>
      <c r="B2107" s="305">
        <v>92111</v>
      </c>
      <c r="C2107" s="302" t="s">
        <v>3472</v>
      </c>
      <c r="D2107" s="305" t="s">
        <v>4</v>
      </c>
      <c r="E2107" s="306">
        <v>0</v>
      </c>
    </row>
    <row r="2108" spans="1:5" x14ac:dyDescent="0.25">
      <c r="A2108" s="302" t="s">
        <v>3067</v>
      </c>
      <c r="B2108" s="305">
        <v>90670</v>
      </c>
      <c r="C2108" s="302" t="s">
        <v>3473</v>
      </c>
      <c r="D2108" s="305" t="s">
        <v>4</v>
      </c>
      <c r="E2108" s="306">
        <v>0</v>
      </c>
    </row>
    <row r="2109" spans="1:5" x14ac:dyDescent="0.25">
      <c r="A2109" s="302" t="s">
        <v>3067</v>
      </c>
      <c r="B2109" s="305">
        <v>90671</v>
      </c>
      <c r="C2109" s="302" t="s">
        <v>3474</v>
      </c>
      <c r="D2109" s="305" t="s">
        <v>4</v>
      </c>
      <c r="E2109" s="306">
        <v>0</v>
      </c>
    </row>
    <row r="2110" spans="1:5" x14ac:dyDescent="0.25">
      <c r="A2110" s="302" t="s">
        <v>3067</v>
      </c>
      <c r="B2110" s="305">
        <v>90672</v>
      </c>
      <c r="C2110" s="302" t="s">
        <v>3475</v>
      </c>
      <c r="D2110" s="305" t="s">
        <v>4</v>
      </c>
      <c r="E2110" s="306">
        <v>0</v>
      </c>
    </row>
    <row r="2111" spans="1:5" x14ac:dyDescent="0.25">
      <c r="A2111" s="302" t="s">
        <v>3067</v>
      </c>
      <c r="B2111" s="305">
        <v>90673</v>
      </c>
      <c r="C2111" s="302" t="s">
        <v>3476</v>
      </c>
      <c r="D2111" s="305" t="s">
        <v>4</v>
      </c>
      <c r="E2111" s="306">
        <v>0</v>
      </c>
    </row>
    <row r="2112" spans="1:5" x14ac:dyDescent="0.25">
      <c r="A2112" s="302" t="s">
        <v>3067</v>
      </c>
      <c r="B2112" s="305">
        <v>93220</v>
      </c>
      <c r="C2112" s="302" t="s">
        <v>3477</v>
      </c>
      <c r="D2112" s="305" t="s">
        <v>4</v>
      </c>
      <c r="E2112" s="306">
        <v>0</v>
      </c>
    </row>
    <row r="2113" spans="1:5" x14ac:dyDescent="0.25">
      <c r="A2113" s="302" t="s">
        <v>3067</v>
      </c>
      <c r="B2113" s="305">
        <v>93221</v>
      </c>
      <c r="C2113" s="302" t="s">
        <v>3478</v>
      </c>
      <c r="D2113" s="305" t="s">
        <v>4</v>
      </c>
      <c r="E2113" s="306">
        <v>0</v>
      </c>
    </row>
    <row r="2114" spans="1:5" x14ac:dyDescent="0.25">
      <c r="A2114" s="302" t="s">
        <v>3067</v>
      </c>
      <c r="B2114" s="305">
        <v>93222</v>
      </c>
      <c r="C2114" s="302" t="s">
        <v>3479</v>
      </c>
      <c r="D2114" s="305" t="s">
        <v>4</v>
      </c>
      <c r="E2114" s="306">
        <v>0</v>
      </c>
    </row>
    <row r="2115" spans="1:5" x14ac:dyDescent="0.25">
      <c r="A2115" s="302" t="s">
        <v>3067</v>
      </c>
      <c r="B2115" s="305">
        <v>93223</v>
      </c>
      <c r="C2115" s="302" t="s">
        <v>3480</v>
      </c>
      <c r="D2115" s="305" t="s">
        <v>4</v>
      </c>
      <c r="E2115" s="306">
        <v>0</v>
      </c>
    </row>
    <row r="2116" spans="1:5" x14ac:dyDescent="0.25">
      <c r="A2116" s="302" t="s">
        <v>3067</v>
      </c>
      <c r="B2116" s="305">
        <v>104691</v>
      </c>
      <c r="C2116" s="302" t="s">
        <v>3481</v>
      </c>
      <c r="D2116" s="305" t="s">
        <v>4</v>
      </c>
      <c r="E2116" s="306">
        <v>0</v>
      </c>
    </row>
    <row r="2117" spans="1:5" x14ac:dyDescent="0.25">
      <c r="A2117" s="302" t="s">
        <v>3067</v>
      </c>
      <c r="B2117" s="305">
        <v>104692</v>
      </c>
      <c r="C2117" s="302" t="s">
        <v>3482</v>
      </c>
      <c r="D2117" s="305" t="s">
        <v>4</v>
      </c>
      <c r="E2117" s="306">
        <v>0</v>
      </c>
    </row>
    <row r="2118" spans="1:5" x14ac:dyDescent="0.25">
      <c r="A2118" s="302" t="s">
        <v>3067</v>
      </c>
      <c r="B2118" s="305">
        <v>104693</v>
      </c>
      <c r="C2118" s="302" t="s">
        <v>3483</v>
      </c>
      <c r="D2118" s="305" t="s">
        <v>4</v>
      </c>
      <c r="E2118" s="306">
        <v>0</v>
      </c>
    </row>
    <row r="2119" spans="1:5" x14ac:dyDescent="0.25">
      <c r="A2119" s="302" t="s">
        <v>3067</v>
      </c>
      <c r="B2119" s="305">
        <v>104694</v>
      </c>
      <c r="C2119" s="302" t="s">
        <v>3484</v>
      </c>
      <c r="D2119" s="305" t="s">
        <v>4</v>
      </c>
      <c r="E2119" s="306">
        <v>0</v>
      </c>
    </row>
    <row r="2120" spans="1:5" x14ac:dyDescent="0.25">
      <c r="A2120" s="302" t="s">
        <v>3067</v>
      </c>
      <c r="B2120" s="305">
        <v>90676</v>
      </c>
      <c r="C2120" s="302" t="s">
        <v>3485</v>
      </c>
      <c r="D2120" s="305" t="s">
        <v>4</v>
      </c>
      <c r="E2120" s="306">
        <v>0</v>
      </c>
    </row>
    <row r="2121" spans="1:5" x14ac:dyDescent="0.25">
      <c r="A2121" s="302" t="s">
        <v>3067</v>
      </c>
      <c r="B2121" s="305">
        <v>91021</v>
      </c>
      <c r="C2121" s="302" t="s">
        <v>3486</v>
      </c>
      <c r="D2121" s="305" t="s">
        <v>4</v>
      </c>
      <c r="E2121" s="306">
        <v>0</v>
      </c>
    </row>
    <row r="2122" spans="1:5" x14ac:dyDescent="0.25">
      <c r="A2122" s="302" t="s">
        <v>3067</v>
      </c>
      <c r="B2122" s="305">
        <v>90677</v>
      </c>
      <c r="C2122" s="302" t="s">
        <v>3487</v>
      </c>
      <c r="D2122" s="305" t="s">
        <v>4</v>
      </c>
      <c r="E2122" s="306">
        <v>0</v>
      </c>
    </row>
    <row r="2123" spans="1:5" x14ac:dyDescent="0.25">
      <c r="A2123" s="302" t="s">
        <v>3067</v>
      </c>
      <c r="B2123" s="305">
        <v>90678</v>
      </c>
      <c r="C2123" s="302" t="s">
        <v>3488</v>
      </c>
      <c r="D2123" s="305" t="s">
        <v>4</v>
      </c>
      <c r="E2123" s="306">
        <v>0</v>
      </c>
    </row>
    <row r="2124" spans="1:5" x14ac:dyDescent="0.25">
      <c r="A2124" s="302" t="s">
        <v>3067</v>
      </c>
      <c r="B2124" s="305">
        <v>90679</v>
      </c>
      <c r="C2124" s="302" t="s">
        <v>3489</v>
      </c>
      <c r="D2124" s="305" t="s">
        <v>4</v>
      </c>
      <c r="E2124" s="306">
        <v>0</v>
      </c>
    </row>
    <row r="2125" spans="1:5" x14ac:dyDescent="0.25">
      <c r="A2125" s="302" t="s">
        <v>3067</v>
      </c>
      <c r="B2125" s="305">
        <v>102870</v>
      </c>
      <c r="C2125" s="302" t="s">
        <v>3490</v>
      </c>
      <c r="D2125" s="305" t="s">
        <v>4</v>
      </c>
      <c r="E2125" s="306">
        <v>0</v>
      </c>
    </row>
    <row r="2126" spans="1:5" x14ac:dyDescent="0.25">
      <c r="A2126" s="302" t="s">
        <v>3067</v>
      </c>
      <c r="B2126" s="305">
        <v>102871</v>
      </c>
      <c r="C2126" s="302" t="s">
        <v>3491</v>
      </c>
      <c r="D2126" s="305" t="s">
        <v>4</v>
      </c>
      <c r="E2126" s="306">
        <v>0</v>
      </c>
    </row>
    <row r="2127" spans="1:5" x14ac:dyDescent="0.25">
      <c r="A2127" s="302" t="s">
        <v>3067</v>
      </c>
      <c r="B2127" s="305">
        <v>102872</v>
      </c>
      <c r="C2127" s="302" t="s">
        <v>3492</v>
      </c>
      <c r="D2127" s="305" t="s">
        <v>4</v>
      </c>
      <c r="E2127" s="306">
        <v>0</v>
      </c>
    </row>
    <row r="2128" spans="1:5" x14ac:dyDescent="0.25">
      <c r="A2128" s="302" t="s">
        <v>3067</v>
      </c>
      <c r="B2128" s="305">
        <v>102873</v>
      </c>
      <c r="C2128" s="302" t="s">
        <v>3493</v>
      </c>
      <c r="D2128" s="305" t="s">
        <v>4</v>
      </c>
      <c r="E2128" s="306">
        <v>0</v>
      </c>
    </row>
    <row r="2129" spans="1:5" x14ac:dyDescent="0.25">
      <c r="A2129" s="302" t="s">
        <v>3067</v>
      </c>
      <c r="B2129" s="305">
        <v>102960</v>
      </c>
      <c r="C2129" s="302" t="s">
        <v>3494</v>
      </c>
      <c r="D2129" s="305" t="s">
        <v>4</v>
      </c>
      <c r="E2129" s="306">
        <v>0</v>
      </c>
    </row>
    <row r="2130" spans="1:5" x14ac:dyDescent="0.25">
      <c r="A2130" s="302" t="s">
        <v>3067</v>
      </c>
      <c r="B2130" s="305">
        <v>102961</v>
      </c>
      <c r="C2130" s="302" t="s">
        <v>3495</v>
      </c>
      <c r="D2130" s="305" t="s">
        <v>4</v>
      </c>
      <c r="E2130" s="306">
        <v>0</v>
      </c>
    </row>
    <row r="2131" spans="1:5" x14ac:dyDescent="0.25">
      <c r="A2131" s="302" t="s">
        <v>3067</v>
      </c>
      <c r="B2131" s="305">
        <v>102962</v>
      </c>
      <c r="C2131" s="302" t="s">
        <v>3496</v>
      </c>
      <c r="D2131" s="305" t="s">
        <v>4</v>
      </c>
      <c r="E2131" s="306">
        <v>0</v>
      </c>
    </row>
    <row r="2132" spans="1:5" x14ac:dyDescent="0.25">
      <c r="A2132" s="302" t="s">
        <v>3067</v>
      </c>
      <c r="B2132" s="305">
        <v>102963</v>
      </c>
      <c r="C2132" s="302" t="s">
        <v>3497</v>
      </c>
      <c r="D2132" s="305" t="s">
        <v>4</v>
      </c>
      <c r="E2132" s="306">
        <v>0</v>
      </c>
    </row>
    <row r="2133" spans="1:5" x14ac:dyDescent="0.25">
      <c r="A2133" s="302" t="s">
        <v>3067</v>
      </c>
      <c r="B2133" s="305">
        <v>90621</v>
      </c>
      <c r="C2133" s="302" t="s">
        <v>3498</v>
      </c>
      <c r="D2133" s="305" t="s">
        <v>4</v>
      </c>
      <c r="E2133" s="306">
        <v>0</v>
      </c>
    </row>
    <row r="2134" spans="1:5" x14ac:dyDescent="0.25">
      <c r="A2134" s="302" t="s">
        <v>3067</v>
      </c>
      <c r="B2134" s="305">
        <v>90622</v>
      </c>
      <c r="C2134" s="302" t="s">
        <v>3499</v>
      </c>
      <c r="D2134" s="305" t="s">
        <v>4</v>
      </c>
      <c r="E2134" s="306">
        <v>0</v>
      </c>
    </row>
    <row r="2135" spans="1:5" x14ac:dyDescent="0.25">
      <c r="A2135" s="302" t="s">
        <v>3067</v>
      </c>
      <c r="B2135" s="305">
        <v>90623</v>
      </c>
      <c r="C2135" s="302" t="s">
        <v>3500</v>
      </c>
      <c r="D2135" s="305" t="s">
        <v>4</v>
      </c>
      <c r="E2135" s="306">
        <v>0</v>
      </c>
    </row>
    <row r="2136" spans="1:5" x14ac:dyDescent="0.25">
      <c r="A2136" s="302" t="s">
        <v>3067</v>
      </c>
      <c r="B2136" s="305">
        <v>90624</v>
      </c>
      <c r="C2136" s="302" t="s">
        <v>3501</v>
      </c>
      <c r="D2136" s="305" t="s">
        <v>4</v>
      </c>
      <c r="E2136" s="306">
        <v>0</v>
      </c>
    </row>
    <row r="2137" spans="1:5" x14ac:dyDescent="0.25">
      <c r="A2137" s="302" t="s">
        <v>3067</v>
      </c>
      <c r="B2137" s="305">
        <v>102876</v>
      </c>
      <c r="C2137" s="302" t="s">
        <v>3502</v>
      </c>
      <c r="D2137" s="305" t="s">
        <v>4</v>
      </c>
      <c r="E2137" s="306">
        <v>0</v>
      </c>
    </row>
    <row r="2138" spans="1:5" x14ac:dyDescent="0.25">
      <c r="A2138" s="302" t="s">
        <v>3067</v>
      </c>
      <c r="B2138" s="305">
        <v>102877</v>
      </c>
      <c r="C2138" s="302" t="s">
        <v>3503</v>
      </c>
      <c r="D2138" s="305" t="s">
        <v>4</v>
      </c>
      <c r="E2138" s="306">
        <v>0</v>
      </c>
    </row>
    <row r="2139" spans="1:5" x14ac:dyDescent="0.25">
      <c r="A2139" s="302" t="s">
        <v>3067</v>
      </c>
      <c r="B2139" s="305">
        <v>102878</v>
      </c>
      <c r="C2139" s="302" t="s">
        <v>3504</v>
      </c>
      <c r="D2139" s="305" t="s">
        <v>4</v>
      </c>
      <c r="E2139" s="306">
        <v>0</v>
      </c>
    </row>
    <row r="2140" spans="1:5" x14ac:dyDescent="0.25">
      <c r="A2140" s="302" t="s">
        <v>3067</v>
      </c>
      <c r="B2140" s="305">
        <v>102879</v>
      </c>
      <c r="C2140" s="302" t="s">
        <v>3505</v>
      </c>
      <c r="D2140" s="305" t="s">
        <v>4</v>
      </c>
      <c r="E2140" s="306">
        <v>0</v>
      </c>
    </row>
    <row r="2141" spans="1:5" x14ac:dyDescent="0.25">
      <c r="A2141" s="302" t="s">
        <v>3067</v>
      </c>
      <c r="B2141" s="305">
        <v>103220</v>
      </c>
      <c r="C2141" s="302" t="s">
        <v>3506</v>
      </c>
      <c r="D2141" s="305" t="s">
        <v>4</v>
      </c>
      <c r="E2141" s="306">
        <v>0</v>
      </c>
    </row>
    <row r="2142" spans="1:5" x14ac:dyDescent="0.25">
      <c r="A2142" s="302" t="s">
        <v>3067</v>
      </c>
      <c r="B2142" s="305">
        <v>103221</v>
      </c>
      <c r="C2142" s="302" t="s">
        <v>3507</v>
      </c>
      <c r="D2142" s="305" t="s">
        <v>4</v>
      </c>
      <c r="E2142" s="306">
        <v>0</v>
      </c>
    </row>
    <row r="2143" spans="1:5" x14ac:dyDescent="0.25">
      <c r="A2143" s="302" t="s">
        <v>3067</v>
      </c>
      <c r="B2143" s="305">
        <v>103222</v>
      </c>
      <c r="C2143" s="302" t="s">
        <v>3508</v>
      </c>
      <c r="D2143" s="305" t="s">
        <v>4</v>
      </c>
      <c r="E2143" s="306">
        <v>0</v>
      </c>
    </row>
    <row r="2144" spans="1:5" x14ac:dyDescent="0.25">
      <c r="A2144" s="302" t="s">
        <v>3067</v>
      </c>
      <c r="B2144" s="305">
        <v>103223</v>
      </c>
      <c r="C2144" s="302" t="s">
        <v>3509</v>
      </c>
      <c r="D2144" s="305" t="s">
        <v>4</v>
      </c>
      <c r="E2144" s="306">
        <v>0</v>
      </c>
    </row>
    <row r="2145" spans="1:5" x14ac:dyDescent="0.25">
      <c r="A2145" s="302" t="s">
        <v>3067</v>
      </c>
      <c r="B2145" s="305">
        <v>103232</v>
      </c>
      <c r="C2145" s="302" t="s">
        <v>3510</v>
      </c>
      <c r="D2145" s="305" t="s">
        <v>4</v>
      </c>
      <c r="E2145" s="306">
        <v>0</v>
      </c>
    </row>
    <row r="2146" spans="1:5" x14ac:dyDescent="0.25">
      <c r="A2146" s="302" t="s">
        <v>3067</v>
      </c>
      <c r="B2146" s="305">
        <v>103233</v>
      </c>
      <c r="C2146" s="302" t="s">
        <v>3511</v>
      </c>
      <c r="D2146" s="305" t="s">
        <v>4</v>
      </c>
      <c r="E2146" s="306">
        <v>0</v>
      </c>
    </row>
    <row r="2147" spans="1:5" x14ac:dyDescent="0.25">
      <c r="A2147" s="302" t="s">
        <v>3067</v>
      </c>
      <c r="B2147" s="305">
        <v>103234</v>
      </c>
      <c r="C2147" s="302" t="s">
        <v>3512</v>
      </c>
      <c r="D2147" s="305" t="s">
        <v>4</v>
      </c>
      <c r="E2147" s="306">
        <v>0</v>
      </c>
    </row>
    <row r="2148" spans="1:5" x14ac:dyDescent="0.25">
      <c r="A2148" s="302" t="s">
        <v>3067</v>
      </c>
      <c r="B2148" s="305">
        <v>103235</v>
      </c>
      <c r="C2148" s="302" t="s">
        <v>3513</v>
      </c>
      <c r="D2148" s="305" t="s">
        <v>4</v>
      </c>
      <c r="E2148" s="306">
        <v>0</v>
      </c>
    </row>
    <row r="2149" spans="1:5" x14ac:dyDescent="0.25">
      <c r="A2149" s="302" t="s">
        <v>3067</v>
      </c>
      <c r="B2149" s="305">
        <v>103228</v>
      </c>
      <c r="C2149" s="302" t="s">
        <v>3514</v>
      </c>
      <c r="D2149" s="305" t="s">
        <v>4</v>
      </c>
      <c r="E2149" s="306">
        <v>0</v>
      </c>
    </row>
    <row r="2150" spans="1:5" x14ac:dyDescent="0.25">
      <c r="A2150" s="302" t="s">
        <v>3067</v>
      </c>
      <c r="B2150" s="305">
        <v>103226</v>
      </c>
      <c r="C2150" s="302" t="s">
        <v>3515</v>
      </c>
      <c r="D2150" s="305" t="s">
        <v>4</v>
      </c>
      <c r="E2150" s="306">
        <v>0</v>
      </c>
    </row>
    <row r="2151" spans="1:5" x14ac:dyDescent="0.25">
      <c r="A2151" s="302" t="s">
        <v>3067</v>
      </c>
      <c r="B2151" s="305">
        <v>103227</v>
      </c>
      <c r="C2151" s="302" t="s">
        <v>3516</v>
      </c>
      <c r="D2151" s="305" t="s">
        <v>4</v>
      </c>
      <c r="E2151" s="306">
        <v>0</v>
      </c>
    </row>
    <row r="2152" spans="1:5" x14ac:dyDescent="0.25">
      <c r="A2152" s="302" t="s">
        <v>3067</v>
      </c>
      <c r="B2152" s="305">
        <v>103229</v>
      </c>
      <c r="C2152" s="302" t="s">
        <v>3517</v>
      </c>
      <c r="D2152" s="305" t="s">
        <v>4</v>
      </c>
      <c r="E2152" s="306">
        <v>0</v>
      </c>
    </row>
    <row r="2153" spans="1:5" x14ac:dyDescent="0.25">
      <c r="A2153" s="302" t="s">
        <v>3067</v>
      </c>
      <c r="B2153" s="305">
        <v>102972</v>
      </c>
      <c r="C2153" s="302" t="s">
        <v>3518</v>
      </c>
      <c r="D2153" s="305" t="s">
        <v>4</v>
      </c>
      <c r="E2153" s="306">
        <v>0</v>
      </c>
    </row>
    <row r="2154" spans="1:5" x14ac:dyDescent="0.25">
      <c r="A2154" s="302" t="s">
        <v>3067</v>
      </c>
      <c r="B2154" s="305">
        <v>102973</v>
      </c>
      <c r="C2154" s="302" t="s">
        <v>3519</v>
      </c>
      <c r="D2154" s="305" t="s">
        <v>4</v>
      </c>
      <c r="E2154" s="306">
        <v>0</v>
      </c>
    </row>
    <row r="2155" spans="1:5" x14ac:dyDescent="0.25">
      <c r="A2155" s="302" t="s">
        <v>3067</v>
      </c>
      <c r="B2155" s="305">
        <v>102974</v>
      </c>
      <c r="C2155" s="302" t="s">
        <v>3520</v>
      </c>
      <c r="D2155" s="305" t="s">
        <v>4</v>
      </c>
      <c r="E2155" s="306">
        <v>0</v>
      </c>
    </row>
    <row r="2156" spans="1:5" x14ac:dyDescent="0.25">
      <c r="A2156" s="302" t="s">
        <v>3067</v>
      </c>
      <c r="B2156" s="305">
        <v>96301</v>
      </c>
      <c r="C2156" s="302" t="s">
        <v>3521</v>
      </c>
      <c r="D2156" s="305" t="s">
        <v>4</v>
      </c>
      <c r="E2156" s="306">
        <v>0</v>
      </c>
    </row>
    <row r="2157" spans="1:5" x14ac:dyDescent="0.25">
      <c r="A2157" s="302" t="s">
        <v>3067</v>
      </c>
      <c r="B2157" s="305">
        <v>90627</v>
      </c>
      <c r="C2157" s="302" t="s">
        <v>3522</v>
      </c>
      <c r="D2157" s="305" t="s">
        <v>4</v>
      </c>
      <c r="E2157" s="306">
        <v>0</v>
      </c>
    </row>
    <row r="2158" spans="1:5" x14ac:dyDescent="0.25">
      <c r="A2158" s="302" t="s">
        <v>3067</v>
      </c>
      <c r="B2158" s="305">
        <v>90628</v>
      </c>
      <c r="C2158" s="302" t="s">
        <v>3523</v>
      </c>
      <c r="D2158" s="305" t="s">
        <v>4</v>
      </c>
      <c r="E2158" s="306">
        <v>0</v>
      </c>
    </row>
    <row r="2159" spans="1:5" x14ac:dyDescent="0.25">
      <c r="A2159" s="302" t="s">
        <v>3067</v>
      </c>
      <c r="B2159" s="305">
        <v>90629</v>
      </c>
      <c r="C2159" s="302" t="s">
        <v>3524</v>
      </c>
      <c r="D2159" s="305" t="s">
        <v>4</v>
      </c>
      <c r="E2159" s="306">
        <v>0</v>
      </c>
    </row>
    <row r="2160" spans="1:5" x14ac:dyDescent="0.25">
      <c r="A2160" s="302" t="s">
        <v>3067</v>
      </c>
      <c r="B2160" s="305">
        <v>90630</v>
      </c>
      <c r="C2160" s="302" t="s">
        <v>3525</v>
      </c>
      <c r="D2160" s="305" t="s">
        <v>4</v>
      </c>
      <c r="E2160" s="306">
        <v>0</v>
      </c>
    </row>
    <row r="2161" spans="1:5" x14ac:dyDescent="0.25">
      <c r="A2161" s="302" t="s">
        <v>3067</v>
      </c>
      <c r="B2161" s="305">
        <v>95704</v>
      </c>
      <c r="C2161" s="302" t="s">
        <v>3526</v>
      </c>
      <c r="D2161" s="305" t="s">
        <v>4</v>
      </c>
      <c r="E2161" s="306">
        <v>0</v>
      </c>
    </row>
    <row r="2162" spans="1:5" x14ac:dyDescent="0.25">
      <c r="A2162" s="302" t="s">
        <v>3067</v>
      </c>
      <c r="B2162" s="305">
        <v>95705</v>
      </c>
      <c r="C2162" s="302" t="s">
        <v>3527</v>
      </c>
      <c r="D2162" s="305" t="s">
        <v>4</v>
      </c>
      <c r="E2162" s="306">
        <v>0</v>
      </c>
    </row>
    <row r="2163" spans="1:5" x14ac:dyDescent="0.25">
      <c r="A2163" s="302" t="s">
        <v>3067</v>
      </c>
      <c r="B2163" s="305">
        <v>95706</v>
      </c>
      <c r="C2163" s="302" t="s">
        <v>3528</v>
      </c>
      <c r="D2163" s="305" t="s">
        <v>4</v>
      </c>
      <c r="E2163" s="306">
        <v>0</v>
      </c>
    </row>
    <row r="2164" spans="1:5" x14ac:dyDescent="0.25">
      <c r="A2164" s="302" t="s">
        <v>3067</v>
      </c>
      <c r="B2164" s="305">
        <v>95707</v>
      </c>
      <c r="C2164" s="302" t="s">
        <v>3529</v>
      </c>
      <c r="D2164" s="305" t="s">
        <v>4</v>
      </c>
      <c r="E2164" s="306">
        <v>0</v>
      </c>
    </row>
    <row r="2165" spans="1:5" x14ac:dyDescent="0.25">
      <c r="A2165" s="302" t="s">
        <v>3067</v>
      </c>
      <c r="B2165" s="305">
        <v>91273</v>
      </c>
      <c r="C2165" s="302" t="s">
        <v>3530</v>
      </c>
      <c r="D2165" s="305" t="s">
        <v>4</v>
      </c>
      <c r="E2165" s="306">
        <v>0</v>
      </c>
    </row>
    <row r="2166" spans="1:5" x14ac:dyDescent="0.25">
      <c r="A2166" s="302" t="s">
        <v>3067</v>
      </c>
      <c r="B2166" s="305">
        <v>91274</v>
      </c>
      <c r="C2166" s="302" t="s">
        <v>3531</v>
      </c>
      <c r="D2166" s="305" t="s">
        <v>4</v>
      </c>
      <c r="E2166" s="306">
        <v>0</v>
      </c>
    </row>
    <row r="2167" spans="1:5" x14ac:dyDescent="0.25">
      <c r="A2167" s="302" t="s">
        <v>3067</v>
      </c>
      <c r="B2167" s="305">
        <v>91275</v>
      </c>
      <c r="C2167" s="302" t="s">
        <v>3532</v>
      </c>
      <c r="D2167" s="305" t="s">
        <v>4</v>
      </c>
      <c r="E2167" s="306">
        <v>0</v>
      </c>
    </row>
    <row r="2168" spans="1:5" x14ac:dyDescent="0.25">
      <c r="A2168" s="302" t="s">
        <v>3067</v>
      </c>
      <c r="B2168" s="305">
        <v>91276</v>
      </c>
      <c r="C2168" s="302" t="s">
        <v>3533</v>
      </c>
      <c r="D2168" s="305" t="s">
        <v>4</v>
      </c>
      <c r="E2168" s="306">
        <v>0</v>
      </c>
    </row>
    <row r="2169" spans="1:5" x14ac:dyDescent="0.25">
      <c r="A2169" s="302" t="s">
        <v>3067</v>
      </c>
      <c r="B2169" s="305">
        <v>102885</v>
      </c>
      <c r="C2169" s="302" t="s">
        <v>3534</v>
      </c>
      <c r="D2169" s="305" t="s">
        <v>4</v>
      </c>
      <c r="E2169" s="306">
        <v>0</v>
      </c>
    </row>
    <row r="2170" spans="1:5" x14ac:dyDescent="0.25">
      <c r="A2170" s="302" t="s">
        <v>3067</v>
      </c>
      <c r="B2170" s="305">
        <v>95272</v>
      </c>
      <c r="C2170" s="302" t="s">
        <v>3535</v>
      </c>
      <c r="D2170" s="305" t="s">
        <v>4</v>
      </c>
      <c r="E2170" s="306">
        <v>0</v>
      </c>
    </row>
    <row r="2171" spans="1:5" x14ac:dyDescent="0.25">
      <c r="A2171" s="302" t="s">
        <v>3067</v>
      </c>
      <c r="B2171" s="305">
        <v>95273</v>
      </c>
      <c r="C2171" s="302" t="s">
        <v>3536</v>
      </c>
      <c r="D2171" s="305" t="s">
        <v>4</v>
      </c>
      <c r="E2171" s="306">
        <v>0</v>
      </c>
    </row>
    <row r="2172" spans="1:5" x14ac:dyDescent="0.25">
      <c r="A2172" s="302" t="s">
        <v>3067</v>
      </c>
      <c r="B2172" s="305">
        <v>95274</v>
      </c>
      <c r="C2172" s="302" t="s">
        <v>3537</v>
      </c>
      <c r="D2172" s="305" t="s">
        <v>4</v>
      </c>
      <c r="E2172" s="306">
        <v>0</v>
      </c>
    </row>
    <row r="2173" spans="1:5" x14ac:dyDescent="0.25">
      <c r="A2173" s="302" t="s">
        <v>3067</v>
      </c>
      <c r="B2173" s="305">
        <v>95275</v>
      </c>
      <c r="C2173" s="302" t="s">
        <v>3538</v>
      </c>
      <c r="D2173" s="305" t="s">
        <v>4</v>
      </c>
      <c r="E2173" s="306">
        <v>0</v>
      </c>
    </row>
    <row r="2174" spans="1:5" x14ac:dyDescent="0.25">
      <c r="A2174" s="302" t="s">
        <v>3067</v>
      </c>
      <c r="B2174" s="305">
        <v>88419</v>
      </c>
      <c r="C2174" s="302" t="s">
        <v>3539</v>
      </c>
      <c r="D2174" s="305" t="s">
        <v>4</v>
      </c>
      <c r="E2174" s="306">
        <v>0</v>
      </c>
    </row>
    <row r="2175" spans="1:5" x14ac:dyDescent="0.25">
      <c r="A2175" s="302" t="s">
        <v>3067</v>
      </c>
      <c r="B2175" s="305">
        <v>88422</v>
      </c>
      <c r="C2175" s="302" t="s">
        <v>3540</v>
      </c>
      <c r="D2175" s="305" t="s">
        <v>4</v>
      </c>
      <c r="E2175" s="306">
        <v>0</v>
      </c>
    </row>
    <row r="2176" spans="1:5" x14ac:dyDescent="0.25">
      <c r="A2176" s="302" t="s">
        <v>3067</v>
      </c>
      <c r="B2176" s="305">
        <v>88425</v>
      </c>
      <c r="C2176" s="302" t="s">
        <v>3541</v>
      </c>
      <c r="D2176" s="305" t="s">
        <v>4</v>
      </c>
      <c r="E2176" s="306">
        <v>0</v>
      </c>
    </row>
    <row r="2177" spans="1:5" x14ac:dyDescent="0.25">
      <c r="A2177" s="302" t="s">
        <v>3067</v>
      </c>
      <c r="B2177" s="305">
        <v>88427</v>
      </c>
      <c r="C2177" s="302" t="s">
        <v>3542</v>
      </c>
      <c r="D2177" s="305" t="s">
        <v>4</v>
      </c>
      <c r="E2177" s="306">
        <v>0</v>
      </c>
    </row>
    <row r="2178" spans="1:5" x14ac:dyDescent="0.25">
      <c r="A2178" s="302" t="s">
        <v>3067</v>
      </c>
      <c r="B2178" s="305">
        <v>88434</v>
      </c>
      <c r="C2178" s="302" t="s">
        <v>3543</v>
      </c>
      <c r="D2178" s="305" t="s">
        <v>4</v>
      </c>
      <c r="E2178" s="306">
        <v>0</v>
      </c>
    </row>
    <row r="2179" spans="1:5" x14ac:dyDescent="0.25">
      <c r="A2179" s="302" t="s">
        <v>3067</v>
      </c>
      <c r="B2179" s="305">
        <v>88435</v>
      </c>
      <c r="C2179" s="302" t="s">
        <v>3544</v>
      </c>
      <c r="D2179" s="305" t="s">
        <v>4</v>
      </c>
      <c r="E2179" s="306">
        <v>0</v>
      </c>
    </row>
    <row r="2180" spans="1:5" x14ac:dyDescent="0.25">
      <c r="A2180" s="302" t="s">
        <v>3067</v>
      </c>
      <c r="B2180" s="305">
        <v>88436</v>
      </c>
      <c r="C2180" s="302" t="s">
        <v>3545</v>
      </c>
      <c r="D2180" s="305" t="s">
        <v>4</v>
      </c>
      <c r="E2180" s="306">
        <v>0</v>
      </c>
    </row>
    <row r="2181" spans="1:5" x14ac:dyDescent="0.25">
      <c r="A2181" s="302" t="s">
        <v>3067</v>
      </c>
      <c r="B2181" s="305">
        <v>88437</v>
      </c>
      <c r="C2181" s="302" t="s">
        <v>3546</v>
      </c>
      <c r="D2181" s="305" t="s">
        <v>4</v>
      </c>
      <c r="E2181" s="306">
        <v>0</v>
      </c>
    </row>
    <row r="2182" spans="1:5" x14ac:dyDescent="0.25">
      <c r="A2182" s="302" t="s">
        <v>3067</v>
      </c>
      <c r="B2182" s="305">
        <v>90664</v>
      </c>
      <c r="C2182" s="302" t="s">
        <v>3547</v>
      </c>
      <c r="D2182" s="305" t="s">
        <v>4</v>
      </c>
      <c r="E2182" s="306">
        <v>0</v>
      </c>
    </row>
    <row r="2183" spans="1:5" x14ac:dyDescent="0.25">
      <c r="A2183" s="302" t="s">
        <v>3067</v>
      </c>
      <c r="B2183" s="305">
        <v>90665</v>
      </c>
      <c r="C2183" s="302" t="s">
        <v>3548</v>
      </c>
      <c r="D2183" s="305" t="s">
        <v>4</v>
      </c>
      <c r="E2183" s="306">
        <v>0</v>
      </c>
    </row>
    <row r="2184" spans="1:5" x14ac:dyDescent="0.25">
      <c r="A2184" s="302" t="s">
        <v>3067</v>
      </c>
      <c r="B2184" s="305">
        <v>90666</v>
      </c>
      <c r="C2184" s="302" t="s">
        <v>3549</v>
      </c>
      <c r="D2184" s="305" t="s">
        <v>4</v>
      </c>
      <c r="E2184" s="306">
        <v>0</v>
      </c>
    </row>
    <row r="2185" spans="1:5" x14ac:dyDescent="0.25">
      <c r="A2185" s="302" t="s">
        <v>3067</v>
      </c>
      <c r="B2185" s="305">
        <v>90667</v>
      </c>
      <c r="C2185" s="302" t="s">
        <v>3550</v>
      </c>
      <c r="D2185" s="305" t="s">
        <v>4</v>
      </c>
      <c r="E2185" s="306">
        <v>0</v>
      </c>
    </row>
    <row r="2186" spans="1:5" x14ac:dyDescent="0.25">
      <c r="A2186" s="302" t="s">
        <v>3067</v>
      </c>
      <c r="B2186" s="305">
        <v>95217</v>
      </c>
      <c r="C2186" s="302" t="s">
        <v>3551</v>
      </c>
      <c r="D2186" s="305" t="s">
        <v>4</v>
      </c>
      <c r="E2186" s="306">
        <v>0</v>
      </c>
    </row>
    <row r="2187" spans="1:5" x14ac:dyDescent="0.25">
      <c r="A2187" s="302" t="s">
        <v>3067</v>
      </c>
      <c r="B2187" s="305">
        <v>89130</v>
      </c>
      <c r="C2187" s="302" t="s">
        <v>3552</v>
      </c>
      <c r="D2187" s="305" t="s">
        <v>4</v>
      </c>
      <c r="E2187" s="306">
        <v>0</v>
      </c>
    </row>
    <row r="2188" spans="1:5" x14ac:dyDescent="0.25">
      <c r="A2188" s="302" t="s">
        <v>3067</v>
      </c>
      <c r="B2188" s="305">
        <v>89131</v>
      </c>
      <c r="C2188" s="302" t="s">
        <v>3553</v>
      </c>
      <c r="D2188" s="305" t="s">
        <v>4</v>
      </c>
      <c r="E2188" s="306">
        <v>0</v>
      </c>
    </row>
    <row r="2189" spans="1:5" x14ac:dyDescent="0.25">
      <c r="A2189" s="302" t="s">
        <v>3067</v>
      </c>
      <c r="B2189" s="305">
        <v>53861</v>
      </c>
      <c r="C2189" s="302" t="s">
        <v>3554</v>
      </c>
      <c r="D2189" s="305" t="s">
        <v>4</v>
      </c>
      <c r="E2189" s="306">
        <v>0</v>
      </c>
    </row>
    <row r="2190" spans="1:5" x14ac:dyDescent="0.25">
      <c r="A2190" s="302" t="s">
        <v>3067</v>
      </c>
      <c r="B2190" s="305">
        <v>5787</v>
      </c>
      <c r="C2190" s="302" t="s">
        <v>3555</v>
      </c>
      <c r="D2190" s="305" t="s">
        <v>4</v>
      </c>
      <c r="E2190" s="306">
        <v>0</v>
      </c>
    </row>
    <row r="2191" spans="1:5" x14ac:dyDescent="0.25">
      <c r="A2191" s="302" t="s">
        <v>3067</v>
      </c>
      <c r="B2191" s="305">
        <v>89128</v>
      </c>
      <c r="C2191" s="302" t="s">
        <v>3556</v>
      </c>
      <c r="D2191" s="305" t="s">
        <v>4</v>
      </c>
      <c r="E2191" s="306">
        <v>0</v>
      </c>
    </row>
    <row r="2192" spans="1:5" x14ac:dyDescent="0.25">
      <c r="A2192" s="302" t="s">
        <v>3067</v>
      </c>
      <c r="B2192" s="305">
        <v>89129</v>
      </c>
      <c r="C2192" s="302" t="s">
        <v>3557</v>
      </c>
      <c r="D2192" s="305" t="s">
        <v>4</v>
      </c>
      <c r="E2192" s="306">
        <v>0</v>
      </c>
    </row>
    <row r="2193" spans="1:5" x14ac:dyDescent="0.25">
      <c r="A2193" s="302" t="s">
        <v>3067</v>
      </c>
      <c r="B2193" s="305">
        <v>53857</v>
      </c>
      <c r="C2193" s="302" t="s">
        <v>3558</v>
      </c>
      <c r="D2193" s="305" t="s">
        <v>4</v>
      </c>
      <c r="E2193" s="306">
        <v>0</v>
      </c>
    </row>
    <row r="2194" spans="1:5" x14ac:dyDescent="0.25">
      <c r="A2194" s="302" t="s">
        <v>3067</v>
      </c>
      <c r="B2194" s="305">
        <v>53858</v>
      </c>
      <c r="C2194" s="302" t="s">
        <v>3559</v>
      </c>
      <c r="D2194" s="305" t="s">
        <v>4</v>
      </c>
      <c r="E2194" s="306">
        <v>0</v>
      </c>
    </row>
    <row r="2195" spans="1:5" x14ac:dyDescent="0.25">
      <c r="A2195" s="302" t="s">
        <v>3067</v>
      </c>
      <c r="B2195" s="305">
        <v>102891</v>
      </c>
      <c r="C2195" s="302" t="s">
        <v>3560</v>
      </c>
      <c r="D2195" s="305" t="s">
        <v>4</v>
      </c>
      <c r="E2195" s="306">
        <v>0</v>
      </c>
    </row>
    <row r="2196" spans="1:5" x14ac:dyDescent="0.25">
      <c r="A2196" s="302" t="s">
        <v>3067</v>
      </c>
      <c r="B2196" s="305">
        <v>89246</v>
      </c>
      <c r="C2196" s="302" t="s">
        <v>3561</v>
      </c>
      <c r="D2196" s="305" t="s">
        <v>4</v>
      </c>
      <c r="E2196" s="306">
        <v>0</v>
      </c>
    </row>
    <row r="2197" spans="1:5" x14ac:dyDescent="0.25">
      <c r="A2197" s="302" t="s">
        <v>3067</v>
      </c>
      <c r="B2197" s="305">
        <v>89247</v>
      </c>
      <c r="C2197" s="302" t="s">
        <v>3562</v>
      </c>
      <c r="D2197" s="305" t="s">
        <v>4</v>
      </c>
      <c r="E2197" s="306">
        <v>0</v>
      </c>
    </row>
    <row r="2198" spans="1:5" x14ac:dyDescent="0.25">
      <c r="A2198" s="302" t="s">
        <v>3067</v>
      </c>
      <c r="B2198" s="305">
        <v>89248</v>
      </c>
      <c r="C2198" s="302" t="s">
        <v>3563</v>
      </c>
      <c r="D2198" s="305" t="s">
        <v>4</v>
      </c>
      <c r="E2198" s="306">
        <v>0</v>
      </c>
    </row>
    <row r="2199" spans="1:5" x14ac:dyDescent="0.25">
      <c r="A2199" s="302" t="s">
        <v>3067</v>
      </c>
      <c r="B2199" s="305">
        <v>89249</v>
      </c>
      <c r="C2199" s="302" t="s">
        <v>3564</v>
      </c>
      <c r="D2199" s="305" t="s">
        <v>4</v>
      </c>
      <c r="E2199" s="306">
        <v>0</v>
      </c>
    </row>
    <row r="2200" spans="1:5" x14ac:dyDescent="0.25">
      <c r="A2200" s="302" t="s">
        <v>3067</v>
      </c>
      <c r="B2200" s="305">
        <v>102957</v>
      </c>
      <c r="C2200" s="302" t="s">
        <v>3565</v>
      </c>
      <c r="D2200" s="305" t="s">
        <v>4</v>
      </c>
      <c r="E2200" s="306">
        <v>0</v>
      </c>
    </row>
    <row r="2201" spans="1:5" x14ac:dyDescent="0.25">
      <c r="A2201" s="302" t="s">
        <v>3067</v>
      </c>
      <c r="B2201" s="305">
        <v>88859</v>
      </c>
      <c r="C2201" s="302" t="s">
        <v>3566</v>
      </c>
      <c r="D2201" s="305" t="s">
        <v>4</v>
      </c>
      <c r="E2201" s="306">
        <v>0</v>
      </c>
    </row>
    <row r="2202" spans="1:5" x14ac:dyDescent="0.25">
      <c r="A2202" s="302" t="s">
        <v>3067</v>
      </c>
      <c r="B2202" s="305">
        <v>88860</v>
      </c>
      <c r="C2202" s="302" t="s">
        <v>3567</v>
      </c>
      <c r="D2202" s="305" t="s">
        <v>4</v>
      </c>
      <c r="E2202" s="306">
        <v>0</v>
      </c>
    </row>
    <row r="2203" spans="1:5" x14ac:dyDescent="0.25">
      <c r="A2203" s="302" t="s">
        <v>3067</v>
      </c>
      <c r="B2203" s="305">
        <v>5667</v>
      </c>
      <c r="C2203" s="302" t="s">
        <v>3568</v>
      </c>
      <c r="D2203" s="305" t="s">
        <v>4</v>
      </c>
      <c r="E2203" s="306">
        <v>0</v>
      </c>
    </row>
    <row r="2204" spans="1:5" x14ac:dyDescent="0.25">
      <c r="A2204" s="302" t="s">
        <v>3067</v>
      </c>
      <c r="B2204" s="305">
        <v>5668</v>
      </c>
      <c r="C2204" s="302" t="s">
        <v>3569</v>
      </c>
      <c r="D2204" s="305" t="s">
        <v>4</v>
      </c>
      <c r="E2204" s="306">
        <v>0</v>
      </c>
    </row>
    <row r="2205" spans="1:5" x14ac:dyDescent="0.25">
      <c r="A2205" s="302" t="s">
        <v>3067</v>
      </c>
      <c r="B2205" s="305">
        <v>89011</v>
      </c>
      <c r="C2205" s="302" t="s">
        <v>3570</v>
      </c>
      <c r="D2205" s="305" t="s">
        <v>4</v>
      </c>
      <c r="E2205" s="306">
        <v>0</v>
      </c>
    </row>
    <row r="2206" spans="1:5" x14ac:dyDescent="0.25">
      <c r="A2206" s="302" t="s">
        <v>3067</v>
      </c>
      <c r="B2206" s="305">
        <v>89012</v>
      </c>
      <c r="C2206" s="302" t="s">
        <v>3571</v>
      </c>
      <c r="D2206" s="305" t="s">
        <v>4</v>
      </c>
      <c r="E2206" s="306">
        <v>0</v>
      </c>
    </row>
    <row r="2207" spans="1:5" x14ac:dyDescent="0.25">
      <c r="A2207" s="302" t="s">
        <v>3067</v>
      </c>
      <c r="B2207" s="305">
        <v>5735</v>
      </c>
      <c r="C2207" s="302" t="s">
        <v>3572</v>
      </c>
      <c r="D2207" s="305" t="s">
        <v>4</v>
      </c>
      <c r="E2207" s="306">
        <v>0</v>
      </c>
    </row>
    <row r="2208" spans="1:5" x14ac:dyDescent="0.25">
      <c r="A2208" s="302" t="s">
        <v>3067</v>
      </c>
      <c r="B2208" s="305">
        <v>5736</v>
      </c>
      <c r="C2208" s="302" t="s">
        <v>3573</v>
      </c>
      <c r="D2208" s="305" t="s">
        <v>4</v>
      </c>
      <c r="E2208" s="306">
        <v>0</v>
      </c>
    </row>
    <row r="2209" spans="1:5" x14ac:dyDescent="0.25">
      <c r="A2209" s="302" t="s">
        <v>3067</v>
      </c>
      <c r="B2209" s="305">
        <v>88857</v>
      </c>
      <c r="C2209" s="302" t="s">
        <v>3574</v>
      </c>
      <c r="D2209" s="305" t="s">
        <v>4</v>
      </c>
      <c r="E2209" s="306">
        <v>0</v>
      </c>
    </row>
    <row r="2210" spans="1:5" x14ac:dyDescent="0.25">
      <c r="A2210" s="302" t="s">
        <v>3067</v>
      </c>
      <c r="B2210" s="305">
        <v>88858</v>
      </c>
      <c r="C2210" s="302" t="s">
        <v>3575</v>
      </c>
      <c r="D2210" s="305" t="s">
        <v>4</v>
      </c>
      <c r="E2210" s="306">
        <v>0</v>
      </c>
    </row>
    <row r="2211" spans="1:5" x14ac:dyDescent="0.25">
      <c r="A2211" s="302" t="s">
        <v>3067</v>
      </c>
      <c r="B2211" s="305">
        <v>5664</v>
      </c>
      <c r="C2211" s="302" t="s">
        <v>3576</v>
      </c>
      <c r="D2211" s="305" t="s">
        <v>4</v>
      </c>
      <c r="E2211" s="306">
        <v>0</v>
      </c>
    </row>
    <row r="2212" spans="1:5" x14ac:dyDescent="0.25">
      <c r="A2212" s="302" t="s">
        <v>3067</v>
      </c>
      <c r="B2212" s="305">
        <v>53786</v>
      </c>
      <c r="C2212" s="302" t="s">
        <v>3577</v>
      </c>
      <c r="D2212" s="305" t="s">
        <v>4</v>
      </c>
      <c r="E2212" s="306">
        <v>0</v>
      </c>
    </row>
    <row r="2213" spans="1:5" x14ac:dyDescent="0.25">
      <c r="A2213" s="302" t="s">
        <v>3067</v>
      </c>
      <c r="B2213" s="305">
        <v>7038</v>
      </c>
      <c r="C2213" s="302" t="s">
        <v>3578</v>
      </c>
      <c r="D2213" s="305" t="s">
        <v>4</v>
      </c>
      <c r="E2213" s="306">
        <v>0</v>
      </c>
    </row>
    <row r="2214" spans="1:5" x14ac:dyDescent="0.25">
      <c r="A2214" s="302" t="s">
        <v>3067</v>
      </c>
      <c r="B2214" s="305">
        <v>7039</v>
      </c>
      <c r="C2214" s="302" t="s">
        <v>3579</v>
      </c>
      <c r="D2214" s="305" t="s">
        <v>4</v>
      </c>
      <c r="E2214" s="306">
        <v>0</v>
      </c>
    </row>
    <row r="2215" spans="1:5" x14ac:dyDescent="0.25">
      <c r="A2215" s="302" t="s">
        <v>3067</v>
      </c>
      <c r="B2215" s="305">
        <v>7040</v>
      </c>
      <c r="C2215" s="302" t="s">
        <v>3580</v>
      </c>
      <c r="D2215" s="305" t="s">
        <v>4</v>
      </c>
      <c r="E2215" s="306">
        <v>0</v>
      </c>
    </row>
    <row r="2216" spans="1:5" x14ac:dyDescent="0.25">
      <c r="A2216" s="302" t="s">
        <v>3067</v>
      </c>
      <c r="B2216" s="305">
        <v>55263</v>
      </c>
      <c r="C2216" s="302" t="s">
        <v>3581</v>
      </c>
      <c r="D2216" s="305" t="s">
        <v>4</v>
      </c>
      <c r="E2216" s="306">
        <v>0</v>
      </c>
    </row>
    <row r="2217" spans="1:5" x14ac:dyDescent="0.25">
      <c r="A2217" s="302" t="s">
        <v>3067</v>
      </c>
      <c r="B2217" s="305">
        <v>96460</v>
      </c>
      <c r="C2217" s="302" t="s">
        <v>3582</v>
      </c>
      <c r="D2217" s="305" t="s">
        <v>4</v>
      </c>
      <c r="E2217" s="306">
        <v>0</v>
      </c>
    </row>
    <row r="2218" spans="1:5" x14ac:dyDescent="0.25">
      <c r="A2218" s="302" t="s">
        <v>3067</v>
      </c>
      <c r="B2218" s="305">
        <v>96459</v>
      </c>
      <c r="C2218" s="302" t="s">
        <v>3583</v>
      </c>
      <c r="D2218" s="305" t="s">
        <v>4</v>
      </c>
      <c r="E2218" s="306">
        <v>0</v>
      </c>
    </row>
    <row r="2219" spans="1:5" x14ac:dyDescent="0.25">
      <c r="A2219" s="302" t="s">
        <v>3067</v>
      </c>
      <c r="B2219" s="305">
        <v>96458</v>
      </c>
      <c r="C2219" s="302" t="s">
        <v>3584</v>
      </c>
      <c r="D2219" s="305" t="s">
        <v>4</v>
      </c>
      <c r="E2219" s="306">
        <v>0</v>
      </c>
    </row>
    <row r="2220" spans="1:5" x14ac:dyDescent="0.25">
      <c r="A2220" s="302" t="s">
        <v>3067</v>
      </c>
      <c r="B2220" s="305">
        <v>96457</v>
      </c>
      <c r="C2220" s="302" t="s">
        <v>3585</v>
      </c>
      <c r="D2220" s="305" t="s">
        <v>4</v>
      </c>
      <c r="E2220" s="306">
        <v>0</v>
      </c>
    </row>
    <row r="2221" spans="1:5" x14ac:dyDescent="0.25">
      <c r="A2221" s="302" t="s">
        <v>3067</v>
      </c>
      <c r="B2221" s="305">
        <v>7051</v>
      </c>
      <c r="C2221" s="302" t="s">
        <v>3586</v>
      </c>
      <c r="D2221" s="305" t="s">
        <v>4</v>
      </c>
      <c r="E2221" s="306">
        <v>0</v>
      </c>
    </row>
    <row r="2222" spans="1:5" x14ac:dyDescent="0.25">
      <c r="A2222" s="302" t="s">
        <v>3067</v>
      </c>
      <c r="B2222" s="305">
        <v>7052</v>
      </c>
      <c r="C2222" s="302" t="s">
        <v>3587</v>
      </c>
      <c r="D2222" s="305" t="s">
        <v>4</v>
      </c>
      <c r="E2222" s="306">
        <v>0</v>
      </c>
    </row>
    <row r="2223" spans="1:5" x14ac:dyDescent="0.25">
      <c r="A2223" s="302" t="s">
        <v>3067</v>
      </c>
      <c r="B2223" s="305">
        <v>7053</v>
      </c>
      <c r="C2223" s="302" t="s">
        <v>3588</v>
      </c>
      <c r="D2223" s="305" t="s">
        <v>4</v>
      </c>
      <c r="E2223" s="306">
        <v>0</v>
      </c>
    </row>
    <row r="2224" spans="1:5" x14ac:dyDescent="0.25">
      <c r="A2224" s="302" t="s">
        <v>3067</v>
      </c>
      <c r="B2224" s="305">
        <v>7054</v>
      </c>
      <c r="C2224" s="302" t="s">
        <v>3589</v>
      </c>
      <c r="D2224" s="305" t="s">
        <v>4</v>
      </c>
      <c r="E2224" s="306">
        <v>0</v>
      </c>
    </row>
    <row r="2225" spans="1:5" x14ac:dyDescent="0.25">
      <c r="A2225" s="302" t="s">
        <v>3067</v>
      </c>
      <c r="B2225" s="305">
        <v>95627</v>
      </c>
      <c r="C2225" s="302" t="s">
        <v>3590</v>
      </c>
      <c r="D2225" s="305" t="s">
        <v>4</v>
      </c>
      <c r="E2225" s="306">
        <v>0</v>
      </c>
    </row>
    <row r="2226" spans="1:5" x14ac:dyDescent="0.25">
      <c r="A2226" s="302" t="s">
        <v>3067</v>
      </c>
      <c r="B2226" s="305">
        <v>95628</v>
      </c>
      <c r="C2226" s="302" t="s">
        <v>3591</v>
      </c>
      <c r="D2226" s="305" t="s">
        <v>4</v>
      </c>
      <c r="E2226" s="306">
        <v>0</v>
      </c>
    </row>
    <row r="2227" spans="1:5" x14ac:dyDescent="0.25">
      <c r="A2227" s="302" t="s">
        <v>3067</v>
      </c>
      <c r="B2227" s="305">
        <v>95629</v>
      </c>
      <c r="C2227" s="302" t="s">
        <v>3592</v>
      </c>
      <c r="D2227" s="305" t="s">
        <v>4</v>
      </c>
      <c r="E2227" s="306">
        <v>0</v>
      </c>
    </row>
    <row r="2228" spans="1:5" x14ac:dyDescent="0.25">
      <c r="A2228" s="302" t="s">
        <v>3067</v>
      </c>
      <c r="B2228" s="305">
        <v>95630</v>
      </c>
      <c r="C2228" s="302" t="s">
        <v>3593</v>
      </c>
      <c r="D2228" s="305" t="s">
        <v>4</v>
      </c>
      <c r="E2228" s="306">
        <v>0</v>
      </c>
    </row>
    <row r="2229" spans="1:5" x14ac:dyDescent="0.25">
      <c r="A2229" s="302" t="s">
        <v>3067</v>
      </c>
      <c r="B2229" s="305">
        <v>89210</v>
      </c>
      <c r="C2229" s="302" t="s">
        <v>3594</v>
      </c>
      <c r="D2229" s="305" t="s">
        <v>4</v>
      </c>
      <c r="E2229" s="306">
        <v>0</v>
      </c>
    </row>
    <row r="2230" spans="1:5" x14ac:dyDescent="0.25">
      <c r="A2230" s="302" t="s">
        <v>3067</v>
      </c>
      <c r="B2230" s="305">
        <v>89211</v>
      </c>
      <c r="C2230" s="302" t="s">
        <v>3595</v>
      </c>
      <c r="D2230" s="305" t="s">
        <v>4</v>
      </c>
      <c r="E2230" s="306">
        <v>0</v>
      </c>
    </row>
    <row r="2231" spans="1:5" x14ac:dyDescent="0.25">
      <c r="A2231" s="302" t="s">
        <v>3067</v>
      </c>
      <c r="B2231" s="305">
        <v>5674</v>
      </c>
      <c r="C2231" s="302" t="s">
        <v>3596</v>
      </c>
      <c r="D2231" s="305" t="s">
        <v>4</v>
      </c>
      <c r="E2231" s="306">
        <v>0</v>
      </c>
    </row>
    <row r="2232" spans="1:5" x14ac:dyDescent="0.25">
      <c r="A2232" s="302" t="s">
        <v>3067</v>
      </c>
      <c r="B2232" s="305">
        <v>53788</v>
      </c>
      <c r="C2232" s="302" t="s">
        <v>3597</v>
      </c>
      <c r="D2232" s="305" t="s">
        <v>4</v>
      </c>
      <c r="E2232" s="306">
        <v>0</v>
      </c>
    </row>
    <row r="2233" spans="1:5" x14ac:dyDescent="0.25">
      <c r="A2233" s="302" t="s">
        <v>3067</v>
      </c>
      <c r="B2233" s="305">
        <v>73309</v>
      </c>
      <c r="C2233" s="302" t="s">
        <v>3598</v>
      </c>
      <c r="D2233" s="305" t="s">
        <v>4</v>
      </c>
      <c r="E2233" s="306">
        <v>0</v>
      </c>
    </row>
    <row r="2234" spans="1:5" x14ac:dyDescent="0.25">
      <c r="A2234" s="302" t="s">
        <v>3067</v>
      </c>
      <c r="B2234" s="305">
        <v>73313</v>
      </c>
      <c r="C2234" s="302" t="s">
        <v>3599</v>
      </c>
      <c r="D2234" s="305" t="s">
        <v>4</v>
      </c>
      <c r="E2234" s="306">
        <v>0</v>
      </c>
    </row>
    <row r="2235" spans="1:5" x14ac:dyDescent="0.25">
      <c r="A2235" s="302" t="s">
        <v>3067</v>
      </c>
      <c r="B2235" s="305">
        <v>5089</v>
      </c>
      <c r="C2235" s="302" t="s">
        <v>3600</v>
      </c>
      <c r="D2235" s="305" t="s">
        <v>4</v>
      </c>
      <c r="E2235" s="306">
        <v>0</v>
      </c>
    </row>
    <row r="2236" spans="1:5" x14ac:dyDescent="0.25">
      <c r="A2236" s="302" t="s">
        <v>3067</v>
      </c>
      <c r="B2236" s="305">
        <v>73315</v>
      </c>
      <c r="C2236" s="302" t="s">
        <v>3601</v>
      </c>
      <c r="D2236" s="305" t="s">
        <v>4</v>
      </c>
      <c r="E2236" s="306">
        <v>0</v>
      </c>
    </row>
    <row r="2237" spans="1:5" x14ac:dyDescent="0.25">
      <c r="A2237" s="302" t="s">
        <v>3067</v>
      </c>
      <c r="B2237" s="305">
        <v>5738</v>
      </c>
      <c r="C2237" s="302" t="s">
        <v>3602</v>
      </c>
      <c r="D2237" s="305" t="s">
        <v>4</v>
      </c>
      <c r="E2237" s="306">
        <v>0</v>
      </c>
    </row>
    <row r="2238" spans="1:5" x14ac:dyDescent="0.25">
      <c r="A2238" s="302" t="s">
        <v>3067</v>
      </c>
      <c r="B2238" s="305">
        <v>93239</v>
      </c>
      <c r="C2238" s="302" t="s">
        <v>3603</v>
      </c>
      <c r="D2238" s="305" t="s">
        <v>4</v>
      </c>
      <c r="E2238" s="306">
        <v>0</v>
      </c>
    </row>
    <row r="2239" spans="1:5" x14ac:dyDescent="0.25">
      <c r="A2239" s="302" t="s">
        <v>3067</v>
      </c>
      <c r="B2239" s="305">
        <v>5739</v>
      </c>
      <c r="C2239" s="302" t="s">
        <v>3604</v>
      </c>
      <c r="D2239" s="305" t="s">
        <v>4</v>
      </c>
      <c r="E2239" s="306">
        <v>0</v>
      </c>
    </row>
    <row r="2240" spans="1:5" x14ac:dyDescent="0.25">
      <c r="A2240" s="302" t="s">
        <v>3067</v>
      </c>
      <c r="B2240" s="305">
        <v>93240</v>
      </c>
      <c r="C2240" s="302" t="s">
        <v>3605</v>
      </c>
      <c r="D2240" s="305" t="s">
        <v>4</v>
      </c>
      <c r="E2240" s="306">
        <v>0</v>
      </c>
    </row>
    <row r="2241" spans="1:5" x14ac:dyDescent="0.25">
      <c r="A2241" s="302" t="s">
        <v>3067</v>
      </c>
      <c r="B2241" s="305">
        <v>53818</v>
      </c>
      <c r="C2241" s="302" t="s">
        <v>3606</v>
      </c>
      <c r="D2241" s="305" t="s">
        <v>4</v>
      </c>
      <c r="E2241" s="306">
        <v>0</v>
      </c>
    </row>
    <row r="2242" spans="1:5" x14ac:dyDescent="0.25">
      <c r="A2242" s="302" t="s">
        <v>3067</v>
      </c>
      <c r="B2242" s="305">
        <v>93238</v>
      </c>
      <c r="C2242" s="302" t="s">
        <v>3607</v>
      </c>
      <c r="D2242" s="305" t="s">
        <v>4</v>
      </c>
      <c r="E2242" s="306">
        <v>0</v>
      </c>
    </row>
    <row r="2243" spans="1:5" x14ac:dyDescent="0.25">
      <c r="A2243" s="302" t="s">
        <v>3067</v>
      </c>
      <c r="B2243" s="305">
        <v>5727</v>
      </c>
      <c r="C2243" s="302" t="s">
        <v>3608</v>
      </c>
      <c r="D2243" s="305" t="s">
        <v>4</v>
      </c>
      <c r="E2243" s="306">
        <v>0</v>
      </c>
    </row>
    <row r="2244" spans="1:5" x14ac:dyDescent="0.25">
      <c r="A2244" s="302" t="s">
        <v>3067</v>
      </c>
      <c r="B2244" s="305">
        <v>89280</v>
      </c>
      <c r="C2244" s="302" t="s">
        <v>3609</v>
      </c>
      <c r="D2244" s="305" t="s">
        <v>4</v>
      </c>
      <c r="E2244" s="306">
        <v>0</v>
      </c>
    </row>
    <row r="2245" spans="1:5" x14ac:dyDescent="0.25">
      <c r="A2245" s="302" t="s">
        <v>3067</v>
      </c>
      <c r="B2245" s="305">
        <v>89281</v>
      </c>
      <c r="C2245" s="302" t="s">
        <v>3610</v>
      </c>
      <c r="D2245" s="305" t="s">
        <v>4</v>
      </c>
      <c r="E2245" s="306">
        <v>0</v>
      </c>
    </row>
    <row r="2246" spans="1:5" x14ac:dyDescent="0.25">
      <c r="A2246" s="302" t="s">
        <v>3067</v>
      </c>
      <c r="B2246" s="305">
        <v>5729</v>
      </c>
      <c r="C2246" s="302" t="s">
        <v>3611</v>
      </c>
      <c r="D2246" s="305" t="s">
        <v>4</v>
      </c>
      <c r="E2246" s="306">
        <v>0</v>
      </c>
    </row>
    <row r="2247" spans="1:5" x14ac:dyDescent="0.25">
      <c r="A2247" s="302" t="s">
        <v>3067</v>
      </c>
      <c r="B2247" s="305">
        <v>5730</v>
      </c>
      <c r="C2247" s="302" t="s">
        <v>3612</v>
      </c>
      <c r="D2247" s="305" t="s">
        <v>4</v>
      </c>
      <c r="E2247" s="306">
        <v>0</v>
      </c>
    </row>
    <row r="2248" spans="1:5" x14ac:dyDescent="0.25">
      <c r="A2248" s="302" t="s">
        <v>3067</v>
      </c>
      <c r="B2248" s="305">
        <v>95266</v>
      </c>
      <c r="C2248" s="302" t="s">
        <v>3613</v>
      </c>
      <c r="D2248" s="305" t="s">
        <v>4</v>
      </c>
      <c r="E2248" s="306">
        <v>0</v>
      </c>
    </row>
    <row r="2249" spans="1:5" x14ac:dyDescent="0.25">
      <c r="A2249" s="302" t="s">
        <v>3067</v>
      </c>
      <c r="B2249" s="305">
        <v>95267</v>
      </c>
      <c r="C2249" s="302" t="s">
        <v>3614</v>
      </c>
      <c r="D2249" s="305" t="s">
        <v>4</v>
      </c>
      <c r="E2249" s="306">
        <v>0</v>
      </c>
    </row>
    <row r="2250" spans="1:5" x14ac:dyDescent="0.25">
      <c r="A2250" s="302" t="s">
        <v>3067</v>
      </c>
      <c r="B2250" s="305">
        <v>95268</v>
      </c>
      <c r="C2250" s="302" t="s">
        <v>3615</v>
      </c>
      <c r="D2250" s="305" t="s">
        <v>4</v>
      </c>
      <c r="E2250" s="306">
        <v>0</v>
      </c>
    </row>
    <row r="2251" spans="1:5" x14ac:dyDescent="0.25">
      <c r="A2251" s="302" t="s">
        <v>3067</v>
      </c>
      <c r="B2251" s="305">
        <v>95269</v>
      </c>
      <c r="C2251" s="302" t="s">
        <v>3616</v>
      </c>
      <c r="D2251" s="305" t="s">
        <v>4</v>
      </c>
      <c r="E2251" s="306">
        <v>0</v>
      </c>
    </row>
    <row r="2252" spans="1:5" x14ac:dyDescent="0.25">
      <c r="A2252" s="302" t="s">
        <v>3067</v>
      </c>
      <c r="B2252" s="305">
        <v>91688</v>
      </c>
      <c r="C2252" s="302" t="s">
        <v>3617</v>
      </c>
      <c r="D2252" s="305" t="s">
        <v>4</v>
      </c>
      <c r="E2252" s="306">
        <v>0</v>
      </c>
    </row>
    <row r="2253" spans="1:5" x14ac:dyDescent="0.25">
      <c r="A2253" s="302" t="s">
        <v>3067</v>
      </c>
      <c r="B2253" s="305">
        <v>91689</v>
      </c>
      <c r="C2253" s="302" t="s">
        <v>3618</v>
      </c>
      <c r="D2253" s="305" t="s">
        <v>4</v>
      </c>
      <c r="E2253" s="306">
        <v>0</v>
      </c>
    </row>
    <row r="2254" spans="1:5" x14ac:dyDescent="0.25">
      <c r="A2254" s="302" t="s">
        <v>3067</v>
      </c>
      <c r="B2254" s="305">
        <v>91690</v>
      </c>
      <c r="C2254" s="302" t="s">
        <v>3619</v>
      </c>
      <c r="D2254" s="305" t="s">
        <v>4</v>
      </c>
      <c r="E2254" s="306">
        <v>0</v>
      </c>
    </row>
    <row r="2255" spans="1:5" x14ac:dyDescent="0.25">
      <c r="A2255" s="302" t="s">
        <v>3067</v>
      </c>
      <c r="B2255" s="305">
        <v>91691</v>
      </c>
      <c r="C2255" s="302" t="s">
        <v>3620</v>
      </c>
      <c r="D2255" s="305" t="s">
        <v>4</v>
      </c>
      <c r="E2255" s="306">
        <v>0</v>
      </c>
    </row>
    <row r="2256" spans="1:5" x14ac:dyDescent="0.25">
      <c r="A2256" s="302" t="s">
        <v>3067</v>
      </c>
      <c r="B2256" s="305">
        <v>102927</v>
      </c>
      <c r="C2256" s="302" t="s">
        <v>3621</v>
      </c>
      <c r="D2256" s="305" t="s">
        <v>4</v>
      </c>
      <c r="E2256" s="306">
        <v>0</v>
      </c>
    </row>
    <row r="2257" spans="1:5" x14ac:dyDescent="0.25">
      <c r="A2257" s="302" t="s">
        <v>3067</v>
      </c>
      <c r="B2257" s="305">
        <v>95136</v>
      </c>
      <c r="C2257" s="302" t="s">
        <v>3622</v>
      </c>
      <c r="D2257" s="305" t="s">
        <v>4</v>
      </c>
      <c r="E2257" s="306">
        <v>0</v>
      </c>
    </row>
    <row r="2258" spans="1:5" x14ac:dyDescent="0.25">
      <c r="A2258" s="302" t="s">
        <v>3067</v>
      </c>
      <c r="B2258" s="305">
        <v>95137</v>
      </c>
      <c r="C2258" s="302" t="s">
        <v>3623</v>
      </c>
      <c r="D2258" s="305" t="s">
        <v>4</v>
      </c>
      <c r="E2258" s="306">
        <v>0</v>
      </c>
    </row>
    <row r="2259" spans="1:5" x14ac:dyDescent="0.25">
      <c r="A2259" s="302" t="s">
        <v>3067</v>
      </c>
      <c r="B2259" s="305">
        <v>95138</v>
      </c>
      <c r="C2259" s="302" t="s">
        <v>3624</v>
      </c>
      <c r="D2259" s="305" t="s">
        <v>4</v>
      </c>
      <c r="E2259" s="306">
        <v>0</v>
      </c>
    </row>
    <row r="2260" spans="1:5" x14ac:dyDescent="0.25">
      <c r="A2260" s="302" t="s">
        <v>3067</v>
      </c>
      <c r="B2260" s="305">
        <v>89023</v>
      </c>
      <c r="C2260" s="302" t="s">
        <v>3625</v>
      </c>
      <c r="D2260" s="305" t="s">
        <v>4</v>
      </c>
      <c r="E2260" s="306">
        <v>0</v>
      </c>
    </row>
    <row r="2261" spans="1:5" x14ac:dyDescent="0.25">
      <c r="A2261" s="302" t="s">
        <v>3067</v>
      </c>
      <c r="B2261" s="305">
        <v>89024</v>
      </c>
      <c r="C2261" s="302" t="s">
        <v>3626</v>
      </c>
      <c r="D2261" s="305" t="s">
        <v>4</v>
      </c>
      <c r="E2261" s="306">
        <v>0</v>
      </c>
    </row>
    <row r="2262" spans="1:5" x14ac:dyDescent="0.25">
      <c r="A2262" s="302" t="s">
        <v>3067</v>
      </c>
      <c r="B2262" s="305">
        <v>89025</v>
      </c>
      <c r="C2262" s="302" t="s">
        <v>3627</v>
      </c>
      <c r="D2262" s="305" t="s">
        <v>4</v>
      </c>
      <c r="E2262" s="306">
        <v>0</v>
      </c>
    </row>
    <row r="2263" spans="1:5" x14ac:dyDescent="0.25">
      <c r="A2263" s="302" t="s">
        <v>3067</v>
      </c>
      <c r="B2263" s="305">
        <v>89026</v>
      </c>
      <c r="C2263" s="302" t="s">
        <v>3628</v>
      </c>
      <c r="D2263" s="305" t="s">
        <v>4</v>
      </c>
      <c r="E2263" s="306">
        <v>0</v>
      </c>
    </row>
    <row r="2264" spans="1:5" x14ac:dyDescent="0.25">
      <c r="A2264" s="302" t="s">
        <v>3067</v>
      </c>
      <c r="B2264" s="305">
        <v>7032</v>
      </c>
      <c r="C2264" s="302" t="s">
        <v>3629</v>
      </c>
      <c r="D2264" s="305" t="s">
        <v>4</v>
      </c>
      <c r="E2264" s="306">
        <v>0</v>
      </c>
    </row>
    <row r="2265" spans="1:5" x14ac:dyDescent="0.25">
      <c r="A2265" s="302" t="s">
        <v>3067</v>
      </c>
      <c r="B2265" s="305">
        <v>7033</v>
      </c>
      <c r="C2265" s="302" t="s">
        <v>3630</v>
      </c>
      <c r="D2265" s="305" t="s">
        <v>4</v>
      </c>
      <c r="E2265" s="306">
        <v>0</v>
      </c>
    </row>
    <row r="2266" spans="1:5" x14ac:dyDescent="0.25">
      <c r="A2266" s="302" t="s">
        <v>3067</v>
      </c>
      <c r="B2266" s="305">
        <v>7034</v>
      </c>
      <c r="C2266" s="302" t="s">
        <v>3631</v>
      </c>
      <c r="D2266" s="305" t="s">
        <v>4</v>
      </c>
      <c r="E2266" s="306">
        <v>0</v>
      </c>
    </row>
    <row r="2267" spans="1:5" x14ac:dyDescent="0.25">
      <c r="A2267" s="302" t="s">
        <v>3067</v>
      </c>
      <c r="B2267" s="305">
        <v>7035</v>
      </c>
      <c r="C2267" s="302" t="s">
        <v>3632</v>
      </c>
      <c r="D2267" s="305" t="s">
        <v>4</v>
      </c>
      <c r="E2267" s="306">
        <v>0</v>
      </c>
    </row>
    <row r="2268" spans="1:5" x14ac:dyDescent="0.25">
      <c r="A2268" s="302" t="s">
        <v>3067</v>
      </c>
      <c r="B2268" s="305">
        <v>102945</v>
      </c>
      <c r="C2268" s="302" t="s">
        <v>3633</v>
      </c>
      <c r="D2268" s="305" t="s">
        <v>4</v>
      </c>
      <c r="E2268" s="306">
        <v>0</v>
      </c>
    </row>
    <row r="2269" spans="1:5" x14ac:dyDescent="0.25">
      <c r="A2269" s="302" t="s">
        <v>3067</v>
      </c>
      <c r="B2269" s="305">
        <v>104087</v>
      </c>
      <c r="C2269" s="302" t="s">
        <v>3634</v>
      </c>
      <c r="D2269" s="305" t="s">
        <v>4</v>
      </c>
      <c r="E2269" s="306">
        <v>0</v>
      </c>
    </row>
    <row r="2270" spans="1:5" x14ac:dyDescent="0.25">
      <c r="A2270" s="302" t="s">
        <v>3067</v>
      </c>
      <c r="B2270" s="305">
        <v>104088</v>
      </c>
      <c r="C2270" s="302" t="s">
        <v>3635</v>
      </c>
      <c r="D2270" s="305" t="s">
        <v>4</v>
      </c>
      <c r="E2270" s="306">
        <v>0</v>
      </c>
    </row>
    <row r="2271" spans="1:5" x14ac:dyDescent="0.25">
      <c r="A2271" s="302" t="s">
        <v>3067</v>
      </c>
      <c r="B2271" s="305">
        <v>104089</v>
      </c>
      <c r="C2271" s="302" t="s">
        <v>3636</v>
      </c>
      <c r="D2271" s="305" t="s">
        <v>4</v>
      </c>
      <c r="E2271" s="306">
        <v>0</v>
      </c>
    </row>
    <row r="2272" spans="1:5" x14ac:dyDescent="0.25">
      <c r="A2272" s="302" t="s">
        <v>3067</v>
      </c>
      <c r="B2272" s="305">
        <v>104090</v>
      </c>
      <c r="C2272" s="302" t="s">
        <v>3637</v>
      </c>
      <c r="D2272" s="305" t="s">
        <v>4</v>
      </c>
      <c r="E2272" s="306">
        <v>0</v>
      </c>
    </row>
    <row r="2273" spans="1:5" x14ac:dyDescent="0.25">
      <c r="A2273" s="302" t="s">
        <v>3067</v>
      </c>
      <c r="B2273" s="305">
        <v>104093</v>
      </c>
      <c r="C2273" s="302" t="s">
        <v>3638</v>
      </c>
      <c r="D2273" s="305" t="s">
        <v>4</v>
      </c>
      <c r="E2273" s="306">
        <v>0</v>
      </c>
    </row>
    <row r="2274" spans="1:5" x14ac:dyDescent="0.25">
      <c r="A2274" s="302" t="s">
        <v>3067</v>
      </c>
      <c r="B2274" s="305">
        <v>104094</v>
      </c>
      <c r="C2274" s="302" t="s">
        <v>3639</v>
      </c>
      <c r="D2274" s="305" t="s">
        <v>4</v>
      </c>
      <c r="E2274" s="306">
        <v>0</v>
      </c>
    </row>
    <row r="2275" spans="1:5" x14ac:dyDescent="0.25">
      <c r="A2275" s="302" t="s">
        <v>3067</v>
      </c>
      <c r="B2275" s="305">
        <v>104095</v>
      </c>
      <c r="C2275" s="302" t="s">
        <v>3640</v>
      </c>
      <c r="D2275" s="305" t="s">
        <v>4</v>
      </c>
      <c r="E2275" s="306">
        <v>0</v>
      </c>
    </row>
    <row r="2276" spans="1:5" x14ac:dyDescent="0.25">
      <c r="A2276" s="302" t="s">
        <v>3067</v>
      </c>
      <c r="B2276" s="305">
        <v>104096</v>
      </c>
      <c r="C2276" s="302" t="s">
        <v>3641</v>
      </c>
      <c r="D2276" s="305" t="s">
        <v>4</v>
      </c>
      <c r="E2276" s="306">
        <v>0</v>
      </c>
    </row>
    <row r="2277" spans="1:5" x14ac:dyDescent="0.25">
      <c r="A2277" s="302" t="s">
        <v>3067</v>
      </c>
      <c r="B2277" s="305">
        <v>102903</v>
      </c>
      <c r="C2277" s="302" t="s">
        <v>3642</v>
      </c>
      <c r="D2277" s="305" t="s">
        <v>4</v>
      </c>
      <c r="E2277" s="306">
        <v>0</v>
      </c>
    </row>
    <row r="2278" spans="1:5" x14ac:dyDescent="0.25">
      <c r="A2278" s="302" t="s">
        <v>3067</v>
      </c>
      <c r="B2278" s="305">
        <v>89029</v>
      </c>
      <c r="C2278" s="302" t="s">
        <v>3643</v>
      </c>
      <c r="D2278" s="305" t="s">
        <v>4</v>
      </c>
      <c r="E2278" s="306">
        <v>0</v>
      </c>
    </row>
    <row r="2279" spans="1:5" x14ac:dyDescent="0.25">
      <c r="A2279" s="302" t="s">
        <v>3067</v>
      </c>
      <c r="B2279" s="305">
        <v>89030</v>
      </c>
      <c r="C2279" s="302" t="s">
        <v>3644</v>
      </c>
      <c r="D2279" s="305" t="s">
        <v>4</v>
      </c>
      <c r="E2279" s="306">
        <v>0</v>
      </c>
    </row>
    <row r="2280" spans="1:5" x14ac:dyDescent="0.25">
      <c r="A2280" s="302" t="s">
        <v>3067</v>
      </c>
      <c r="B2280" s="305">
        <v>5724</v>
      </c>
      <c r="C2280" s="302" t="s">
        <v>3645</v>
      </c>
      <c r="D2280" s="305" t="s">
        <v>4</v>
      </c>
      <c r="E2280" s="306">
        <v>0</v>
      </c>
    </row>
    <row r="2281" spans="1:5" x14ac:dyDescent="0.25">
      <c r="A2281" s="302" t="s">
        <v>3067</v>
      </c>
      <c r="B2281" s="305">
        <v>53817</v>
      </c>
      <c r="C2281" s="302" t="s">
        <v>3646</v>
      </c>
      <c r="D2281" s="305" t="s">
        <v>4</v>
      </c>
      <c r="E2281" s="306">
        <v>0</v>
      </c>
    </row>
    <row r="2282" spans="1:5" x14ac:dyDescent="0.25">
      <c r="A2282" s="302" t="s">
        <v>3067</v>
      </c>
      <c r="B2282" s="305">
        <v>88839</v>
      </c>
      <c r="C2282" s="302" t="s">
        <v>3647</v>
      </c>
      <c r="D2282" s="305" t="s">
        <v>4</v>
      </c>
      <c r="E2282" s="306">
        <v>0</v>
      </c>
    </row>
    <row r="2283" spans="1:5" x14ac:dyDescent="0.25">
      <c r="A2283" s="302" t="s">
        <v>3067</v>
      </c>
      <c r="B2283" s="305">
        <v>88840</v>
      </c>
      <c r="C2283" s="302" t="s">
        <v>3648</v>
      </c>
      <c r="D2283" s="305" t="s">
        <v>4</v>
      </c>
      <c r="E2283" s="306">
        <v>0</v>
      </c>
    </row>
    <row r="2284" spans="1:5" x14ac:dyDescent="0.25">
      <c r="A2284" s="302" t="s">
        <v>3067</v>
      </c>
      <c r="B2284" s="305">
        <v>88841</v>
      </c>
      <c r="C2284" s="302" t="s">
        <v>3649</v>
      </c>
      <c r="D2284" s="305" t="s">
        <v>4</v>
      </c>
      <c r="E2284" s="306">
        <v>0</v>
      </c>
    </row>
    <row r="2285" spans="1:5" x14ac:dyDescent="0.25">
      <c r="A2285" s="302" t="s">
        <v>3067</v>
      </c>
      <c r="B2285" s="305">
        <v>88842</v>
      </c>
      <c r="C2285" s="302" t="s">
        <v>3650</v>
      </c>
      <c r="D2285" s="305" t="s">
        <v>4</v>
      </c>
      <c r="E2285" s="306">
        <v>0</v>
      </c>
    </row>
    <row r="2286" spans="1:5" x14ac:dyDescent="0.25">
      <c r="A2286" s="302" t="s">
        <v>3067</v>
      </c>
      <c r="B2286" s="305">
        <v>89009</v>
      </c>
      <c r="C2286" s="302" t="s">
        <v>3651</v>
      </c>
      <c r="D2286" s="305" t="s">
        <v>4</v>
      </c>
      <c r="E2286" s="306">
        <v>0</v>
      </c>
    </row>
    <row r="2287" spans="1:5" x14ac:dyDescent="0.25">
      <c r="A2287" s="302" t="s">
        <v>3067</v>
      </c>
      <c r="B2287" s="305">
        <v>89010</v>
      </c>
      <c r="C2287" s="302" t="s">
        <v>3652</v>
      </c>
      <c r="D2287" s="305" t="s">
        <v>4</v>
      </c>
      <c r="E2287" s="306">
        <v>0</v>
      </c>
    </row>
    <row r="2288" spans="1:5" x14ac:dyDescent="0.25">
      <c r="A2288" s="302" t="s">
        <v>3067</v>
      </c>
      <c r="B2288" s="305">
        <v>53810</v>
      </c>
      <c r="C2288" s="302" t="s">
        <v>3653</v>
      </c>
      <c r="D2288" s="305" t="s">
        <v>4</v>
      </c>
      <c r="E2288" s="306">
        <v>0</v>
      </c>
    </row>
    <row r="2289" spans="1:5" x14ac:dyDescent="0.25">
      <c r="A2289" s="302" t="s">
        <v>3067</v>
      </c>
      <c r="B2289" s="305">
        <v>5721</v>
      </c>
      <c r="C2289" s="302" t="s">
        <v>3654</v>
      </c>
      <c r="D2289" s="305" t="s">
        <v>4</v>
      </c>
      <c r="E2289" s="306">
        <v>0</v>
      </c>
    </row>
    <row r="2290" spans="1:5" x14ac:dyDescent="0.25">
      <c r="A2290" s="302" t="s">
        <v>3067</v>
      </c>
      <c r="B2290" s="305">
        <v>89017</v>
      </c>
      <c r="C2290" s="302" t="s">
        <v>3655</v>
      </c>
      <c r="D2290" s="305" t="s">
        <v>4</v>
      </c>
      <c r="E2290" s="306">
        <v>0</v>
      </c>
    </row>
    <row r="2291" spans="1:5" x14ac:dyDescent="0.25">
      <c r="A2291" s="302" t="s">
        <v>3067</v>
      </c>
      <c r="B2291" s="305">
        <v>89018</v>
      </c>
      <c r="C2291" s="302" t="s">
        <v>3656</v>
      </c>
      <c r="D2291" s="305" t="s">
        <v>4</v>
      </c>
      <c r="E2291" s="306">
        <v>0</v>
      </c>
    </row>
    <row r="2292" spans="1:5" x14ac:dyDescent="0.25">
      <c r="A2292" s="302" t="s">
        <v>3067</v>
      </c>
      <c r="B2292" s="305">
        <v>53806</v>
      </c>
      <c r="C2292" s="302" t="s">
        <v>3657</v>
      </c>
      <c r="D2292" s="305" t="s">
        <v>4</v>
      </c>
      <c r="E2292" s="306">
        <v>0</v>
      </c>
    </row>
    <row r="2293" spans="1:5" x14ac:dyDescent="0.25">
      <c r="A2293" s="302" t="s">
        <v>3067</v>
      </c>
      <c r="B2293" s="305">
        <v>5718</v>
      </c>
      <c r="C2293" s="302" t="s">
        <v>3658</v>
      </c>
      <c r="D2293" s="305" t="s">
        <v>4</v>
      </c>
      <c r="E2293" s="306">
        <v>0</v>
      </c>
    </row>
    <row r="2294" spans="1:5" x14ac:dyDescent="0.25">
      <c r="A2294" s="302" t="s">
        <v>3067</v>
      </c>
      <c r="B2294" s="305">
        <v>89013</v>
      </c>
      <c r="C2294" s="302" t="s">
        <v>3659</v>
      </c>
      <c r="D2294" s="305" t="s">
        <v>4</v>
      </c>
      <c r="E2294" s="306">
        <v>0</v>
      </c>
    </row>
    <row r="2295" spans="1:5" x14ac:dyDescent="0.25">
      <c r="A2295" s="302" t="s">
        <v>3067</v>
      </c>
      <c r="B2295" s="305">
        <v>89014</v>
      </c>
      <c r="C2295" s="302" t="s">
        <v>3660</v>
      </c>
      <c r="D2295" s="305" t="s">
        <v>4</v>
      </c>
      <c r="E2295" s="306">
        <v>0</v>
      </c>
    </row>
    <row r="2296" spans="1:5" x14ac:dyDescent="0.25">
      <c r="A2296" s="302" t="s">
        <v>3067</v>
      </c>
      <c r="B2296" s="305">
        <v>53814</v>
      </c>
      <c r="C2296" s="302" t="s">
        <v>3661</v>
      </c>
      <c r="D2296" s="305" t="s">
        <v>4</v>
      </c>
      <c r="E2296" s="306">
        <v>0</v>
      </c>
    </row>
    <row r="2297" spans="1:5" x14ac:dyDescent="0.25">
      <c r="A2297" s="302" t="s">
        <v>3067</v>
      </c>
      <c r="B2297" s="305">
        <v>5722</v>
      </c>
      <c r="C2297" s="302" t="s">
        <v>3662</v>
      </c>
      <c r="D2297" s="305" t="s">
        <v>4</v>
      </c>
      <c r="E2297" s="306">
        <v>0</v>
      </c>
    </row>
    <row r="2298" spans="1:5" x14ac:dyDescent="0.25">
      <c r="A2298" s="302" t="s">
        <v>3067</v>
      </c>
      <c r="B2298" s="305">
        <v>96015</v>
      </c>
      <c r="C2298" s="302" t="s">
        <v>3663</v>
      </c>
      <c r="D2298" s="305" t="s">
        <v>4</v>
      </c>
      <c r="E2298" s="306">
        <v>0</v>
      </c>
    </row>
    <row r="2299" spans="1:5" x14ac:dyDescent="0.25">
      <c r="A2299" s="302" t="s">
        <v>3067</v>
      </c>
      <c r="B2299" s="305">
        <v>96016</v>
      </c>
      <c r="C2299" s="302" t="s">
        <v>3664</v>
      </c>
      <c r="D2299" s="305" t="s">
        <v>4</v>
      </c>
      <c r="E2299" s="306">
        <v>0</v>
      </c>
    </row>
    <row r="2300" spans="1:5" x14ac:dyDescent="0.25">
      <c r="A2300" s="302" t="s">
        <v>3067</v>
      </c>
      <c r="B2300" s="305">
        <v>96018</v>
      </c>
      <c r="C2300" s="302" t="s">
        <v>3665</v>
      </c>
      <c r="D2300" s="305" t="s">
        <v>4</v>
      </c>
      <c r="E2300" s="306">
        <v>0</v>
      </c>
    </row>
    <row r="2301" spans="1:5" x14ac:dyDescent="0.25">
      <c r="A2301" s="302" t="s">
        <v>3067</v>
      </c>
      <c r="B2301" s="305">
        <v>96019</v>
      </c>
      <c r="C2301" s="302" t="s">
        <v>3666</v>
      </c>
      <c r="D2301" s="305" t="s">
        <v>4</v>
      </c>
      <c r="E2301" s="306">
        <v>0</v>
      </c>
    </row>
    <row r="2302" spans="1:5" x14ac:dyDescent="0.25">
      <c r="A2302" s="302" t="s">
        <v>3067</v>
      </c>
      <c r="B2302" s="305">
        <v>96008</v>
      </c>
      <c r="C2302" s="302" t="s">
        <v>3667</v>
      </c>
      <c r="D2302" s="305" t="s">
        <v>4</v>
      </c>
      <c r="E2302" s="306">
        <v>0</v>
      </c>
    </row>
    <row r="2303" spans="1:5" x14ac:dyDescent="0.25">
      <c r="A2303" s="302" t="s">
        <v>3067</v>
      </c>
      <c r="B2303" s="305">
        <v>96009</v>
      </c>
      <c r="C2303" s="302" t="s">
        <v>3668</v>
      </c>
      <c r="D2303" s="305" t="s">
        <v>4</v>
      </c>
      <c r="E2303" s="306">
        <v>0</v>
      </c>
    </row>
    <row r="2304" spans="1:5" x14ac:dyDescent="0.25">
      <c r="A2304" s="302" t="s">
        <v>3067</v>
      </c>
      <c r="B2304" s="305">
        <v>96011</v>
      </c>
      <c r="C2304" s="302" t="s">
        <v>3669</v>
      </c>
      <c r="D2304" s="305" t="s">
        <v>4</v>
      </c>
      <c r="E2304" s="306">
        <v>0</v>
      </c>
    </row>
    <row r="2305" spans="1:5" x14ac:dyDescent="0.25">
      <c r="A2305" s="302" t="s">
        <v>3067</v>
      </c>
      <c r="B2305" s="305">
        <v>96012</v>
      </c>
      <c r="C2305" s="302" t="s">
        <v>3670</v>
      </c>
      <c r="D2305" s="305" t="s">
        <v>4</v>
      </c>
      <c r="E2305" s="306">
        <v>0</v>
      </c>
    </row>
    <row r="2306" spans="1:5" x14ac:dyDescent="0.25">
      <c r="A2306" s="302" t="s">
        <v>3067</v>
      </c>
      <c r="B2306" s="305">
        <v>96023</v>
      </c>
      <c r="C2306" s="302" t="s">
        <v>3671</v>
      </c>
      <c r="D2306" s="305" t="s">
        <v>4</v>
      </c>
      <c r="E2306" s="306">
        <v>0</v>
      </c>
    </row>
    <row r="2307" spans="1:5" x14ac:dyDescent="0.25">
      <c r="A2307" s="302" t="s">
        <v>3067</v>
      </c>
      <c r="B2307" s="305">
        <v>96024</v>
      </c>
      <c r="C2307" s="302" t="s">
        <v>3672</v>
      </c>
      <c r="D2307" s="305" t="s">
        <v>4</v>
      </c>
      <c r="E2307" s="306">
        <v>0</v>
      </c>
    </row>
    <row r="2308" spans="1:5" x14ac:dyDescent="0.25">
      <c r="A2308" s="302" t="s">
        <v>3067</v>
      </c>
      <c r="B2308" s="305">
        <v>96026</v>
      </c>
      <c r="C2308" s="302" t="s">
        <v>3673</v>
      </c>
      <c r="D2308" s="305" t="s">
        <v>4</v>
      </c>
      <c r="E2308" s="306">
        <v>0</v>
      </c>
    </row>
    <row r="2309" spans="1:5" x14ac:dyDescent="0.25">
      <c r="A2309" s="302" t="s">
        <v>3067</v>
      </c>
      <c r="B2309" s="305">
        <v>96027</v>
      </c>
      <c r="C2309" s="302" t="s">
        <v>3674</v>
      </c>
      <c r="D2309" s="305" t="s">
        <v>4</v>
      </c>
      <c r="E2309" s="306">
        <v>0</v>
      </c>
    </row>
    <row r="2310" spans="1:5" x14ac:dyDescent="0.25">
      <c r="A2310" s="302" t="s">
        <v>3067</v>
      </c>
      <c r="B2310" s="305">
        <v>96053</v>
      </c>
      <c r="C2310" s="302" t="s">
        <v>3675</v>
      </c>
      <c r="D2310" s="305" t="s">
        <v>4</v>
      </c>
      <c r="E2310" s="306">
        <v>0</v>
      </c>
    </row>
    <row r="2311" spans="1:5" x14ac:dyDescent="0.25">
      <c r="A2311" s="302" t="s">
        <v>3067</v>
      </c>
      <c r="B2311" s="305">
        <v>96055</v>
      </c>
      <c r="C2311" s="302" t="s">
        <v>3676</v>
      </c>
      <c r="D2311" s="305" t="s">
        <v>4</v>
      </c>
      <c r="E2311" s="306">
        <v>0</v>
      </c>
    </row>
    <row r="2312" spans="1:5" x14ac:dyDescent="0.25">
      <c r="A2312" s="302" t="s">
        <v>3067</v>
      </c>
      <c r="B2312" s="305">
        <v>96056</v>
      </c>
      <c r="C2312" s="302" t="s">
        <v>3677</v>
      </c>
      <c r="D2312" s="305" t="s">
        <v>4</v>
      </c>
      <c r="E2312" s="306">
        <v>0</v>
      </c>
    </row>
    <row r="2313" spans="1:5" x14ac:dyDescent="0.25">
      <c r="A2313" s="302" t="s">
        <v>3067</v>
      </c>
      <c r="B2313" s="305">
        <v>96057</v>
      </c>
      <c r="C2313" s="302" t="s">
        <v>3678</v>
      </c>
      <c r="D2313" s="305" t="s">
        <v>4</v>
      </c>
      <c r="E2313" s="306">
        <v>0</v>
      </c>
    </row>
    <row r="2314" spans="1:5" x14ac:dyDescent="0.25">
      <c r="A2314" s="302" t="s">
        <v>3067</v>
      </c>
      <c r="B2314" s="305">
        <v>7063</v>
      </c>
      <c r="C2314" s="302" t="s">
        <v>3679</v>
      </c>
      <c r="D2314" s="305" t="s">
        <v>4</v>
      </c>
      <c r="E2314" s="306">
        <v>0</v>
      </c>
    </row>
    <row r="2315" spans="1:5" x14ac:dyDescent="0.25">
      <c r="A2315" s="302" t="s">
        <v>3067</v>
      </c>
      <c r="B2315" s="305">
        <v>7064</v>
      </c>
      <c r="C2315" s="302" t="s">
        <v>3680</v>
      </c>
      <c r="D2315" s="305" t="s">
        <v>4</v>
      </c>
      <c r="E2315" s="306">
        <v>0</v>
      </c>
    </row>
    <row r="2316" spans="1:5" x14ac:dyDescent="0.25">
      <c r="A2316" s="302" t="s">
        <v>3067</v>
      </c>
      <c r="B2316" s="305">
        <v>7065</v>
      </c>
      <c r="C2316" s="302" t="s">
        <v>3681</v>
      </c>
      <c r="D2316" s="305" t="s">
        <v>4</v>
      </c>
      <c r="E2316" s="306">
        <v>0</v>
      </c>
    </row>
    <row r="2317" spans="1:5" x14ac:dyDescent="0.25">
      <c r="A2317" s="302" t="s">
        <v>3067</v>
      </c>
      <c r="B2317" s="305">
        <v>7066</v>
      </c>
      <c r="C2317" s="302" t="s">
        <v>3682</v>
      </c>
      <c r="D2317" s="305" t="s">
        <v>4</v>
      </c>
      <c r="E2317" s="306">
        <v>0</v>
      </c>
    </row>
    <row r="2318" spans="1:5" x14ac:dyDescent="0.25">
      <c r="A2318" s="302" t="s">
        <v>3067</v>
      </c>
      <c r="B2318" s="305">
        <v>89033</v>
      </c>
      <c r="C2318" s="302" t="s">
        <v>3683</v>
      </c>
      <c r="D2318" s="305" t="s">
        <v>4</v>
      </c>
      <c r="E2318" s="306">
        <v>0</v>
      </c>
    </row>
    <row r="2319" spans="1:5" x14ac:dyDescent="0.25">
      <c r="A2319" s="302" t="s">
        <v>3067</v>
      </c>
      <c r="B2319" s="305">
        <v>89034</v>
      </c>
      <c r="C2319" s="302" t="s">
        <v>3684</v>
      </c>
      <c r="D2319" s="305" t="s">
        <v>4</v>
      </c>
      <c r="E2319" s="306">
        <v>0</v>
      </c>
    </row>
    <row r="2320" spans="1:5" x14ac:dyDescent="0.25">
      <c r="A2320" s="302" t="s">
        <v>3067</v>
      </c>
      <c r="B2320" s="305">
        <v>5714</v>
      </c>
      <c r="C2320" s="302" t="s">
        <v>3685</v>
      </c>
      <c r="D2320" s="305" t="s">
        <v>4</v>
      </c>
      <c r="E2320" s="306">
        <v>0</v>
      </c>
    </row>
    <row r="2321" spans="1:5" x14ac:dyDescent="0.25">
      <c r="A2321" s="302" t="s">
        <v>3067</v>
      </c>
      <c r="B2321" s="305">
        <v>5715</v>
      </c>
      <c r="C2321" s="302" t="s">
        <v>3686</v>
      </c>
      <c r="D2321" s="305" t="s">
        <v>4</v>
      </c>
      <c r="E2321" s="306">
        <v>0</v>
      </c>
    </row>
    <row r="2322" spans="1:5" x14ac:dyDescent="0.25">
      <c r="A2322" s="302" t="s">
        <v>3067</v>
      </c>
      <c r="B2322" s="305">
        <v>102909</v>
      </c>
      <c r="C2322" s="302" t="s">
        <v>3687</v>
      </c>
      <c r="D2322" s="305" t="s">
        <v>4</v>
      </c>
      <c r="E2322" s="306">
        <v>0</v>
      </c>
    </row>
    <row r="2323" spans="1:5" x14ac:dyDescent="0.25">
      <c r="A2323" s="302" t="s">
        <v>3067</v>
      </c>
      <c r="B2323" s="305">
        <v>93435</v>
      </c>
      <c r="C2323" s="302" t="s">
        <v>3688</v>
      </c>
      <c r="D2323" s="305" t="s">
        <v>4</v>
      </c>
      <c r="E2323" s="306">
        <v>0</v>
      </c>
    </row>
    <row r="2324" spans="1:5" x14ac:dyDescent="0.25">
      <c r="A2324" s="302" t="s">
        <v>3067</v>
      </c>
      <c r="B2324" s="305">
        <v>93436</v>
      </c>
      <c r="C2324" s="302" t="s">
        <v>3689</v>
      </c>
      <c r="D2324" s="305" t="s">
        <v>4</v>
      </c>
      <c r="E2324" s="306">
        <v>0</v>
      </c>
    </row>
    <row r="2325" spans="1:5" x14ac:dyDescent="0.25">
      <c r="A2325" s="302" t="s">
        <v>3067</v>
      </c>
      <c r="B2325" s="305">
        <v>93437</v>
      </c>
      <c r="C2325" s="302" t="s">
        <v>3690</v>
      </c>
      <c r="D2325" s="305" t="s">
        <v>4</v>
      </c>
      <c r="E2325" s="306">
        <v>0</v>
      </c>
    </row>
    <row r="2326" spans="1:5" x14ac:dyDescent="0.25">
      <c r="A2326" s="302" t="s">
        <v>3067</v>
      </c>
      <c r="B2326" s="305">
        <v>93438</v>
      </c>
      <c r="C2326" s="302" t="s">
        <v>3691</v>
      </c>
      <c r="D2326" s="305" t="s">
        <v>4</v>
      </c>
      <c r="E2326" s="306">
        <v>0</v>
      </c>
    </row>
    <row r="2327" spans="1:5" x14ac:dyDescent="0.25">
      <c r="A2327" s="302" t="s">
        <v>3067</v>
      </c>
      <c r="B2327" s="305">
        <v>100643</v>
      </c>
      <c r="C2327" s="302" t="s">
        <v>3692</v>
      </c>
      <c r="D2327" s="305" t="s">
        <v>4</v>
      </c>
      <c r="E2327" s="306">
        <v>0</v>
      </c>
    </row>
    <row r="2328" spans="1:5" x14ac:dyDescent="0.25">
      <c r="A2328" s="302" t="s">
        <v>3067</v>
      </c>
      <c r="B2328" s="305">
        <v>100644</v>
      </c>
      <c r="C2328" s="302" t="s">
        <v>3693</v>
      </c>
      <c r="D2328" s="305" t="s">
        <v>4</v>
      </c>
      <c r="E2328" s="306">
        <v>0</v>
      </c>
    </row>
    <row r="2329" spans="1:5" x14ac:dyDescent="0.25">
      <c r="A2329" s="302" t="s">
        <v>3067</v>
      </c>
      <c r="B2329" s="305">
        <v>100645</v>
      </c>
      <c r="C2329" s="302" t="s">
        <v>3694</v>
      </c>
      <c r="D2329" s="305" t="s">
        <v>4</v>
      </c>
      <c r="E2329" s="306">
        <v>0</v>
      </c>
    </row>
    <row r="2330" spans="1:5" x14ac:dyDescent="0.25">
      <c r="A2330" s="302" t="s">
        <v>3067</v>
      </c>
      <c r="B2330" s="305">
        <v>100646</v>
      </c>
      <c r="C2330" s="302" t="s">
        <v>3695</v>
      </c>
      <c r="D2330" s="305" t="s">
        <v>4</v>
      </c>
      <c r="E2330" s="306">
        <v>0</v>
      </c>
    </row>
    <row r="2331" spans="1:5" x14ac:dyDescent="0.25">
      <c r="A2331" s="302" t="s">
        <v>3067</v>
      </c>
      <c r="B2331" s="305">
        <v>95116</v>
      </c>
      <c r="C2331" s="302" t="s">
        <v>3696</v>
      </c>
      <c r="D2331" s="305" t="s">
        <v>4</v>
      </c>
      <c r="E2331" s="306">
        <v>0</v>
      </c>
    </row>
    <row r="2332" spans="1:5" x14ac:dyDescent="0.25">
      <c r="A2332" s="302" t="s">
        <v>3067</v>
      </c>
      <c r="B2332" s="305">
        <v>95117</v>
      </c>
      <c r="C2332" s="302" t="s">
        <v>3697</v>
      </c>
      <c r="D2332" s="305" t="s">
        <v>4</v>
      </c>
      <c r="E2332" s="306">
        <v>0</v>
      </c>
    </row>
    <row r="2333" spans="1:5" x14ac:dyDescent="0.25">
      <c r="A2333" s="302" t="s">
        <v>3067</v>
      </c>
      <c r="B2333" s="305">
        <v>53794</v>
      </c>
      <c r="C2333" s="302" t="s">
        <v>3698</v>
      </c>
      <c r="D2333" s="305" t="s">
        <v>4</v>
      </c>
      <c r="E2333" s="306">
        <v>0</v>
      </c>
    </row>
    <row r="2334" spans="1:5" x14ac:dyDescent="0.25">
      <c r="A2334" s="302" t="s">
        <v>3067</v>
      </c>
      <c r="B2334" s="305">
        <v>5703</v>
      </c>
      <c r="C2334" s="302" t="s">
        <v>3699</v>
      </c>
      <c r="D2334" s="305" t="s">
        <v>4</v>
      </c>
      <c r="E2334" s="306">
        <v>0</v>
      </c>
    </row>
    <row r="2335" spans="1:5" x14ac:dyDescent="0.25">
      <c r="A2335" s="302" t="s">
        <v>3067</v>
      </c>
      <c r="B2335" s="305">
        <v>88847</v>
      </c>
      <c r="C2335" s="302" t="s">
        <v>3700</v>
      </c>
      <c r="D2335" s="305" t="s">
        <v>4</v>
      </c>
      <c r="E2335" s="306">
        <v>0</v>
      </c>
    </row>
    <row r="2336" spans="1:5" x14ac:dyDescent="0.25">
      <c r="A2336" s="302" t="s">
        <v>3067</v>
      </c>
      <c r="B2336" s="305">
        <v>88848</v>
      </c>
      <c r="C2336" s="302" t="s">
        <v>3701</v>
      </c>
      <c r="D2336" s="305" t="s">
        <v>4</v>
      </c>
      <c r="E2336" s="306">
        <v>0</v>
      </c>
    </row>
    <row r="2337" spans="1:5" x14ac:dyDescent="0.25">
      <c r="A2337" s="302" t="s">
        <v>3067</v>
      </c>
      <c r="B2337" s="305">
        <v>5741</v>
      </c>
      <c r="C2337" s="302" t="s">
        <v>3702</v>
      </c>
      <c r="D2337" s="305" t="s">
        <v>4</v>
      </c>
      <c r="E2337" s="306">
        <v>0</v>
      </c>
    </row>
    <row r="2338" spans="1:5" x14ac:dyDescent="0.25">
      <c r="A2338" s="302" t="s">
        <v>3067</v>
      </c>
      <c r="B2338" s="305">
        <v>5742</v>
      </c>
      <c r="C2338" s="302" t="s">
        <v>3703</v>
      </c>
      <c r="D2338" s="305" t="s">
        <v>4</v>
      </c>
      <c r="E2338" s="306">
        <v>0</v>
      </c>
    </row>
    <row r="2339" spans="1:5" x14ac:dyDescent="0.25">
      <c r="A2339" s="302" t="s">
        <v>3067</v>
      </c>
      <c r="B2339" s="305">
        <v>106089</v>
      </c>
      <c r="C2339" s="302" t="s">
        <v>3704</v>
      </c>
      <c r="D2339" s="305" t="s">
        <v>4</v>
      </c>
      <c r="E2339" s="306">
        <v>0</v>
      </c>
    </row>
    <row r="2340" spans="1:5" x14ac:dyDescent="0.25">
      <c r="A2340" s="302" t="s">
        <v>3067</v>
      </c>
      <c r="B2340" s="305">
        <v>106092</v>
      </c>
      <c r="C2340" s="302" t="s">
        <v>3705</v>
      </c>
      <c r="D2340" s="305" t="s">
        <v>4</v>
      </c>
      <c r="E2340" s="306">
        <v>0</v>
      </c>
    </row>
    <row r="2341" spans="1:5" x14ac:dyDescent="0.25">
      <c r="A2341" s="302" t="s">
        <v>3067</v>
      </c>
      <c r="B2341" s="305">
        <v>106090</v>
      </c>
      <c r="C2341" s="302" t="s">
        <v>3706</v>
      </c>
      <c r="D2341" s="305" t="s">
        <v>4</v>
      </c>
      <c r="E2341" s="306">
        <v>0</v>
      </c>
    </row>
    <row r="2342" spans="1:5" x14ac:dyDescent="0.25">
      <c r="A2342" s="302" t="s">
        <v>3067</v>
      </c>
      <c r="B2342" s="305">
        <v>106091</v>
      </c>
      <c r="C2342" s="302" t="s">
        <v>3707</v>
      </c>
      <c r="D2342" s="305" t="s">
        <v>4</v>
      </c>
      <c r="E2342" s="306">
        <v>0</v>
      </c>
    </row>
    <row r="2343" spans="1:5" x14ac:dyDescent="0.25">
      <c r="A2343" s="302" t="s">
        <v>3067</v>
      </c>
      <c r="B2343" s="305">
        <v>106093</v>
      </c>
      <c r="C2343" s="302" t="s">
        <v>3708</v>
      </c>
      <c r="D2343" s="305" t="s">
        <v>4</v>
      </c>
      <c r="E2343" s="306">
        <v>0</v>
      </c>
    </row>
    <row r="2344" spans="1:5" x14ac:dyDescent="0.25">
      <c r="A2344" s="302" t="s">
        <v>3067</v>
      </c>
      <c r="B2344" s="305">
        <v>100637</v>
      </c>
      <c r="C2344" s="302" t="s">
        <v>3709</v>
      </c>
      <c r="D2344" s="305" t="s">
        <v>4</v>
      </c>
      <c r="E2344" s="306">
        <v>0</v>
      </c>
    </row>
    <row r="2345" spans="1:5" x14ac:dyDescent="0.25">
      <c r="A2345" s="302" t="s">
        <v>3067</v>
      </c>
      <c r="B2345" s="305">
        <v>100638</v>
      </c>
      <c r="C2345" s="302" t="s">
        <v>3710</v>
      </c>
      <c r="D2345" s="305" t="s">
        <v>4</v>
      </c>
      <c r="E2345" s="306">
        <v>0</v>
      </c>
    </row>
    <row r="2346" spans="1:5" x14ac:dyDescent="0.25">
      <c r="A2346" s="302" t="s">
        <v>3067</v>
      </c>
      <c r="B2346" s="305">
        <v>100639</v>
      </c>
      <c r="C2346" s="302" t="s">
        <v>3711</v>
      </c>
      <c r="D2346" s="305" t="s">
        <v>4</v>
      </c>
      <c r="E2346" s="306">
        <v>0</v>
      </c>
    </row>
    <row r="2347" spans="1:5" x14ac:dyDescent="0.25">
      <c r="A2347" s="302" t="s">
        <v>3067</v>
      </c>
      <c r="B2347" s="305">
        <v>100640</v>
      </c>
      <c r="C2347" s="302" t="s">
        <v>3712</v>
      </c>
      <c r="D2347" s="305" t="s">
        <v>4</v>
      </c>
      <c r="E2347" s="306">
        <v>0</v>
      </c>
    </row>
    <row r="2348" spans="1:5" x14ac:dyDescent="0.25">
      <c r="A2348" s="302" t="s">
        <v>3067</v>
      </c>
      <c r="B2348" s="305">
        <v>93429</v>
      </c>
      <c r="C2348" s="302" t="s">
        <v>3713</v>
      </c>
      <c r="D2348" s="305" t="s">
        <v>4</v>
      </c>
      <c r="E2348" s="306">
        <v>0</v>
      </c>
    </row>
    <row r="2349" spans="1:5" x14ac:dyDescent="0.25">
      <c r="A2349" s="302" t="s">
        <v>3067</v>
      </c>
      <c r="B2349" s="305">
        <v>93430</v>
      </c>
      <c r="C2349" s="302" t="s">
        <v>3714</v>
      </c>
      <c r="D2349" s="305" t="s">
        <v>4</v>
      </c>
      <c r="E2349" s="306">
        <v>0</v>
      </c>
    </row>
    <row r="2350" spans="1:5" x14ac:dyDescent="0.25">
      <c r="A2350" s="302" t="s">
        <v>3067</v>
      </c>
      <c r="B2350" s="305">
        <v>93431</v>
      </c>
      <c r="C2350" s="302" t="s">
        <v>3715</v>
      </c>
      <c r="D2350" s="305" t="s">
        <v>4</v>
      </c>
      <c r="E2350" s="306">
        <v>0</v>
      </c>
    </row>
    <row r="2351" spans="1:5" x14ac:dyDescent="0.25">
      <c r="A2351" s="302" t="s">
        <v>3067</v>
      </c>
      <c r="B2351" s="305">
        <v>93432</v>
      </c>
      <c r="C2351" s="302" t="s">
        <v>3716</v>
      </c>
      <c r="D2351" s="305" t="s">
        <v>4</v>
      </c>
      <c r="E2351" s="306">
        <v>0</v>
      </c>
    </row>
    <row r="2352" spans="1:5" x14ac:dyDescent="0.25">
      <c r="A2352" s="302" t="s">
        <v>3067</v>
      </c>
      <c r="B2352" s="305">
        <v>95118</v>
      </c>
      <c r="C2352" s="302" t="s">
        <v>3717</v>
      </c>
      <c r="D2352" s="305" t="s">
        <v>4</v>
      </c>
      <c r="E2352" s="306">
        <v>0</v>
      </c>
    </row>
    <row r="2353" spans="1:5" x14ac:dyDescent="0.25">
      <c r="A2353" s="302" t="s">
        <v>3067</v>
      </c>
      <c r="B2353" s="305">
        <v>95119</v>
      </c>
      <c r="C2353" s="302" t="s">
        <v>3718</v>
      </c>
      <c r="D2353" s="305" t="s">
        <v>4</v>
      </c>
      <c r="E2353" s="306">
        <v>0</v>
      </c>
    </row>
    <row r="2354" spans="1:5" x14ac:dyDescent="0.25">
      <c r="A2354" s="302" t="s">
        <v>3067</v>
      </c>
      <c r="B2354" s="305">
        <v>5707</v>
      </c>
      <c r="C2354" s="302" t="s">
        <v>3719</v>
      </c>
      <c r="D2354" s="305" t="s">
        <v>4</v>
      </c>
      <c r="E2354" s="306">
        <v>0</v>
      </c>
    </row>
    <row r="2355" spans="1:5" x14ac:dyDescent="0.25">
      <c r="A2355" s="302" t="s">
        <v>3067</v>
      </c>
      <c r="B2355" s="305">
        <v>95120</v>
      </c>
      <c r="C2355" s="302" t="s">
        <v>3720</v>
      </c>
      <c r="D2355" s="305" t="s">
        <v>4</v>
      </c>
      <c r="E2355" s="306">
        <v>0</v>
      </c>
    </row>
    <row r="2356" spans="1:5" x14ac:dyDescent="0.25">
      <c r="A2356" s="302" t="s">
        <v>3067</v>
      </c>
      <c r="B2356" s="305">
        <v>103660</v>
      </c>
      <c r="C2356" s="302" t="s">
        <v>3721</v>
      </c>
      <c r="D2356" s="305" t="s">
        <v>4</v>
      </c>
      <c r="E2356" s="306">
        <v>0</v>
      </c>
    </row>
    <row r="2357" spans="1:5" x14ac:dyDescent="0.25">
      <c r="A2357" s="302" t="s">
        <v>3067</v>
      </c>
      <c r="B2357" s="305">
        <v>89015</v>
      </c>
      <c r="C2357" s="302" t="s">
        <v>3722</v>
      </c>
      <c r="D2357" s="305" t="s">
        <v>4</v>
      </c>
      <c r="E2357" s="306">
        <v>0</v>
      </c>
    </row>
    <row r="2358" spans="1:5" x14ac:dyDescent="0.25">
      <c r="A2358" s="302" t="s">
        <v>3067</v>
      </c>
      <c r="B2358" s="305">
        <v>89016</v>
      </c>
      <c r="C2358" s="302" t="s">
        <v>3723</v>
      </c>
      <c r="D2358" s="305" t="s">
        <v>4</v>
      </c>
      <c r="E2358" s="306">
        <v>0</v>
      </c>
    </row>
    <row r="2359" spans="1:5" x14ac:dyDescent="0.25">
      <c r="A2359" s="302" t="s">
        <v>3067</v>
      </c>
      <c r="B2359" s="305">
        <v>53804</v>
      </c>
      <c r="C2359" s="302" t="s">
        <v>3724</v>
      </c>
      <c r="D2359" s="305" t="s">
        <v>4</v>
      </c>
      <c r="E2359" s="306">
        <v>0</v>
      </c>
    </row>
    <row r="2360" spans="1:5" x14ac:dyDescent="0.25">
      <c r="A2360" s="302" t="s">
        <v>3067</v>
      </c>
      <c r="B2360" s="305">
        <v>90582</v>
      </c>
      <c r="C2360" s="302" t="s">
        <v>3725</v>
      </c>
      <c r="D2360" s="305" t="s">
        <v>4</v>
      </c>
      <c r="E2360" s="306">
        <v>0</v>
      </c>
    </row>
    <row r="2361" spans="1:5" x14ac:dyDescent="0.25">
      <c r="A2361" s="302" t="s">
        <v>3067</v>
      </c>
      <c r="B2361" s="305">
        <v>90583</v>
      </c>
      <c r="C2361" s="302" t="s">
        <v>3726</v>
      </c>
      <c r="D2361" s="305" t="s">
        <v>4</v>
      </c>
      <c r="E2361" s="306">
        <v>0</v>
      </c>
    </row>
    <row r="2362" spans="1:5" x14ac:dyDescent="0.25">
      <c r="A2362" s="302" t="s">
        <v>3067</v>
      </c>
      <c r="B2362" s="305">
        <v>90584</v>
      </c>
      <c r="C2362" s="302" t="s">
        <v>3727</v>
      </c>
      <c r="D2362" s="305" t="s">
        <v>4</v>
      </c>
      <c r="E2362" s="306">
        <v>0</v>
      </c>
    </row>
    <row r="2363" spans="1:5" x14ac:dyDescent="0.25">
      <c r="A2363" s="302" t="s">
        <v>3067</v>
      </c>
      <c r="B2363" s="305">
        <v>90585</v>
      </c>
      <c r="C2363" s="302" t="s">
        <v>3728</v>
      </c>
      <c r="D2363" s="305" t="s">
        <v>4</v>
      </c>
      <c r="E2363" s="306">
        <v>0</v>
      </c>
    </row>
    <row r="2364" spans="1:5" x14ac:dyDescent="0.25">
      <c r="A2364" s="302" t="s">
        <v>3067</v>
      </c>
      <c r="B2364" s="305">
        <v>89240</v>
      </c>
      <c r="C2364" s="302" t="s">
        <v>3729</v>
      </c>
      <c r="D2364" s="305" t="s">
        <v>4</v>
      </c>
      <c r="E2364" s="306">
        <v>0</v>
      </c>
    </row>
    <row r="2365" spans="1:5" x14ac:dyDescent="0.25">
      <c r="A2365" s="302" t="s">
        <v>3067</v>
      </c>
      <c r="B2365" s="305">
        <v>89241</v>
      </c>
      <c r="C2365" s="302" t="s">
        <v>3730</v>
      </c>
      <c r="D2365" s="305" t="s">
        <v>4</v>
      </c>
      <c r="E2365" s="306">
        <v>0</v>
      </c>
    </row>
    <row r="2366" spans="1:5" x14ac:dyDescent="0.25">
      <c r="A2366" s="302" t="s">
        <v>3067</v>
      </c>
      <c r="B2366" s="305">
        <v>5710</v>
      </c>
      <c r="C2366" s="302" t="s">
        <v>3731</v>
      </c>
      <c r="D2366" s="305" t="s">
        <v>4</v>
      </c>
      <c r="E2366" s="306">
        <v>0</v>
      </c>
    </row>
    <row r="2367" spans="1:5" x14ac:dyDescent="0.25">
      <c r="A2367" s="302" t="s">
        <v>3067</v>
      </c>
      <c r="B2367" s="305">
        <v>5711</v>
      </c>
      <c r="C2367" s="302" t="s">
        <v>3732</v>
      </c>
      <c r="D2367" s="305" t="s">
        <v>4</v>
      </c>
      <c r="E2367" s="306">
        <v>0</v>
      </c>
    </row>
    <row r="2368" spans="1:5" x14ac:dyDescent="0.25">
      <c r="A2368" s="302" t="s">
        <v>3067</v>
      </c>
      <c r="B2368" s="305">
        <v>89253</v>
      </c>
      <c r="C2368" s="302" t="s">
        <v>3733</v>
      </c>
      <c r="D2368" s="305" t="s">
        <v>4</v>
      </c>
      <c r="E2368" s="306">
        <v>0</v>
      </c>
    </row>
    <row r="2369" spans="1:5" x14ac:dyDescent="0.25">
      <c r="A2369" s="302" t="s">
        <v>3067</v>
      </c>
      <c r="B2369" s="305">
        <v>89254</v>
      </c>
      <c r="C2369" s="302" t="s">
        <v>3734</v>
      </c>
      <c r="D2369" s="305" t="s">
        <v>4</v>
      </c>
      <c r="E2369" s="306">
        <v>0</v>
      </c>
    </row>
    <row r="2370" spans="1:5" x14ac:dyDescent="0.25">
      <c r="A2370" s="302" t="s">
        <v>3067</v>
      </c>
      <c r="B2370" s="305">
        <v>89255</v>
      </c>
      <c r="C2370" s="302" t="s">
        <v>3735</v>
      </c>
      <c r="D2370" s="305" t="s">
        <v>4</v>
      </c>
      <c r="E2370" s="306">
        <v>0</v>
      </c>
    </row>
    <row r="2371" spans="1:5" x14ac:dyDescent="0.25">
      <c r="A2371" s="302" t="s">
        <v>3067</v>
      </c>
      <c r="B2371" s="305">
        <v>89256</v>
      </c>
      <c r="C2371" s="302" t="s">
        <v>3736</v>
      </c>
      <c r="D2371" s="305" t="s">
        <v>4</v>
      </c>
      <c r="E2371" s="306">
        <v>0</v>
      </c>
    </row>
    <row r="2372" spans="1:5" x14ac:dyDescent="0.25">
      <c r="A2372" s="302" t="s">
        <v>3737</v>
      </c>
      <c r="B2372" s="305">
        <v>103797</v>
      </c>
      <c r="C2372" s="302" t="s">
        <v>3738</v>
      </c>
      <c r="D2372" s="305" t="s">
        <v>1</v>
      </c>
      <c r="E2372" s="306">
        <v>0.45169999999999999</v>
      </c>
    </row>
    <row r="2373" spans="1:5" x14ac:dyDescent="0.25">
      <c r="A2373" s="302" t="s">
        <v>3737</v>
      </c>
      <c r="B2373" s="305">
        <v>103930</v>
      </c>
      <c r="C2373" s="302" t="s">
        <v>3739</v>
      </c>
      <c r="D2373" s="305" t="s">
        <v>38</v>
      </c>
      <c r="E2373" s="306">
        <v>0.3427</v>
      </c>
    </row>
    <row r="2374" spans="1:5" x14ac:dyDescent="0.25">
      <c r="A2374" s="302" t="s">
        <v>3737</v>
      </c>
      <c r="B2374" s="305">
        <v>103931</v>
      </c>
      <c r="C2374" s="302" t="s">
        <v>3740</v>
      </c>
      <c r="D2374" s="305" t="s">
        <v>38</v>
      </c>
      <c r="E2374" s="306">
        <v>0.35320000000000001</v>
      </c>
    </row>
    <row r="2375" spans="1:5" x14ac:dyDescent="0.25">
      <c r="A2375" s="302" t="s">
        <v>3737</v>
      </c>
      <c r="B2375" s="305">
        <v>103932</v>
      </c>
      <c r="C2375" s="302" t="s">
        <v>3741</v>
      </c>
      <c r="D2375" s="305" t="s">
        <v>38</v>
      </c>
      <c r="E2375" s="306">
        <v>0.35539999999999999</v>
      </c>
    </row>
    <row r="2376" spans="1:5" x14ac:dyDescent="0.25">
      <c r="A2376" s="302" t="s">
        <v>3737</v>
      </c>
      <c r="B2376" s="305">
        <v>103929</v>
      </c>
      <c r="C2376" s="302" t="s">
        <v>3742</v>
      </c>
      <c r="D2376" s="305" t="s">
        <v>38</v>
      </c>
      <c r="E2376" s="306">
        <v>0.3256</v>
      </c>
    </row>
    <row r="2377" spans="1:5" x14ac:dyDescent="0.25">
      <c r="A2377" s="302" t="s">
        <v>3737</v>
      </c>
      <c r="B2377" s="305">
        <v>103928</v>
      </c>
      <c r="C2377" s="302" t="s">
        <v>3743</v>
      </c>
      <c r="D2377" s="305" t="s">
        <v>38</v>
      </c>
      <c r="E2377" s="306">
        <v>0.39900000000000002</v>
      </c>
    </row>
    <row r="2378" spans="1:5" x14ac:dyDescent="0.25">
      <c r="A2378" s="302" t="s">
        <v>3737</v>
      </c>
      <c r="B2378" s="305">
        <v>103798</v>
      </c>
      <c r="C2378" s="302" t="s">
        <v>3744</v>
      </c>
      <c r="D2378" s="305" t="s">
        <v>38</v>
      </c>
      <c r="E2378" s="306">
        <v>9.0800000000000006E-2</v>
      </c>
    </row>
    <row r="2379" spans="1:5" x14ac:dyDescent="0.25">
      <c r="A2379" s="302" t="s">
        <v>3737</v>
      </c>
      <c r="B2379" s="305">
        <v>103801</v>
      </c>
      <c r="C2379" s="302" t="s">
        <v>3745</v>
      </c>
      <c r="D2379" s="305" t="s">
        <v>38</v>
      </c>
      <c r="E2379" s="306">
        <v>0.3246</v>
      </c>
    </row>
    <row r="2380" spans="1:5" x14ac:dyDescent="0.25">
      <c r="A2380" s="302" t="s">
        <v>3737</v>
      </c>
      <c r="B2380" s="305">
        <v>103933</v>
      </c>
      <c r="C2380" s="302" t="s">
        <v>3746</v>
      </c>
      <c r="D2380" s="305" t="s">
        <v>38</v>
      </c>
      <c r="E2380" s="306">
        <v>0.2505</v>
      </c>
    </row>
    <row r="2381" spans="1:5" x14ac:dyDescent="0.25">
      <c r="A2381" s="302" t="s">
        <v>3737</v>
      </c>
      <c r="B2381" s="305">
        <v>103925</v>
      </c>
      <c r="C2381" s="302" t="s">
        <v>3747</v>
      </c>
      <c r="D2381" s="305" t="s">
        <v>38</v>
      </c>
      <c r="E2381" s="306">
        <v>0.3322</v>
      </c>
    </row>
    <row r="2382" spans="1:5" x14ac:dyDescent="0.25">
      <c r="A2382" s="302" t="s">
        <v>3737</v>
      </c>
      <c r="B2382" s="305">
        <v>103926</v>
      </c>
      <c r="C2382" s="302" t="s">
        <v>3748</v>
      </c>
      <c r="D2382" s="305" t="s">
        <v>38</v>
      </c>
      <c r="E2382" s="306">
        <v>0.29420000000000002</v>
      </c>
    </row>
    <row r="2383" spans="1:5" x14ac:dyDescent="0.25">
      <c r="A2383" s="302" t="s">
        <v>3737</v>
      </c>
      <c r="B2383" s="305">
        <v>103796</v>
      </c>
      <c r="C2383" s="302" t="s">
        <v>3749</v>
      </c>
      <c r="D2383" s="305" t="s">
        <v>237</v>
      </c>
      <c r="E2383" s="306">
        <v>0.32679999999999998</v>
      </c>
    </row>
    <row r="2384" spans="1:5" x14ac:dyDescent="0.25">
      <c r="A2384" s="302" t="s">
        <v>3737</v>
      </c>
      <c r="B2384" s="305">
        <v>103795</v>
      </c>
      <c r="C2384" s="302" t="s">
        <v>1237</v>
      </c>
      <c r="D2384" s="305" t="s">
        <v>237</v>
      </c>
      <c r="E2384" s="306">
        <v>0.52810000000000001</v>
      </c>
    </row>
    <row r="2385" spans="1:5" x14ac:dyDescent="0.25">
      <c r="A2385" s="302" t="s">
        <v>3737</v>
      </c>
      <c r="B2385" s="305">
        <v>103800</v>
      </c>
      <c r="C2385" s="302" t="s">
        <v>3750</v>
      </c>
      <c r="D2385" s="305" t="s">
        <v>38</v>
      </c>
      <c r="E2385" s="306">
        <v>0.39900000000000002</v>
      </c>
    </row>
    <row r="2386" spans="1:5" x14ac:dyDescent="0.25">
      <c r="A2386" s="302" t="s">
        <v>3737</v>
      </c>
      <c r="B2386" s="305">
        <v>103799</v>
      </c>
      <c r="C2386" s="302" t="s">
        <v>3751</v>
      </c>
      <c r="D2386" s="305" t="s">
        <v>38</v>
      </c>
      <c r="E2386" s="306">
        <v>0.38250000000000001</v>
      </c>
    </row>
    <row r="2387" spans="1:5" x14ac:dyDescent="0.25">
      <c r="A2387" s="302" t="s">
        <v>3752</v>
      </c>
      <c r="B2387" s="305">
        <v>104948</v>
      </c>
      <c r="C2387" s="302" t="s">
        <v>3753</v>
      </c>
      <c r="D2387" s="305" t="s">
        <v>38</v>
      </c>
      <c r="E2387" s="306">
        <v>0.34050000000000002</v>
      </c>
    </row>
    <row r="2388" spans="1:5" x14ac:dyDescent="0.25">
      <c r="A2388" s="302" t="s">
        <v>3752</v>
      </c>
      <c r="B2388" s="305">
        <v>104949</v>
      </c>
      <c r="C2388" s="302" t="s">
        <v>3754</v>
      </c>
      <c r="D2388" s="305" t="s">
        <v>38</v>
      </c>
      <c r="E2388" s="306">
        <v>0.28110000000000002</v>
      </c>
    </row>
    <row r="2389" spans="1:5" x14ac:dyDescent="0.25">
      <c r="A2389" s="302" t="s">
        <v>3752</v>
      </c>
      <c r="B2389" s="305">
        <v>104947</v>
      </c>
      <c r="C2389" s="302" t="s">
        <v>3755</v>
      </c>
      <c r="D2389" s="305" t="s">
        <v>38</v>
      </c>
      <c r="E2389" s="306">
        <v>0.48080000000000001</v>
      </c>
    </row>
    <row r="2390" spans="1:5" x14ac:dyDescent="0.25">
      <c r="A2390" s="302" t="s">
        <v>3756</v>
      </c>
      <c r="B2390" s="305">
        <v>104318</v>
      </c>
      <c r="C2390" s="302" t="s">
        <v>3757</v>
      </c>
      <c r="D2390" s="305" t="s">
        <v>36</v>
      </c>
      <c r="E2390" s="306">
        <v>0.67669999999999997</v>
      </c>
    </row>
    <row r="2391" spans="1:5" x14ac:dyDescent="0.25">
      <c r="A2391" s="302" t="s">
        <v>3756</v>
      </c>
      <c r="B2391" s="305">
        <v>89867</v>
      </c>
      <c r="C2391" s="302" t="s">
        <v>3758</v>
      </c>
      <c r="D2391" s="305" t="s">
        <v>36</v>
      </c>
      <c r="E2391" s="306">
        <v>0.62819999999999998</v>
      </c>
    </row>
    <row r="2392" spans="1:5" x14ac:dyDescent="0.25">
      <c r="A2392" s="302" t="s">
        <v>3756</v>
      </c>
      <c r="B2392" s="305">
        <v>104320</v>
      </c>
      <c r="C2392" s="302" t="s">
        <v>3759</v>
      </c>
      <c r="D2392" s="305" t="s">
        <v>36</v>
      </c>
      <c r="E2392" s="306">
        <v>0.45750000000000002</v>
      </c>
    </row>
    <row r="2393" spans="1:5" x14ac:dyDescent="0.25">
      <c r="A2393" s="302" t="s">
        <v>3756</v>
      </c>
      <c r="B2393" s="305">
        <v>104317</v>
      </c>
      <c r="C2393" s="302" t="s">
        <v>3760</v>
      </c>
      <c r="D2393" s="305" t="s">
        <v>36</v>
      </c>
      <c r="E2393" s="306">
        <v>0.73960000000000004</v>
      </c>
    </row>
    <row r="2394" spans="1:5" x14ac:dyDescent="0.25">
      <c r="A2394" s="302" t="s">
        <v>3756</v>
      </c>
      <c r="B2394" s="305">
        <v>89866</v>
      </c>
      <c r="C2394" s="302" t="s">
        <v>3761</v>
      </c>
      <c r="D2394" s="305" t="s">
        <v>36</v>
      </c>
      <c r="E2394" s="306">
        <v>0.70379999999999998</v>
      </c>
    </row>
    <row r="2395" spans="1:5" x14ac:dyDescent="0.25">
      <c r="A2395" s="302" t="s">
        <v>3756</v>
      </c>
      <c r="B2395" s="305">
        <v>104319</v>
      </c>
      <c r="C2395" s="302" t="s">
        <v>3762</v>
      </c>
      <c r="D2395" s="305" t="s">
        <v>36</v>
      </c>
      <c r="E2395" s="306">
        <v>0.54610000000000003</v>
      </c>
    </row>
    <row r="2396" spans="1:5" x14ac:dyDescent="0.25">
      <c r="A2396" s="302" t="s">
        <v>3756</v>
      </c>
      <c r="B2396" s="305">
        <v>104321</v>
      </c>
      <c r="C2396" s="302" t="s">
        <v>3763</v>
      </c>
      <c r="D2396" s="305" t="s">
        <v>36</v>
      </c>
      <c r="E2396" s="306">
        <v>0.62960000000000005</v>
      </c>
    </row>
    <row r="2397" spans="1:5" x14ac:dyDescent="0.25">
      <c r="A2397" s="302" t="s">
        <v>3756</v>
      </c>
      <c r="B2397" s="305">
        <v>89868</v>
      </c>
      <c r="C2397" s="302" t="s">
        <v>3764</v>
      </c>
      <c r="D2397" s="305" t="s">
        <v>36</v>
      </c>
      <c r="E2397" s="306">
        <v>0.60129999999999995</v>
      </c>
    </row>
    <row r="2398" spans="1:5" x14ac:dyDescent="0.25">
      <c r="A2398" s="302" t="s">
        <v>3756</v>
      </c>
      <c r="B2398" s="305">
        <v>104322</v>
      </c>
      <c r="C2398" s="302" t="s">
        <v>3765</v>
      </c>
      <c r="D2398" s="305" t="s">
        <v>36</v>
      </c>
      <c r="E2398" s="306">
        <v>0.47320000000000001</v>
      </c>
    </row>
    <row r="2399" spans="1:5" x14ac:dyDescent="0.25">
      <c r="A2399" s="302" t="s">
        <v>3756</v>
      </c>
      <c r="B2399" s="305">
        <v>104323</v>
      </c>
      <c r="C2399" s="302" t="s">
        <v>3766</v>
      </c>
      <c r="D2399" s="305" t="s">
        <v>36</v>
      </c>
      <c r="E2399" s="306">
        <v>0.70050000000000001</v>
      </c>
    </row>
    <row r="2400" spans="1:5" x14ac:dyDescent="0.25">
      <c r="A2400" s="302" t="s">
        <v>3756</v>
      </c>
      <c r="B2400" s="305">
        <v>89869</v>
      </c>
      <c r="C2400" s="302" t="s">
        <v>3767</v>
      </c>
      <c r="D2400" s="305" t="s">
        <v>36</v>
      </c>
      <c r="E2400" s="306">
        <v>0.6694</v>
      </c>
    </row>
    <row r="2401" spans="1:5" x14ac:dyDescent="0.25">
      <c r="A2401" s="302" t="s">
        <v>3756</v>
      </c>
      <c r="B2401" s="305">
        <v>104324</v>
      </c>
      <c r="C2401" s="302" t="s">
        <v>3768</v>
      </c>
      <c r="D2401" s="305" t="s">
        <v>36</v>
      </c>
      <c r="E2401" s="306">
        <v>0.51149999999999995</v>
      </c>
    </row>
    <row r="2402" spans="1:5" x14ac:dyDescent="0.25">
      <c r="A2402" s="302" t="s">
        <v>3756</v>
      </c>
      <c r="B2402" s="305">
        <v>104315</v>
      </c>
      <c r="C2402" s="302" t="s">
        <v>3769</v>
      </c>
      <c r="D2402" s="305" t="s">
        <v>8</v>
      </c>
      <c r="E2402" s="306">
        <v>0.71840000000000004</v>
      </c>
    </row>
    <row r="2403" spans="1:5" x14ac:dyDescent="0.25">
      <c r="A2403" s="302" t="s">
        <v>3756</v>
      </c>
      <c r="B2403" s="305">
        <v>89865</v>
      </c>
      <c r="C2403" s="302" t="s">
        <v>3770</v>
      </c>
      <c r="D2403" s="305" t="s">
        <v>8</v>
      </c>
      <c r="E2403" s="306">
        <v>0.70399999999999996</v>
      </c>
    </row>
    <row r="2404" spans="1:5" x14ac:dyDescent="0.25">
      <c r="A2404" s="302" t="s">
        <v>3756</v>
      </c>
      <c r="B2404" s="305">
        <v>104316</v>
      </c>
      <c r="C2404" s="302" t="s">
        <v>3771</v>
      </c>
      <c r="D2404" s="305" t="s">
        <v>8</v>
      </c>
      <c r="E2404" s="306">
        <v>0.54169999999999996</v>
      </c>
    </row>
    <row r="2405" spans="1:5" x14ac:dyDescent="0.25">
      <c r="A2405" s="302" t="s">
        <v>3772</v>
      </c>
      <c r="B2405" s="305">
        <v>102724</v>
      </c>
      <c r="C2405" s="302" t="s">
        <v>3773</v>
      </c>
      <c r="D2405" s="305" t="s">
        <v>36</v>
      </c>
      <c r="E2405" s="306">
        <v>0.37909999999999999</v>
      </c>
    </row>
    <row r="2406" spans="1:5" x14ac:dyDescent="0.25">
      <c r="A2406" s="302" t="s">
        <v>3772</v>
      </c>
      <c r="B2406" s="305">
        <v>102726</v>
      </c>
      <c r="C2406" s="302" t="s">
        <v>1264</v>
      </c>
      <c r="D2406" s="305" t="s">
        <v>36</v>
      </c>
      <c r="E2406" s="306">
        <v>0.41789999999999999</v>
      </c>
    </row>
    <row r="2407" spans="1:5" x14ac:dyDescent="0.25">
      <c r="A2407" s="302" t="s">
        <v>3772</v>
      </c>
      <c r="B2407" s="305">
        <v>102725</v>
      </c>
      <c r="C2407" s="302" t="s">
        <v>3774</v>
      </c>
      <c r="D2407" s="305" t="s">
        <v>36</v>
      </c>
      <c r="E2407" s="306">
        <v>0.38769999999999999</v>
      </c>
    </row>
    <row r="2408" spans="1:5" x14ac:dyDescent="0.25">
      <c r="A2408" s="302" t="s">
        <v>3772</v>
      </c>
      <c r="B2408" s="305">
        <v>102722</v>
      </c>
      <c r="C2408" s="302" t="s">
        <v>3775</v>
      </c>
      <c r="D2408" s="305" t="s">
        <v>8</v>
      </c>
      <c r="E2408" s="306">
        <v>0.2288</v>
      </c>
    </row>
    <row r="2409" spans="1:5" x14ac:dyDescent="0.25">
      <c r="A2409" s="302" t="s">
        <v>3772</v>
      </c>
      <c r="B2409" s="305">
        <v>102723</v>
      </c>
      <c r="C2409" s="302" t="s">
        <v>3776</v>
      </c>
      <c r="D2409" s="305" t="s">
        <v>8</v>
      </c>
      <c r="E2409" s="306">
        <v>0.10630000000000001</v>
      </c>
    </row>
    <row r="2410" spans="1:5" x14ac:dyDescent="0.25">
      <c r="A2410" s="302" t="s">
        <v>3772</v>
      </c>
      <c r="B2410" s="305">
        <v>102690</v>
      </c>
      <c r="C2410" s="302" t="s">
        <v>3777</v>
      </c>
      <c r="D2410" s="305" t="s">
        <v>8</v>
      </c>
      <c r="E2410" s="306">
        <v>0.17219999999999999</v>
      </c>
    </row>
    <row r="2411" spans="1:5" x14ac:dyDescent="0.25">
      <c r="A2411" s="302" t="s">
        <v>3772</v>
      </c>
      <c r="B2411" s="305">
        <v>102688</v>
      </c>
      <c r="C2411" s="302" t="s">
        <v>3778</v>
      </c>
      <c r="D2411" s="305" t="s">
        <v>8</v>
      </c>
      <c r="E2411" s="306">
        <v>0.25090000000000001</v>
      </c>
    </row>
    <row r="2412" spans="1:5" x14ac:dyDescent="0.25">
      <c r="A2412" s="302" t="s">
        <v>3772</v>
      </c>
      <c r="B2412" s="305">
        <v>102689</v>
      </c>
      <c r="C2412" s="302" t="s">
        <v>3779</v>
      </c>
      <c r="D2412" s="305" t="s">
        <v>8</v>
      </c>
      <c r="E2412" s="306">
        <v>0.1096</v>
      </c>
    </row>
    <row r="2413" spans="1:5" x14ac:dyDescent="0.25">
      <c r="A2413" s="302" t="s">
        <v>3772</v>
      </c>
      <c r="B2413" s="305">
        <v>102693</v>
      </c>
      <c r="C2413" s="302" t="s">
        <v>430</v>
      </c>
      <c r="D2413" s="305" t="s">
        <v>8</v>
      </c>
      <c r="E2413" s="306">
        <v>9.4299999999999995E-2</v>
      </c>
    </row>
    <row r="2414" spans="1:5" x14ac:dyDescent="0.25">
      <c r="A2414" s="302" t="s">
        <v>3772</v>
      </c>
      <c r="B2414" s="305">
        <v>102694</v>
      </c>
      <c r="C2414" s="302" t="s">
        <v>3780</v>
      </c>
      <c r="D2414" s="305" t="s">
        <v>8</v>
      </c>
      <c r="E2414" s="306">
        <v>0.1782</v>
      </c>
    </row>
    <row r="2415" spans="1:5" x14ac:dyDescent="0.25">
      <c r="A2415" s="302" t="s">
        <v>3772</v>
      </c>
      <c r="B2415" s="305">
        <v>102697</v>
      </c>
      <c r="C2415" s="302" t="s">
        <v>3781</v>
      </c>
      <c r="D2415" s="305" t="s">
        <v>8</v>
      </c>
      <c r="E2415" s="306">
        <v>0.1371</v>
      </c>
    </row>
    <row r="2416" spans="1:5" x14ac:dyDescent="0.25">
      <c r="A2416" s="302" t="s">
        <v>3772</v>
      </c>
      <c r="B2416" s="305">
        <v>102696</v>
      </c>
      <c r="C2416" s="302" t="s">
        <v>3782</v>
      </c>
      <c r="D2416" s="305" t="s">
        <v>8</v>
      </c>
      <c r="E2416" s="306">
        <v>0.1109</v>
      </c>
    </row>
    <row r="2417" spans="1:5" x14ac:dyDescent="0.25">
      <c r="A2417" s="302" t="s">
        <v>3772</v>
      </c>
      <c r="B2417" s="305">
        <v>102703</v>
      </c>
      <c r="C2417" s="302" t="s">
        <v>3783</v>
      </c>
      <c r="D2417" s="305" t="s">
        <v>8</v>
      </c>
      <c r="E2417" s="306">
        <v>9.64E-2</v>
      </c>
    </row>
    <row r="2418" spans="1:5" x14ac:dyDescent="0.25">
      <c r="A2418" s="302" t="s">
        <v>3772</v>
      </c>
      <c r="B2418" s="305">
        <v>102678</v>
      </c>
      <c r="C2418" s="302" t="s">
        <v>3784</v>
      </c>
      <c r="D2418" s="305" t="s">
        <v>8</v>
      </c>
      <c r="E2418" s="306">
        <v>0.1072</v>
      </c>
    </row>
    <row r="2419" spans="1:5" x14ac:dyDescent="0.25">
      <c r="A2419" s="302" t="s">
        <v>3772</v>
      </c>
      <c r="B2419" s="305">
        <v>102679</v>
      </c>
      <c r="C2419" s="302" t="s">
        <v>3785</v>
      </c>
      <c r="D2419" s="305" t="s">
        <v>8</v>
      </c>
      <c r="E2419" s="306">
        <v>8.6199999999999999E-2</v>
      </c>
    </row>
    <row r="2420" spans="1:5" x14ac:dyDescent="0.25">
      <c r="A2420" s="302" t="s">
        <v>3772</v>
      </c>
      <c r="B2420" s="305">
        <v>102673</v>
      </c>
      <c r="C2420" s="302" t="s">
        <v>3786</v>
      </c>
      <c r="D2420" s="305" t="s">
        <v>8</v>
      </c>
      <c r="E2420" s="306">
        <v>0.21560000000000001</v>
      </c>
    </row>
    <row r="2421" spans="1:5" x14ac:dyDescent="0.25">
      <c r="A2421" s="302" t="s">
        <v>3772</v>
      </c>
      <c r="B2421" s="305">
        <v>102677</v>
      </c>
      <c r="C2421" s="302" t="s">
        <v>3787</v>
      </c>
      <c r="D2421" s="305" t="s">
        <v>8</v>
      </c>
      <c r="E2421" s="306">
        <v>0.13730000000000001</v>
      </c>
    </row>
    <row r="2422" spans="1:5" x14ac:dyDescent="0.25">
      <c r="A2422" s="302" t="s">
        <v>3772</v>
      </c>
      <c r="B2422" s="305">
        <v>102683</v>
      </c>
      <c r="C2422" s="302" t="s">
        <v>3788</v>
      </c>
      <c r="D2422" s="305" t="s">
        <v>8</v>
      </c>
      <c r="E2422" s="306">
        <v>0.13200000000000001</v>
      </c>
    </row>
    <row r="2423" spans="1:5" x14ac:dyDescent="0.25">
      <c r="A2423" s="302" t="s">
        <v>3772</v>
      </c>
      <c r="B2423" s="305">
        <v>102687</v>
      </c>
      <c r="C2423" s="302" t="s">
        <v>3789</v>
      </c>
      <c r="D2423" s="305" t="s">
        <v>8</v>
      </c>
      <c r="E2423" s="306">
        <v>0.1111</v>
      </c>
    </row>
    <row r="2424" spans="1:5" x14ac:dyDescent="0.25">
      <c r="A2424" s="302" t="s">
        <v>3772</v>
      </c>
      <c r="B2424" s="305">
        <v>102670</v>
      </c>
      <c r="C2424" s="302" t="s">
        <v>3790</v>
      </c>
      <c r="D2424" s="305" t="s">
        <v>8</v>
      </c>
      <c r="E2424" s="306">
        <v>0.1389</v>
      </c>
    </row>
    <row r="2425" spans="1:5" x14ac:dyDescent="0.25">
      <c r="A2425" s="302" t="s">
        <v>3772</v>
      </c>
      <c r="B2425" s="305">
        <v>102674</v>
      </c>
      <c r="C2425" s="302" t="s">
        <v>3791</v>
      </c>
      <c r="D2425" s="305" t="s">
        <v>8</v>
      </c>
      <c r="E2425" s="306">
        <v>0.1145</v>
      </c>
    </row>
    <row r="2426" spans="1:5" x14ac:dyDescent="0.25">
      <c r="A2426" s="302" t="s">
        <v>3772</v>
      </c>
      <c r="B2426" s="305">
        <v>102680</v>
      </c>
      <c r="C2426" s="302" t="s">
        <v>3792</v>
      </c>
      <c r="D2426" s="305" t="s">
        <v>8</v>
      </c>
      <c r="E2426" s="306">
        <v>0.108</v>
      </c>
    </row>
    <row r="2427" spans="1:5" x14ac:dyDescent="0.25">
      <c r="A2427" s="302" t="s">
        <v>3772</v>
      </c>
      <c r="B2427" s="305">
        <v>102684</v>
      </c>
      <c r="C2427" s="302" t="s">
        <v>3793</v>
      </c>
      <c r="D2427" s="305" t="s">
        <v>8</v>
      </c>
      <c r="E2427" s="306">
        <v>8.8499999999999995E-2</v>
      </c>
    </row>
    <row r="2428" spans="1:5" x14ac:dyDescent="0.25">
      <c r="A2428" s="302" t="s">
        <v>3772</v>
      </c>
      <c r="B2428" s="305">
        <v>102672</v>
      </c>
      <c r="C2428" s="302" t="s">
        <v>3794</v>
      </c>
      <c r="D2428" s="305" t="s">
        <v>8</v>
      </c>
      <c r="E2428" s="306">
        <v>0.14180000000000001</v>
      </c>
    </row>
    <row r="2429" spans="1:5" x14ac:dyDescent="0.25">
      <c r="A2429" s="302" t="s">
        <v>3772</v>
      </c>
      <c r="B2429" s="305">
        <v>102676</v>
      </c>
      <c r="C2429" s="302" t="s">
        <v>3795</v>
      </c>
      <c r="D2429" s="305" t="s">
        <v>8</v>
      </c>
      <c r="E2429" s="306">
        <v>9.7900000000000001E-2</v>
      </c>
    </row>
    <row r="2430" spans="1:5" x14ac:dyDescent="0.25">
      <c r="A2430" s="302" t="s">
        <v>3772</v>
      </c>
      <c r="B2430" s="305">
        <v>102681</v>
      </c>
      <c r="C2430" s="302" t="s">
        <v>3796</v>
      </c>
      <c r="D2430" s="305" t="s">
        <v>8</v>
      </c>
      <c r="E2430" s="306">
        <v>9.5899999999999999E-2</v>
      </c>
    </row>
    <row r="2431" spans="1:5" x14ac:dyDescent="0.25">
      <c r="A2431" s="302" t="s">
        <v>3772</v>
      </c>
      <c r="B2431" s="305">
        <v>102685</v>
      </c>
      <c r="C2431" s="302" t="s">
        <v>3797</v>
      </c>
      <c r="D2431" s="305" t="s">
        <v>8</v>
      </c>
      <c r="E2431" s="306">
        <v>8.2900000000000001E-2</v>
      </c>
    </row>
    <row r="2432" spans="1:5" x14ac:dyDescent="0.25">
      <c r="A2432" s="302" t="s">
        <v>3772</v>
      </c>
      <c r="B2432" s="305">
        <v>102664</v>
      </c>
      <c r="C2432" s="302" t="s">
        <v>3798</v>
      </c>
      <c r="D2432" s="305" t="s">
        <v>8</v>
      </c>
      <c r="E2432" s="306">
        <v>0.14729999999999999</v>
      </c>
    </row>
    <row r="2433" spans="1:5" x14ac:dyDescent="0.25">
      <c r="A2433" s="302" t="s">
        <v>3772</v>
      </c>
      <c r="B2433" s="305">
        <v>102665</v>
      </c>
      <c r="C2433" s="302" t="s">
        <v>3799</v>
      </c>
      <c r="D2433" s="305" t="s">
        <v>8</v>
      </c>
      <c r="E2433" s="306">
        <v>0.26140000000000002</v>
      </c>
    </row>
    <row r="2434" spans="1:5" x14ac:dyDescent="0.25">
      <c r="A2434" s="302" t="s">
        <v>3772</v>
      </c>
      <c r="B2434" s="305">
        <v>102663</v>
      </c>
      <c r="C2434" s="302" t="s">
        <v>3800</v>
      </c>
      <c r="D2434" s="305" t="s">
        <v>8</v>
      </c>
      <c r="E2434" s="306">
        <v>0.16270000000000001</v>
      </c>
    </row>
    <row r="2435" spans="1:5" x14ac:dyDescent="0.25">
      <c r="A2435" s="302" t="s">
        <v>3772</v>
      </c>
      <c r="B2435" s="305">
        <v>102669</v>
      </c>
      <c r="C2435" s="302" t="s">
        <v>3801</v>
      </c>
      <c r="D2435" s="305" t="s">
        <v>8</v>
      </c>
      <c r="E2435" s="306">
        <v>0.12720000000000001</v>
      </c>
    </row>
    <row r="2436" spans="1:5" x14ac:dyDescent="0.25">
      <c r="A2436" s="302" t="s">
        <v>3772</v>
      </c>
      <c r="B2436" s="305">
        <v>102661</v>
      </c>
      <c r="C2436" s="302" t="s">
        <v>3802</v>
      </c>
      <c r="D2436" s="305" t="s">
        <v>8</v>
      </c>
      <c r="E2436" s="306">
        <v>0.19620000000000001</v>
      </c>
    </row>
    <row r="2437" spans="1:5" x14ac:dyDescent="0.25">
      <c r="A2437" s="302" t="s">
        <v>3772</v>
      </c>
      <c r="B2437" s="305">
        <v>102666</v>
      </c>
      <c r="C2437" s="302" t="s">
        <v>3803</v>
      </c>
      <c r="D2437" s="305" t="s">
        <v>8</v>
      </c>
      <c r="E2437" s="306">
        <v>0.1293</v>
      </c>
    </row>
    <row r="2438" spans="1:5" x14ac:dyDescent="0.25">
      <c r="A2438" s="302" t="s">
        <v>3772</v>
      </c>
      <c r="B2438" s="305">
        <v>102662</v>
      </c>
      <c r="C2438" s="302" t="s">
        <v>3804</v>
      </c>
      <c r="D2438" s="305" t="s">
        <v>8</v>
      </c>
      <c r="E2438" s="306">
        <v>9.6299999999999997E-2</v>
      </c>
    </row>
    <row r="2439" spans="1:5" x14ac:dyDescent="0.25">
      <c r="A2439" s="302" t="s">
        <v>3772</v>
      </c>
      <c r="B2439" s="305">
        <v>102668</v>
      </c>
      <c r="C2439" s="302" t="s">
        <v>3805</v>
      </c>
      <c r="D2439" s="305" t="s">
        <v>8</v>
      </c>
      <c r="E2439" s="306">
        <v>8.2900000000000001E-2</v>
      </c>
    </row>
    <row r="2440" spans="1:5" x14ac:dyDescent="0.25">
      <c r="A2440" s="302" t="s">
        <v>3772</v>
      </c>
      <c r="B2440" s="305">
        <v>102718</v>
      </c>
      <c r="C2440" s="302" t="s">
        <v>3806</v>
      </c>
      <c r="D2440" s="305" t="s">
        <v>38</v>
      </c>
      <c r="E2440" s="306">
        <v>0.24779999999999999</v>
      </c>
    </row>
    <row r="2441" spans="1:5" x14ac:dyDescent="0.25">
      <c r="A2441" s="302" t="s">
        <v>3772</v>
      </c>
      <c r="B2441" s="305">
        <v>102716</v>
      </c>
      <c r="C2441" s="302" t="s">
        <v>3807</v>
      </c>
      <c r="D2441" s="305" t="s">
        <v>38</v>
      </c>
      <c r="E2441" s="306">
        <v>0.1135</v>
      </c>
    </row>
    <row r="2442" spans="1:5" x14ac:dyDescent="0.25">
      <c r="A2442" s="302" t="s">
        <v>3772</v>
      </c>
      <c r="B2442" s="305">
        <v>102719</v>
      </c>
      <c r="C2442" s="302" t="s">
        <v>1263</v>
      </c>
      <c r="D2442" s="305" t="s">
        <v>38</v>
      </c>
      <c r="E2442" s="306">
        <v>0.25019999999999998</v>
      </c>
    </row>
    <row r="2443" spans="1:5" x14ac:dyDescent="0.25">
      <c r="A2443" s="302" t="s">
        <v>3772</v>
      </c>
      <c r="B2443" s="305">
        <v>102717</v>
      </c>
      <c r="C2443" s="302" t="s">
        <v>3808</v>
      </c>
      <c r="D2443" s="305" t="s">
        <v>38</v>
      </c>
      <c r="E2443" s="306">
        <v>0.1147</v>
      </c>
    </row>
    <row r="2444" spans="1:5" x14ac:dyDescent="0.25">
      <c r="A2444" s="302" t="s">
        <v>3772</v>
      </c>
      <c r="B2444" s="305">
        <v>102713</v>
      </c>
      <c r="C2444" s="302" t="s">
        <v>3809</v>
      </c>
      <c r="D2444" s="305" t="s">
        <v>237</v>
      </c>
      <c r="E2444" s="306">
        <v>3.9899999999999998E-2</v>
      </c>
    </row>
    <row r="2445" spans="1:5" x14ac:dyDescent="0.25">
      <c r="A2445" s="302" t="s">
        <v>3772</v>
      </c>
      <c r="B2445" s="305">
        <v>102715</v>
      </c>
      <c r="C2445" s="302" t="s">
        <v>3810</v>
      </c>
      <c r="D2445" s="305" t="s">
        <v>237</v>
      </c>
      <c r="E2445" s="306">
        <v>2.0199999999999999E-2</v>
      </c>
    </row>
    <row r="2446" spans="1:5" x14ac:dyDescent="0.25">
      <c r="A2446" s="302" t="s">
        <v>3772</v>
      </c>
      <c r="B2446" s="305">
        <v>103653</v>
      </c>
      <c r="C2446" s="302" t="s">
        <v>3811</v>
      </c>
      <c r="D2446" s="305" t="s">
        <v>237</v>
      </c>
      <c r="E2446" s="306">
        <v>1.6899999999999998E-2</v>
      </c>
    </row>
    <row r="2447" spans="1:5" x14ac:dyDescent="0.25">
      <c r="A2447" s="302" t="s">
        <v>3772</v>
      </c>
      <c r="B2447" s="305">
        <v>102712</v>
      </c>
      <c r="C2447" s="302" t="s">
        <v>3812</v>
      </c>
      <c r="D2447" s="305" t="s">
        <v>237</v>
      </c>
      <c r="E2447" s="306">
        <v>5.4800000000000001E-2</v>
      </c>
    </row>
    <row r="2448" spans="1:5" x14ac:dyDescent="0.25">
      <c r="A2448" s="302" t="s">
        <v>3772</v>
      </c>
      <c r="B2448" s="305">
        <v>102711</v>
      </c>
      <c r="C2448" s="302" t="s">
        <v>3813</v>
      </c>
      <c r="D2448" s="305" t="s">
        <v>36</v>
      </c>
      <c r="E2448" s="306">
        <v>0.42909999999999998</v>
      </c>
    </row>
    <row r="2449" spans="1:5" x14ac:dyDescent="0.25">
      <c r="A2449" s="302" t="s">
        <v>3772</v>
      </c>
      <c r="B2449" s="305">
        <v>102710</v>
      </c>
      <c r="C2449" s="302" t="s">
        <v>3814</v>
      </c>
      <c r="D2449" s="305" t="s">
        <v>36</v>
      </c>
      <c r="E2449" s="306">
        <v>0.56720000000000004</v>
      </c>
    </row>
    <row r="2450" spans="1:5" x14ac:dyDescent="0.25">
      <c r="A2450" s="302" t="s">
        <v>3772</v>
      </c>
      <c r="B2450" s="305">
        <v>102708</v>
      </c>
      <c r="C2450" s="302" t="s">
        <v>3815</v>
      </c>
      <c r="D2450" s="305" t="s">
        <v>36</v>
      </c>
      <c r="E2450" s="306">
        <v>0.70589999999999997</v>
      </c>
    </row>
    <row r="2451" spans="1:5" x14ac:dyDescent="0.25">
      <c r="A2451" s="302" t="s">
        <v>3772</v>
      </c>
      <c r="B2451" s="305">
        <v>102707</v>
      </c>
      <c r="C2451" s="302" t="s">
        <v>3816</v>
      </c>
      <c r="D2451" s="305" t="s">
        <v>8</v>
      </c>
      <c r="E2451" s="306">
        <v>0.1187</v>
      </c>
    </row>
    <row r="2452" spans="1:5" x14ac:dyDescent="0.25">
      <c r="A2452" s="302" t="s">
        <v>3772</v>
      </c>
      <c r="B2452" s="305">
        <v>102704</v>
      </c>
      <c r="C2452" s="302" t="s">
        <v>3817</v>
      </c>
      <c r="D2452" s="305" t="s">
        <v>8</v>
      </c>
      <c r="E2452" s="306">
        <v>4.1099999999999998E-2</v>
      </c>
    </row>
    <row r="2453" spans="1:5" x14ac:dyDescent="0.25">
      <c r="A2453" s="302" t="s">
        <v>3772</v>
      </c>
      <c r="B2453" s="305">
        <v>102705</v>
      </c>
      <c r="C2453" s="302" t="s">
        <v>3818</v>
      </c>
      <c r="D2453" s="305" t="s">
        <v>8</v>
      </c>
      <c r="E2453" s="306">
        <v>6.4999999999999997E-3</v>
      </c>
    </row>
    <row r="2454" spans="1:5" x14ac:dyDescent="0.25">
      <c r="A2454" s="302" t="s">
        <v>3819</v>
      </c>
      <c r="B2454" s="305">
        <v>98397</v>
      </c>
      <c r="C2454" s="302" t="s">
        <v>3820</v>
      </c>
      <c r="D2454" s="305" t="s">
        <v>237</v>
      </c>
      <c r="E2454" s="306">
        <v>0.63629999999999998</v>
      </c>
    </row>
    <row r="2455" spans="1:5" x14ac:dyDescent="0.25">
      <c r="A2455" s="302" t="s">
        <v>3821</v>
      </c>
      <c r="B2455" s="305">
        <v>103517</v>
      </c>
      <c r="C2455" s="302" t="s">
        <v>3822</v>
      </c>
      <c r="D2455" s="305" t="s">
        <v>36</v>
      </c>
      <c r="E2455" s="306">
        <v>1.8700000000000001E-2</v>
      </c>
    </row>
    <row r="2456" spans="1:5" x14ac:dyDescent="0.25">
      <c r="A2456" s="302" t="s">
        <v>3821</v>
      </c>
      <c r="B2456" s="305">
        <v>103519</v>
      </c>
      <c r="C2456" s="302" t="s">
        <v>3823</v>
      </c>
      <c r="D2456" s="305" t="s">
        <v>36</v>
      </c>
      <c r="E2456" s="306">
        <v>0.42530000000000001</v>
      </c>
    </row>
    <row r="2457" spans="1:5" x14ac:dyDescent="0.25">
      <c r="A2457" s="302" t="s">
        <v>3821</v>
      </c>
      <c r="B2457" s="305">
        <v>103523</v>
      </c>
      <c r="C2457" s="302" t="s">
        <v>3824</v>
      </c>
      <c r="D2457" s="305" t="s">
        <v>36</v>
      </c>
      <c r="E2457" s="306">
        <v>1.34E-2</v>
      </c>
    </row>
    <row r="2458" spans="1:5" x14ac:dyDescent="0.25">
      <c r="A2458" s="302" t="s">
        <v>3821</v>
      </c>
      <c r="B2458" s="305">
        <v>103520</v>
      </c>
      <c r="C2458" s="302" t="s">
        <v>3825</v>
      </c>
      <c r="D2458" s="305" t="s">
        <v>36</v>
      </c>
      <c r="E2458" s="306">
        <v>3.0999999999999999E-3</v>
      </c>
    </row>
    <row r="2459" spans="1:5" x14ac:dyDescent="0.25">
      <c r="A2459" s="302" t="s">
        <v>3821</v>
      </c>
      <c r="B2459" s="305">
        <v>103521</v>
      </c>
      <c r="C2459" s="302" t="s">
        <v>3826</v>
      </c>
      <c r="D2459" s="305" t="s">
        <v>36</v>
      </c>
      <c r="E2459" s="306">
        <v>3.3E-3</v>
      </c>
    </row>
    <row r="2460" spans="1:5" x14ac:dyDescent="0.25">
      <c r="A2460" s="302" t="s">
        <v>3821</v>
      </c>
      <c r="B2460" s="305">
        <v>103522</v>
      </c>
      <c r="C2460" s="302" t="s">
        <v>3827</v>
      </c>
      <c r="D2460" s="305" t="s">
        <v>36</v>
      </c>
      <c r="E2460" s="306">
        <v>1.9800000000000002E-2</v>
      </c>
    </row>
    <row r="2461" spans="1:5" x14ac:dyDescent="0.25">
      <c r="A2461" s="302" t="s">
        <v>3828</v>
      </c>
      <c r="B2461" s="305">
        <v>97062</v>
      </c>
      <c r="C2461" s="302" t="s">
        <v>3829</v>
      </c>
      <c r="D2461" s="305" t="s">
        <v>237</v>
      </c>
      <c r="E2461" s="306">
        <v>0.40760000000000002</v>
      </c>
    </row>
    <row r="2462" spans="1:5" x14ac:dyDescent="0.25">
      <c r="A2462" s="302" t="s">
        <v>3828</v>
      </c>
      <c r="B2462" s="305">
        <v>97040</v>
      </c>
      <c r="C2462" s="302" t="s">
        <v>3830</v>
      </c>
      <c r="D2462" s="305" t="s">
        <v>237</v>
      </c>
      <c r="E2462" s="306">
        <v>0.71660000000000001</v>
      </c>
    </row>
    <row r="2463" spans="1:5" x14ac:dyDescent="0.25">
      <c r="A2463" s="302" t="s">
        <v>3828</v>
      </c>
      <c r="B2463" s="305">
        <v>97041</v>
      </c>
      <c r="C2463" s="302" t="s">
        <v>3831</v>
      </c>
      <c r="D2463" s="305" t="s">
        <v>237</v>
      </c>
      <c r="E2463" s="306">
        <v>0.2631</v>
      </c>
    </row>
    <row r="2464" spans="1:5" x14ac:dyDescent="0.25">
      <c r="A2464" s="302" t="s">
        <v>3828</v>
      </c>
      <c r="B2464" s="305">
        <v>97039</v>
      </c>
      <c r="C2464" s="302" t="s">
        <v>3832</v>
      </c>
      <c r="D2464" s="305" t="s">
        <v>237</v>
      </c>
      <c r="E2464" s="306">
        <v>0.27839999999999998</v>
      </c>
    </row>
    <row r="2465" spans="1:5" x14ac:dyDescent="0.25">
      <c r="A2465" s="302" t="s">
        <v>3828</v>
      </c>
      <c r="B2465" s="305">
        <v>97032</v>
      </c>
      <c r="C2465" s="302" t="s">
        <v>3833</v>
      </c>
      <c r="D2465" s="305" t="s">
        <v>8</v>
      </c>
      <c r="E2465" s="306">
        <v>0.31459999999999999</v>
      </c>
    </row>
    <row r="2466" spans="1:5" x14ac:dyDescent="0.25">
      <c r="A2466" s="302" t="s">
        <v>3828</v>
      </c>
      <c r="B2466" s="305">
        <v>97031</v>
      </c>
      <c r="C2466" s="302" t="s">
        <v>3834</v>
      </c>
      <c r="D2466" s="305" t="s">
        <v>8</v>
      </c>
      <c r="E2466" s="306">
        <v>0.19270000000000001</v>
      </c>
    </row>
    <row r="2467" spans="1:5" x14ac:dyDescent="0.25">
      <c r="A2467" s="302" t="s">
        <v>3828</v>
      </c>
      <c r="B2467" s="305">
        <v>97034</v>
      </c>
      <c r="C2467" s="302" t="s">
        <v>3835</v>
      </c>
      <c r="D2467" s="305" t="s">
        <v>8</v>
      </c>
      <c r="E2467" s="306">
        <v>0.41860000000000003</v>
      </c>
    </row>
    <row r="2468" spans="1:5" x14ac:dyDescent="0.25">
      <c r="A2468" s="302" t="s">
        <v>3828</v>
      </c>
      <c r="B2468" s="305">
        <v>97033</v>
      </c>
      <c r="C2468" s="302" t="s">
        <v>3836</v>
      </c>
      <c r="D2468" s="305" t="s">
        <v>8</v>
      </c>
      <c r="E2468" s="306">
        <v>0.27100000000000002</v>
      </c>
    </row>
    <row r="2469" spans="1:5" x14ac:dyDescent="0.25">
      <c r="A2469" s="302" t="s">
        <v>3828</v>
      </c>
      <c r="B2469" s="305">
        <v>97014</v>
      </c>
      <c r="C2469" s="302" t="s">
        <v>3837</v>
      </c>
      <c r="D2469" s="305" t="s">
        <v>8</v>
      </c>
      <c r="E2469" s="306">
        <v>0.25750000000000001</v>
      </c>
    </row>
    <row r="2470" spans="1:5" x14ac:dyDescent="0.25">
      <c r="A2470" s="302" t="s">
        <v>3828</v>
      </c>
      <c r="B2470" s="305">
        <v>97015</v>
      </c>
      <c r="C2470" s="302" t="s">
        <v>3838</v>
      </c>
      <c r="D2470" s="305" t="s">
        <v>8</v>
      </c>
      <c r="E2470" s="306">
        <v>0.31240000000000001</v>
      </c>
    </row>
    <row r="2471" spans="1:5" x14ac:dyDescent="0.25">
      <c r="A2471" s="302" t="s">
        <v>3828</v>
      </c>
      <c r="B2471" s="305">
        <v>97013</v>
      </c>
      <c r="C2471" s="302" t="s">
        <v>3839</v>
      </c>
      <c r="D2471" s="305" t="s">
        <v>8</v>
      </c>
      <c r="E2471" s="306">
        <v>0.19040000000000001</v>
      </c>
    </row>
    <row r="2472" spans="1:5" x14ac:dyDescent="0.25">
      <c r="A2472" s="302" t="s">
        <v>3828</v>
      </c>
      <c r="B2472" s="305">
        <v>97017</v>
      </c>
      <c r="C2472" s="302" t="s">
        <v>3840</v>
      </c>
      <c r="D2472" s="305" t="s">
        <v>8</v>
      </c>
      <c r="E2472" s="306">
        <v>0.29039999999999999</v>
      </c>
    </row>
    <row r="2473" spans="1:5" x14ac:dyDescent="0.25">
      <c r="A2473" s="302" t="s">
        <v>3828</v>
      </c>
      <c r="B2473" s="305">
        <v>97018</v>
      </c>
      <c r="C2473" s="302" t="s">
        <v>3841</v>
      </c>
      <c r="D2473" s="305" t="s">
        <v>8</v>
      </c>
      <c r="E2473" s="306">
        <v>0.3488</v>
      </c>
    </row>
    <row r="2474" spans="1:5" x14ac:dyDescent="0.25">
      <c r="A2474" s="302" t="s">
        <v>3828</v>
      </c>
      <c r="B2474" s="305">
        <v>97016</v>
      </c>
      <c r="C2474" s="302" t="s">
        <v>3842</v>
      </c>
      <c r="D2474" s="305" t="s">
        <v>8</v>
      </c>
      <c r="E2474" s="306">
        <v>0.2172</v>
      </c>
    </row>
    <row r="2475" spans="1:5" x14ac:dyDescent="0.25">
      <c r="A2475" s="302" t="s">
        <v>3828</v>
      </c>
      <c r="B2475" s="305">
        <v>104990</v>
      </c>
      <c r="C2475" s="302" t="s">
        <v>3843</v>
      </c>
      <c r="D2475" s="305" t="s">
        <v>8</v>
      </c>
      <c r="E2475" s="306">
        <v>0.52729999999999999</v>
      </c>
    </row>
    <row r="2476" spans="1:5" x14ac:dyDescent="0.25">
      <c r="A2476" s="302" t="s">
        <v>3828</v>
      </c>
      <c r="B2476" s="305">
        <v>97054</v>
      </c>
      <c r="C2476" s="302" t="s">
        <v>3844</v>
      </c>
      <c r="D2476" s="305" t="s">
        <v>36</v>
      </c>
      <c r="E2476" s="306">
        <v>0.38150000000000001</v>
      </c>
    </row>
    <row r="2477" spans="1:5" x14ac:dyDescent="0.25">
      <c r="A2477" s="302" t="s">
        <v>3828</v>
      </c>
      <c r="B2477" s="305">
        <v>97063</v>
      </c>
      <c r="C2477" s="302" t="s">
        <v>3845</v>
      </c>
      <c r="D2477" s="305" t="s">
        <v>237</v>
      </c>
      <c r="E2477" s="306">
        <v>1</v>
      </c>
    </row>
    <row r="2478" spans="1:5" x14ac:dyDescent="0.25">
      <c r="A2478" s="302" t="s">
        <v>3828</v>
      </c>
      <c r="B2478" s="305">
        <v>97065</v>
      </c>
      <c r="C2478" s="302" t="s">
        <v>3846</v>
      </c>
      <c r="D2478" s="305" t="s">
        <v>38</v>
      </c>
      <c r="E2478" s="306">
        <v>1</v>
      </c>
    </row>
    <row r="2479" spans="1:5" x14ac:dyDescent="0.25">
      <c r="A2479" s="302" t="s">
        <v>3828</v>
      </c>
      <c r="B2479" s="305">
        <v>97064</v>
      </c>
      <c r="C2479" s="302" t="s">
        <v>3847</v>
      </c>
      <c r="D2479" s="305" t="s">
        <v>8</v>
      </c>
      <c r="E2479" s="306">
        <v>1</v>
      </c>
    </row>
    <row r="2480" spans="1:5" x14ac:dyDescent="0.25">
      <c r="A2480" s="302" t="s">
        <v>3828</v>
      </c>
      <c r="B2480" s="305">
        <v>97067</v>
      </c>
      <c r="C2480" s="302" t="s">
        <v>3848</v>
      </c>
      <c r="D2480" s="305" t="s">
        <v>8</v>
      </c>
      <c r="E2480" s="306">
        <v>0.2903</v>
      </c>
    </row>
    <row r="2481" spans="1:5" x14ac:dyDescent="0.25">
      <c r="A2481" s="302" t="s">
        <v>3828</v>
      </c>
      <c r="B2481" s="305">
        <v>97048</v>
      </c>
      <c r="C2481" s="302" t="s">
        <v>3849</v>
      </c>
      <c r="D2481" s="305" t="s">
        <v>237</v>
      </c>
      <c r="E2481" s="306">
        <v>0.28570000000000001</v>
      </c>
    </row>
    <row r="2482" spans="1:5" x14ac:dyDescent="0.25">
      <c r="A2482" s="302" t="s">
        <v>3828</v>
      </c>
      <c r="B2482" s="305">
        <v>97047</v>
      </c>
      <c r="C2482" s="302" t="s">
        <v>3850</v>
      </c>
      <c r="D2482" s="305" t="s">
        <v>237</v>
      </c>
      <c r="E2482" s="306">
        <v>0.3</v>
      </c>
    </row>
    <row r="2483" spans="1:5" x14ac:dyDescent="0.25">
      <c r="A2483" s="302" t="s">
        <v>3828</v>
      </c>
      <c r="B2483" s="305">
        <v>97046</v>
      </c>
      <c r="C2483" s="302" t="s">
        <v>3851</v>
      </c>
      <c r="D2483" s="305" t="s">
        <v>237</v>
      </c>
      <c r="E2483" s="306">
        <v>0.29630000000000001</v>
      </c>
    </row>
    <row r="2484" spans="1:5" x14ac:dyDescent="0.25">
      <c r="A2484" s="302" t="s">
        <v>3828</v>
      </c>
      <c r="B2484" s="305">
        <v>104989</v>
      </c>
      <c r="C2484" s="302" t="s">
        <v>3852</v>
      </c>
      <c r="D2484" s="305" t="s">
        <v>36</v>
      </c>
      <c r="E2484" s="306">
        <v>0.73870000000000002</v>
      </c>
    </row>
    <row r="2485" spans="1:5" x14ac:dyDescent="0.25">
      <c r="A2485" s="302" t="s">
        <v>3828</v>
      </c>
      <c r="B2485" s="305">
        <v>97066</v>
      </c>
      <c r="C2485" s="302" t="s">
        <v>3853</v>
      </c>
      <c r="D2485" s="305" t="s">
        <v>237</v>
      </c>
      <c r="E2485" s="306">
        <v>0.38750000000000001</v>
      </c>
    </row>
    <row r="2486" spans="1:5" x14ac:dyDescent="0.25">
      <c r="A2486" s="302" t="s">
        <v>3854</v>
      </c>
      <c r="B2486" s="305">
        <v>95946</v>
      </c>
      <c r="C2486" s="302" t="s">
        <v>3855</v>
      </c>
      <c r="D2486" s="305" t="s">
        <v>1</v>
      </c>
      <c r="E2486" s="306">
        <v>0.2409</v>
      </c>
    </row>
    <row r="2487" spans="1:5" x14ac:dyDescent="0.25">
      <c r="A2487" s="302" t="s">
        <v>3854</v>
      </c>
      <c r="B2487" s="305">
        <v>95947</v>
      </c>
      <c r="C2487" s="302" t="s">
        <v>16</v>
      </c>
      <c r="D2487" s="305" t="s">
        <v>1</v>
      </c>
      <c r="E2487" s="306">
        <v>0.14130000000000001</v>
      </c>
    </row>
    <row r="2488" spans="1:5" x14ac:dyDescent="0.25">
      <c r="A2488" s="302" t="s">
        <v>3854</v>
      </c>
      <c r="B2488" s="305">
        <v>95948</v>
      </c>
      <c r="C2488" s="302" t="s">
        <v>3856</v>
      </c>
      <c r="D2488" s="305" t="s">
        <v>1</v>
      </c>
      <c r="E2488" s="306">
        <v>2.9499999999999998E-2</v>
      </c>
    </row>
    <row r="2489" spans="1:5" x14ac:dyDescent="0.25">
      <c r="A2489" s="302" t="s">
        <v>3854</v>
      </c>
      <c r="B2489" s="305">
        <v>95944</v>
      </c>
      <c r="C2489" s="302" t="s">
        <v>3857</v>
      </c>
      <c r="D2489" s="305" t="s">
        <v>1</v>
      </c>
      <c r="E2489" s="306">
        <v>0.4975</v>
      </c>
    </row>
    <row r="2490" spans="1:5" x14ac:dyDescent="0.25">
      <c r="A2490" s="302" t="s">
        <v>3854</v>
      </c>
      <c r="B2490" s="305">
        <v>95945</v>
      </c>
      <c r="C2490" s="302" t="s">
        <v>3858</v>
      </c>
      <c r="D2490" s="305" t="s">
        <v>1</v>
      </c>
      <c r="E2490" s="306">
        <v>0.35780000000000001</v>
      </c>
    </row>
    <row r="2491" spans="1:5" x14ac:dyDescent="0.25">
      <c r="A2491" s="302" t="s">
        <v>3854</v>
      </c>
      <c r="B2491" s="305">
        <v>95943</v>
      </c>
      <c r="C2491" s="302" t="s">
        <v>3859</v>
      </c>
      <c r="D2491" s="305" t="s">
        <v>1</v>
      </c>
      <c r="E2491" s="306">
        <v>0.58560000000000001</v>
      </c>
    </row>
    <row r="2492" spans="1:5" x14ac:dyDescent="0.25">
      <c r="A2492" s="302" t="s">
        <v>3854</v>
      </c>
      <c r="B2492" s="305">
        <v>102077</v>
      </c>
      <c r="C2492" s="302" t="s">
        <v>3860</v>
      </c>
      <c r="D2492" s="305" t="s">
        <v>38</v>
      </c>
      <c r="E2492" s="306">
        <v>0.38829999999999998</v>
      </c>
    </row>
    <row r="2493" spans="1:5" x14ac:dyDescent="0.25">
      <c r="A2493" s="302" t="s">
        <v>3854</v>
      </c>
      <c r="B2493" s="305">
        <v>102073</v>
      </c>
      <c r="C2493" s="302" t="s">
        <v>441</v>
      </c>
      <c r="D2493" s="305" t="s">
        <v>38</v>
      </c>
      <c r="E2493" s="306">
        <v>0.35639999999999999</v>
      </c>
    </row>
    <row r="2494" spans="1:5" x14ac:dyDescent="0.25">
      <c r="A2494" s="302" t="s">
        <v>3854</v>
      </c>
      <c r="B2494" s="305">
        <v>102079</v>
      </c>
      <c r="C2494" s="302" t="s">
        <v>3861</v>
      </c>
      <c r="D2494" s="305" t="s">
        <v>38</v>
      </c>
      <c r="E2494" s="306">
        <v>0.37180000000000002</v>
      </c>
    </row>
    <row r="2495" spans="1:5" x14ac:dyDescent="0.25">
      <c r="A2495" s="302" t="s">
        <v>3854</v>
      </c>
      <c r="B2495" s="305">
        <v>102075</v>
      </c>
      <c r="C2495" s="302" t="s">
        <v>3862</v>
      </c>
      <c r="D2495" s="305" t="s">
        <v>38</v>
      </c>
      <c r="E2495" s="306">
        <v>0.33550000000000002</v>
      </c>
    </row>
    <row r="2496" spans="1:5" x14ac:dyDescent="0.25">
      <c r="A2496" s="302" t="s">
        <v>3854</v>
      </c>
      <c r="B2496" s="305">
        <v>102078</v>
      </c>
      <c r="C2496" s="302" t="s">
        <v>3863</v>
      </c>
      <c r="D2496" s="305" t="s">
        <v>38</v>
      </c>
      <c r="E2496" s="306">
        <v>0.37069999999999997</v>
      </c>
    </row>
    <row r="2497" spans="1:5" x14ac:dyDescent="0.25">
      <c r="A2497" s="302" t="s">
        <v>3854</v>
      </c>
      <c r="B2497" s="305">
        <v>102074</v>
      </c>
      <c r="C2497" s="302" t="s">
        <v>3864</v>
      </c>
      <c r="D2497" s="305" t="s">
        <v>38</v>
      </c>
      <c r="E2497" s="306">
        <v>0.33400000000000002</v>
      </c>
    </row>
    <row r="2498" spans="1:5" x14ac:dyDescent="0.25">
      <c r="A2498" s="302" t="s">
        <v>3854</v>
      </c>
      <c r="B2498" s="305">
        <v>102080</v>
      </c>
      <c r="C2498" s="302" t="s">
        <v>3865</v>
      </c>
      <c r="D2498" s="305" t="s">
        <v>38</v>
      </c>
      <c r="E2498" s="306">
        <v>0.33889999999999998</v>
      </c>
    </row>
    <row r="2499" spans="1:5" x14ac:dyDescent="0.25">
      <c r="A2499" s="302" t="s">
        <v>3854</v>
      </c>
      <c r="B2499" s="305">
        <v>102076</v>
      </c>
      <c r="C2499" s="302" t="s">
        <v>3866</v>
      </c>
      <c r="D2499" s="305" t="s">
        <v>38</v>
      </c>
      <c r="E2499" s="306">
        <v>0.31840000000000002</v>
      </c>
    </row>
    <row r="2500" spans="1:5" x14ac:dyDescent="0.25">
      <c r="A2500" s="302" t="s">
        <v>3854</v>
      </c>
      <c r="B2500" s="305">
        <v>102089</v>
      </c>
      <c r="C2500" s="302" t="s">
        <v>3867</v>
      </c>
      <c r="D2500" s="305" t="s">
        <v>237</v>
      </c>
      <c r="E2500" s="306">
        <v>0.17760000000000001</v>
      </c>
    </row>
    <row r="2501" spans="1:5" x14ac:dyDescent="0.25">
      <c r="A2501" s="302" t="s">
        <v>3854</v>
      </c>
      <c r="B2501" s="305">
        <v>102090</v>
      </c>
      <c r="C2501" s="302" t="s">
        <v>3868</v>
      </c>
      <c r="D2501" s="305" t="s">
        <v>237</v>
      </c>
      <c r="E2501" s="306">
        <v>0.24610000000000001</v>
      </c>
    </row>
    <row r="2502" spans="1:5" x14ac:dyDescent="0.25">
      <c r="A2502" s="302" t="s">
        <v>3854</v>
      </c>
      <c r="B2502" s="305">
        <v>102086</v>
      </c>
      <c r="C2502" s="302" t="s">
        <v>3869</v>
      </c>
      <c r="D2502" s="305" t="s">
        <v>237</v>
      </c>
      <c r="E2502" s="306">
        <v>0.1598</v>
      </c>
    </row>
    <row r="2503" spans="1:5" x14ac:dyDescent="0.25">
      <c r="A2503" s="302" t="s">
        <v>3854</v>
      </c>
      <c r="B2503" s="305">
        <v>102087</v>
      </c>
      <c r="C2503" s="302" t="s">
        <v>3870</v>
      </c>
      <c r="D2503" s="305" t="s">
        <v>237</v>
      </c>
      <c r="E2503" s="306">
        <v>0.2099</v>
      </c>
    </row>
    <row r="2504" spans="1:5" x14ac:dyDescent="0.25">
      <c r="A2504" s="302" t="s">
        <v>3854</v>
      </c>
      <c r="B2504" s="305">
        <v>102091</v>
      </c>
      <c r="C2504" s="302" t="s">
        <v>3871</v>
      </c>
      <c r="D2504" s="305" t="s">
        <v>237</v>
      </c>
      <c r="E2504" s="306">
        <v>0.1512</v>
      </c>
    </row>
    <row r="2505" spans="1:5" x14ac:dyDescent="0.25">
      <c r="A2505" s="302" t="s">
        <v>3854</v>
      </c>
      <c r="B2505" s="305">
        <v>102088</v>
      </c>
      <c r="C2505" s="302" t="s">
        <v>3872</v>
      </c>
      <c r="D2505" s="305" t="s">
        <v>237</v>
      </c>
      <c r="E2505" s="306">
        <v>0.16839999999999999</v>
      </c>
    </row>
    <row r="2506" spans="1:5" x14ac:dyDescent="0.25">
      <c r="A2506" s="302" t="s">
        <v>3854</v>
      </c>
      <c r="B2506" s="305">
        <v>101997</v>
      </c>
      <c r="C2506" s="302" t="s">
        <v>3873</v>
      </c>
      <c r="D2506" s="305" t="s">
        <v>237</v>
      </c>
      <c r="E2506" s="306">
        <v>0.185</v>
      </c>
    </row>
    <row r="2507" spans="1:5" x14ac:dyDescent="0.25">
      <c r="A2507" s="302" t="s">
        <v>3854</v>
      </c>
      <c r="B2507" s="305">
        <v>101998</v>
      </c>
      <c r="C2507" s="302" t="s">
        <v>3874</v>
      </c>
      <c r="D2507" s="305" t="s">
        <v>237</v>
      </c>
      <c r="E2507" s="306">
        <v>0.25640000000000002</v>
      </c>
    </row>
    <row r="2508" spans="1:5" x14ac:dyDescent="0.25">
      <c r="A2508" s="302" t="s">
        <v>3854</v>
      </c>
      <c r="B2508" s="305">
        <v>101999</v>
      </c>
      <c r="C2508" s="302" t="s">
        <v>3875</v>
      </c>
      <c r="D2508" s="305" t="s">
        <v>237</v>
      </c>
      <c r="E2508" s="306">
        <v>0.13220000000000001</v>
      </c>
    </row>
    <row r="2509" spans="1:5" x14ac:dyDescent="0.25">
      <c r="A2509" s="302" t="s">
        <v>3854</v>
      </c>
      <c r="B2509" s="305">
        <v>101994</v>
      </c>
      <c r="C2509" s="302" t="s">
        <v>3876</v>
      </c>
      <c r="D2509" s="305" t="s">
        <v>237</v>
      </c>
      <c r="E2509" s="306">
        <v>0.15229999999999999</v>
      </c>
    </row>
    <row r="2510" spans="1:5" x14ac:dyDescent="0.25">
      <c r="A2510" s="302" t="s">
        <v>3854</v>
      </c>
      <c r="B2510" s="305">
        <v>101995</v>
      </c>
      <c r="C2510" s="302" t="s">
        <v>3877</v>
      </c>
      <c r="D2510" s="305" t="s">
        <v>237</v>
      </c>
      <c r="E2510" s="306">
        <v>0.20150000000000001</v>
      </c>
    </row>
    <row r="2511" spans="1:5" x14ac:dyDescent="0.25">
      <c r="A2511" s="302" t="s">
        <v>3854</v>
      </c>
      <c r="B2511" s="305">
        <v>101996</v>
      </c>
      <c r="C2511" s="302" t="s">
        <v>3878</v>
      </c>
      <c r="D2511" s="305" t="s">
        <v>237</v>
      </c>
      <c r="E2511" s="306">
        <v>0.15759999999999999</v>
      </c>
    </row>
    <row r="2512" spans="1:5" x14ac:dyDescent="0.25">
      <c r="A2512" s="302" t="s">
        <v>3854</v>
      </c>
      <c r="B2512" s="305">
        <v>101991</v>
      </c>
      <c r="C2512" s="302" t="s">
        <v>3879</v>
      </c>
      <c r="D2512" s="305" t="s">
        <v>237</v>
      </c>
      <c r="E2512" s="306">
        <v>0.18729999999999999</v>
      </c>
    </row>
    <row r="2513" spans="1:5" x14ac:dyDescent="0.25">
      <c r="A2513" s="302" t="s">
        <v>3854</v>
      </c>
      <c r="B2513" s="305">
        <v>101992</v>
      </c>
      <c r="C2513" s="302" t="s">
        <v>3880</v>
      </c>
      <c r="D2513" s="305" t="s">
        <v>237</v>
      </c>
      <c r="E2513" s="306">
        <v>0.25769999999999998</v>
      </c>
    </row>
    <row r="2514" spans="1:5" x14ac:dyDescent="0.25">
      <c r="A2514" s="302" t="s">
        <v>3854</v>
      </c>
      <c r="B2514" s="305">
        <v>101993</v>
      </c>
      <c r="C2514" s="302" t="s">
        <v>3881</v>
      </c>
      <c r="D2514" s="305" t="s">
        <v>237</v>
      </c>
      <c r="E2514" s="306">
        <v>0.13830000000000001</v>
      </c>
    </row>
    <row r="2515" spans="1:5" x14ac:dyDescent="0.25">
      <c r="A2515" s="302" t="s">
        <v>3854</v>
      </c>
      <c r="B2515" s="305">
        <v>101988</v>
      </c>
      <c r="C2515" s="302" t="s">
        <v>3882</v>
      </c>
      <c r="D2515" s="305" t="s">
        <v>237</v>
      </c>
      <c r="E2515" s="306">
        <v>0.17449999999999999</v>
      </c>
    </row>
    <row r="2516" spans="1:5" x14ac:dyDescent="0.25">
      <c r="A2516" s="302" t="s">
        <v>3854</v>
      </c>
      <c r="B2516" s="305">
        <v>101989</v>
      </c>
      <c r="C2516" s="302" t="s">
        <v>3883</v>
      </c>
      <c r="D2516" s="305" t="s">
        <v>237</v>
      </c>
      <c r="E2516" s="306">
        <v>0.22720000000000001</v>
      </c>
    </row>
    <row r="2517" spans="1:5" x14ac:dyDescent="0.25">
      <c r="A2517" s="302" t="s">
        <v>3854</v>
      </c>
      <c r="B2517" s="305">
        <v>101990</v>
      </c>
      <c r="C2517" s="302" t="s">
        <v>3884</v>
      </c>
      <c r="D2517" s="305" t="s">
        <v>237</v>
      </c>
      <c r="E2517" s="306">
        <v>0.16969999999999999</v>
      </c>
    </row>
    <row r="2518" spans="1:5" x14ac:dyDescent="0.25">
      <c r="A2518" s="302" t="s">
        <v>3854</v>
      </c>
      <c r="B2518" s="305">
        <v>101985</v>
      </c>
      <c r="C2518" s="302" t="s">
        <v>3885</v>
      </c>
      <c r="D2518" s="305" t="s">
        <v>237</v>
      </c>
      <c r="E2518" s="306">
        <v>0.1628</v>
      </c>
    </row>
    <row r="2519" spans="1:5" x14ac:dyDescent="0.25">
      <c r="A2519" s="302" t="s">
        <v>3854</v>
      </c>
      <c r="B2519" s="305">
        <v>101986</v>
      </c>
      <c r="C2519" s="302" t="s">
        <v>3886</v>
      </c>
      <c r="D2519" s="305" t="s">
        <v>237</v>
      </c>
      <c r="E2519" s="306">
        <v>0.22770000000000001</v>
      </c>
    </row>
    <row r="2520" spans="1:5" x14ac:dyDescent="0.25">
      <c r="A2520" s="302" t="s">
        <v>3854</v>
      </c>
      <c r="B2520" s="305">
        <v>101987</v>
      </c>
      <c r="C2520" s="302" t="s">
        <v>3887</v>
      </c>
      <c r="D2520" s="305" t="s">
        <v>237</v>
      </c>
      <c r="E2520" s="306">
        <v>0.15029999999999999</v>
      </c>
    </row>
    <row r="2521" spans="1:5" x14ac:dyDescent="0.25">
      <c r="A2521" s="302" t="s">
        <v>3854</v>
      </c>
      <c r="B2521" s="305">
        <v>101969</v>
      </c>
      <c r="C2521" s="302" t="s">
        <v>3888</v>
      </c>
      <c r="D2521" s="305" t="s">
        <v>237</v>
      </c>
      <c r="E2521" s="306">
        <v>0.15040000000000001</v>
      </c>
    </row>
    <row r="2522" spans="1:5" x14ac:dyDescent="0.25">
      <c r="A2522" s="302" t="s">
        <v>3854</v>
      </c>
      <c r="B2522" s="305">
        <v>101971</v>
      </c>
      <c r="C2522" s="302" t="s">
        <v>3889</v>
      </c>
      <c r="D2522" s="305" t="s">
        <v>237</v>
      </c>
      <c r="E2522" s="306">
        <v>0.1988</v>
      </c>
    </row>
    <row r="2523" spans="1:5" x14ac:dyDescent="0.25">
      <c r="A2523" s="302" t="s">
        <v>3854</v>
      </c>
      <c r="B2523" s="305">
        <v>101973</v>
      </c>
      <c r="C2523" s="302" t="s">
        <v>3890</v>
      </c>
      <c r="D2523" s="305" t="s">
        <v>237</v>
      </c>
      <c r="E2523" s="306">
        <v>0.1681</v>
      </c>
    </row>
    <row r="2524" spans="1:5" x14ac:dyDescent="0.25">
      <c r="A2524" s="302" t="s">
        <v>3854</v>
      </c>
      <c r="B2524" s="305">
        <v>102072</v>
      </c>
      <c r="C2524" s="302" t="s">
        <v>3891</v>
      </c>
      <c r="D2524" s="305" t="s">
        <v>237</v>
      </c>
      <c r="E2524" s="306">
        <v>0.45829999999999999</v>
      </c>
    </row>
    <row r="2525" spans="1:5" x14ac:dyDescent="0.25">
      <c r="A2525" s="302" t="s">
        <v>3854</v>
      </c>
      <c r="B2525" s="305">
        <v>102070</v>
      </c>
      <c r="C2525" s="302" t="s">
        <v>3892</v>
      </c>
      <c r="D2525" s="305" t="s">
        <v>237</v>
      </c>
      <c r="E2525" s="306">
        <v>0.44180000000000003</v>
      </c>
    </row>
    <row r="2526" spans="1:5" x14ac:dyDescent="0.25">
      <c r="A2526" s="302" t="s">
        <v>3854</v>
      </c>
      <c r="B2526" s="305">
        <v>102071</v>
      </c>
      <c r="C2526" s="302" t="s">
        <v>3893</v>
      </c>
      <c r="D2526" s="305" t="s">
        <v>237</v>
      </c>
      <c r="E2526" s="306">
        <v>0.45939999999999998</v>
      </c>
    </row>
    <row r="2527" spans="1:5" x14ac:dyDescent="0.25">
      <c r="A2527" s="302" t="s">
        <v>3854</v>
      </c>
      <c r="B2527" s="305">
        <v>102068</v>
      </c>
      <c r="C2527" s="302" t="s">
        <v>3894</v>
      </c>
      <c r="D2527" s="305" t="s">
        <v>237</v>
      </c>
      <c r="E2527" s="306">
        <v>0.54359999999999997</v>
      </c>
    </row>
    <row r="2528" spans="1:5" x14ac:dyDescent="0.25">
      <c r="A2528" s="302" t="s">
        <v>3854</v>
      </c>
      <c r="B2528" s="305">
        <v>102069</v>
      </c>
      <c r="C2528" s="302" t="s">
        <v>3895</v>
      </c>
      <c r="D2528" s="305" t="s">
        <v>237</v>
      </c>
      <c r="E2528" s="306">
        <v>0.4768</v>
      </c>
    </row>
    <row r="2529" spans="1:5" x14ac:dyDescent="0.25">
      <c r="A2529" s="302" t="s">
        <v>3854</v>
      </c>
      <c r="B2529" s="305">
        <v>102066</v>
      </c>
      <c r="C2529" s="302" t="s">
        <v>3896</v>
      </c>
      <c r="D2529" s="305" t="s">
        <v>237</v>
      </c>
      <c r="E2529" s="306">
        <v>0.46650000000000003</v>
      </c>
    </row>
    <row r="2530" spans="1:5" x14ac:dyDescent="0.25">
      <c r="A2530" s="302" t="s">
        <v>3854</v>
      </c>
      <c r="B2530" s="305">
        <v>102067</v>
      </c>
      <c r="C2530" s="302" t="s">
        <v>3897</v>
      </c>
      <c r="D2530" s="305" t="s">
        <v>237</v>
      </c>
      <c r="E2530" s="306">
        <v>0.43580000000000002</v>
      </c>
    </row>
    <row r="2531" spans="1:5" x14ac:dyDescent="0.25">
      <c r="A2531" s="302" t="s">
        <v>3854</v>
      </c>
      <c r="B2531" s="305">
        <v>102065</v>
      </c>
      <c r="C2531" s="302" t="s">
        <v>3898</v>
      </c>
      <c r="D2531" s="305" t="s">
        <v>237</v>
      </c>
      <c r="E2531" s="306">
        <v>0.432</v>
      </c>
    </row>
    <row r="2532" spans="1:5" x14ac:dyDescent="0.25">
      <c r="A2532" s="302" t="s">
        <v>3854</v>
      </c>
      <c r="B2532" s="305">
        <v>102063</v>
      </c>
      <c r="C2532" s="302" t="s">
        <v>3899</v>
      </c>
      <c r="D2532" s="305" t="s">
        <v>237</v>
      </c>
      <c r="E2532" s="306">
        <v>0.40789999999999998</v>
      </c>
    </row>
    <row r="2533" spans="1:5" x14ac:dyDescent="0.25">
      <c r="A2533" s="302" t="s">
        <v>3854</v>
      </c>
      <c r="B2533" s="305">
        <v>102064</v>
      </c>
      <c r="C2533" s="302" t="s">
        <v>3900</v>
      </c>
      <c r="D2533" s="305" t="s">
        <v>237</v>
      </c>
      <c r="E2533" s="306">
        <v>0.42280000000000001</v>
      </c>
    </row>
    <row r="2534" spans="1:5" x14ac:dyDescent="0.25">
      <c r="A2534" s="302" t="s">
        <v>3854</v>
      </c>
      <c r="B2534" s="305">
        <v>102061</v>
      </c>
      <c r="C2534" s="302" t="s">
        <v>3901</v>
      </c>
      <c r="D2534" s="305" t="s">
        <v>237</v>
      </c>
      <c r="E2534" s="306">
        <v>0.49869999999999998</v>
      </c>
    </row>
    <row r="2535" spans="1:5" x14ac:dyDescent="0.25">
      <c r="A2535" s="302" t="s">
        <v>3854</v>
      </c>
      <c r="B2535" s="305">
        <v>102062</v>
      </c>
      <c r="C2535" s="302" t="s">
        <v>3902</v>
      </c>
      <c r="D2535" s="305" t="s">
        <v>237</v>
      </c>
      <c r="E2535" s="306">
        <v>0.42920000000000003</v>
      </c>
    </row>
    <row r="2536" spans="1:5" x14ac:dyDescent="0.25">
      <c r="A2536" s="302" t="s">
        <v>3854</v>
      </c>
      <c r="B2536" s="305">
        <v>102059</v>
      </c>
      <c r="C2536" s="302" t="s">
        <v>3903</v>
      </c>
      <c r="D2536" s="305" t="s">
        <v>237</v>
      </c>
      <c r="E2536" s="306">
        <v>0.49740000000000001</v>
      </c>
    </row>
    <row r="2537" spans="1:5" x14ac:dyDescent="0.25">
      <c r="A2537" s="302" t="s">
        <v>3854</v>
      </c>
      <c r="B2537" s="305">
        <v>102060</v>
      </c>
      <c r="C2537" s="302" t="s">
        <v>3904</v>
      </c>
      <c r="D2537" s="305" t="s">
        <v>237</v>
      </c>
      <c r="E2537" s="306">
        <v>0.47199999999999998</v>
      </c>
    </row>
    <row r="2538" spans="1:5" x14ac:dyDescent="0.25">
      <c r="A2538" s="302" t="s">
        <v>3854</v>
      </c>
      <c r="B2538" s="305">
        <v>102052</v>
      </c>
      <c r="C2538" s="302" t="s">
        <v>3905</v>
      </c>
      <c r="D2538" s="305" t="s">
        <v>237</v>
      </c>
      <c r="E2538" s="306">
        <v>0.53200000000000003</v>
      </c>
    </row>
    <row r="2539" spans="1:5" x14ac:dyDescent="0.25">
      <c r="A2539" s="302" t="s">
        <v>3854</v>
      </c>
      <c r="B2539" s="305">
        <v>102050</v>
      </c>
      <c r="C2539" s="302" t="s">
        <v>3906</v>
      </c>
      <c r="D2539" s="305" t="s">
        <v>237</v>
      </c>
      <c r="E2539" s="306">
        <v>0.4945</v>
      </c>
    </row>
    <row r="2540" spans="1:5" x14ac:dyDescent="0.25">
      <c r="A2540" s="302" t="s">
        <v>3854</v>
      </c>
      <c r="B2540" s="305">
        <v>102051</v>
      </c>
      <c r="C2540" s="302" t="s">
        <v>3907</v>
      </c>
      <c r="D2540" s="305" t="s">
        <v>237</v>
      </c>
      <c r="E2540" s="306">
        <v>0.51729999999999998</v>
      </c>
    </row>
    <row r="2541" spans="1:5" x14ac:dyDescent="0.25">
      <c r="A2541" s="302" t="s">
        <v>3854</v>
      </c>
      <c r="B2541" s="305">
        <v>102048</v>
      </c>
      <c r="C2541" s="302" t="s">
        <v>3908</v>
      </c>
      <c r="D2541" s="305" t="s">
        <v>237</v>
      </c>
      <c r="E2541" s="306">
        <v>0.58919999999999995</v>
      </c>
    </row>
    <row r="2542" spans="1:5" x14ac:dyDescent="0.25">
      <c r="A2542" s="302" t="s">
        <v>3854</v>
      </c>
      <c r="B2542" s="305">
        <v>102049</v>
      </c>
      <c r="C2542" s="302" t="s">
        <v>3909</v>
      </c>
      <c r="D2542" s="305" t="s">
        <v>237</v>
      </c>
      <c r="E2542" s="306">
        <v>0.52880000000000005</v>
      </c>
    </row>
    <row r="2543" spans="1:5" x14ac:dyDescent="0.25">
      <c r="A2543" s="302" t="s">
        <v>3854</v>
      </c>
      <c r="B2543" s="305">
        <v>102046</v>
      </c>
      <c r="C2543" s="302" t="s">
        <v>3910</v>
      </c>
      <c r="D2543" s="305" t="s">
        <v>237</v>
      </c>
      <c r="E2543" s="306">
        <v>0.45519999999999999</v>
      </c>
    </row>
    <row r="2544" spans="1:5" x14ac:dyDescent="0.25">
      <c r="A2544" s="302" t="s">
        <v>3854</v>
      </c>
      <c r="B2544" s="305">
        <v>102047</v>
      </c>
      <c r="C2544" s="302" t="s">
        <v>3911</v>
      </c>
      <c r="D2544" s="305" t="s">
        <v>237</v>
      </c>
      <c r="E2544" s="306">
        <v>0.4244</v>
      </c>
    </row>
    <row r="2545" spans="1:5" x14ac:dyDescent="0.25">
      <c r="A2545" s="302" t="s">
        <v>3854</v>
      </c>
      <c r="B2545" s="305">
        <v>102045</v>
      </c>
      <c r="C2545" s="302" t="s">
        <v>3912</v>
      </c>
      <c r="D2545" s="305" t="s">
        <v>237</v>
      </c>
      <c r="E2545" s="306">
        <v>0.4758</v>
      </c>
    </row>
    <row r="2546" spans="1:5" x14ac:dyDescent="0.25">
      <c r="A2546" s="302" t="s">
        <v>3854</v>
      </c>
      <c r="B2546" s="305">
        <v>102043</v>
      </c>
      <c r="C2546" s="302" t="s">
        <v>3913</v>
      </c>
      <c r="D2546" s="305" t="s">
        <v>237</v>
      </c>
      <c r="E2546" s="306">
        <v>0.44790000000000002</v>
      </c>
    </row>
    <row r="2547" spans="1:5" x14ac:dyDescent="0.25">
      <c r="A2547" s="302" t="s">
        <v>3854</v>
      </c>
      <c r="B2547" s="305">
        <v>102044</v>
      </c>
      <c r="C2547" s="302" t="s">
        <v>3914</v>
      </c>
      <c r="D2547" s="305" t="s">
        <v>237</v>
      </c>
      <c r="E2547" s="306">
        <v>0.46410000000000001</v>
      </c>
    </row>
    <row r="2548" spans="1:5" x14ac:dyDescent="0.25">
      <c r="A2548" s="302" t="s">
        <v>3854</v>
      </c>
      <c r="B2548" s="305">
        <v>102041</v>
      </c>
      <c r="C2548" s="302" t="s">
        <v>3915</v>
      </c>
      <c r="D2548" s="305" t="s">
        <v>237</v>
      </c>
      <c r="E2548" s="306">
        <v>0.53410000000000002</v>
      </c>
    </row>
    <row r="2549" spans="1:5" x14ac:dyDescent="0.25">
      <c r="A2549" s="302" t="s">
        <v>3854</v>
      </c>
      <c r="B2549" s="305">
        <v>102042</v>
      </c>
      <c r="C2549" s="302" t="s">
        <v>3916</v>
      </c>
      <c r="D2549" s="305" t="s">
        <v>237</v>
      </c>
      <c r="E2549" s="306">
        <v>0.4662</v>
      </c>
    </row>
    <row r="2550" spans="1:5" x14ac:dyDescent="0.25">
      <c r="A2550" s="302" t="s">
        <v>3854</v>
      </c>
      <c r="B2550" s="305">
        <v>102039</v>
      </c>
      <c r="C2550" s="302" t="s">
        <v>3917</v>
      </c>
      <c r="D2550" s="305" t="s">
        <v>237</v>
      </c>
      <c r="E2550" s="306">
        <v>0.50690000000000002</v>
      </c>
    </row>
    <row r="2551" spans="1:5" x14ac:dyDescent="0.25">
      <c r="A2551" s="302" t="s">
        <v>3854</v>
      </c>
      <c r="B2551" s="305">
        <v>102040</v>
      </c>
      <c r="C2551" s="302" t="s">
        <v>3918</v>
      </c>
      <c r="D2551" s="305" t="s">
        <v>237</v>
      </c>
      <c r="E2551" s="306">
        <v>0.48259999999999997</v>
      </c>
    </row>
    <row r="2552" spans="1:5" x14ac:dyDescent="0.25">
      <c r="A2552" s="302" t="s">
        <v>3854</v>
      </c>
      <c r="B2552" s="305">
        <v>102038</v>
      </c>
      <c r="C2552" s="302" t="s">
        <v>3919</v>
      </c>
      <c r="D2552" s="305" t="s">
        <v>237</v>
      </c>
      <c r="E2552" s="306">
        <v>0.50519999999999998</v>
      </c>
    </row>
    <row r="2553" spans="1:5" x14ac:dyDescent="0.25">
      <c r="A2553" s="302" t="s">
        <v>3854</v>
      </c>
      <c r="B2553" s="305">
        <v>102036</v>
      </c>
      <c r="C2553" s="302" t="s">
        <v>3920</v>
      </c>
      <c r="D2553" s="305" t="s">
        <v>237</v>
      </c>
      <c r="E2553" s="306">
        <v>0.4748</v>
      </c>
    </row>
    <row r="2554" spans="1:5" x14ac:dyDescent="0.25">
      <c r="A2554" s="302" t="s">
        <v>3854</v>
      </c>
      <c r="B2554" s="305">
        <v>102037</v>
      </c>
      <c r="C2554" s="302" t="s">
        <v>3921</v>
      </c>
      <c r="D2554" s="305" t="s">
        <v>237</v>
      </c>
      <c r="E2554" s="306">
        <v>0.49349999999999999</v>
      </c>
    </row>
    <row r="2555" spans="1:5" x14ac:dyDescent="0.25">
      <c r="A2555" s="302" t="s">
        <v>3854</v>
      </c>
      <c r="B2555" s="305">
        <v>102016</v>
      </c>
      <c r="C2555" s="302" t="s">
        <v>3922</v>
      </c>
      <c r="D2555" s="305" t="s">
        <v>237</v>
      </c>
      <c r="E2555" s="306">
        <v>0.57479999999999998</v>
      </c>
    </row>
    <row r="2556" spans="1:5" x14ac:dyDescent="0.25">
      <c r="A2556" s="302" t="s">
        <v>3854</v>
      </c>
      <c r="B2556" s="305">
        <v>102017</v>
      </c>
      <c r="C2556" s="302" t="s">
        <v>3923</v>
      </c>
      <c r="D2556" s="305" t="s">
        <v>237</v>
      </c>
      <c r="E2556" s="306">
        <v>0.50819999999999999</v>
      </c>
    </row>
    <row r="2557" spans="1:5" x14ac:dyDescent="0.25">
      <c r="A2557" s="302" t="s">
        <v>3854</v>
      </c>
      <c r="B2557" s="305">
        <v>102014</v>
      </c>
      <c r="C2557" s="302" t="s">
        <v>3924</v>
      </c>
      <c r="D2557" s="305" t="s">
        <v>237</v>
      </c>
      <c r="E2557" s="306">
        <v>0.46710000000000002</v>
      </c>
    </row>
    <row r="2558" spans="1:5" x14ac:dyDescent="0.25">
      <c r="A2558" s="302" t="s">
        <v>3854</v>
      </c>
      <c r="B2558" s="305">
        <v>102015</v>
      </c>
      <c r="C2558" s="302" t="s">
        <v>3925</v>
      </c>
      <c r="D2558" s="305" t="s">
        <v>237</v>
      </c>
      <c r="E2558" s="306">
        <v>0.44440000000000002</v>
      </c>
    </row>
    <row r="2559" spans="1:5" x14ac:dyDescent="0.25">
      <c r="A2559" s="302" t="s">
        <v>3854</v>
      </c>
      <c r="B2559" s="305">
        <v>102013</v>
      </c>
      <c r="C2559" s="302" t="s">
        <v>3926</v>
      </c>
      <c r="D2559" s="305" t="s">
        <v>237</v>
      </c>
      <c r="E2559" s="306">
        <v>0.47770000000000001</v>
      </c>
    </row>
    <row r="2560" spans="1:5" x14ac:dyDescent="0.25">
      <c r="A2560" s="302" t="s">
        <v>3854</v>
      </c>
      <c r="B2560" s="305">
        <v>102011</v>
      </c>
      <c r="C2560" s="302" t="s">
        <v>3927</v>
      </c>
      <c r="D2560" s="305" t="s">
        <v>237</v>
      </c>
      <c r="E2560" s="306">
        <v>0.45290000000000002</v>
      </c>
    </row>
    <row r="2561" spans="1:5" x14ac:dyDescent="0.25">
      <c r="A2561" s="302" t="s">
        <v>3854</v>
      </c>
      <c r="B2561" s="305">
        <v>102012</v>
      </c>
      <c r="C2561" s="302" t="s">
        <v>3928</v>
      </c>
      <c r="D2561" s="305" t="s">
        <v>237</v>
      </c>
      <c r="E2561" s="306">
        <v>0.46829999999999999</v>
      </c>
    </row>
    <row r="2562" spans="1:5" x14ac:dyDescent="0.25">
      <c r="A2562" s="302" t="s">
        <v>3854</v>
      </c>
      <c r="B2562" s="305">
        <v>102009</v>
      </c>
      <c r="C2562" s="302" t="s">
        <v>3929</v>
      </c>
      <c r="D2562" s="305" t="s">
        <v>237</v>
      </c>
      <c r="E2562" s="306">
        <v>0.54400000000000004</v>
      </c>
    </row>
    <row r="2563" spans="1:5" x14ac:dyDescent="0.25">
      <c r="A2563" s="302" t="s">
        <v>3854</v>
      </c>
      <c r="B2563" s="305">
        <v>102010</v>
      </c>
      <c r="C2563" s="302" t="s">
        <v>3930</v>
      </c>
      <c r="D2563" s="305" t="s">
        <v>237</v>
      </c>
      <c r="E2563" s="306">
        <v>0.47249999999999998</v>
      </c>
    </row>
    <row r="2564" spans="1:5" x14ac:dyDescent="0.25">
      <c r="A2564" s="302" t="s">
        <v>3854</v>
      </c>
      <c r="B2564" s="305">
        <v>102007</v>
      </c>
      <c r="C2564" s="302" t="s">
        <v>3931</v>
      </c>
      <c r="D2564" s="305" t="s">
        <v>237</v>
      </c>
      <c r="E2564" s="306">
        <v>0.53039999999999998</v>
      </c>
    </row>
    <row r="2565" spans="1:5" x14ac:dyDescent="0.25">
      <c r="A2565" s="302" t="s">
        <v>3854</v>
      </c>
      <c r="B2565" s="305">
        <v>102008</v>
      </c>
      <c r="C2565" s="302" t="s">
        <v>3932</v>
      </c>
      <c r="D2565" s="305" t="s">
        <v>237</v>
      </c>
      <c r="E2565" s="306">
        <v>0.50449999999999995</v>
      </c>
    </row>
    <row r="2566" spans="1:5" x14ac:dyDescent="0.25">
      <c r="A2566" s="302" t="s">
        <v>3854</v>
      </c>
      <c r="B2566" s="305">
        <v>102006</v>
      </c>
      <c r="C2566" s="302" t="s">
        <v>3933</v>
      </c>
      <c r="D2566" s="305" t="s">
        <v>237</v>
      </c>
      <c r="E2566" s="306">
        <v>0.48459999999999998</v>
      </c>
    </row>
    <row r="2567" spans="1:5" x14ac:dyDescent="0.25">
      <c r="A2567" s="302" t="s">
        <v>3854</v>
      </c>
      <c r="B2567" s="305">
        <v>102004</v>
      </c>
      <c r="C2567" s="302" t="s">
        <v>3934</v>
      </c>
      <c r="D2567" s="305" t="s">
        <v>237</v>
      </c>
      <c r="E2567" s="306">
        <v>0.45240000000000002</v>
      </c>
    </row>
    <row r="2568" spans="1:5" x14ac:dyDescent="0.25">
      <c r="A2568" s="302" t="s">
        <v>3854</v>
      </c>
      <c r="B2568" s="305">
        <v>102005</v>
      </c>
      <c r="C2568" s="302" t="s">
        <v>3935</v>
      </c>
      <c r="D2568" s="305" t="s">
        <v>237</v>
      </c>
      <c r="E2568" s="306">
        <v>0.47020000000000001</v>
      </c>
    </row>
    <row r="2569" spans="1:5" x14ac:dyDescent="0.25">
      <c r="A2569" s="302" t="s">
        <v>3854</v>
      </c>
      <c r="B2569" s="305">
        <v>102002</v>
      </c>
      <c r="C2569" s="302" t="s">
        <v>3936</v>
      </c>
      <c r="D2569" s="305" t="s">
        <v>237</v>
      </c>
      <c r="E2569" s="306">
        <v>0.55589999999999995</v>
      </c>
    </row>
    <row r="2570" spans="1:5" x14ac:dyDescent="0.25">
      <c r="A2570" s="302" t="s">
        <v>3854</v>
      </c>
      <c r="B2570" s="305">
        <v>102003</v>
      </c>
      <c r="C2570" s="302" t="s">
        <v>3937</v>
      </c>
      <c r="D2570" s="305" t="s">
        <v>237</v>
      </c>
      <c r="E2570" s="306">
        <v>0.48559999999999998</v>
      </c>
    </row>
    <row r="2571" spans="1:5" x14ac:dyDescent="0.25">
      <c r="A2571" s="302" t="s">
        <v>3854</v>
      </c>
      <c r="B2571" s="305">
        <v>102000</v>
      </c>
      <c r="C2571" s="302" t="s">
        <v>3938</v>
      </c>
      <c r="D2571" s="305" t="s">
        <v>237</v>
      </c>
      <c r="E2571" s="306">
        <v>0.50149999999999995</v>
      </c>
    </row>
    <row r="2572" spans="1:5" x14ac:dyDescent="0.25">
      <c r="A2572" s="302" t="s">
        <v>3854</v>
      </c>
      <c r="B2572" s="305">
        <v>102001</v>
      </c>
      <c r="C2572" s="302" t="s">
        <v>3939</v>
      </c>
      <c r="D2572" s="305" t="s">
        <v>237</v>
      </c>
      <c r="E2572" s="306">
        <v>0.4657</v>
      </c>
    </row>
    <row r="2573" spans="1:5" x14ac:dyDescent="0.25">
      <c r="A2573" s="302" t="s">
        <v>3854</v>
      </c>
      <c r="B2573" s="305">
        <v>101983</v>
      </c>
      <c r="C2573" s="302" t="s">
        <v>3940</v>
      </c>
      <c r="D2573" s="305" t="s">
        <v>237</v>
      </c>
      <c r="E2573" s="306">
        <v>0.45879999999999999</v>
      </c>
    </row>
    <row r="2574" spans="1:5" x14ac:dyDescent="0.25">
      <c r="A2574" s="302" t="s">
        <v>3854</v>
      </c>
      <c r="B2574" s="305">
        <v>101981</v>
      </c>
      <c r="C2574" s="302" t="s">
        <v>3941</v>
      </c>
      <c r="D2574" s="305" t="s">
        <v>237</v>
      </c>
      <c r="E2574" s="306">
        <v>0.43340000000000001</v>
      </c>
    </row>
    <row r="2575" spans="1:5" x14ac:dyDescent="0.25">
      <c r="A2575" s="302" t="s">
        <v>3854</v>
      </c>
      <c r="B2575" s="305">
        <v>101982</v>
      </c>
      <c r="C2575" s="302" t="s">
        <v>3942</v>
      </c>
      <c r="D2575" s="305" t="s">
        <v>237</v>
      </c>
      <c r="E2575" s="306">
        <v>0.44740000000000002</v>
      </c>
    </row>
    <row r="2576" spans="1:5" x14ac:dyDescent="0.25">
      <c r="A2576" s="302" t="s">
        <v>3854</v>
      </c>
      <c r="B2576" s="305">
        <v>101977</v>
      </c>
      <c r="C2576" s="302" t="s">
        <v>3943</v>
      </c>
      <c r="D2576" s="305" t="s">
        <v>237</v>
      </c>
      <c r="E2576" s="306">
        <v>0.5292</v>
      </c>
    </row>
    <row r="2577" spans="1:5" x14ac:dyDescent="0.25">
      <c r="A2577" s="302" t="s">
        <v>3854</v>
      </c>
      <c r="B2577" s="305">
        <v>101980</v>
      </c>
      <c r="C2577" s="302" t="s">
        <v>3944</v>
      </c>
      <c r="D2577" s="305" t="s">
        <v>237</v>
      </c>
      <c r="E2577" s="306">
        <v>0.45290000000000002</v>
      </c>
    </row>
    <row r="2578" spans="1:5" x14ac:dyDescent="0.25">
      <c r="A2578" s="302" t="s">
        <v>3854</v>
      </c>
      <c r="B2578" s="305">
        <v>101974</v>
      </c>
      <c r="C2578" s="302" t="s">
        <v>3945</v>
      </c>
      <c r="D2578" s="305" t="s">
        <v>237</v>
      </c>
      <c r="E2578" s="306">
        <v>0.5272</v>
      </c>
    </row>
    <row r="2579" spans="1:5" x14ac:dyDescent="0.25">
      <c r="A2579" s="302" t="s">
        <v>3854</v>
      </c>
      <c r="B2579" s="305">
        <v>101975</v>
      </c>
      <c r="C2579" s="302" t="s">
        <v>3946</v>
      </c>
      <c r="D2579" s="305" t="s">
        <v>237</v>
      </c>
      <c r="E2579" s="306">
        <v>0.49580000000000002</v>
      </c>
    </row>
    <row r="2580" spans="1:5" x14ac:dyDescent="0.25">
      <c r="A2580" s="302" t="s">
        <v>3947</v>
      </c>
      <c r="B2580" s="305">
        <v>101114</v>
      </c>
      <c r="C2580" s="302" t="s">
        <v>3948</v>
      </c>
      <c r="D2580" s="305" t="s">
        <v>38</v>
      </c>
      <c r="E2580" s="306">
        <v>0.39829999999999999</v>
      </c>
    </row>
    <row r="2581" spans="1:5" x14ac:dyDescent="0.25">
      <c r="A2581" s="302" t="s">
        <v>3947</v>
      </c>
      <c r="B2581" s="305">
        <v>101118</v>
      </c>
      <c r="C2581" s="302" t="s">
        <v>3949</v>
      </c>
      <c r="D2581" s="305" t="s">
        <v>38</v>
      </c>
      <c r="E2581" s="306">
        <v>0.37869999999999998</v>
      </c>
    </row>
    <row r="2582" spans="1:5" x14ac:dyDescent="0.25">
      <c r="A2582" s="302" t="s">
        <v>3947</v>
      </c>
      <c r="B2582" s="305">
        <v>101115</v>
      </c>
      <c r="C2582" s="302" t="s">
        <v>3950</v>
      </c>
      <c r="D2582" s="305" t="s">
        <v>38</v>
      </c>
      <c r="E2582" s="306">
        <v>0.32990000000000003</v>
      </c>
    </row>
    <row r="2583" spans="1:5" x14ac:dyDescent="0.25">
      <c r="A2583" s="302" t="s">
        <v>3947</v>
      </c>
      <c r="B2583" s="305">
        <v>101116</v>
      </c>
      <c r="C2583" s="302" t="s">
        <v>3951</v>
      </c>
      <c r="D2583" s="305" t="s">
        <v>38</v>
      </c>
      <c r="E2583" s="306">
        <v>0.32100000000000001</v>
      </c>
    </row>
    <row r="2584" spans="1:5" x14ac:dyDescent="0.25">
      <c r="A2584" s="302" t="s">
        <v>3947</v>
      </c>
      <c r="B2584" s="305">
        <v>101117</v>
      </c>
      <c r="C2584" s="302" t="s">
        <v>3952</v>
      </c>
      <c r="D2584" s="305" t="s">
        <v>38</v>
      </c>
      <c r="E2584" s="306">
        <v>0.14069999999999999</v>
      </c>
    </row>
    <row r="2585" spans="1:5" x14ac:dyDescent="0.25">
      <c r="A2585" s="302" t="s">
        <v>3947</v>
      </c>
      <c r="B2585" s="305">
        <v>101124</v>
      </c>
      <c r="C2585" s="302" t="s">
        <v>309</v>
      </c>
      <c r="D2585" s="305" t="s">
        <v>38</v>
      </c>
      <c r="E2585" s="306">
        <v>0.2392</v>
      </c>
    </row>
    <row r="2586" spans="1:5" x14ac:dyDescent="0.25">
      <c r="A2586" s="302" t="s">
        <v>3947</v>
      </c>
      <c r="B2586" s="305">
        <v>101128</v>
      </c>
      <c r="C2586" s="302" t="s">
        <v>3953</v>
      </c>
      <c r="D2586" s="305" t="s">
        <v>38</v>
      </c>
      <c r="E2586" s="306">
        <v>0.22720000000000001</v>
      </c>
    </row>
    <row r="2587" spans="1:5" x14ac:dyDescent="0.25">
      <c r="A2587" s="302" t="s">
        <v>3947</v>
      </c>
      <c r="B2587" s="305">
        <v>101125</v>
      </c>
      <c r="C2587" s="302" t="s">
        <v>3954</v>
      </c>
      <c r="D2587" s="305" t="s">
        <v>38</v>
      </c>
      <c r="E2587" s="306">
        <v>0.2135</v>
      </c>
    </row>
    <row r="2588" spans="1:5" x14ac:dyDescent="0.25">
      <c r="A2588" s="302" t="s">
        <v>3947</v>
      </c>
      <c r="B2588" s="305">
        <v>101126</v>
      </c>
      <c r="C2588" s="302" t="s">
        <v>3955</v>
      </c>
      <c r="D2588" s="305" t="s">
        <v>38</v>
      </c>
      <c r="E2588" s="306">
        <v>0.1996</v>
      </c>
    </row>
    <row r="2589" spans="1:5" x14ac:dyDescent="0.25">
      <c r="A2589" s="302" t="s">
        <v>3947</v>
      </c>
      <c r="B2589" s="305">
        <v>101127</v>
      </c>
      <c r="C2589" s="302" t="s">
        <v>3956</v>
      </c>
      <c r="D2589" s="305" t="s">
        <v>38</v>
      </c>
      <c r="E2589" s="306">
        <v>0.16639999999999999</v>
      </c>
    </row>
    <row r="2590" spans="1:5" x14ac:dyDescent="0.25">
      <c r="A2590" s="302" t="s">
        <v>3947</v>
      </c>
      <c r="B2590" s="305">
        <v>101134</v>
      </c>
      <c r="C2590" s="302" t="s">
        <v>3957</v>
      </c>
      <c r="D2590" s="305" t="s">
        <v>38</v>
      </c>
      <c r="E2590" s="306">
        <v>0.2339</v>
      </c>
    </row>
    <row r="2591" spans="1:5" x14ac:dyDescent="0.25">
      <c r="A2591" s="302" t="s">
        <v>3947</v>
      </c>
      <c r="B2591" s="305">
        <v>101144</v>
      </c>
      <c r="C2591" s="302" t="s">
        <v>3958</v>
      </c>
      <c r="D2591" s="305" t="s">
        <v>38</v>
      </c>
      <c r="E2591" s="306">
        <v>0.21560000000000001</v>
      </c>
    </row>
    <row r="2592" spans="1:5" x14ac:dyDescent="0.25">
      <c r="A2592" s="302" t="s">
        <v>3947</v>
      </c>
      <c r="B2592" s="305">
        <v>101138</v>
      </c>
      <c r="C2592" s="302" t="s">
        <v>3959</v>
      </c>
      <c r="D2592" s="305" t="s">
        <v>38</v>
      </c>
      <c r="E2592" s="306">
        <v>0.22220000000000001</v>
      </c>
    </row>
    <row r="2593" spans="1:5" x14ac:dyDescent="0.25">
      <c r="A2593" s="302" t="s">
        <v>3947</v>
      </c>
      <c r="B2593" s="305">
        <v>101148</v>
      </c>
      <c r="C2593" s="302" t="s">
        <v>3960</v>
      </c>
      <c r="D2593" s="305" t="s">
        <v>38</v>
      </c>
      <c r="E2593" s="306">
        <v>0.2031</v>
      </c>
    </row>
    <row r="2594" spans="1:5" x14ac:dyDescent="0.25">
      <c r="A2594" s="302" t="s">
        <v>3947</v>
      </c>
      <c r="B2594" s="305">
        <v>101135</v>
      </c>
      <c r="C2594" s="302" t="s">
        <v>3961</v>
      </c>
      <c r="D2594" s="305" t="s">
        <v>38</v>
      </c>
      <c r="E2594" s="306">
        <v>0.20910000000000001</v>
      </c>
    </row>
    <row r="2595" spans="1:5" x14ac:dyDescent="0.25">
      <c r="A2595" s="302" t="s">
        <v>3947</v>
      </c>
      <c r="B2595" s="305">
        <v>101145</v>
      </c>
      <c r="C2595" s="302" t="s">
        <v>3962</v>
      </c>
      <c r="D2595" s="305" t="s">
        <v>38</v>
      </c>
      <c r="E2595" s="306">
        <v>0.1898</v>
      </c>
    </row>
    <row r="2596" spans="1:5" x14ac:dyDescent="0.25">
      <c r="A2596" s="302" t="s">
        <v>3947</v>
      </c>
      <c r="B2596" s="305">
        <v>101136</v>
      </c>
      <c r="C2596" s="302" t="s">
        <v>3963</v>
      </c>
      <c r="D2596" s="305" t="s">
        <v>38</v>
      </c>
      <c r="E2596" s="306">
        <v>0.19539999999999999</v>
      </c>
    </row>
    <row r="2597" spans="1:5" x14ac:dyDescent="0.25">
      <c r="A2597" s="302" t="s">
        <v>3947</v>
      </c>
      <c r="B2597" s="305">
        <v>101146</v>
      </c>
      <c r="C2597" s="302" t="s">
        <v>3964</v>
      </c>
      <c r="D2597" s="305" t="s">
        <v>38</v>
      </c>
      <c r="E2597" s="306">
        <v>0.1741</v>
      </c>
    </row>
    <row r="2598" spans="1:5" x14ac:dyDescent="0.25">
      <c r="A2598" s="302" t="s">
        <v>3947</v>
      </c>
      <c r="B2598" s="305">
        <v>101137</v>
      </c>
      <c r="C2598" s="302" t="s">
        <v>3965</v>
      </c>
      <c r="D2598" s="305" t="s">
        <v>38</v>
      </c>
      <c r="E2598" s="306">
        <v>0.16400000000000001</v>
      </c>
    </row>
    <row r="2599" spans="1:5" x14ac:dyDescent="0.25">
      <c r="A2599" s="302" t="s">
        <v>3947</v>
      </c>
      <c r="B2599" s="305">
        <v>101147</v>
      </c>
      <c r="C2599" s="302" t="s">
        <v>3966</v>
      </c>
      <c r="D2599" s="305" t="s">
        <v>38</v>
      </c>
      <c r="E2599" s="306">
        <v>0.1439</v>
      </c>
    </row>
    <row r="2600" spans="1:5" x14ac:dyDescent="0.25">
      <c r="A2600" s="302" t="s">
        <v>3947</v>
      </c>
      <c r="B2600" s="305">
        <v>101119</v>
      </c>
      <c r="C2600" s="302" t="s">
        <v>3967</v>
      </c>
      <c r="D2600" s="305" t="s">
        <v>38</v>
      </c>
      <c r="E2600" s="306">
        <v>0.40160000000000001</v>
      </c>
    </row>
    <row r="2601" spans="1:5" x14ac:dyDescent="0.25">
      <c r="A2601" s="302" t="s">
        <v>3947</v>
      </c>
      <c r="B2601" s="305">
        <v>101123</v>
      </c>
      <c r="C2601" s="302" t="s">
        <v>3968</v>
      </c>
      <c r="D2601" s="305" t="s">
        <v>38</v>
      </c>
      <c r="E2601" s="306">
        <v>0.37869999999999998</v>
      </c>
    </row>
    <row r="2602" spans="1:5" x14ac:dyDescent="0.25">
      <c r="A2602" s="302" t="s">
        <v>3947</v>
      </c>
      <c r="B2602" s="305">
        <v>101120</v>
      </c>
      <c r="C2602" s="302" t="s">
        <v>3969</v>
      </c>
      <c r="D2602" s="305" t="s">
        <v>38</v>
      </c>
      <c r="E2602" s="306">
        <v>0.33110000000000001</v>
      </c>
    </row>
    <row r="2603" spans="1:5" x14ac:dyDescent="0.25">
      <c r="A2603" s="302" t="s">
        <v>3947</v>
      </c>
      <c r="B2603" s="305">
        <v>101121</v>
      </c>
      <c r="C2603" s="302" t="s">
        <v>3970</v>
      </c>
      <c r="D2603" s="305" t="s">
        <v>38</v>
      </c>
      <c r="E2603" s="306">
        <v>0.32329999999999998</v>
      </c>
    </row>
    <row r="2604" spans="1:5" x14ac:dyDescent="0.25">
      <c r="A2604" s="302" t="s">
        <v>3947</v>
      </c>
      <c r="B2604" s="305">
        <v>101122</v>
      </c>
      <c r="C2604" s="302" t="s">
        <v>3971</v>
      </c>
      <c r="D2604" s="305" t="s">
        <v>38</v>
      </c>
      <c r="E2604" s="306">
        <v>0.1411</v>
      </c>
    </row>
    <row r="2605" spans="1:5" x14ac:dyDescent="0.25">
      <c r="A2605" s="302" t="s">
        <v>3947</v>
      </c>
      <c r="B2605" s="305">
        <v>101129</v>
      </c>
      <c r="C2605" s="302" t="s">
        <v>3972</v>
      </c>
      <c r="D2605" s="305" t="s">
        <v>38</v>
      </c>
      <c r="E2605" s="306">
        <v>0.27160000000000001</v>
      </c>
    </row>
    <row r="2606" spans="1:5" x14ac:dyDescent="0.25">
      <c r="A2606" s="302" t="s">
        <v>3947</v>
      </c>
      <c r="B2606" s="305">
        <v>101133</v>
      </c>
      <c r="C2606" s="302" t="s">
        <v>3973</v>
      </c>
      <c r="D2606" s="305" t="s">
        <v>38</v>
      </c>
      <c r="E2606" s="306">
        <v>0.25419999999999998</v>
      </c>
    </row>
    <row r="2607" spans="1:5" x14ac:dyDescent="0.25">
      <c r="A2607" s="302" t="s">
        <v>3947</v>
      </c>
      <c r="B2607" s="305">
        <v>101130</v>
      </c>
      <c r="C2607" s="302" t="s">
        <v>3974</v>
      </c>
      <c r="D2607" s="305" t="s">
        <v>38</v>
      </c>
      <c r="E2607" s="306">
        <v>0.2344</v>
      </c>
    </row>
    <row r="2608" spans="1:5" x14ac:dyDescent="0.25">
      <c r="A2608" s="302" t="s">
        <v>3947</v>
      </c>
      <c r="B2608" s="305">
        <v>101131</v>
      </c>
      <c r="C2608" s="302" t="s">
        <v>3975</v>
      </c>
      <c r="D2608" s="305" t="s">
        <v>38</v>
      </c>
      <c r="E2608" s="306">
        <v>0.21590000000000001</v>
      </c>
    </row>
    <row r="2609" spans="1:5" x14ac:dyDescent="0.25">
      <c r="A2609" s="302" t="s">
        <v>3947</v>
      </c>
      <c r="B2609" s="305">
        <v>101132</v>
      </c>
      <c r="C2609" s="302" t="s">
        <v>3976</v>
      </c>
      <c r="D2609" s="305" t="s">
        <v>38</v>
      </c>
      <c r="E2609" s="306">
        <v>0.16250000000000001</v>
      </c>
    </row>
    <row r="2610" spans="1:5" x14ac:dyDescent="0.25">
      <c r="A2610" s="302" t="s">
        <v>3947</v>
      </c>
      <c r="B2610" s="305">
        <v>101139</v>
      </c>
      <c r="C2610" s="302" t="s">
        <v>3977</v>
      </c>
      <c r="D2610" s="305" t="s">
        <v>38</v>
      </c>
      <c r="E2610" s="306">
        <v>0.26600000000000001</v>
      </c>
    </row>
    <row r="2611" spans="1:5" x14ac:dyDescent="0.25">
      <c r="A2611" s="302" t="s">
        <v>3947</v>
      </c>
      <c r="B2611" s="305">
        <v>101149</v>
      </c>
      <c r="C2611" s="302" t="s">
        <v>3978</v>
      </c>
      <c r="D2611" s="305" t="s">
        <v>38</v>
      </c>
      <c r="E2611" s="306">
        <v>0.25140000000000001</v>
      </c>
    </row>
    <row r="2612" spans="1:5" x14ac:dyDescent="0.25">
      <c r="A2612" s="302" t="s">
        <v>3947</v>
      </c>
      <c r="B2612" s="305">
        <v>101143</v>
      </c>
      <c r="C2612" s="302" t="s">
        <v>3979</v>
      </c>
      <c r="D2612" s="305" t="s">
        <v>38</v>
      </c>
      <c r="E2612" s="306">
        <v>0.24890000000000001</v>
      </c>
    </row>
    <row r="2613" spans="1:5" x14ac:dyDescent="0.25">
      <c r="A2613" s="302" t="s">
        <v>3947</v>
      </c>
      <c r="B2613" s="305">
        <v>101153</v>
      </c>
      <c r="C2613" s="302" t="s">
        <v>3980</v>
      </c>
      <c r="D2613" s="305" t="s">
        <v>38</v>
      </c>
      <c r="E2613" s="306">
        <v>0.23330000000000001</v>
      </c>
    </row>
    <row r="2614" spans="1:5" x14ac:dyDescent="0.25">
      <c r="A2614" s="302" t="s">
        <v>3947</v>
      </c>
      <c r="B2614" s="305">
        <v>101140</v>
      </c>
      <c r="C2614" s="302" t="s">
        <v>3981</v>
      </c>
      <c r="D2614" s="305" t="s">
        <v>38</v>
      </c>
      <c r="E2614" s="306">
        <v>0.2298</v>
      </c>
    </row>
    <row r="2615" spans="1:5" x14ac:dyDescent="0.25">
      <c r="A2615" s="302" t="s">
        <v>3947</v>
      </c>
      <c r="B2615" s="305">
        <v>101150</v>
      </c>
      <c r="C2615" s="302" t="s">
        <v>3982</v>
      </c>
      <c r="D2615" s="305" t="s">
        <v>38</v>
      </c>
      <c r="E2615" s="306">
        <v>0.214</v>
      </c>
    </row>
    <row r="2616" spans="1:5" x14ac:dyDescent="0.25">
      <c r="A2616" s="302" t="s">
        <v>3947</v>
      </c>
      <c r="B2616" s="305">
        <v>101141</v>
      </c>
      <c r="C2616" s="302" t="s">
        <v>3983</v>
      </c>
      <c r="D2616" s="305" t="s">
        <v>38</v>
      </c>
      <c r="E2616" s="306">
        <v>0.21129999999999999</v>
      </c>
    </row>
    <row r="2617" spans="1:5" x14ac:dyDescent="0.25">
      <c r="A2617" s="302" t="s">
        <v>3947</v>
      </c>
      <c r="B2617" s="305">
        <v>101151</v>
      </c>
      <c r="C2617" s="302" t="s">
        <v>3984</v>
      </c>
      <c r="D2617" s="305" t="s">
        <v>38</v>
      </c>
      <c r="E2617" s="306">
        <v>0.1928</v>
      </c>
    </row>
    <row r="2618" spans="1:5" x14ac:dyDescent="0.25">
      <c r="A2618" s="302" t="s">
        <v>3947</v>
      </c>
      <c r="B2618" s="305">
        <v>101142</v>
      </c>
      <c r="C2618" s="302" t="s">
        <v>3985</v>
      </c>
      <c r="D2618" s="305" t="s">
        <v>38</v>
      </c>
      <c r="E2618" s="306">
        <v>0.16039999999999999</v>
      </c>
    </row>
    <row r="2619" spans="1:5" x14ac:dyDescent="0.25">
      <c r="A2619" s="302" t="s">
        <v>3947</v>
      </c>
      <c r="B2619" s="305">
        <v>101152</v>
      </c>
      <c r="C2619" s="302" t="s">
        <v>3986</v>
      </c>
      <c r="D2619" s="305" t="s">
        <v>38</v>
      </c>
      <c r="E2619" s="306">
        <v>0.14349999999999999</v>
      </c>
    </row>
    <row r="2620" spans="1:5" x14ac:dyDescent="0.25">
      <c r="A2620" s="302" t="s">
        <v>3987</v>
      </c>
      <c r="B2620" s="305">
        <v>101207</v>
      </c>
      <c r="C2620" s="302" t="s">
        <v>3988</v>
      </c>
      <c r="D2620" s="305" t="s">
        <v>38</v>
      </c>
      <c r="E2620" s="306">
        <v>0.12509999999999999</v>
      </c>
    </row>
    <row r="2621" spans="1:5" x14ac:dyDescent="0.25">
      <c r="A2621" s="302" t="s">
        <v>3987</v>
      </c>
      <c r="B2621" s="305">
        <v>101206</v>
      </c>
      <c r="C2621" s="302" t="s">
        <v>3989</v>
      </c>
      <c r="D2621" s="305" t="s">
        <v>38</v>
      </c>
      <c r="E2621" s="306">
        <v>0.1419</v>
      </c>
    </row>
    <row r="2622" spans="1:5" x14ac:dyDescent="0.25">
      <c r="A2622" s="302" t="s">
        <v>3987</v>
      </c>
      <c r="B2622" s="305">
        <v>101210</v>
      </c>
      <c r="C2622" s="302" t="s">
        <v>3990</v>
      </c>
      <c r="D2622" s="305" t="s">
        <v>38</v>
      </c>
      <c r="E2622" s="306">
        <v>0.11550000000000001</v>
      </c>
    </row>
    <row r="2623" spans="1:5" x14ac:dyDescent="0.25">
      <c r="A2623" s="302" t="s">
        <v>3987</v>
      </c>
      <c r="B2623" s="305">
        <v>101211</v>
      </c>
      <c r="C2623" s="302" t="s">
        <v>3991</v>
      </c>
      <c r="D2623" s="305" t="s">
        <v>38</v>
      </c>
      <c r="E2623" s="306">
        <v>0.11310000000000001</v>
      </c>
    </row>
    <row r="2624" spans="1:5" x14ac:dyDescent="0.25">
      <c r="A2624" s="302" t="s">
        <v>3987</v>
      </c>
      <c r="B2624" s="305">
        <v>101215</v>
      </c>
      <c r="C2624" s="302" t="s">
        <v>3992</v>
      </c>
      <c r="D2624" s="305" t="s">
        <v>38</v>
      </c>
      <c r="E2624" s="306">
        <v>0.11840000000000001</v>
      </c>
    </row>
    <row r="2625" spans="1:5" x14ac:dyDescent="0.25">
      <c r="A2625" s="302" t="s">
        <v>3987</v>
      </c>
      <c r="B2625" s="305">
        <v>101216</v>
      </c>
      <c r="C2625" s="302" t="s">
        <v>3993</v>
      </c>
      <c r="D2625" s="305" t="s">
        <v>38</v>
      </c>
      <c r="E2625" s="306">
        <v>0.113</v>
      </c>
    </row>
    <row r="2626" spans="1:5" x14ac:dyDescent="0.25">
      <c r="A2626" s="302" t="s">
        <v>3987</v>
      </c>
      <c r="B2626" s="305">
        <v>101212</v>
      </c>
      <c r="C2626" s="302" t="s">
        <v>3994</v>
      </c>
      <c r="D2626" s="305" t="s">
        <v>38</v>
      </c>
      <c r="E2626" s="306">
        <v>0.1125</v>
      </c>
    </row>
    <row r="2627" spans="1:5" x14ac:dyDescent="0.25">
      <c r="A2627" s="302" t="s">
        <v>3987</v>
      </c>
      <c r="B2627" s="305">
        <v>101217</v>
      </c>
      <c r="C2627" s="302" t="s">
        <v>3995</v>
      </c>
      <c r="D2627" s="305" t="s">
        <v>38</v>
      </c>
      <c r="E2627" s="306">
        <v>0.1123</v>
      </c>
    </row>
    <row r="2628" spans="1:5" x14ac:dyDescent="0.25">
      <c r="A2628" s="302" t="s">
        <v>3987</v>
      </c>
      <c r="B2628" s="305">
        <v>101218</v>
      </c>
      <c r="C2628" s="302" t="s">
        <v>3996</v>
      </c>
      <c r="D2628" s="305" t="s">
        <v>38</v>
      </c>
      <c r="E2628" s="306">
        <v>0.1067</v>
      </c>
    </row>
    <row r="2629" spans="1:5" x14ac:dyDescent="0.25">
      <c r="A2629" s="302" t="s">
        <v>3987</v>
      </c>
      <c r="B2629" s="305">
        <v>101213</v>
      </c>
      <c r="C2629" s="302" t="s">
        <v>3997</v>
      </c>
      <c r="D2629" s="305" t="s">
        <v>38</v>
      </c>
      <c r="E2629" s="306">
        <v>0.11459999999999999</v>
      </c>
    </row>
    <row r="2630" spans="1:5" x14ac:dyDescent="0.25">
      <c r="A2630" s="302" t="s">
        <v>3987</v>
      </c>
      <c r="B2630" s="305">
        <v>101219</v>
      </c>
      <c r="C2630" s="302" t="s">
        <v>3998</v>
      </c>
      <c r="D2630" s="305" t="s">
        <v>38</v>
      </c>
      <c r="E2630" s="306">
        <v>0.1</v>
      </c>
    </row>
    <row r="2631" spans="1:5" x14ac:dyDescent="0.25">
      <c r="A2631" s="302" t="s">
        <v>3987</v>
      </c>
      <c r="B2631" s="305">
        <v>101214</v>
      </c>
      <c r="C2631" s="302" t="s">
        <v>3999</v>
      </c>
      <c r="D2631" s="305" t="s">
        <v>38</v>
      </c>
      <c r="E2631" s="306">
        <v>0.10639999999999999</v>
      </c>
    </row>
    <row r="2632" spans="1:5" x14ac:dyDescent="0.25">
      <c r="A2632" s="302" t="s">
        <v>3987</v>
      </c>
      <c r="B2632" s="305">
        <v>101254</v>
      </c>
      <c r="C2632" s="302" t="s">
        <v>4000</v>
      </c>
      <c r="D2632" s="305" t="s">
        <v>38</v>
      </c>
      <c r="E2632" s="306">
        <v>0.15559999999999999</v>
      </c>
    </row>
    <row r="2633" spans="1:5" x14ac:dyDescent="0.25">
      <c r="A2633" s="302" t="s">
        <v>3987</v>
      </c>
      <c r="B2633" s="305">
        <v>101256</v>
      </c>
      <c r="C2633" s="302" t="s">
        <v>4001</v>
      </c>
      <c r="D2633" s="305" t="s">
        <v>38</v>
      </c>
      <c r="E2633" s="306">
        <v>0.14000000000000001</v>
      </c>
    </row>
    <row r="2634" spans="1:5" x14ac:dyDescent="0.25">
      <c r="A2634" s="302" t="s">
        <v>3987</v>
      </c>
      <c r="B2634" s="305">
        <v>101257</v>
      </c>
      <c r="C2634" s="302" t="s">
        <v>4002</v>
      </c>
      <c r="D2634" s="305" t="s">
        <v>38</v>
      </c>
      <c r="E2634" s="306">
        <v>0.13250000000000001</v>
      </c>
    </row>
    <row r="2635" spans="1:5" x14ac:dyDescent="0.25">
      <c r="A2635" s="302" t="s">
        <v>3987</v>
      </c>
      <c r="B2635" s="305">
        <v>101258</v>
      </c>
      <c r="C2635" s="302" t="s">
        <v>4003</v>
      </c>
      <c r="D2635" s="305" t="s">
        <v>38</v>
      </c>
      <c r="E2635" s="306">
        <v>0.13039999999999999</v>
      </c>
    </row>
    <row r="2636" spans="1:5" x14ac:dyDescent="0.25">
      <c r="A2636" s="302" t="s">
        <v>3987</v>
      </c>
      <c r="B2636" s="305">
        <v>101259</v>
      </c>
      <c r="C2636" s="302" t="s">
        <v>4004</v>
      </c>
      <c r="D2636" s="305" t="s">
        <v>38</v>
      </c>
      <c r="E2636" s="306">
        <v>0.13159999999999999</v>
      </c>
    </row>
    <row r="2637" spans="1:5" x14ac:dyDescent="0.25">
      <c r="A2637" s="302" t="s">
        <v>3987</v>
      </c>
      <c r="B2637" s="305">
        <v>101260</v>
      </c>
      <c r="C2637" s="302" t="s">
        <v>4005</v>
      </c>
      <c r="D2637" s="305" t="s">
        <v>38</v>
      </c>
      <c r="E2637" s="306">
        <v>0.12809999999999999</v>
      </c>
    </row>
    <row r="2638" spans="1:5" x14ac:dyDescent="0.25">
      <c r="A2638" s="302" t="s">
        <v>3987</v>
      </c>
      <c r="B2638" s="305">
        <v>101208</v>
      </c>
      <c r="C2638" s="302" t="s">
        <v>4006</v>
      </c>
      <c r="D2638" s="305" t="s">
        <v>38</v>
      </c>
      <c r="E2638" s="306">
        <v>0.1278</v>
      </c>
    </row>
    <row r="2639" spans="1:5" x14ac:dyDescent="0.25">
      <c r="A2639" s="302" t="s">
        <v>3987</v>
      </c>
      <c r="B2639" s="305">
        <v>101209</v>
      </c>
      <c r="C2639" s="302" t="s">
        <v>4007</v>
      </c>
      <c r="D2639" s="305" t="s">
        <v>38</v>
      </c>
      <c r="E2639" s="306">
        <v>0.1235</v>
      </c>
    </row>
    <row r="2640" spans="1:5" x14ac:dyDescent="0.25">
      <c r="A2640" s="302" t="s">
        <v>3987</v>
      </c>
      <c r="B2640" s="305">
        <v>101220</v>
      </c>
      <c r="C2640" s="302" t="s">
        <v>4008</v>
      </c>
      <c r="D2640" s="305" t="s">
        <v>38</v>
      </c>
      <c r="E2640" s="306">
        <v>0.1129</v>
      </c>
    </row>
    <row r="2641" spans="1:5" x14ac:dyDescent="0.25">
      <c r="A2641" s="302" t="s">
        <v>3987</v>
      </c>
      <c r="B2641" s="305">
        <v>101221</v>
      </c>
      <c r="C2641" s="302" t="s">
        <v>4009</v>
      </c>
      <c r="D2641" s="305" t="s">
        <v>38</v>
      </c>
      <c r="E2641" s="306">
        <v>0.10680000000000001</v>
      </c>
    </row>
    <row r="2642" spans="1:5" x14ac:dyDescent="0.25">
      <c r="A2642" s="302" t="s">
        <v>3987</v>
      </c>
      <c r="B2642" s="305">
        <v>101225</v>
      </c>
      <c r="C2642" s="302" t="s">
        <v>4010</v>
      </c>
      <c r="D2642" s="305" t="s">
        <v>38</v>
      </c>
      <c r="E2642" s="306">
        <v>0.1106</v>
      </c>
    </row>
    <row r="2643" spans="1:5" x14ac:dyDescent="0.25">
      <c r="A2643" s="302" t="s">
        <v>3987</v>
      </c>
      <c r="B2643" s="305">
        <v>101226</v>
      </c>
      <c r="C2643" s="302" t="s">
        <v>4011</v>
      </c>
      <c r="D2643" s="305" t="s">
        <v>38</v>
      </c>
      <c r="E2643" s="306">
        <v>0.105</v>
      </c>
    </row>
    <row r="2644" spans="1:5" x14ac:dyDescent="0.25">
      <c r="A2644" s="302" t="s">
        <v>3987</v>
      </c>
      <c r="B2644" s="305">
        <v>101222</v>
      </c>
      <c r="C2644" s="302" t="s">
        <v>4012</v>
      </c>
      <c r="D2644" s="305" t="s">
        <v>38</v>
      </c>
      <c r="E2644" s="306">
        <v>0.1047</v>
      </c>
    </row>
    <row r="2645" spans="1:5" x14ac:dyDescent="0.25">
      <c r="A2645" s="302" t="s">
        <v>3987</v>
      </c>
      <c r="B2645" s="305">
        <v>101227</v>
      </c>
      <c r="C2645" s="302" t="s">
        <v>4013</v>
      </c>
      <c r="D2645" s="305" t="s">
        <v>38</v>
      </c>
      <c r="E2645" s="306">
        <v>0.1031</v>
      </c>
    </row>
    <row r="2646" spans="1:5" x14ac:dyDescent="0.25">
      <c r="A2646" s="302" t="s">
        <v>3987</v>
      </c>
      <c r="B2646" s="305">
        <v>101228</v>
      </c>
      <c r="C2646" s="302" t="s">
        <v>4014</v>
      </c>
      <c r="D2646" s="305" t="s">
        <v>38</v>
      </c>
      <c r="E2646" s="306">
        <v>9.6699999999999994E-2</v>
      </c>
    </row>
    <row r="2647" spans="1:5" x14ac:dyDescent="0.25">
      <c r="A2647" s="302" t="s">
        <v>3987</v>
      </c>
      <c r="B2647" s="305">
        <v>101223</v>
      </c>
      <c r="C2647" s="302" t="s">
        <v>4015</v>
      </c>
      <c r="D2647" s="305" t="s">
        <v>38</v>
      </c>
      <c r="E2647" s="306">
        <v>0.1055</v>
      </c>
    </row>
    <row r="2648" spans="1:5" x14ac:dyDescent="0.25">
      <c r="A2648" s="302" t="s">
        <v>3987</v>
      </c>
      <c r="B2648" s="305">
        <v>101229</v>
      </c>
      <c r="C2648" s="302" t="s">
        <v>4016</v>
      </c>
      <c r="D2648" s="305" t="s">
        <v>38</v>
      </c>
      <c r="E2648" s="306">
        <v>9.5600000000000004E-2</v>
      </c>
    </row>
    <row r="2649" spans="1:5" x14ac:dyDescent="0.25">
      <c r="A2649" s="302" t="s">
        <v>3987</v>
      </c>
      <c r="B2649" s="305">
        <v>101224</v>
      </c>
      <c r="C2649" s="302" t="s">
        <v>4017</v>
      </c>
      <c r="D2649" s="305" t="s">
        <v>38</v>
      </c>
      <c r="E2649" s="306">
        <v>0.10249999999999999</v>
      </c>
    </row>
    <row r="2650" spans="1:5" x14ac:dyDescent="0.25">
      <c r="A2650" s="302" t="s">
        <v>3987</v>
      </c>
      <c r="B2650" s="305">
        <v>101265</v>
      </c>
      <c r="C2650" s="302" t="s">
        <v>4018</v>
      </c>
      <c r="D2650" s="305" t="s">
        <v>38</v>
      </c>
      <c r="E2650" s="306">
        <v>0.1176</v>
      </c>
    </row>
    <row r="2651" spans="1:5" x14ac:dyDescent="0.25">
      <c r="A2651" s="302" t="s">
        <v>3987</v>
      </c>
      <c r="B2651" s="305">
        <v>101255</v>
      </c>
      <c r="C2651" s="302" t="s">
        <v>4019</v>
      </c>
      <c r="D2651" s="305" t="s">
        <v>38</v>
      </c>
      <c r="E2651" s="306">
        <v>0.1399</v>
      </c>
    </row>
    <row r="2652" spans="1:5" x14ac:dyDescent="0.25">
      <c r="A2652" s="302" t="s">
        <v>3987</v>
      </c>
      <c r="B2652" s="305">
        <v>101261</v>
      </c>
      <c r="C2652" s="302" t="s">
        <v>4020</v>
      </c>
      <c r="D2652" s="305" t="s">
        <v>38</v>
      </c>
      <c r="E2652" s="306">
        <v>0.13350000000000001</v>
      </c>
    </row>
    <row r="2653" spans="1:5" x14ac:dyDescent="0.25">
      <c r="A2653" s="302" t="s">
        <v>3987</v>
      </c>
      <c r="B2653" s="305">
        <v>101262</v>
      </c>
      <c r="C2653" s="302" t="s">
        <v>4021</v>
      </c>
      <c r="D2653" s="305" t="s">
        <v>38</v>
      </c>
      <c r="E2653" s="306">
        <v>0.126</v>
      </c>
    </row>
    <row r="2654" spans="1:5" x14ac:dyDescent="0.25">
      <c r="A2654" s="302" t="s">
        <v>3987</v>
      </c>
      <c r="B2654" s="305">
        <v>101263</v>
      </c>
      <c r="C2654" s="302" t="s">
        <v>4022</v>
      </c>
      <c r="D2654" s="305" t="s">
        <v>38</v>
      </c>
      <c r="E2654" s="306">
        <v>0.12239999999999999</v>
      </c>
    </row>
    <row r="2655" spans="1:5" x14ac:dyDescent="0.25">
      <c r="A2655" s="302" t="s">
        <v>3987</v>
      </c>
      <c r="B2655" s="305">
        <v>101264</v>
      </c>
      <c r="C2655" s="302" t="s">
        <v>4023</v>
      </c>
      <c r="D2655" s="305" t="s">
        <v>38</v>
      </c>
      <c r="E2655" s="306">
        <v>0.1227</v>
      </c>
    </row>
    <row r="2656" spans="1:5" x14ac:dyDescent="0.25">
      <c r="A2656" s="302" t="s">
        <v>3987</v>
      </c>
      <c r="B2656" s="305">
        <v>101230</v>
      </c>
      <c r="C2656" s="302" t="s">
        <v>4024</v>
      </c>
      <c r="D2656" s="305" t="s">
        <v>38</v>
      </c>
      <c r="E2656" s="306">
        <v>0.13589999999999999</v>
      </c>
    </row>
    <row r="2657" spans="1:5" x14ac:dyDescent="0.25">
      <c r="A2657" s="302" t="s">
        <v>3987</v>
      </c>
      <c r="B2657" s="305">
        <v>101231</v>
      </c>
      <c r="C2657" s="302" t="s">
        <v>4025</v>
      </c>
      <c r="D2657" s="305" t="s">
        <v>38</v>
      </c>
      <c r="E2657" s="306">
        <v>0.13300000000000001</v>
      </c>
    </row>
    <row r="2658" spans="1:5" x14ac:dyDescent="0.25">
      <c r="A2658" s="302" t="s">
        <v>3987</v>
      </c>
      <c r="B2658" s="305">
        <v>101272</v>
      </c>
      <c r="C2658" s="302" t="s">
        <v>4026</v>
      </c>
      <c r="D2658" s="305" t="s">
        <v>38</v>
      </c>
      <c r="E2658" s="306">
        <v>0.1234</v>
      </c>
    </row>
    <row r="2659" spans="1:5" x14ac:dyDescent="0.25">
      <c r="A2659" s="302" t="s">
        <v>3987</v>
      </c>
      <c r="B2659" s="305">
        <v>101266</v>
      </c>
      <c r="C2659" s="302" t="s">
        <v>4027</v>
      </c>
      <c r="D2659" s="305" t="s">
        <v>38</v>
      </c>
      <c r="E2659" s="306">
        <v>0.1474</v>
      </c>
    </row>
    <row r="2660" spans="1:5" x14ac:dyDescent="0.25">
      <c r="A2660" s="302" t="s">
        <v>3987</v>
      </c>
      <c r="B2660" s="305">
        <v>101239</v>
      </c>
      <c r="C2660" s="302" t="s">
        <v>4028</v>
      </c>
      <c r="D2660" s="305" t="s">
        <v>38</v>
      </c>
      <c r="E2660" s="306">
        <v>0.11</v>
      </c>
    </row>
    <row r="2661" spans="1:5" x14ac:dyDescent="0.25">
      <c r="A2661" s="302" t="s">
        <v>3987</v>
      </c>
      <c r="B2661" s="305">
        <v>101240</v>
      </c>
      <c r="C2661" s="302" t="s">
        <v>4029</v>
      </c>
      <c r="D2661" s="305" t="s">
        <v>38</v>
      </c>
      <c r="E2661" s="306">
        <v>0.10440000000000001</v>
      </c>
    </row>
    <row r="2662" spans="1:5" x14ac:dyDescent="0.25">
      <c r="A2662" s="302" t="s">
        <v>3987</v>
      </c>
      <c r="B2662" s="305">
        <v>101268</v>
      </c>
      <c r="C2662" s="302" t="s">
        <v>4030</v>
      </c>
      <c r="D2662" s="305" t="s">
        <v>38</v>
      </c>
      <c r="E2662" s="306">
        <v>0.12989999999999999</v>
      </c>
    </row>
    <row r="2663" spans="1:5" x14ac:dyDescent="0.25">
      <c r="A2663" s="302" t="s">
        <v>3987</v>
      </c>
      <c r="B2663" s="305">
        <v>101234</v>
      </c>
      <c r="C2663" s="302" t="s">
        <v>4031</v>
      </c>
      <c r="D2663" s="305" t="s">
        <v>38</v>
      </c>
      <c r="E2663" s="306">
        <v>0.12089999999999999</v>
      </c>
    </row>
    <row r="2664" spans="1:5" x14ac:dyDescent="0.25">
      <c r="A2664" s="302" t="s">
        <v>3987</v>
      </c>
      <c r="B2664" s="305">
        <v>101235</v>
      </c>
      <c r="C2664" s="302" t="s">
        <v>4032</v>
      </c>
      <c r="D2664" s="305" t="s">
        <v>38</v>
      </c>
      <c r="E2664" s="306">
        <v>0.1138</v>
      </c>
    </row>
    <row r="2665" spans="1:5" x14ac:dyDescent="0.25">
      <c r="A2665" s="302" t="s">
        <v>3987</v>
      </c>
      <c r="B2665" s="305">
        <v>101241</v>
      </c>
      <c r="C2665" s="302" t="s">
        <v>4033</v>
      </c>
      <c r="D2665" s="305" t="s">
        <v>38</v>
      </c>
      <c r="E2665" s="306">
        <v>0.1042</v>
      </c>
    </row>
    <row r="2666" spans="1:5" x14ac:dyDescent="0.25">
      <c r="A2666" s="302" t="s">
        <v>3987</v>
      </c>
      <c r="B2666" s="305">
        <v>101269</v>
      </c>
      <c r="C2666" s="302" t="s">
        <v>4034</v>
      </c>
      <c r="D2666" s="305" t="s">
        <v>38</v>
      </c>
      <c r="E2666" s="306">
        <v>0.13250000000000001</v>
      </c>
    </row>
    <row r="2667" spans="1:5" x14ac:dyDescent="0.25">
      <c r="A2667" s="302" t="s">
        <v>3987</v>
      </c>
      <c r="B2667" s="305">
        <v>101236</v>
      </c>
      <c r="C2667" s="302" t="s">
        <v>4035</v>
      </c>
      <c r="D2667" s="305" t="s">
        <v>38</v>
      </c>
      <c r="E2667" s="306">
        <v>0.1118</v>
      </c>
    </row>
    <row r="2668" spans="1:5" x14ac:dyDescent="0.25">
      <c r="A2668" s="302" t="s">
        <v>3987</v>
      </c>
      <c r="B2668" s="305">
        <v>101237</v>
      </c>
      <c r="C2668" s="302" t="s">
        <v>4036</v>
      </c>
      <c r="D2668" s="305" t="s">
        <v>38</v>
      </c>
      <c r="E2668" s="306">
        <v>0.105</v>
      </c>
    </row>
    <row r="2669" spans="1:5" x14ac:dyDescent="0.25">
      <c r="A2669" s="302" t="s">
        <v>3987</v>
      </c>
      <c r="B2669" s="305">
        <v>101242</v>
      </c>
      <c r="C2669" s="302" t="s">
        <v>4037</v>
      </c>
      <c r="D2669" s="305" t="s">
        <v>38</v>
      </c>
      <c r="E2669" s="306">
        <v>0.1061</v>
      </c>
    </row>
    <row r="2670" spans="1:5" x14ac:dyDescent="0.25">
      <c r="A2670" s="302" t="s">
        <v>3987</v>
      </c>
      <c r="B2670" s="305">
        <v>101270</v>
      </c>
      <c r="C2670" s="302" t="s">
        <v>4038</v>
      </c>
      <c r="D2670" s="305" t="s">
        <v>38</v>
      </c>
      <c r="E2670" s="306">
        <v>0.1285</v>
      </c>
    </row>
    <row r="2671" spans="1:5" x14ac:dyDescent="0.25">
      <c r="A2671" s="302" t="s">
        <v>3987</v>
      </c>
      <c r="B2671" s="305">
        <v>101243</v>
      </c>
      <c r="C2671" s="302" t="s">
        <v>4039</v>
      </c>
      <c r="D2671" s="305" t="s">
        <v>38</v>
      </c>
      <c r="E2671" s="306">
        <v>9.8199999999999996E-2</v>
      </c>
    </row>
    <row r="2672" spans="1:5" x14ac:dyDescent="0.25">
      <c r="A2672" s="302" t="s">
        <v>3987</v>
      </c>
      <c r="B2672" s="305">
        <v>101271</v>
      </c>
      <c r="C2672" s="302" t="s">
        <v>4040</v>
      </c>
      <c r="D2672" s="305" t="s">
        <v>38</v>
      </c>
      <c r="E2672" s="306">
        <v>0.1285</v>
      </c>
    </row>
    <row r="2673" spans="1:5" x14ac:dyDescent="0.25">
      <c r="A2673" s="302" t="s">
        <v>3987</v>
      </c>
      <c r="B2673" s="305">
        <v>101238</v>
      </c>
      <c r="C2673" s="302" t="s">
        <v>4041</v>
      </c>
      <c r="D2673" s="305" t="s">
        <v>38</v>
      </c>
      <c r="E2673" s="306">
        <v>0.1033</v>
      </c>
    </row>
    <row r="2674" spans="1:5" x14ac:dyDescent="0.25">
      <c r="A2674" s="302" t="s">
        <v>3987</v>
      </c>
      <c r="B2674" s="305">
        <v>101232</v>
      </c>
      <c r="C2674" s="302" t="s">
        <v>4042</v>
      </c>
      <c r="D2674" s="305" t="s">
        <v>38</v>
      </c>
      <c r="E2674" s="306">
        <v>0.1196</v>
      </c>
    </row>
    <row r="2675" spans="1:5" x14ac:dyDescent="0.25">
      <c r="A2675" s="302" t="s">
        <v>3987</v>
      </c>
      <c r="B2675" s="305">
        <v>101233</v>
      </c>
      <c r="C2675" s="302" t="s">
        <v>4043</v>
      </c>
      <c r="D2675" s="305" t="s">
        <v>38</v>
      </c>
      <c r="E2675" s="306">
        <v>0.1169</v>
      </c>
    </row>
    <row r="2676" spans="1:5" x14ac:dyDescent="0.25">
      <c r="A2676" s="302" t="s">
        <v>3987</v>
      </c>
      <c r="B2676" s="305">
        <v>101248</v>
      </c>
      <c r="C2676" s="302" t="s">
        <v>4044</v>
      </c>
      <c r="D2676" s="305" t="s">
        <v>38</v>
      </c>
      <c r="E2676" s="306">
        <v>9.8199999999999996E-2</v>
      </c>
    </row>
    <row r="2677" spans="1:5" x14ac:dyDescent="0.25">
      <c r="A2677" s="302" t="s">
        <v>3987</v>
      </c>
      <c r="B2677" s="305">
        <v>101277</v>
      </c>
      <c r="C2677" s="302" t="s">
        <v>4045</v>
      </c>
      <c r="D2677" s="305" t="s">
        <v>38</v>
      </c>
      <c r="E2677" s="306">
        <v>0.1187</v>
      </c>
    </row>
    <row r="2678" spans="1:5" x14ac:dyDescent="0.25">
      <c r="A2678" s="302" t="s">
        <v>3987</v>
      </c>
      <c r="B2678" s="305">
        <v>101267</v>
      </c>
      <c r="C2678" s="302" t="s">
        <v>4046</v>
      </c>
      <c r="D2678" s="305" t="s">
        <v>38</v>
      </c>
      <c r="E2678" s="306">
        <v>0.1464</v>
      </c>
    </row>
    <row r="2679" spans="1:5" x14ac:dyDescent="0.25">
      <c r="A2679" s="302" t="s">
        <v>3987</v>
      </c>
      <c r="B2679" s="305">
        <v>101249</v>
      </c>
      <c r="C2679" s="302" t="s">
        <v>4047</v>
      </c>
      <c r="D2679" s="305" t="s">
        <v>38</v>
      </c>
      <c r="E2679" s="306">
        <v>0.1021</v>
      </c>
    </row>
    <row r="2680" spans="1:5" x14ac:dyDescent="0.25">
      <c r="A2680" s="302" t="s">
        <v>3987</v>
      </c>
      <c r="B2680" s="305">
        <v>101273</v>
      </c>
      <c r="C2680" s="302" t="s">
        <v>4048</v>
      </c>
      <c r="D2680" s="305" t="s">
        <v>38</v>
      </c>
      <c r="E2680" s="306">
        <v>0.1239</v>
      </c>
    </row>
    <row r="2681" spans="1:5" x14ac:dyDescent="0.25">
      <c r="A2681" s="302" t="s">
        <v>3987</v>
      </c>
      <c r="B2681" s="305">
        <v>101245</v>
      </c>
      <c r="C2681" s="302" t="s">
        <v>4049</v>
      </c>
      <c r="D2681" s="305" t="s">
        <v>38</v>
      </c>
      <c r="E2681" s="306">
        <v>0.106</v>
      </c>
    </row>
    <row r="2682" spans="1:5" x14ac:dyDescent="0.25">
      <c r="A2682" s="302" t="s">
        <v>3987</v>
      </c>
      <c r="B2682" s="305">
        <v>101250</v>
      </c>
      <c r="C2682" s="302" t="s">
        <v>4050</v>
      </c>
      <c r="D2682" s="305" t="s">
        <v>38</v>
      </c>
      <c r="E2682" s="306">
        <v>0.1046</v>
      </c>
    </row>
    <row r="2683" spans="1:5" x14ac:dyDescent="0.25">
      <c r="A2683" s="302" t="s">
        <v>3987</v>
      </c>
      <c r="B2683" s="305">
        <v>101251</v>
      </c>
      <c r="C2683" s="302" t="s">
        <v>4051</v>
      </c>
      <c r="D2683" s="305" t="s">
        <v>38</v>
      </c>
      <c r="E2683" s="306">
        <v>0.1004</v>
      </c>
    </row>
    <row r="2684" spans="1:5" x14ac:dyDescent="0.25">
      <c r="A2684" s="302" t="s">
        <v>3987</v>
      </c>
      <c r="B2684" s="305">
        <v>101274</v>
      </c>
      <c r="C2684" s="302" t="s">
        <v>4052</v>
      </c>
      <c r="D2684" s="305" t="s">
        <v>38</v>
      </c>
      <c r="E2684" s="306">
        <v>0.12529999999999999</v>
      </c>
    </row>
    <row r="2685" spans="1:5" x14ac:dyDescent="0.25">
      <c r="A2685" s="302" t="s">
        <v>3987</v>
      </c>
      <c r="B2685" s="305">
        <v>101246</v>
      </c>
      <c r="C2685" s="302" t="s">
        <v>4053</v>
      </c>
      <c r="D2685" s="305" t="s">
        <v>38</v>
      </c>
      <c r="E2685" s="306">
        <v>0.1026</v>
      </c>
    </row>
    <row r="2686" spans="1:5" x14ac:dyDescent="0.25">
      <c r="A2686" s="302" t="s">
        <v>3987</v>
      </c>
      <c r="B2686" s="305">
        <v>101252</v>
      </c>
      <c r="C2686" s="302" t="s">
        <v>4054</v>
      </c>
      <c r="D2686" s="305" t="s">
        <v>38</v>
      </c>
      <c r="E2686" s="306">
        <v>9.5399999999999999E-2</v>
      </c>
    </row>
    <row r="2687" spans="1:5" x14ac:dyDescent="0.25">
      <c r="A2687" s="302" t="s">
        <v>3987</v>
      </c>
      <c r="B2687" s="305">
        <v>101275</v>
      </c>
      <c r="C2687" s="302" t="s">
        <v>4055</v>
      </c>
      <c r="D2687" s="305" t="s">
        <v>38</v>
      </c>
      <c r="E2687" s="306">
        <v>0.1206</v>
      </c>
    </row>
    <row r="2688" spans="1:5" x14ac:dyDescent="0.25">
      <c r="A2688" s="302" t="s">
        <v>3987</v>
      </c>
      <c r="B2688" s="305">
        <v>101247</v>
      </c>
      <c r="C2688" s="302" t="s">
        <v>4056</v>
      </c>
      <c r="D2688" s="305" t="s">
        <v>38</v>
      </c>
      <c r="E2688" s="306">
        <v>0.1027</v>
      </c>
    </row>
    <row r="2689" spans="1:5" x14ac:dyDescent="0.25">
      <c r="A2689" s="302" t="s">
        <v>3987</v>
      </c>
      <c r="B2689" s="305">
        <v>101276</v>
      </c>
      <c r="C2689" s="302" t="s">
        <v>4057</v>
      </c>
      <c r="D2689" s="305" t="s">
        <v>38</v>
      </c>
      <c r="E2689" s="306">
        <v>0.1195</v>
      </c>
    </row>
    <row r="2690" spans="1:5" x14ac:dyDescent="0.25">
      <c r="A2690" s="302" t="s">
        <v>3987</v>
      </c>
      <c r="B2690" s="305">
        <v>101253</v>
      </c>
      <c r="C2690" s="302" t="s">
        <v>4058</v>
      </c>
      <c r="D2690" s="305" t="s">
        <v>38</v>
      </c>
      <c r="E2690" s="306">
        <v>9.2499999999999999E-2</v>
      </c>
    </row>
    <row r="2691" spans="1:5" x14ac:dyDescent="0.25">
      <c r="A2691" s="302" t="s">
        <v>3987</v>
      </c>
      <c r="B2691" s="305">
        <v>101244</v>
      </c>
      <c r="C2691" s="302" t="s">
        <v>4059</v>
      </c>
      <c r="D2691" s="305" t="s">
        <v>38</v>
      </c>
      <c r="E2691" s="306">
        <v>0.11269999999999999</v>
      </c>
    </row>
    <row r="2692" spans="1:5" x14ac:dyDescent="0.25">
      <c r="A2692" s="302" t="s">
        <v>4060</v>
      </c>
      <c r="B2692" s="305">
        <v>93358</v>
      </c>
      <c r="C2692" s="302" t="s">
        <v>4061</v>
      </c>
      <c r="D2692" s="305" t="s">
        <v>38</v>
      </c>
      <c r="E2692" s="306">
        <v>1</v>
      </c>
    </row>
    <row r="2693" spans="1:5" x14ac:dyDescent="0.25">
      <c r="A2693" s="302" t="s">
        <v>4060</v>
      </c>
      <c r="B2693" s="305">
        <v>90082</v>
      </c>
      <c r="C2693" s="302" t="s">
        <v>4062</v>
      </c>
      <c r="D2693" s="305" t="s">
        <v>38</v>
      </c>
      <c r="E2693" s="306">
        <v>0.30120000000000002</v>
      </c>
    </row>
    <row r="2694" spans="1:5" x14ac:dyDescent="0.25">
      <c r="A2694" s="302" t="s">
        <v>4060</v>
      </c>
      <c r="B2694" s="305">
        <v>90091</v>
      </c>
      <c r="C2694" s="302" t="s">
        <v>4063</v>
      </c>
      <c r="D2694" s="305" t="s">
        <v>38</v>
      </c>
      <c r="E2694" s="306">
        <v>0.30080000000000001</v>
      </c>
    </row>
    <row r="2695" spans="1:5" x14ac:dyDescent="0.25">
      <c r="A2695" s="302" t="s">
        <v>4060</v>
      </c>
      <c r="B2695" s="305">
        <v>102307</v>
      </c>
      <c r="C2695" s="302" t="s">
        <v>4064</v>
      </c>
      <c r="D2695" s="305" t="s">
        <v>38</v>
      </c>
      <c r="E2695" s="306">
        <v>0.3019</v>
      </c>
    </row>
    <row r="2696" spans="1:5" x14ac:dyDescent="0.25">
      <c r="A2696" s="302" t="s">
        <v>4060</v>
      </c>
      <c r="B2696" s="305">
        <v>102315</v>
      </c>
      <c r="C2696" s="302" t="s">
        <v>4065</v>
      </c>
      <c r="D2696" s="305" t="s">
        <v>38</v>
      </c>
      <c r="E2696" s="306">
        <v>0.2999</v>
      </c>
    </row>
    <row r="2697" spans="1:5" x14ac:dyDescent="0.25">
      <c r="A2697" s="302" t="s">
        <v>4060</v>
      </c>
      <c r="B2697" s="305">
        <v>102283</v>
      </c>
      <c r="C2697" s="302" t="s">
        <v>4066</v>
      </c>
      <c r="D2697" s="305" t="s">
        <v>38</v>
      </c>
      <c r="E2697" s="306">
        <v>0.30280000000000001</v>
      </c>
    </row>
    <row r="2698" spans="1:5" x14ac:dyDescent="0.25">
      <c r="A2698" s="302" t="s">
        <v>4060</v>
      </c>
      <c r="B2698" s="305">
        <v>102291</v>
      </c>
      <c r="C2698" s="302" t="s">
        <v>4067</v>
      </c>
      <c r="D2698" s="305" t="s">
        <v>38</v>
      </c>
      <c r="E2698" s="306">
        <v>0.30180000000000001</v>
      </c>
    </row>
    <row r="2699" spans="1:5" x14ac:dyDescent="0.25">
      <c r="A2699" s="302" t="s">
        <v>4060</v>
      </c>
      <c r="B2699" s="305">
        <v>102276</v>
      </c>
      <c r="C2699" s="302" t="s">
        <v>4068</v>
      </c>
      <c r="D2699" s="305" t="s">
        <v>38</v>
      </c>
      <c r="E2699" s="306">
        <v>0.30159999999999998</v>
      </c>
    </row>
    <row r="2700" spans="1:5" x14ac:dyDescent="0.25">
      <c r="A2700" s="302" t="s">
        <v>4060</v>
      </c>
      <c r="B2700" s="305">
        <v>102306</v>
      </c>
      <c r="C2700" s="302" t="s">
        <v>4069</v>
      </c>
      <c r="D2700" s="305" t="s">
        <v>38</v>
      </c>
      <c r="E2700" s="306">
        <v>0.3019</v>
      </c>
    </row>
    <row r="2701" spans="1:5" x14ac:dyDescent="0.25">
      <c r="A2701" s="302" t="s">
        <v>4060</v>
      </c>
      <c r="B2701" s="305">
        <v>102279</v>
      </c>
      <c r="C2701" s="302" t="s">
        <v>4070</v>
      </c>
      <c r="D2701" s="305" t="s">
        <v>38</v>
      </c>
      <c r="E2701" s="306">
        <v>0.30120000000000002</v>
      </c>
    </row>
    <row r="2702" spans="1:5" x14ac:dyDescent="0.25">
      <c r="A2702" s="302" t="s">
        <v>4060</v>
      </c>
      <c r="B2702" s="305">
        <v>102282</v>
      </c>
      <c r="C2702" s="302" t="s">
        <v>4071</v>
      </c>
      <c r="D2702" s="305" t="s">
        <v>38</v>
      </c>
      <c r="E2702" s="306">
        <v>0.30199999999999999</v>
      </c>
    </row>
    <row r="2703" spans="1:5" x14ac:dyDescent="0.25">
      <c r="A2703" s="302" t="s">
        <v>4060</v>
      </c>
      <c r="B2703" s="305">
        <v>102290</v>
      </c>
      <c r="C2703" s="302" t="s">
        <v>4072</v>
      </c>
      <c r="D2703" s="305" t="s">
        <v>38</v>
      </c>
      <c r="E2703" s="306">
        <v>0.30180000000000001</v>
      </c>
    </row>
    <row r="2704" spans="1:5" x14ac:dyDescent="0.25">
      <c r="A2704" s="302" t="s">
        <v>4060</v>
      </c>
      <c r="B2704" s="305">
        <v>90100</v>
      </c>
      <c r="C2704" s="302" t="s">
        <v>4073</v>
      </c>
      <c r="D2704" s="305" t="s">
        <v>38</v>
      </c>
      <c r="E2704" s="306">
        <v>0.4541</v>
      </c>
    </row>
    <row r="2705" spans="1:5" x14ac:dyDescent="0.25">
      <c r="A2705" s="302" t="s">
        <v>4060</v>
      </c>
      <c r="B2705" s="305">
        <v>102323</v>
      </c>
      <c r="C2705" s="302" t="s">
        <v>4074</v>
      </c>
      <c r="D2705" s="305" t="s">
        <v>38</v>
      </c>
      <c r="E2705" s="306">
        <v>0.45429999999999998</v>
      </c>
    </row>
    <row r="2706" spans="1:5" x14ac:dyDescent="0.25">
      <c r="A2706" s="302" t="s">
        <v>4060</v>
      </c>
      <c r="B2706" s="305">
        <v>102327</v>
      </c>
      <c r="C2706" s="302" t="s">
        <v>4075</v>
      </c>
      <c r="D2706" s="305" t="s">
        <v>38</v>
      </c>
      <c r="E2706" s="306">
        <v>0.45500000000000002</v>
      </c>
    </row>
    <row r="2707" spans="1:5" x14ac:dyDescent="0.25">
      <c r="A2707" s="302" t="s">
        <v>4060</v>
      </c>
      <c r="B2707" s="305">
        <v>102299</v>
      </c>
      <c r="C2707" s="302" t="s">
        <v>4076</v>
      </c>
      <c r="D2707" s="305" t="s">
        <v>38</v>
      </c>
      <c r="E2707" s="306">
        <v>0.45440000000000003</v>
      </c>
    </row>
    <row r="2708" spans="1:5" x14ac:dyDescent="0.25">
      <c r="A2708" s="302" t="s">
        <v>4060</v>
      </c>
      <c r="B2708" s="305">
        <v>102303</v>
      </c>
      <c r="C2708" s="302" t="s">
        <v>4077</v>
      </c>
      <c r="D2708" s="305" t="s">
        <v>38</v>
      </c>
      <c r="E2708" s="306">
        <v>0.45429999999999998</v>
      </c>
    </row>
    <row r="2709" spans="1:5" x14ac:dyDescent="0.25">
      <c r="A2709" s="302" t="s">
        <v>4060</v>
      </c>
      <c r="B2709" s="305">
        <v>90099</v>
      </c>
      <c r="C2709" s="302" t="s">
        <v>4078</v>
      </c>
      <c r="D2709" s="305" t="s">
        <v>38</v>
      </c>
      <c r="E2709" s="306">
        <v>0.4546</v>
      </c>
    </row>
    <row r="2710" spans="1:5" x14ac:dyDescent="0.25">
      <c r="A2710" s="302" t="s">
        <v>4060</v>
      </c>
      <c r="B2710" s="305">
        <v>102322</v>
      </c>
      <c r="C2710" s="302" t="s">
        <v>4079</v>
      </c>
      <c r="D2710" s="305" t="s">
        <v>38</v>
      </c>
      <c r="E2710" s="306">
        <v>0.45419999999999999</v>
      </c>
    </row>
    <row r="2711" spans="1:5" x14ac:dyDescent="0.25">
      <c r="A2711" s="302" t="s">
        <v>4060</v>
      </c>
      <c r="B2711" s="305">
        <v>102298</v>
      </c>
      <c r="C2711" s="302" t="s">
        <v>4080</v>
      </c>
      <c r="D2711" s="305" t="s">
        <v>38</v>
      </c>
      <c r="E2711" s="306">
        <v>0.45450000000000002</v>
      </c>
    </row>
    <row r="2712" spans="1:5" x14ac:dyDescent="0.25">
      <c r="A2712" s="302" t="s">
        <v>4060</v>
      </c>
      <c r="B2712" s="305">
        <v>102302</v>
      </c>
      <c r="C2712" s="302" t="s">
        <v>4081</v>
      </c>
      <c r="D2712" s="305" t="s">
        <v>38</v>
      </c>
      <c r="E2712" s="306">
        <v>0.45379999999999998</v>
      </c>
    </row>
    <row r="2713" spans="1:5" x14ac:dyDescent="0.25">
      <c r="A2713" s="302" t="s">
        <v>4060</v>
      </c>
      <c r="B2713" s="305">
        <v>102326</v>
      </c>
      <c r="C2713" s="302" t="s">
        <v>4082</v>
      </c>
      <c r="D2713" s="305" t="s">
        <v>38</v>
      </c>
      <c r="E2713" s="306">
        <v>0.45450000000000002</v>
      </c>
    </row>
    <row r="2714" spans="1:5" x14ac:dyDescent="0.25">
      <c r="A2714" s="302" t="s">
        <v>4060</v>
      </c>
      <c r="B2714" s="305">
        <v>102314</v>
      </c>
      <c r="C2714" s="302" t="s">
        <v>4083</v>
      </c>
      <c r="D2714" s="305" t="s">
        <v>38</v>
      </c>
      <c r="E2714" s="306">
        <v>0.30180000000000001</v>
      </c>
    </row>
    <row r="2715" spans="1:5" x14ac:dyDescent="0.25">
      <c r="A2715" s="302" t="s">
        <v>4060</v>
      </c>
      <c r="B2715" s="305">
        <v>102312</v>
      </c>
      <c r="C2715" s="302" t="s">
        <v>4084</v>
      </c>
      <c r="D2715" s="305" t="s">
        <v>38</v>
      </c>
      <c r="E2715" s="306">
        <v>0.26450000000000001</v>
      </c>
    </row>
    <row r="2716" spans="1:5" x14ac:dyDescent="0.25">
      <c r="A2716" s="302" t="s">
        <v>4060</v>
      </c>
      <c r="B2716" s="305">
        <v>102288</v>
      </c>
      <c r="C2716" s="302" t="s">
        <v>4085</v>
      </c>
      <c r="D2716" s="305" t="s">
        <v>38</v>
      </c>
      <c r="E2716" s="306">
        <v>0.26450000000000001</v>
      </c>
    </row>
    <row r="2717" spans="1:5" x14ac:dyDescent="0.25">
      <c r="A2717" s="302" t="s">
        <v>4060</v>
      </c>
      <c r="B2717" s="305">
        <v>90087</v>
      </c>
      <c r="C2717" s="302" t="s">
        <v>4086</v>
      </c>
      <c r="D2717" s="305" t="s">
        <v>38</v>
      </c>
      <c r="E2717" s="306">
        <v>0.26329999999999998</v>
      </c>
    </row>
    <row r="2718" spans="1:5" x14ac:dyDescent="0.25">
      <c r="A2718" s="302" t="s">
        <v>4060</v>
      </c>
      <c r="B2718" s="305">
        <v>102308</v>
      </c>
      <c r="C2718" s="302" t="s">
        <v>4087</v>
      </c>
      <c r="D2718" s="305" t="s">
        <v>38</v>
      </c>
      <c r="E2718" s="306">
        <v>0.3014</v>
      </c>
    </row>
    <row r="2719" spans="1:5" x14ac:dyDescent="0.25">
      <c r="A2719" s="302" t="s">
        <v>4060</v>
      </c>
      <c r="B2719" s="305">
        <v>90084</v>
      </c>
      <c r="C2719" s="302" t="s">
        <v>4088</v>
      </c>
      <c r="D2719" s="305" t="s">
        <v>38</v>
      </c>
      <c r="E2719" s="306">
        <v>0.30209999999999998</v>
      </c>
    </row>
    <row r="2720" spans="1:5" x14ac:dyDescent="0.25">
      <c r="A2720" s="302" t="s">
        <v>4060</v>
      </c>
      <c r="B2720" s="305">
        <v>102284</v>
      </c>
      <c r="C2720" s="302" t="s">
        <v>4089</v>
      </c>
      <c r="D2720" s="305" t="s">
        <v>38</v>
      </c>
      <c r="E2720" s="306">
        <v>0.30180000000000001</v>
      </c>
    </row>
    <row r="2721" spans="1:5" x14ac:dyDescent="0.25">
      <c r="A2721" s="302" t="s">
        <v>4060</v>
      </c>
      <c r="B2721" s="305">
        <v>102325</v>
      </c>
      <c r="C2721" s="302" t="s">
        <v>4090</v>
      </c>
      <c r="D2721" s="305" t="s">
        <v>38</v>
      </c>
      <c r="E2721" s="306">
        <v>0.45450000000000002</v>
      </c>
    </row>
    <row r="2722" spans="1:5" x14ac:dyDescent="0.25">
      <c r="A2722" s="302" t="s">
        <v>4060</v>
      </c>
      <c r="B2722" s="305">
        <v>102329</v>
      </c>
      <c r="C2722" s="302" t="s">
        <v>4091</v>
      </c>
      <c r="D2722" s="305" t="s">
        <v>38</v>
      </c>
      <c r="E2722" s="306">
        <v>0.45340000000000003</v>
      </c>
    </row>
    <row r="2723" spans="1:5" x14ac:dyDescent="0.25">
      <c r="A2723" s="302" t="s">
        <v>4060</v>
      </c>
      <c r="B2723" s="305">
        <v>102301</v>
      </c>
      <c r="C2723" s="302" t="s">
        <v>4092</v>
      </c>
      <c r="D2723" s="305" t="s">
        <v>38</v>
      </c>
      <c r="E2723" s="306">
        <v>0.4546</v>
      </c>
    </row>
    <row r="2724" spans="1:5" x14ac:dyDescent="0.25">
      <c r="A2724" s="302" t="s">
        <v>4060</v>
      </c>
      <c r="B2724" s="305">
        <v>102305</v>
      </c>
      <c r="C2724" s="302" t="s">
        <v>4093</v>
      </c>
      <c r="D2724" s="305" t="s">
        <v>38</v>
      </c>
      <c r="E2724" s="306">
        <v>0.45390000000000003</v>
      </c>
    </row>
    <row r="2725" spans="1:5" x14ac:dyDescent="0.25">
      <c r="A2725" s="302" t="s">
        <v>4060</v>
      </c>
      <c r="B2725" s="305">
        <v>90101</v>
      </c>
      <c r="C2725" s="302" t="s">
        <v>4094</v>
      </c>
      <c r="D2725" s="305" t="s">
        <v>38</v>
      </c>
      <c r="E2725" s="306">
        <v>0.45390000000000003</v>
      </c>
    </row>
    <row r="2726" spans="1:5" x14ac:dyDescent="0.25">
      <c r="A2726" s="302" t="s">
        <v>4060</v>
      </c>
      <c r="B2726" s="305">
        <v>102324</v>
      </c>
      <c r="C2726" s="302" t="s">
        <v>4095</v>
      </c>
      <c r="D2726" s="305" t="s">
        <v>38</v>
      </c>
      <c r="E2726" s="306">
        <v>0.45440000000000003</v>
      </c>
    </row>
    <row r="2727" spans="1:5" x14ac:dyDescent="0.25">
      <c r="A2727" s="302" t="s">
        <v>4060</v>
      </c>
      <c r="B2727" s="305">
        <v>102300</v>
      </c>
      <c r="C2727" s="302" t="s">
        <v>4096</v>
      </c>
      <c r="D2727" s="305" t="s">
        <v>38</v>
      </c>
      <c r="E2727" s="306">
        <v>0.4541</v>
      </c>
    </row>
    <row r="2728" spans="1:5" x14ac:dyDescent="0.25">
      <c r="A2728" s="302" t="s">
        <v>4060</v>
      </c>
      <c r="B2728" s="305">
        <v>90102</v>
      </c>
      <c r="C2728" s="302" t="s">
        <v>4097</v>
      </c>
      <c r="D2728" s="305" t="s">
        <v>38</v>
      </c>
      <c r="E2728" s="306">
        <v>0.45379999999999998</v>
      </c>
    </row>
    <row r="2729" spans="1:5" x14ac:dyDescent="0.25">
      <c r="A2729" s="302" t="s">
        <v>4060</v>
      </c>
      <c r="B2729" s="305">
        <v>102328</v>
      </c>
      <c r="C2729" s="302" t="s">
        <v>4098</v>
      </c>
      <c r="D2729" s="305" t="s">
        <v>38</v>
      </c>
      <c r="E2729" s="306">
        <v>0.45450000000000002</v>
      </c>
    </row>
    <row r="2730" spans="1:5" x14ac:dyDescent="0.25">
      <c r="A2730" s="302" t="s">
        <v>4060</v>
      </c>
      <c r="B2730" s="305">
        <v>102304</v>
      </c>
      <c r="C2730" s="302" t="s">
        <v>4099</v>
      </c>
      <c r="D2730" s="305" t="s">
        <v>38</v>
      </c>
      <c r="E2730" s="306">
        <v>0.45369999999999999</v>
      </c>
    </row>
    <row r="2731" spans="1:5" x14ac:dyDescent="0.25">
      <c r="A2731" s="302" t="s">
        <v>4060</v>
      </c>
      <c r="B2731" s="305">
        <v>102295</v>
      </c>
      <c r="C2731" s="302" t="s">
        <v>4100</v>
      </c>
      <c r="D2731" s="305" t="s">
        <v>38</v>
      </c>
      <c r="E2731" s="306">
        <v>0.26329999999999998</v>
      </c>
    </row>
    <row r="2732" spans="1:5" x14ac:dyDescent="0.25">
      <c r="A2732" s="302" t="s">
        <v>4060</v>
      </c>
      <c r="B2732" s="305">
        <v>102281</v>
      </c>
      <c r="C2732" s="302" t="s">
        <v>4101</v>
      </c>
      <c r="D2732" s="305" t="s">
        <v>38</v>
      </c>
      <c r="E2732" s="306">
        <v>0.26200000000000001</v>
      </c>
    </row>
    <row r="2733" spans="1:5" x14ac:dyDescent="0.25">
      <c r="A2733" s="302" t="s">
        <v>4060</v>
      </c>
      <c r="B2733" s="305">
        <v>102311</v>
      </c>
      <c r="C2733" s="302" t="s">
        <v>4102</v>
      </c>
      <c r="D2733" s="305" t="s">
        <v>38</v>
      </c>
      <c r="E2733" s="306">
        <v>0.2646</v>
      </c>
    </row>
    <row r="2734" spans="1:5" x14ac:dyDescent="0.25">
      <c r="A2734" s="302" t="s">
        <v>4060</v>
      </c>
      <c r="B2734" s="305">
        <v>102319</v>
      </c>
      <c r="C2734" s="302" t="s">
        <v>4103</v>
      </c>
      <c r="D2734" s="305" t="s">
        <v>38</v>
      </c>
      <c r="E2734" s="306">
        <v>0.26319999999999999</v>
      </c>
    </row>
    <row r="2735" spans="1:5" x14ac:dyDescent="0.25">
      <c r="A2735" s="302" t="s">
        <v>4060</v>
      </c>
      <c r="B2735" s="305">
        <v>102287</v>
      </c>
      <c r="C2735" s="302" t="s">
        <v>4104</v>
      </c>
      <c r="D2735" s="305" t="s">
        <v>38</v>
      </c>
      <c r="E2735" s="306">
        <v>0.26479999999999998</v>
      </c>
    </row>
    <row r="2736" spans="1:5" x14ac:dyDescent="0.25">
      <c r="A2736" s="302" t="s">
        <v>4060</v>
      </c>
      <c r="B2736" s="305">
        <v>102316</v>
      </c>
      <c r="C2736" s="302" t="s">
        <v>4105</v>
      </c>
      <c r="D2736" s="305" t="s">
        <v>38</v>
      </c>
      <c r="E2736" s="306">
        <v>0.30180000000000001</v>
      </c>
    </row>
    <row r="2737" spans="1:5" x14ac:dyDescent="0.25">
      <c r="A2737" s="302" t="s">
        <v>4060</v>
      </c>
      <c r="B2737" s="305">
        <v>102292</v>
      </c>
      <c r="C2737" s="302" t="s">
        <v>4106</v>
      </c>
      <c r="D2737" s="305" t="s">
        <v>38</v>
      </c>
      <c r="E2737" s="306">
        <v>0.30159999999999998</v>
      </c>
    </row>
    <row r="2738" spans="1:5" x14ac:dyDescent="0.25">
      <c r="A2738" s="302" t="s">
        <v>4060</v>
      </c>
      <c r="B2738" s="305">
        <v>90092</v>
      </c>
      <c r="C2738" s="302" t="s">
        <v>4107</v>
      </c>
      <c r="D2738" s="305" t="s">
        <v>38</v>
      </c>
      <c r="E2738" s="306">
        <v>0.30030000000000001</v>
      </c>
    </row>
    <row r="2739" spans="1:5" x14ac:dyDescent="0.25">
      <c r="A2739" s="302" t="s">
        <v>4060</v>
      </c>
      <c r="B2739" s="305">
        <v>102278</v>
      </c>
      <c r="C2739" s="302" t="s">
        <v>4108</v>
      </c>
      <c r="D2739" s="305" t="s">
        <v>38</v>
      </c>
      <c r="E2739" s="306">
        <v>0.26379999999999998</v>
      </c>
    </row>
    <row r="2740" spans="1:5" x14ac:dyDescent="0.25">
      <c r="A2740" s="302" t="s">
        <v>4060</v>
      </c>
      <c r="B2740" s="305">
        <v>90094</v>
      </c>
      <c r="C2740" s="302" t="s">
        <v>4109</v>
      </c>
      <c r="D2740" s="305" t="s">
        <v>38</v>
      </c>
      <c r="E2740" s="306">
        <v>0.3029</v>
      </c>
    </row>
    <row r="2741" spans="1:5" x14ac:dyDescent="0.25">
      <c r="A2741" s="302" t="s">
        <v>4060</v>
      </c>
      <c r="B2741" s="305">
        <v>102309</v>
      </c>
      <c r="C2741" s="302" t="s">
        <v>4110</v>
      </c>
      <c r="D2741" s="305" t="s">
        <v>38</v>
      </c>
      <c r="E2741" s="306">
        <v>0.3024</v>
      </c>
    </row>
    <row r="2742" spans="1:5" x14ac:dyDescent="0.25">
      <c r="A2742" s="302" t="s">
        <v>4060</v>
      </c>
      <c r="B2742" s="305">
        <v>102285</v>
      </c>
      <c r="C2742" s="302" t="s">
        <v>4111</v>
      </c>
      <c r="D2742" s="305" t="s">
        <v>38</v>
      </c>
      <c r="E2742" s="306">
        <v>0.3019</v>
      </c>
    </row>
    <row r="2743" spans="1:5" x14ac:dyDescent="0.25">
      <c r="A2743" s="302" t="s">
        <v>4060</v>
      </c>
      <c r="B2743" s="305">
        <v>90095</v>
      </c>
      <c r="C2743" s="302" t="s">
        <v>4112</v>
      </c>
      <c r="D2743" s="305" t="s">
        <v>38</v>
      </c>
      <c r="E2743" s="306">
        <v>0.26379999999999998</v>
      </c>
    </row>
    <row r="2744" spans="1:5" x14ac:dyDescent="0.25">
      <c r="A2744" s="302" t="s">
        <v>4060</v>
      </c>
      <c r="B2744" s="305">
        <v>102320</v>
      </c>
      <c r="C2744" s="302" t="s">
        <v>4113</v>
      </c>
      <c r="D2744" s="305" t="s">
        <v>38</v>
      </c>
      <c r="E2744" s="306">
        <v>0.2631</v>
      </c>
    </row>
    <row r="2745" spans="1:5" x14ac:dyDescent="0.25">
      <c r="A2745" s="302" t="s">
        <v>4060</v>
      </c>
      <c r="B2745" s="305">
        <v>102296</v>
      </c>
      <c r="C2745" s="302" t="s">
        <v>4114</v>
      </c>
      <c r="D2745" s="305" t="s">
        <v>38</v>
      </c>
      <c r="E2745" s="306">
        <v>0.26450000000000001</v>
      </c>
    </row>
    <row r="2746" spans="1:5" x14ac:dyDescent="0.25">
      <c r="A2746" s="302" t="s">
        <v>4060</v>
      </c>
      <c r="B2746" s="305">
        <v>90086</v>
      </c>
      <c r="C2746" s="302" t="s">
        <v>4115</v>
      </c>
      <c r="D2746" s="305" t="s">
        <v>38</v>
      </c>
      <c r="E2746" s="306">
        <v>0.3014</v>
      </c>
    </row>
    <row r="2747" spans="1:5" x14ac:dyDescent="0.25">
      <c r="A2747" s="302" t="s">
        <v>4060</v>
      </c>
      <c r="B2747" s="305">
        <v>102277</v>
      </c>
      <c r="C2747" s="302" t="s">
        <v>4116</v>
      </c>
      <c r="D2747" s="305" t="s">
        <v>38</v>
      </c>
      <c r="E2747" s="306">
        <v>0.30149999999999999</v>
      </c>
    </row>
    <row r="2748" spans="1:5" x14ac:dyDescent="0.25">
      <c r="A2748" s="302" t="s">
        <v>4060</v>
      </c>
      <c r="B2748" s="305">
        <v>102286</v>
      </c>
      <c r="C2748" s="302" t="s">
        <v>4117</v>
      </c>
      <c r="D2748" s="305" t="s">
        <v>38</v>
      </c>
      <c r="E2748" s="306">
        <v>0.30149999999999999</v>
      </c>
    </row>
    <row r="2749" spans="1:5" x14ac:dyDescent="0.25">
      <c r="A2749" s="302" t="s">
        <v>4060</v>
      </c>
      <c r="B2749" s="305">
        <v>90098</v>
      </c>
      <c r="C2749" s="302" t="s">
        <v>4118</v>
      </c>
      <c r="D2749" s="305" t="s">
        <v>38</v>
      </c>
      <c r="E2749" s="306">
        <v>0.2641</v>
      </c>
    </row>
    <row r="2750" spans="1:5" x14ac:dyDescent="0.25">
      <c r="A2750" s="302" t="s">
        <v>4060</v>
      </c>
      <c r="B2750" s="305">
        <v>102313</v>
      </c>
      <c r="C2750" s="302" t="s">
        <v>4119</v>
      </c>
      <c r="D2750" s="305" t="s">
        <v>38</v>
      </c>
      <c r="E2750" s="306">
        <v>0.26479999999999998</v>
      </c>
    </row>
    <row r="2751" spans="1:5" x14ac:dyDescent="0.25">
      <c r="A2751" s="302" t="s">
        <v>4060</v>
      </c>
      <c r="B2751" s="305">
        <v>102321</v>
      </c>
      <c r="C2751" s="302" t="s">
        <v>4120</v>
      </c>
      <c r="D2751" s="305" t="s">
        <v>38</v>
      </c>
      <c r="E2751" s="306">
        <v>0.26300000000000001</v>
      </c>
    </row>
    <row r="2752" spans="1:5" x14ac:dyDescent="0.25">
      <c r="A2752" s="302" t="s">
        <v>4060</v>
      </c>
      <c r="B2752" s="305">
        <v>102289</v>
      </c>
      <c r="C2752" s="302" t="s">
        <v>4121</v>
      </c>
      <c r="D2752" s="305" t="s">
        <v>38</v>
      </c>
      <c r="E2752" s="306">
        <v>0.26369999999999999</v>
      </c>
    </row>
    <row r="2753" spans="1:5" x14ac:dyDescent="0.25">
      <c r="A2753" s="302" t="s">
        <v>4060</v>
      </c>
      <c r="B2753" s="305">
        <v>102297</v>
      </c>
      <c r="C2753" s="302" t="s">
        <v>4122</v>
      </c>
      <c r="D2753" s="305" t="s">
        <v>38</v>
      </c>
      <c r="E2753" s="306">
        <v>0.26440000000000002</v>
      </c>
    </row>
    <row r="2754" spans="1:5" x14ac:dyDescent="0.25">
      <c r="A2754" s="302" t="s">
        <v>4060</v>
      </c>
      <c r="B2754" s="305">
        <v>102280</v>
      </c>
      <c r="C2754" s="302" t="s">
        <v>4123</v>
      </c>
      <c r="D2754" s="305" t="s">
        <v>38</v>
      </c>
      <c r="E2754" s="306">
        <v>0.3014</v>
      </c>
    </row>
    <row r="2755" spans="1:5" x14ac:dyDescent="0.25">
      <c r="A2755" s="302" t="s">
        <v>4060</v>
      </c>
      <c r="B2755" s="305">
        <v>102294</v>
      </c>
      <c r="C2755" s="302" t="s">
        <v>4124</v>
      </c>
      <c r="D2755" s="305" t="s">
        <v>38</v>
      </c>
      <c r="E2755" s="306">
        <v>0.3019</v>
      </c>
    </row>
    <row r="2756" spans="1:5" x14ac:dyDescent="0.25">
      <c r="A2756" s="302" t="s">
        <v>4060</v>
      </c>
      <c r="B2756" s="305">
        <v>90090</v>
      </c>
      <c r="C2756" s="302" t="s">
        <v>4125</v>
      </c>
      <c r="D2756" s="305" t="s">
        <v>38</v>
      </c>
      <c r="E2756" s="306">
        <v>0.26440000000000002</v>
      </c>
    </row>
    <row r="2757" spans="1:5" x14ac:dyDescent="0.25">
      <c r="A2757" s="302" t="s">
        <v>4060</v>
      </c>
      <c r="B2757" s="305">
        <v>102317</v>
      </c>
      <c r="C2757" s="302" t="s">
        <v>4126</v>
      </c>
      <c r="D2757" s="305" t="s">
        <v>38</v>
      </c>
      <c r="E2757" s="306">
        <v>0.3014</v>
      </c>
    </row>
    <row r="2758" spans="1:5" x14ac:dyDescent="0.25">
      <c r="A2758" s="302" t="s">
        <v>4060</v>
      </c>
      <c r="B2758" s="305">
        <v>102293</v>
      </c>
      <c r="C2758" s="302" t="s">
        <v>4127</v>
      </c>
      <c r="D2758" s="305" t="s">
        <v>38</v>
      </c>
      <c r="E2758" s="306">
        <v>0.3019</v>
      </c>
    </row>
    <row r="2759" spans="1:5" x14ac:dyDescent="0.25">
      <c r="A2759" s="302" t="s">
        <v>4060</v>
      </c>
      <c r="B2759" s="305">
        <v>102310</v>
      </c>
      <c r="C2759" s="302" t="s">
        <v>4128</v>
      </c>
      <c r="D2759" s="305" t="s">
        <v>38</v>
      </c>
      <c r="E2759" s="306">
        <v>0.30149999999999999</v>
      </c>
    </row>
    <row r="2760" spans="1:5" x14ac:dyDescent="0.25">
      <c r="A2760" s="302" t="s">
        <v>4060</v>
      </c>
      <c r="B2760" s="305">
        <v>102318</v>
      </c>
      <c r="C2760" s="302" t="s">
        <v>4129</v>
      </c>
      <c r="D2760" s="305" t="s">
        <v>38</v>
      </c>
      <c r="E2760" s="306">
        <v>0.30080000000000001</v>
      </c>
    </row>
    <row r="2761" spans="1:5" x14ac:dyDescent="0.25">
      <c r="A2761" s="302" t="s">
        <v>4060</v>
      </c>
      <c r="B2761" s="305">
        <v>90106</v>
      </c>
      <c r="C2761" s="302" t="s">
        <v>4130</v>
      </c>
      <c r="D2761" s="305" t="s">
        <v>38</v>
      </c>
      <c r="E2761" s="306">
        <v>0.45500000000000002</v>
      </c>
    </row>
    <row r="2762" spans="1:5" x14ac:dyDescent="0.25">
      <c r="A2762" s="302" t="s">
        <v>4060</v>
      </c>
      <c r="B2762" s="305">
        <v>90105</v>
      </c>
      <c r="C2762" s="302" t="s">
        <v>4131</v>
      </c>
      <c r="D2762" s="305" t="s">
        <v>38</v>
      </c>
      <c r="E2762" s="306">
        <v>0.4617</v>
      </c>
    </row>
    <row r="2763" spans="1:5" x14ac:dyDescent="0.25">
      <c r="A2763" s="302" t="s">
        <v>4060</v>
      </c>
      <c r="B2763" s="305">
        <v>90108</v>
      </c>
      <c r="C2763" s="302" t="s">
        <v>4132</v>
      </c>
      <c r="D2763" s="305" t="s">
        <v>38</v>
      </c>
      <c r="E2763" s="306">
        <v>0.45419999999999999</v>
      </c>
    </row>
    <row r="2764" spans="1:5" x14ac:dyDescent="0.25">
      <c r="A2764" s="302" t="s">
        <v>4060</v>
      </c>
      <c r="B2764" s="305">
        <v>90107</v>
      </c>
      <c r="C2764" s="302" t="s">
        <v>4133</v>
      </c>
      <c r="D2764" s="305" t="s">
        <v>38</v>
      </c>
      <c r="E2764" s="306">
        <v>0.45319999999999999</v>
      </c>
    </row>
    <row r="2765" spans="1:5" x14ac:dyDescent="0.25">
      <c r="A2765" s="302" t="s">
        <v>4134</v>
      </c>
      <c r="B2765" s="305">
        <v>102354</v>
      </c>
      <c r="C2765" s="302" t="s">
        <v>4135</v>
      </c>
      <c r="D2765" s="305" t="s">
        <v>38</v>
      </c>
      <c r="E2765" s="306">
        <v>0.47199999999999998</v>
      </c>
    </row>
    <row r="2766" spans="1:5" x14ac:dyDescent="0.25">
      <c r="A2766" s="302" t="s">
        <v>4134</v>
      </c>
      <c r="B2766" s="305">
        <v>102355</v>
      </c>
      <c r="C2766" s="302" t="s">
        <v>4136</v>
      </c>
      <c r="D2766" s="305" t="s">
        <v>38</v>
      </c>
      <c r="E2766" s="306">
        <v>0.52810000000000001</v>
      </c>
    </row>
    <row r="2767" spans="1:5" x14ac:dyDescent="0.25">
      <c r="A2767" s="302" t="s">
        <v>4134</v>
      </c>
      <c r="B2767" s="305">
        <v>102360</v>
      </c>
      <c r="C2767" s="302" t="s">
        <v>4137</v>
      </c>
      <c r="D2767" s="305" t="s">
        <v>38</v>
      </c>
      <c r="E2767" s="306">
        <v>0.32290000000000002</v>
      </c>
    </row>
    <row r="2768" spans="1:5" x14ac:dyDescent="0.25">
      <c r="A2768" s="302" t="s">
        <v>4134</v>
      </c>
      <c r="B2768" s="305">
        <v>102361</v>
      </c>
      <c r="C2768" s="302" t="s">
        <v>4138</v>
      </c>
      <c r="D2768" s="305" t="s">
        <v>38</v>
      </c>
      <c r="E2768" s="306">
        <v>0.47799999999999998</v>
      </c>
    </row>
    <row r="2769" spans="1:5" x14ac:dyDescent="0.25">
      <c r="A2769" s="302" t="s">
        <v>4139</v>
      </c>
      <c r="B2769" s="305">
        <v>101601</v>
      </c>
      <c r="C2769" s="302" t="s">
        <v>4140</v>
      </c>
      <c r="D2769" s="305" t="s">
        <v>237</v>
      </c>
      <c r="E2769" s="306">
        <v>0.49299999999999999</v>
      </c>
    </row>
    <row r="2770" spans="1:5" x14ac:dyDescent="0.25">
      <c r="A2770" s="302" t="s">
        <v>4139</v>
      </c>
      <c r="B2770" s="305">
        <v>101600</v>
      </c>
      <c r="C2770" s="302" t="s">
        <v>4141</v>
      </c>
      <c r="D2770" s="305" t="s">
        <v>237</v>
      </c>
      <c r="E2770" s="306">
        <v>0.49309999999999998</v>
      </c>
    </row>
    <row r="2771" spans="1:5" x14ac:dyDescent="0.25">
      <c r="A2771" s="302" t="s">
        <v>4139</v>
      </c>
      <c r="B2771" s="305">
        <v>101603</v>
      </c>
      <c r="C2771" s="302" t="s">
        <v>4142</v>
      </c>
      <c r="D2771" s="305" t="s">
        <v>237</v>
      </c>
      <c r="E2771" s="306">
        <v>0.49299999999999999</v>
      </c>
    </row>
    <row r="2772" spans="1:5" x14ac:dyDescent="0.25">
      <c r="A2772" s="302" t="s">
        <v>4139</v>
      </c>
      <c r="B2772" s="305">
        <v>101602</v>
      </c>
      <c r="C2772" s="302" t="s">
        <v>4143</v>
      </c>
      <c r="D2772" s="305" t="s">
        <v>237</v>
      </c>
      <c r="E2772" s="306">
        <v>0.49320000000000003</v>
      </c>
    </row>
    <row r="2773" spans="1:5" x14ac:dyDescent="0.25">
      <c r="A2773" s="302" t="s">
        <v>4139</v>
      </c>
      <c r="B2773" s="305">
        <v>101605</v>
      </c>
      <c r="C2773" s="302" t="s">
        <v>4144</v>
      </c>
      <c r="D2773" s="305" t="s">
        <v>237</v>
      </c>
      <c r="E2773" s="306">
        <v>0.49280000000000002</v>
      </c>
    </row>
    <row r="2774" spans="1:5" x14ac:dyDescent="0.25">
      <c r="A2774" s="302" t="s">
        <v>4139</v>
      </c>
      <c r="B2774" s="305">
        <v>101604</v>
      </c>
      <c r="C2774" s="302" t="s">
        <v>4145</v>
      </c>
      <c r="D2774" s="305" t="s">
        <v>237</v>
      </c>
      <c r="E2774" s="306">
        <v>0.49230000000000002</v>
      </c>
    </row>
    <row r="2775" spans="1:5" x14ac:dyDescent="0.25">
      <c r="A2775" s="302" t="s">
        <v>4139</v>
      </c>
      <c r="B2775" s="305">
        <v>101588</v>
      </c>
      <c r="C2775" s="302" t="s">
        <v>4146</v>
      </c>
      <c r="D2775" s="305" t="s">
        <v>237</v>
      </c>
      <c r="E2775" s="306">
        <v>0.46600000000000003</v>
      </c>
    </row>
    <row r="2776" spans="1:5" x14ac:dyDescent="0.25">
      <c r="A2776" s="302" t="s">
        <v>4139</v>
      </c>
      <c r="B2776" s="305">
        <v>101591</v>
      </c>
      <c r="C2776" s="302" t="s">
        <v>4147</v>
      </c>
      <c r="D2776" s="305" t="s">
        <v>237</v>
      </c>
      <c r="E2776" s="306">
        <v>0.46779999999999999</v>
      </c>
    </row>
    <row r="2777" spans="1:5" x14ac:dyDescent="0.25">
      <c r="A2777" s="302" t="s">
        <v>4139</v>
      </c>
      <c r="B2777" s="305">
        <v>101590</v>
      </c>
      <c r="C2777" s="302" t="s">
        <v>4148</v>
      </c>
      <c r="D2777" s="305" t="s">
        <v>237</v>
      </c>
      <c r="E2777" s="306">
        <v>0.4577</v>
      </c>
    </row>
    <row r="2778" spans="1:5" x14ac:dyDescent="0.25">
      <c r="A2778" s="302" t="s">
        <v>4139</v>
      </c>
      <c r="B2778" s="305">
        <v>101593</v>
      </c>
      <c r="C2778" s="302" t="s">
        <v>4149</v>
      </c>
      <c r="D2778" s="305" t="s">
        <v>237</v>
      </c>
      <c r="E2778" s="306">
        <v>0.45269999999999999</v>
      </c>
    </row>
    <row r="2779" spans="1:5" x14ac:dyDescent="0.25">
      <c r="A2779" s="302" t="s">
        <v>4139</v>
      </c>
      <c r="B2779" s="305">
        <v>101592</v>
      </c>
      <c r="C2779" s="302" t="s">
        <v>4150</v>
      </c>
      <c r="D2779" s="305" t="s">
        <v>237</v>
      </c>
      <c r="E2779" s="306">
        <v>0.42780000000000001</v>
      </c>
    </row>
    <row r="2780" spans="1:5" x14ac:dyDescent="0.25">
      <c r="A2780" s="302" t="s">
        <v>4139</v>
      </c>
      <c r="B2780" s="305">
        <v>101583</v>
      </c>
      <c r="C2780" s="302" t="s">
        <v>4151</v>
      </c>
      <c r="D2780" s="305" t="s">
        <v>237</v>
      </c>
      <c r="E2780" s="306">
        <v>0.60840000000000005</v>
      </c>
    </row>
    <row r="2781" spans="1:5" x14ac:dyDescent="0.25">
      <c r="A2781" s="302" t="s">
        <v>4139</v>
      </c>
      <c r="B2781" s="305">
        <v>101582</v>
      </c>
      <c r="C2781" s="302" t="s">
        <v>4152</v>
      </c>
      <c r="D2781" s="305" t="s">
        <v>237</v>
      </c>
      <c r="E2781" s="306">
        <v>0.51880000000000004</v>
      </c>
    </row>
    <row r="2782" spans="1:5" x14ac:dyDescent="0.25">
      <c r="A2782" s="302" t="s">
        <v>4139</v>
      </c>
      <c r="B2782" s="305">
        <v>101585</v>
      </c>
      <c r="C2782" s="302" t="s">
        <v>4153</v>
      </c>
      <c r="D2782" s="305" t="s">
        <v>237</v>
      </c>
      <c r="E2782" s="306">
        <v>0.58709999999999996</v>
      </c>
    </row>
    <row r="2783" spans="1:5" x14ac:dyDescent="0.25">
      <c r="A2783" s="302" t="s">
        <v>4139</v>
      </c>
      <c r="B2783" s="305">
        <v>101584</v>
      </c>
      <c r="C2783" s="302" t="s">
        <v>4154</v>
      </c>
      <c r="D2783" s="305" t="s">
        <v>237</v>
      </c>
      <c r="E2783" s="306">
        <v>0.47089999999999999</v>
      </c>
    </row>
    <row r="2784" spans="1:5" x14ac:dyDescent="0.25">
      <c r="A2784" s="302" t="s">
        <v>4139</v>
      </c>
      <c r="B2784" s="305">
        <v>101587</v>
      </c>
      <c r="C2784" s="302" t="s">
        <v>4155</v>
      </c>
      <c r="D2784" s="305" t="s">
        <v>237</v>
      </c>
      <c r="E2784" s="306">
        <v>0.51800000000000002</v>
      </c>
    </row>
    <row r="2785" spans="1:5" x14ac:dyDescent="0.25">
      <c r="A2785" s="302" t="s">
        <v>4139</v>
      </c>
      <c r="B2785" s="305">
        <v>101586</v>
      </c>
      <c r="C2785" s="302" t="s">
        <v>4156</v>
      </c>
      <c r="D2785" s="305" t="s">
        <v>237</v>
      </c>
      <c r="E2785" s="306">
        <v>0.35949999999999999</v>
      </c>
    </row>
    <row r="2786" spans="1:5" x14ac:dyDescent="0.25">
      <c r="A2786" s="302" t="s">
        <v>4139</v>
      </c>
      <c r="B2786" s="305">
        <v>101577</v>
      </c>
      <c r="C2786" s="302" t="s">
        <v>4157</v>
      </c>
      <c r="D2786" s="305" t="s">
        <v>237</v>
      </c>
      <c r="E2786" s="306">
        <v>0.61929999999999996</v>
      </c>
    </row>
    <row r="2787" spans="1:5" x14ac:dyDescent="0.25">
      <c r="A2787" s="302" t="s">
        <v>4139</v>
      </c>
      <c r="B2787" s="305">
        <v>101576</v>
      </c>
      <c r="C2787" s="302" t="s">
        <v>4158</v>
      </c>
      <c r="D2787" s="305" t="s">
        <v>237</v>
      </c>
      <c r="E2787" s="306">
        <v>0.53469999999999995</v>
      </c>
    </row>
    <row r="2788" spans="1:5" x14ac:dyDescent="0.25">
      <c r="A2788" s="302" t="s">
        <v>4139</v>
      </c>
      <c r="B2788" s="305">
        <v>101579</v>
      </c>
      <c r="C2788" s="302" t="s">
        <v>4159</v>
      </c>
      <c r="D2788" s="305" t="s">
        <v>237</v>
      </c>
      <c r="E2788" s="306">
        <v>0.59379999999999999</v>
      </c>
    </row>
    <row r="2789" spans="1:5" x14ac:dyDescent="0.25">
      <c r="A2789" s="302" t="s">
        <v>4139</v>
      </c>
      <c r="B2789" s="305">
        <v>101578</v>
      </c>
      <c r="C2789" s="302" t="s">
        <v>4160</v>
      </c>
      <c r="D2789" s="305" t="s">
        <v>237</v>
      </c>
      <c r="E2789" s="306">
        <v>0.4824</v>
      </c>
    </row>
    <row r="2790" spans="1:5" x14ac:dyDescent="0.25">
      <c r="A2790" s="302" t="s">
        <v>4139</v>
      </c>
      <c r="B2790" s="305">
        <v>101581</v>
      </c>
      <c r="C2790" s="302" t="s">
        <v>4161</v>
      </c>
      <c r="D2790" s="305" t="s">
        <v>237</v>
      </c>
      <c r="E2790" s="306">
        <v>0.51219999999999999</v>
      </c>
    </row>
    <row r="2791" spans="1:5" x14ac:dyDescent="0.25">
      <c r="A2791" s="302" t="s">
        <v>4139</v>
      </c>
      <c r="B2791" s="305">
        <v>101580</v>
      </c>
      <c r="C2791" s="302" t="s">
        <v>4162</v>
      </c>
      <c r="D2791" s="305" t="s">
        <v>237</v>
      </c>
      <c r="E2791" s="306">
        <v>0.35930000000000001</v>
      </c>
    </row>
    <row r="2792" spans="1:5" x14ac:dyDescent="0.25">
      <c r="A2792" s="302" t="s">
        <v>4139</v>
      </c>
      <c r="B2792" s="305">
        <v>101571</v>
      </c>
      <c r="C2792" s="302" t="s">
        <v>4163</v>
      </c>
      <c r="D2792" s="305" t="s">
        <v>237</v>
      </c>
      <c r="E2792" s="306">
        <v>0.76680000000000004</v>
      </c>
    </row>
    <row r="2793" spans="1:5" x14ac:dyDescent="0.25">
      <c r="A2793" s="302" t="s">
        <v>4139</v>
      </c>
      <c r="B2793" s="305">
        <v>101570</v>
      </c>
      <c r="C2793" s="302" t="s">
        <v>4164</v>
      </c>
      <c r="D2793" s="305" t="s">
        <v>237</v>
      </c>
      <c r="E2793" s="306">
        <v>0.71519999999999995</v>
      </c>
    </row>
    <row r="2794" spans="1:5" x14ac:dyDescent="0.25">
      <c r="A2794" s="302" t="s">
        <v>4139</v>
      </c>
      <c r="B2794" s="305">
        <v>101573</v>
      </c>
      <c r="C2794" s="302" t="s">
        <v>4165</v>
      </c>
      <c r="D2794" s="305" t="s">
        <v>237</v>
      </c>
      <c r="E2794" s="306">
        <v>0.74980000000000002</v>
      </c>
    </row>
    <row r="2795" spans="1:5" x14ac:dyDescent="0.25">
      <c r="A2795" s="302" t="s">
        <v>4139</v>
      </c>
      <c r="B2795" s="305">
        <v>101572</v>
      </c>
      <c r="C2795" s="302" t="s">
        <v>4166</v>
      </c>
      <c r="D2795" s="305" t="s">
        <v>237</v>
      </c>
      <c r="E2795" s="306">
        <v>0.67600000000000005</v>
      </c>
    </row>
    <row r="2796" spans="1:5" x14ac:dyDescent="0.25">
      <c r="A2796" s="302" t="s">
        <v>4139</v>
      </c>
      <c r="B2796" s="305">
        <v>101575</v>
      </c>
      <c r="C2796" s="302" t="s">
        <v>4167</v>
      </c>
      <c r="D2796" s="305" t="s">
        <v>237</v>
      </c>
      <c r="E2796" s="306">
        <v>0.6915</v>
      </c>
    </row>
    <row r="2797" spans="1:5" x14ac:dyDescent="0.25">
      <c r="A2797" s="302" t="s">
        <v>4139</v>
      </c>
      <c r="B2797" s="305">
        <v>101574</v>
      </c>
      <c r="C2797" s="302" t="s">
        <v>4168</v>
      </c>
      <c r="D2797" s="305" t="s">
        <v>237</v>
      </c>
      <c r="E2797" s="306">
        <v>0.57320000000000004</v>
      </c>
    </row>
    <row r="2798" spans="1:5" x14ac:dyDescent="0.25">
      <c r="A2798" s="302" t="s">
        <v>4139</v>
      </c>
      <c r="B2798" s="305">
        <v>101589</v>
      </c>
      <c r="C2798" s="302" t="s">
        <v>4169</v>
      </c>
      <c r="D2798" s="305" t="s">
        <v>237</v>
      </c>
      <c r="E2798" s="306">
        <v>0.4718</v>
      </c>
    </row>
    <row r="2799" spans="1:5" x14ac:dyDescent="0.25">
      <c r="A2799" s="302" t="s">
        <v>4139</v>
      </c>
      <c r="B2799" s="305">
        <v>101617</v>
      </c>
      <c r="C2799" s="302" t="s">
        <v>4170</v>
      </c>
      <c r="D2799" s="305" t="s">
        <v>237</v>
      </c>
      <c r="E2799" s="306">
        <v>0.99690000000000001</v>
      </c>
    </row>
    <row r="2800" spans="1:5" x14ac:dyDescent="0.25">
      <c r="A2800" s="302" t="s">
        <v>4139</v>
      </c>
      <c r="B2800" s="305">
        <v>101620</v>
      </c>
      <c r="C2800" s="302" t="s">
        <v>4171</v>
      </c>
      <c r="D2800" s="305" t="s">
        <v>38</v>
      </c>
      <c r="E2800" s="306">
        <v>0.49170000000000003</v>
      </c>
    </row>
    <row r="2801" spans="1:5" x14ac:dyDescent="0.25">
      <c r="A2801" s="302" t="s">
        <v>4139</v>
      </c>
      <c r="B2801" s="305">
        <v>101625</v>
      </c>
      <c r="C2801" s="302" t="s">
        <v>4172</v>
      </c>
      <c r="D2801" s="305" t="s">
        <v>38</v>
      </c>
      <c r="E2801" s="306">
        <v>0.26019999999999999</v>
      </c>
    </row>
    <row r="2802" spans="1:5" x14ac:dyDescent="0.25">
      <c r="A2802" s="302" t="s">
        <v>4139</v>
      </c>
      <c r="B2802" s="305">
        <v>101621</v>
      </c>
      <c r="C2802" s="302" t="s">
        <v>4173</v>
      </c>
      <c r="D2802" s="305" t="s">
        <v>38</v>
      </c>
      <c r="E2802" s="306">
        <v>0.51919999999999999</v>
      </c>
    </row>
    <row r="2803" spans="1:5" x14ac:dyDescent="0.25">
      <c r="A2803" s="302" t="s">
        <v>4139</v>
      </c>
      <c r="B2803" s="305">
        <v>101624</v>
      </c>
      <c r="C2803" s="302" t="s">
        <v>4174</v>
      </c>
      <c r="D2803" s="305" t="s">
        <v>38</v>
      </c>
      <c r="E2803" s="306">
        <v>0.27700000000000002</v>
      </c>
    </row>
    <row r="2804" spans="1:5" x14ac:dyDescent="0.25">
      <c r="A2804" s="302" t="s">
        <v>4139</v>
      </c>
      <c r="B2804" s="305">
        <v>101616</v>
      </c>
      <c r="C2804" s="302" t="s">
        <v>4175</v>
      </c>
      <c r="D2804" s="305" t="s">
        <v>237</v>
      </c>
      <c r="E2804" s="306">
        <v>0.99229999999999996</v>
      </c>
    </row>
    <row r="2805" spans="1:5" x14ac:dyDescent="0.25">
      <c r="A2805" s="302" t="s">
        <v>4139</v>
      </c>
      <c r="B2805" s="305">
        <v>101618</v>
      </c>
      <c r="C2805" s="302" t="s">
        <v>4176</v>
      </c>
      <c r="D2805" s="305" t="s">
        <v>38</v>
      </c>
      <c r="E2805" s="306">
        <v>0.54810000000000003</v>
      </c>
    </row>
    <row r="2806" spans="1:5" x14ac:dyDescent="0.25">
      <c r="A2806" s="302" t="s">
        <v>4139</v>
      </c>
      <c r="B2806" s="305">
        <v>101622</v>
      </c>
      <c r="C2806" s="302" t="s">
        <v>4177</v>
      </c>
      <c r="D2806" s="305" t="s">
        <v>38</v>
      </c>
      <c r="E2806" s="306">
        <v>0.35439999999999999</v>
      </c>
    </row>
    <row r="2807" spans="1:5" x14ac:dyDescent="0.25">
      <c r="A2807" s="302" t="s">
        <v>4139</v>
      </c>
      <c r="B2807" s="305">
        <v>101619</v>
      </c>
      <c r="C2807" s="302" t="s">
        <v>4178</v>
      </c>
      <c r="D2807" s="305" t="s">
        <v>38</v>
      </c>
      <c r="E2807" s="306">
        <v>0.56399999999999995</v>
      </c>
    </row>
    <row r="2808" spans="1:5" x14ac:dyDescent="0.25">
      <c r="A2808" s="302" t="s">
        <v>4139</v>
      </c>
      <c r="B2808" s="305">
        <v>101623</v>
      </c>
      <c r="C2808" s="302" t="s">
        <v>4179</v>
      </c>
      <c r="D2808" s="305" t="s">
        <v>38</v>
      </c>
      <c r="E2808" s="306">
        <v>0.36409999999999998</v>
      </c>
    </row>
    <row r="2809" spans="1:5" x14ac:dyDescent="0.25">
      <c r="A2809" s="302" t="s">
        <v>4180</v>
      </c>
      <c r="B2809" s="305">
        <v>104482</v>
      </c>
      <c r="C2809" s="302" t="s">
        <v>4181</v>
      </c>
      <c r="D2809" s="305" t="s">
        <v>4</v>
      </c>
      <c r="E2809" s="306">
        <v>0.95550000000000002</v>
      </c>
    </row>
    <row r="2810" spans="1:5" x14ac:dyDescent="0.25">
      <c r="A2810" s="302" t="s">
        <v>4180</v>
      </c>
      <c r="B2810" s="305">
        <v>104189</v>
      </c>
      <c r="C2810" s="302" t="s">
        <v>4182</v>
      </c>
      <c r="D2810" s="305" t="s">
        <v>38</v>
      </c>
      <c r="E2810" s="306">
        <v>0.27900000000000003</v>
      </c>
    </row>
    <row r="2811" spans="1:5" x14ac:dyDescent="0.25">
      <c r="A2811" s="302" t="s">
        <v>4180</v>
      </c>
      <c r="B2811" s="305">
        <v>104185</v>
      </c>
      <c r="C2811" s="302" t="s">
        <v>4183</v>
      </c>
      <c r="D2811" s="305" t="s">
        <v>36</v>
      </c>
      <c r="E2811" s="306">
        <v>1</v>
      </c>
    </row>
    <row r="2812" spans="1:5" x14ac:dyDescent="0.25">
      <c r="A2812" s="302" t="s">
        <v>4180</v>
      </c>
      <c r="B2812" s="305">
        <v>104184</v>
      </c>
      <c r="C2812" s="302" t="s">
        <v>4184</v>
      </c>
      <c r="D2812" s="305" t="s">
        <v>36</v>
      </c>
      <c r="E2812" s="306">
        <v>0.59850000000000003</v>
      </c>
    </row>
    <row r="2813" spans="1:5" x14ac:dyDescent="0.25">
      <c r="A2813" s="302" t="s">
        <v>4180</v>
      </c>
      <c r="B2813" s="305">
        <v>104190</v>
      </c>
      <c r="C2813" s="302" t="s">
        <v>4185</v>
      </c>
      <c r="D2813" s="305" t="s">
        <v>36</v>
      </c>
      <c r="E2813" s="306">
        <v>1</v>
      </c>
    </row>
    <row r="2814" spans="1:5" x14ac:dyDescent="0.25">
      <c r="A2814" s="302" t="s">
        <v>4180</v>
      </c>
      <c r="B2814" s="305">
        <v>104183</v>
      </c>
      <c r="C2814" s="302" t="s">
        <v>4186</v>
      </c>
      <c r="D2814" s="305" t="s">
        <v>8</v>
      </c>
      <c r="E2814" s="306">
        <v>7.6899999999999996E-2</v>
      </c>
    </row>
    <row r="2815" spans="1:5" x14ac:dyDescent="0.25">
      <c r="A2815" s="302" t="s">
        <v>4180</v>
      </c>
      <c r="B2815" s="305">
        <v>104187</v>
      </c>
      <c r="C2815" s="302" t="s">
        <v>4187</v>
      </c>
      <c r="D2815" s="305" t="s">
        <v>8</v>
      </c>
      <c r="E2815" s="306">
        <v>3.4000000000000002E-2</v>
      </c>
    </row>
    <row r="2816" spans="1:5" x14ac:dyDescent="0.25">
      <c r="A2816" s="302" t="s">
        <v>4180</v>
      </c>
      <c r="B2816" s="305">
        <v>104186</v>
      </c>
      <c r="C2816" s="302" t="s">
        <v>4188</v>
      </c>
      <c r="D2816" s="305" t="s">
        <v>8</v>
      </c>
      <c r="E2816" s="306">
        <v>0.19389999999999999</v>
      </c>
    </row>
    <row r="2817" spans="1:5" x14ac:dyDescent="0.25">
      <c r="A2817" s="302" t="s">
        <v>4189</v>
      </c>
      <c r="B2817" s="305">
        <v>100674</v>
      </c>
      <c r="C2817" s="302" t="s">
        <v>4190</v>
      </c>
      <c r="D2817" s="305" t="s">
        <v>237</v>
      </c>
      <c r="E2817" s="306">
        <v>3.3399999999999999E-2</v>
      </c>
    </row>
    <row r="2818" spans="1:5" x14ac:dyDescent="0.25">
      <c r="A2818" s="302" t="s">
        <v>4189</v>
      </c>
      <c r="B2818" s="305">
        <v>94589</v>
      </c>
      <c r="C2818" s="302" t="s">
        <v>4191</v>
      </c>
      <c r="D2818" s="305" t="s">
        <v>8</v>
      </c>
      <c r="E2818" s="306">
        <v>0.55569999999999997</v>
      </c>
    </row>
    <row r="2819" spans="1:5" x14ac:dyDescent="0.25">
      <c r="A2819" s="302" t="s">
        <v>4189</v>
      </c>
      <c r="B2819" s="305">
        <v>94590</v>
      </c>
      <c r="C2819" s="302" t="s">
        <v>4192</v>
      </c>
      <c r="D2819" s="305" t="s">
        <v>8</v>
      </c>
      <c r="E2819" s="306">
        <v>0.51319999999999999</v>
      </c>
    </row>
    <row r="2820" spans="1:5" x14ac:dyDescent="0.25">
      <c r="A2820" s="302" t="s">
        <v>4189</v>
      </c>
      <c r="B2820" s="305">
        <v>94587</v>
      </c>
      <c r="C2820" s="302" t="s">
        <v>4193</v>
      </c>
      <c r="D2820" s="305" t="s">
        <v>8</v>
      </c>
      <c r="E2820" s="306">
        <v>0.36820000000000003</v>
      </c>
    </row>
    <row r="2821" spans="1:5" x14ac:dyDescent="0.25">
      <c r="A2821" s="302" t="s">
        <v>4189</v>
      </c>
      <c r="B2821" s="305">
        <v>94588</v>
      </c>
      <c r="C2821" s="302" t="s">
        <v>4194</v>
      </c>
      <c r="D2821" s="305" t="s">
        <v>8</v>
      </c>
      <c r="E2821" s="306">
        <v>0.40160000000000001</v>
      </c>
    </row>
    <row r="2822" spans="1:5" x14ac:dyDescent="0.25">
      <c r="A2822" s="302" t="s">
        <v>4189</v>
      </c>
      <c r="B2822" s="305">
        <v>105812</v>
      </c>
      <c r="C2822" s="302" t="s">
        <v>4195</v>
      </c>
      <c r="D2822" s="305" t="s">
        <v>8</v>
      </c>
      <c r="E2822" s="306">
        <v>7.17E-2</v>
      </c>
    </row>
    <row r="2823" spans="1:5" x14ac:dyDescent="0.25">
      <c r="A2823" s="302" t="s">
        <v>4189</v>
      </c>
      <c r="B2823" s="305">
        <v>94570</v>
      </c>
      <c r="C2823" s="302" t="s">
        <v>4196</v>
      </c>
      <c r="D2823" s="305" t="s">
        <v>237</v>
      </c>
      <c r="E2823" s="306">
        <v>3.0599999999999999E-2</v>
      </c>
    </row>
    <row r="2824" spans="1:5" x14ac:dyDescent="0.25">
      <c r="A2824" s="302" t="s">
        <v>4189</v>
      </c>
      <c r="B2824" s="305">
        <v>94572</v>
      </c>
      <c r="C2824" s="302" t="s">
        <v>4197</v>
      </c>
      <c r="D2824" s="305" t="s">
        <v>237</v>
      </c>
      <c r="E2824" s="306">
        <v>3.1800000000000002E-2</v>
      </c>
    </row>
    <row r="2825" spans="1:5" x14ac:dyDescent="0.25">
      <c r="A2825" s="302" t="s">
        <v>4189</v>
      </c>
      <c r="B2825" s="305">
        <v>94573</v>
      </c>
      <c r="C2825" s="302" t="s">
        <v>4198</v>
      </c>
      <c r="D2825" s="305" t="s">
        <v>237</v>
      </c>
      <c r="E2825" s="306">
        <v>2.7400000000000001E-2</v>
      </c>
    </row>
    <row r="2826" spans="1:5" x14ac:dyDescent="0.25">
      <c r="A2826" s="302" t="s">
        <v>4189</v>
      </c>
      <c r="B2826" s="305">
        <v>94569</v>
      </c>
      <c r="C2826" s="302" t="s">
        <v>473</v>
      </c>
      <c r="D2826" s="305" t="s">
        <v>237</v>
      </c>
      <c r="E2826" s="306">
        <v>5.2600000000000001E-2</v>
      </c>
    </row>
    <row r="2827" spans="1:5" x14ac:dyDescent="0.25">
      <c r="A2827" s="302" t="s">
        <v>4189</v>
      </c>
      <c r="B2827" s="305">
        <v>94562</v>
      </c>
      <c r="C2827" s="302" t="s">
        <v>4199</v>
      </c>
      <c r="D2827" s="305" t="s">
        <v>237</v>
      </c>
      <c r="E2827" s="306">
        <v>8.6199999999999999E-2</v>
      </c>
    </row>
    <row r="2828" spans="1:5" x14ac:dyDescent="0.25">
      <c r="A2828" s="302" t="s">
        <v>4189</v>
      </c>
      <c r="B2828" s="305">
        <v>105813</v>
      </c>
      <c r="C2828" s="302" t="s">
        <v>4200</v>
      </c>
      <c r="D2828" s="305" t="s">
        <v>237</v>
      </c>
      <c r="E2828" s="306">
        <v>0.189</v>
      </c>
    </row>
    <row r="2829" spans="1:5" x14ac:dyDescent="0.25">
      <c r="A2829" s="302" t="s">
        <v>4189</v>
      </c>
      <c r="B2829" s="305">
        <v>94559</v>
      </c>
      <c r="C2829" s="302" t="s">
        <v>4201</v>
      </c>
      <c r="D2829" s="305" t="s">
        <v>237</v>
      </c>
      <c r="E2829" s="306">
        <v>0.2742</v>
      </c>
    </row>
    <row r="2830" spans="1:5" x14ac:dyDescent="0.25">
      <c r="A2830" s="302" t="s">
        <v>4189</v>
      </c>
      <c r="B2830" s="305">
        <v>100668</v>
      </c>
      <c r="C2830" s="302" t="s">
        <v>4202</v>
      </c>
      <c r="D2830" s="305" t="s">
        <v>237</v>
      </c>
      <c r="E2830" s="306">
        <v>9.1399999999999995E-2</v>
      </c>
    </row>
    <row r="2831" spans="1:5" x14ac:dyDescent="0.25">
      <c r="A2831" s="302" t="s">
        <v>4189</v>
      </c>
      <c r="B2831" s="305">
        <v>100670</v>
      </c>
      <c r="C2831" s="302" t="s">
        <v>4203</v>
      </c>
      <c r="D2831" s="305" t="s">
        <v>237</v>
      </c>
      <c r="E2831" s="306">
        <v>4.3799999999999999E-2</v>
      </c>
    </row>
    <row r="2832" spans="1:5" x14ac:dyDescent="0.25">
      <c r="A2832" s="302" t="s">
        <v>4189</v>
      </c>
      <c r="B2832" s="305">
        <v>100665</v>
      </c>
      <c r="C2832" s="302" t="s">
        <v>4204</v>
      </c>
      <c r="D2832" s="305" t="s">
        <v>237</v>
      </c>
      <c r="E2832" s="306">
        <v>6.0900000000000003E-2</v>
      </c>
    </row>
    <row r="2833" spans="1:5" x14ac:dyDescent="0.25">
      <c r="A2833" s="302" t="s">
        <v>4189</v>
      </c>
      <c r="B2833" s="305">
        <v>100671</v>
      </c>
      <c r="C2833" s="302" t="s">
        <v>4205</v>
      </c>
      <c r="D2833" s="305" t="s">
        <v>237</v>
      </c>
      <c r="E2833" s="306">
        <v>3.5299999999999998E-2</v>
      </c>
    </row>
    <row r="2834" spans="1:5" x14ac:dyDescent="0.25">
      <c r="A2834" s="302" t="s">
        <v>4189</v>
      </c>
      <c r="B2834" s="305">
        <v>100667</v>
      </c>
      <c r="C2834" s="302" t="s">
        <v>4206</v>
      </c>
      <c r="D2834" s="305" t="s">
        <v>237</v>
      </c>
      <c r="E2834" s="306">
        <v>4.7300000000000002E-2</v>
      </c>
    </row>
    <row r="2835" spans="1:5" x14ac:dyDescent="0.25">
      <c r="A2835" s="302" t="s">
        <v>4189</v>
      </c>
      <c r="B2835" s="305">
        <v>100669</v>
      </c>
      <c r="C2835" s="302" t="s">
        <v>4207</v>
      </c>
      <c r="D2835" s="305" t="s">
        <v>237</v>
      </c>
      <c r="E2835" s="306">
        <v>0.12790000000000001</v>
      </c>
    </row>
    <row r="2836" spans="1:5" x14ac:dyDescent="0.25">
      <c r="A2836" s="302" t="s">
        <v>4189</v>
      </c>
      <c r="B2836" s="305">
        <v>100672</v>
      </c>
      <c r="C2836" s="302" t="s">
        <v>4208</v>
      </c>
      <c r="D2836" s="305" t="s">
        <v>237</v>
      </c>
      <c r="E2836" s="306">
        <v>5.4600000000000003E-2</v>
      </c>
    </row>
    <row r="2837" spans="1:5" x14ac:dyDescent="0.25">
      <c r="A2837" s="302" t="s">
        <v>4189</v>
      </c>
      <c r="B2837" s="305">
        <v>100666</v>
      </c>
      <c r="C2837" s="302" t="s">
        <v>4209</v>
      </c>
      <c r="D2837" s="305" t="s">
        <v>237</v>
      </c>
      <c r="E2837" s="306">
        <v>7.6499999999999999E-2</v>
      </c>
    </row>
    <row r="2838" spans="1:5" x14ac:dyDescent="0.25">
      <c r="A2838" s="302" t="s">
        <v>4210</v>
      </c>
      <c r="B2838" s="305">
        <v>100659</v>
      </c>
      <c r="C2838" s="302" t="s">
        <v>4211</v>
      </c>
      <c r="D2838" s="305" t="s">
        <v>8</v>
      </c>
      <c r="E2838" s="306">
        <v>0.14280000000000001</v>
      </c>
    </row>
    <row r="2839" spans="1:5" x14ac:dyDescent="0.25">
      <c r="A2839" s="302" t="s">
        <v>4210</v>
      </c>
      <c r="B2839" s="305">
        <v>100660</v>
      </c>
      <c r="C2839" s="302" t="s">
        <v>4212</v>
      </c>
      <c r="D2839" s="305" t="s">
        <v>8</v>
      </c>
      <c r="E2839" s="306">
        <v>0.2177</v>
      </c>
    </row>
    <row r="2840" spans="1:5" x14ac:dyDescent="0.25">
      <c r="A2840" s="302" t="s">
        <v>4210</v>
      </c>
      <c r="B2840" s="305">
        <v>100676</v>
      </c>
      <c r="C2840" s="302" t="s">
        <v>4213</v>
      </c>
      <c r="D2840" s="305" t="s">
        <v>36</v>
      </c>
      <c r="E2840" s="306">
        <v>0.29580000000000001</v>
      </c>
    </row>
    <row r="2841" spans="1:5" x14ac:dyDescent="0.25">
      <c r="A2841" s="302" t="s">
        <v>4210</v>
      </c>
      <c r="B2841" s="305">
        <v>90806</v>
      </c>
      <c r="C2841" s="302" t="s">
        <v>4214</v>
      </c>
      <c r="D2841" s="305" t="s">
        <v>36</v>
      </c>
      <c r="E2841" s="306">
        <v>0.32390000000000002</v>
      </c>
    </row>
    <row r="2842" spans="1:5" x14ac:dyDescent="0.25">
      <c r="A2842" s="302" t="s">
        <v>4210</v>
      </c>
      <c r="B2842" s="305">
        <v>91292</v>
      </c>
      <c r="C2842" s="302" t="s">
        <v>4215</v>
      </c>
      <c r="D2842" s="305" t="s">
        <v>36</v>
      </c>
      <c r="E2842" s="306">
        <v>0.42949999999999999</v>
      </c>
    </row>
    <row r="2843" spans="1:5" x14ac:dyDescent="0.25">
      <c r="A2843" s="302" t="s">
        <v>4210</v>
      </c>
      <c r="B2843" s="305">
        <v>90801</v>
      </c>
      <c r="C2843" s="302" t="s">
        <v>4216</v>
      </c>
      <c r="D2843" s="305" t="s">
        <v>36</v>
      </c>
      <c r="E2843" s="306">
        <v>0.22170000000000001</v>
      </c>
    </row>
    <row r="2844" spans="1:5" x14ac:dyDescent="0.25">
      <c r="A2844" s="302" t="s">
        <v>4210</v>
      </c>
      <c r="B2844" s="305">
        <v>91287</v>
      </c>
      <c r="C2844" s="302" t="s">
        <v>4217</v>
      </c>
      <c r="D2844" s="305" t="s">
        <v>36</v>
      </c>
      <c r="E2844" s="306">
        <v>0.31569999999999998</v>
      </c>
    </row>
    <row r="2845" spans="1:5" x14ac:dyDescent="0.25">
      <c r="A2845" s="302" t="s">
        <v>4210</v>
      </c>
      <c r="B2845" s="305">
        <v>100706</v>
      </c>
      <c r="C2845" s="302" t="s">
        <v>4218</v>
      </c>
      <c r="D2845" s="305" t="s">
        <v>36</v>
      </c>
      <c r="E2845" s="306">
        <v>0.59589999999999999</v>
      </c>
    </row>
    <row r="2846" spans="1:5" x14ac:dyDescent="0.25">
      <c r="A2846" s="302" t="s">
        <v>4210</v>
      </c>
      <c r="B2846" s="305">
        <v>100709</v>
      </c>
      <c r="C2846" s="302" t="s">
        <v>4219</v>
      </c>
      <c r="D2846" s="305" t="s">
        <v>36</v>
      </c>
      <c r="E2846" s="306">
        <v>0.63649999999999995</v>
      </c>
    </row>
    <row r="2847" spans="1:5" x14ac:dyDescent="0.25">
      <c r="A2847" s="302" t="s">
        <v>4210</v>
      </c>
      <c r="B2847" s="305">
        <v>100710</v>
      </c>
      <c r="C2847" s="302" t="s">
        <v>4220</v>
      </c>
      <c r="D2847" s="305" t="s">
        <v>36</v>
      </c>
      <c r="E2847" s="306">
        <v>0.30590000000000001</v>
      </c>
    </row>
    <row r="2848" spans="1:5" x14ac:dyDescent="0.25">
      <c r="A2848" s="302" t="s">
        <v>4210</v>
      </c>
      <c r="B2848" s="305">
        <v>90830</v>
      </c>
      <c r="C2848" s="302" t="s">
        <v>483</v>
      </c>
      <c r="D2848" s="305" t="s">
        <v>36</v>
      </c>
      <c r="E2848" s="306">
        <v>0.17510000000000001</v>
      </c>
    </row>
    <row r="2849" spans="1:5" x14ac:dyDescent="0.25">
      <c r="A2849" s="302" t="s">
        <v>4210</v>
      </c>
      <c r="B2849" s="305">
        <v>91304</v>
      </c>
      <c r="C2849" s="302" t="s">
        <v>4221</v>
      </c>
      <c r="D2849" s="305" t="s">
        <v>36</v>
      </c>
      <c r="E2849" s="306">
        <v>0.29580000000000001</v>
      </c>
    </row>
    <row r="2850" spans="1:5" x14ac:dyDescent="0.25">
      <c r="A2850" s="302" t="s">
        <v>4210</v>
      </c>
      <c r="B2850" s="305">
        <v>90831</v>
      </c>
      <c r="C2850" s="302" t="s">
        <v>471</v>
      </c>
      <c r="D2850" s="305" t="s">
        <v>36</v>
      </c>
      <c r="E2850" s="306">
        <v>0.15210000000000001</v>
      </c>
    </row>
    <row r="2851" spans="1:5" x14ac:dyDescent="0.25">
      <c r="A2851" s="302" t="s">
        <v>4210</v>
      </c>
      <c r="B2851" s="305">
        <v>91305</v>
      </c>
      <c r="C2851" s="302" t="s">
        <v>4222</v>
      </c>
      <c r="D2851" s="305" t="s">
        <v>36</v>
      </c>
      <c r="E2851" s="306">
        <v>0.22309999999999999</v>
      </c>
    </row>
    <row r="2852" spans="1:5" x14ac:dyDescent="0.25">
      <c r="A2852" s="302" t="s">
        <v>4210</v>
      </c>
      <c r="B2852" s="305">
        <v>91306</v>
      </c>
      <c r="C2852" s="302" t="s">
        <v>4223</v>
      </c>
      <c r="D2852" s="305" t="s">
        <v>36</v>
      </c>
      <c r="E2852" s="306">
        <v>0.15210000000000001</v>
      </c>
    </row>
    <row r="2853" spans="1:5" x14ac:dyDescent="0.25">
      <c r="A2853" s="302" t="s">
        <v>4210</v>
      </c>
      <c r="B2853" s="305">
        <v>91307</v>
      </c>
      <c r="C2853" s="302" t="s">
        <v>4224</v>
      </c>
      <c r="D2853" s="305" t="s">
        <v>36</v>
      </c>
      <c r="E2853" s="306">
        <v>0.26479999999999998</v>
      </c>
    </row>
    <row r="2854" spans="1:5" x14ac:dyDescent="0.25">
      <c r="A2854" s="302" t="s">
        <v>4210</v>
      </c>
      <c r="B2854" s="305">
        <v>100707</v>
      </c>
      <c r="C2854" s="302" t="s">
        <v>4225</v>
      </c>
      <c r="D2854" s="305" t="s">
        <v>36</v>
      </c>
      <c r="E2854" s="306">
        <v>0.27039999999999997</v>
      </c>
    </row>
    <row r="2855" spans="1:5" x14ac:dyDescent="0.25">
      <c r="A2855" s="302" t="s">
        <v>4210</v>
      </c>
      <c r="B2855" s="305">
        <v>100708</v>
      </c>
      <c r="C2855" s="302" t="s">
        <v>4226</v>
      </c>
      <c r="D2855" s="305" t="s">
        <v>36</v>
      </c>
      <c r="E2855" s="306">
        <v>0.2392</v>
      </c>
    </row>
    <row r="2856" spans="1:5" x14ac:dyDescent="0.25">
      <c r="A2856" s="302" t="s">
        <v>4210</v>
      </c>
      <c r="B2856" s="305">
        <v>91328</v>
      </c>
      <c r="C2856" s="302" t="s">
        <v>4227</v>
      </c>
      <c r="D2856" s="305" t="s">
        <v>36</v>
      </c>
      <c r="E2856" s="306">
        <v>0.2152</v>
      </c>
    </row>
    <row r="2857" spans="1:5" x14ac:dyDescent="0.25">
      <c r="A2857" s="302" t="s">
        <v>4210</v>
      </c>
      <c r="B2857" s="305">
        <v>100687</v>
      </c>
      <c r="C2857" s="302" t="s">
        <v>4228</v>
      </c>
      <c r="D2857" s="305" t="s">
        <v>36</v>
      </c>
      <c r="E2857" s="306">
        <v>0.20649999999999999</v>
      </c>
    </row>
    <row r="2858" spans="1:5" x14ac:dyDescent="0.25">
      <c r="A2858" s="302" t="s">
        <v>4210</v>
      </c>
      <c r="B2858" s="305">
        <v>100681</v>
      </c>
      <c r="C2858" s="302" t="s">
        <v>4229</v>
      </c>
      <c r="D2858" s="305" t="s">
        <v>36</v>
      </c>
      <c r="E2858" s="306">
        <v>0.20530000000000001</v>
      </c>
    </row>
    <row r="2859" spans="1:5" x14ac:dyDescent="0.25">
      <c r="A2859" s="302" t="s">
        <v>4210</v>
      </c>
      <c r="B2859" s="305">
        <v>91330</v>
      </c>
      <c r="C2859" s="302" t="s">
        <v>4230</v>
      </c>
      <c r="D2859" s="305" t="s">
        <v>36</v>
      </c>
      <c r="E2859" s="306">
        <v>0.21360000000000001</v>
      </c>
    </row>
    <row r="2860" spans="1:5" x14ac:dyDescent="0.25">
      <c r="A2860" s="302" t="s">
        <v>4210</v>
      </c>
      <c r="B2860" s="305">
        <v>100689</v>
      </c>
      <c r="C2860" s="302" t="s">
        <v>4231</v>
      </c>
      <c r="D2860" s="305" t="s">
        <v>36</v>
      </c>
      <c r="E2860" s="306">
        <v>0.2044</v>
      </c>
    </row>
    <row r="2861" spans="1:5" x14ac:dyDescent="0.25">
      <c r="A2861" s="302" t="s">
        <v>4210</v>
      </c>
      <c r="B2861" s="305">
        <v>91332</v>
      </c>
      <c r="C2861" s="302" t="s">
        <v>4232</v>
      </c>
      <c r="D2861" s="305" t="s">
        <v>36</v>
      </c>
      <c r="E2861" s="306">
        <v>0.2094</v>
      </c>
    </row>
    <row r="2862" spans="1:5" x14ac:dyDescent="0.25">
      <c r="A2862" s="302" t="s">
        <v>4210</v>
      </c>
      <c r="B2862" s="305">
        <v>100688</v>
      </c>
      <c r="C2862" s="302" t="s">
        <v>4233</v>
      </c>
      <c r="D2862" s="305" t="s">
        <v>36</v>
      </c>
      <c r="E2862" s="306">
        <v>0.25430000000000003</v>
      </c>
    </row>
    <row r="2863" spans="1:5" x14ac:dyDescent="0.25">
      <c r="A2863" s="302" t="s">
        <v>4210</v>
      </c>
      <c r="B2863" s="305">
        <v>91329</v>
      </c>
      <c r="C2863" s="302" t="s">
        <v>4234</v>
      </c>
      <c r="D2863" s="305" t="s">
        <v>36</v>
      </c>
      <c r="E2863" s="306">
        <v>0.25840000000000002</v>
      </c>
    </row>
    <row r="2864" spans="1:5" x14ac:dyDescent="0.25">
      <c r="A2864" s="302" t="s">
        <v>4210</v>
      </c>
      <c r="B2864" s="305">
        <v>100682</v>
      </c>
      <c r="C2864" s="302" t="s">
        <v>4235</v>
      </c>
      <c r="D2864" s="305" t="s">
        <v>36</v>
      </c>
      <c r="E2864" s="306">
        <v>0.25629999999999997</v>
      </c>
    </row>
    <row r="2865" spans="1:5" x14ac:dyDescent="0.25">
      <c r="A2865" s="302" t="s">
        <v>4210</v>
      </c>
      <c r="B2865" s="305">
        <v>91331</v>
      </c>
      <c r="C2865" s="302" t="s">
        <v>4236</v>
      </c>
      <c r="D2865" s="305" t="s">
        <v>36</v>
      </c>
      <c r="E2865" s="306">
        <v>0.25540000000000002</v>
      </c>
    </row>
    <row r="2866" spans="1:5" x14ac:dyDescent="0.25">
      <c r="A2866" s="302" t="s">
        <v>4210</v>
      </c>
      <c r="B2866" s="305">
        <v>100690</v>
      </c>
      <c r="C2866" s="302" t="s">
        <v>4237</v>
      </c>
      <c r="D2866" s="305" t="s">
        <v>36</v>
      </c>
      <c r="E2866" s="306">
        <v>0.25380000000000003</v>
      </c>
    </row>
    <row r="2867" spans="1:5" x14ac:dyDescent="0.25">
      <c r="A2867" s="302" t="s">
        <v>4210</v>
      </c>
      <c r="B2867" s="305">
        <v>91333</v>
      </c>
      <c r="C2867" s="302" t="s">
        <v>4238</v>
      </c>
      <c r="D2867" s="305" t="s">
        <v>36</v>
      </c>
      <c r="E2867" s="306">
        <v>0.2487</v>
      </c>
    </row>
    <row r="2868" spans="1:5" x14ac:dyDescent="0.25">
      <c r="A2868" s="302" t="s">
        <v>4210</v>
      </c>
      <c r="B2868" s="305">
        <v>90841</v>
      </c>
      <c r="C2868" s="302" t="s">
        <v>4239</v>
      </c>
      <c r="D2868" s="305" t="s">
        <v>36</v>
      </c>
      <c r="E2868" s="306">
        <v>0.2107</v>
      </c>
    </row>
    <row r="2869" spans="1:5" x14ac:dyDescent="0.25">
      <c r="A2869" s="302" t="s">
        <v>4210</v>
      </c>
      <c r="B2869" s="305">
        <v>90847</v>
      </c>
      <c r="C2869" s="302" t="s">
        <v>4240</v>
      </c>
      <c r="D2869" s="305" t="s">
        <v>36</v>
      </c>
      <c r="E2869" s="306">
        <v>0.2203</v>
      </c>
    </row>
    <row r="2870" spans="1:5" x14ac:dyDescent="0.25">
      <c r="A2870" s="302" t="s">
        <v>4210</v>
      </c>
      <c r="B2870" s="305">
        <v>90842</v>
      </c>
      <c r="C2870" s="302" t="s">
        <v>4241</v>
      </c>
      <c r="D2870" s="305" t="s">
        <v>36</v>
      </c>
      <c r="E2870" s="306">
        <v>0.21299999999999999</v>
      </c>
    </row>
    <row r="2871" spans="1:5" x14ac:dyDescent="0.25">
      <c r="A2871" s="302" t="s">
        <v>4210</v>
      </c>
      <c r="B2871" s="305">
        <v>90848</v>
      </c>
      <c r="C2871" s="302" t="s">
        <v>4242</v>
      </c>
      <c r="D2871" s="305" t="s">
        <v>36</v>
      </c>
      <c r="E2871" s="306">
        <v>0.223</v>
      </c>
    </row>
    <row r="2872" spans="1:5" x14ac:dyDescent="0.25">
      <c r="A2872" s="302" t="s">
        <v>4210</v>
      </c>
      <c r="B2872" s="305">
        <v>90843</v>
      </c>
      <c r="C2872" s="302" t="s">
        <v>4243</v>
      </c>
      <c r="D2872" s="305" t="s">
        <v>36</v>
      </c>
      <c r="E2872" s="306">
        <v>0.21429999999999999</v>
      </c>
    </row>
    <row r="2873" spans="1:5" x14ac:dyDescent="0.25">
      <c r="A2873" s="302" t="s">
        <v>4210</v>
      </c>
      <c r="B2873" s="305">
        <v>90849</v>
      </c>
      <c r="C2873" s="302" t="s">
        <v>4244</v>
      </c>
      <c r="D2873" s="305" t="s">
        <v>36</v>
      </c>
      <c r="E2873" s="306">
        <v>0.2213</v>
      </c>
    </row>
    <row r="2874" spans="1:5" x14ac:dyDescent="0.25">
      <c r="A2874" s="302" t="s">
        <v>4210</v>
      </c>
      <c r="B2874" s="305">
        <v>90844</v>
      </c>
      <c r="C2874" s="302" t="s">
        <v>4245</v>
      </c>
      <c r="D2874" s="305" t="s">
        <v>36</v>
      </c>
      <c r="E2874" s="306">
        <v>0.2029</v>
      </c>
    </row>
    <row r="2875" spans="1:5" x14ac:dyDescent="0.25">
      <c r="A2875" s="302" t="s">
        <v>4210</v>
      </c>
      <c r="B2875" s="305">
        <v>90850</v>
      </c>
      <c r="C2875" s="302" t="s">
        <v>4246</v>
      </c>
      <c r="D2875" s="305" t="s">
        <v>36</v>
      </c>
      <c r="E2875" s="306">
        <v>0.2074</v>
      </c>
    </row>
    <row r="2876" spans="1:5" x14ac:dyDescent="0.25">
      <c r="A2876" s="302" t="s">
        <v>4210</v>
      </c>
      <c r="B2876" s="305">
        <v>91312</v>
      </c>
      <c r="C2876" s="302" t="s">
        <v>4247</v>
      </c>
      <c r="D2876" s="305" t="s">
        <v>36</v>
      </c>
      <c r="E2876" s="306">
        <v>0.26069999999999999</v>
      </c>
    </row>
    <row r="2877" spans="1:5" x14ac:dyDescent="0.25">
      <c r="A2877" s="302" t="s">
        <v>4210</v>
      </c>
      <c r="B2877" s="305">
        <v>91318</v>
      </c>
      <c r="C2877" s="302" t="s">
        <v>4248</v>
      </c>
      <c r="D2877" s="305" t="s">
        <v>36</v>
      </c>
      <c r="E2877" s="306">
        <v>0.26579999999999998</v>
      </c>
    </row>
    <row r="2878" spans="1:5" x14ac:dyDescent="0.25">
      <c r="A2878" s="302" t="s">
        <v>4210</v>
      </c>
      <c r="B2878" s="305">
        <v>91313</v>
      </c>
      <c r="C2878" s="302" t="s">
        <v>4249</v>
      </c>
      <c r="D2878" s="305" t="s">
        <v>36</v>
      </c>
      <c r="E2878" s="306">
        <v>0.26840000000000003</v>
      </c>
    </row>
    <row r="2879" spans="1:5" x14ac:dyDescent="0.25">
      <c r="A2879" s="302" t="s">
        <v>4210</v>
      </c>
      <c r="B2879" s="305">
        <v>91319</v>
      </c>
      <c r="C2879" s="302" t="s">
        <v>4250</v>
      </c>
      <c r="D2879" s="305" t="s">
        <v>36</v>
      </c>
      <c r="E2879" s="306">
        <v>0.26879999999999998</v>
      </c>
    </row>
    <row r="2880" spans="1:5" x14ac:dyDescent="0.25">
      <c r="A2880" s="302" t="s">
        <v>4210</v>
      </c>
      <c r="B2880" s="305">
        <v>91314</v>
      </c>
      <c r="C2880" s="302" t="s">
        <v>4251</v>
      </c>
      <c r="D2880" s="305" t="s">
        <v>36</v>
      </c>
      <c r="E2880" s="306">
        <v>0.26910000000000001</v>
      </c>
    </row>
    <row r="2881" spans="1:5" x14ac:dyDescent="0.25">
      <c r="A2881" s="302" t="s">
        <v>4210</v>
      </c>
      <c r="B2881" s="305">
        <v>91320</v>
      </c>
      <c r="C2881" s="302" t="s">
        <v>4252</v>
      </c>
      <c r="D2881" s="305" t="s">
        <v>36</v>
      </c>
      <c r="E2881" s="306">
        <v>0.26569999999999999</v>
      </c>
    </row>
    <row r="2882" spans="1:5" x14ac:dyDescent="0.25">
      <c r="A2882" s="302" t="s">
        <v>4210</v>
      </c>
      <c r="B2882" s="305">
        <v>91315</v>
      </c>
      <c r="C2882" s="302" t="s">
        <v>4253</v>
      </c>
      <c r="D2882" s="305" t="s">
        <v>36</v>
      </c>
      <c r="E2882" s="306">
        <v>0.2505</v>
      </c>
    </row>
    <row r="2883" spans="1:5" x14ac:dyDescent="0.25">
      <c r="A2883" s="302" t="s">
        <v>4210</v>
      </c>
      <c r="B2883" s="305">
        <v>91321</v>
      </c>
      <c r="C2883" s="302" t="s">
        <v>4254</v>
      </c>
      <c r="D2883" s="305" t="s">
        <v>36</v>
      </c>
      <c r="E2883" s="306">
        <v>0.24529999999999999</v>
      </c>
    </row>
    <row r="2884" spans="1:5" x14ac:dyDescent="0.25">
      <c r="A2884" s="302" t="s">
        <v>4210</v>
      </c>
      <c r="B2884" s="305">
        <v>90845</v>
      </c>
      <c r="C2884" s="302" t="s">
        <v>4255</v>
      </c>
      <c r="D2884" s="305" t="s">
        <v>36</v>
      </c>
      <c r="E2884" s="306">
        <v>0.1857</v>
      </c>
    </row>
    <row r="2885" spans="1:5" x14ac:dyDescent="0.25">
      <c r="A2885" s="302" t="s">
        <v>4210</v>
      </c>
      <c r="B2885" s="305">
        <v>90851</v>
      </c>
      <c r="C2885" s="302" t="s">
        <v>4256</v>
      </c>
      <c r="D2885" s="305" t="s">
        <v>36</v>
      </c>
      <c r="E2885" s="306">
        <v>0.18709999999999999</v>
      </c>
    </row>
    <row r="2886" spans="1:5" x14ac:dyDescent="0.25">
      <c r="A2886" s="302" t="s">
        <v>4210</v>
      </c>
      <c r="B2886" s="305">
        <v>90846</v>
      </c>
      <c r="C2886" s="302" t="s">
        <v>4257</v>
      </c>
      <c r="D2886" s="305" t="s">
        <v>36</v>
      </c>
      <c r="E2886" s="306">
        <v>0.18029999999999999</v>
      </c>
    </row>
    <row r="2887" spans="1:5" x14ac:dyDescent="0.25">
      <c r="A2887" s="302" t="s">
        <v>4210</v>
      </c>
      <c r="B2887" s="305">
        <v>90852</v>
      </c>
      <c r="C2887" s="302" t="s">
        <v>4258</v>
      </c>
      <c r="D2887" s="305" t="s">
        <v>36</v>
      </c>
      <c r="E2887" s="306">
        <v>0.18099999999999999</v>
      </c>
    </row>
    <row r="2888" spans="1:5" x14ac:dyDescent="0.25">
      <c r="A2888" s="302" t="s">
        <v>4210</v>
      </c>
      <c r="B2888" s="305">
        <v>91316</v>
      </c>
      <c r="C2888" s="302" t="s">
        <v>4259</v>
      </c>
      <c r="D2888" s="305" t="s">
        <v>36</v>
      </c>
      <c r="E2888" s="306">
        <v>0.22220000000000001</v>
      </c>
    </row>
    <row r="2889" spans="1:5" x14ac:dyDescent="0.25">
      <c r="A2889" s="302" t="s">
        <v>4210</v>
      </c>
      <c r="B2889" s="305">
        <v>91322</v>
      </c>
      <c r="C2889" s="302" t="s">
        <v>4260</v>
      </c>
      <c r="D2889" s="305" t="s">
        <v>36</v>
      </c>
      <c r="E2889" s="306">
        <v>0.2152</v>
      </c>
    </row>
    <row r="2890" spans="1:5" x14ac:dyDescent="0.25">
      <c r="A2890" s="302" t="s">
        <v>4210</v>
      </c>
      <c r="B2890" s="305">
        <v>91317</v>
      </c>
      <c r="C2890" s="302" t="s">
        <v>4261</v>
      </c>
      <c r="D2890" s="305" t="s">
        <v>36</v>
      </c>
      <c r="E2890" s="306">
        <v>0.21379999999999999</v>
      </c>
    </row>
    <row r="2891" spans="1:5" x14ac:dyDescent="0.25">
      <c r="A2891" s="302" t="s">
        <v>4210</v>
      </c>
      <c r="B2891" s="305">
        <v>91323</v>
      </c>
      <c r="C2891" s="302" t="s">
        <v>4262</v>
      </c>
      <c r="D2891" s="305" t="s">
        <v>36</v>
      </c>
      <c r="E2891" s="306">
        <v>0.20649999999999999</v>
      </c>
    </row>
    <row r="2892" spans="1:5" x14ac:dyDescent="0.25">
      <c r="A2892" s="302" t="s">
        <v>4210</v>
      </c>
      <c r="B2892" s="305">
        <v>100678</v>
      </c>
      <c r="C2892" s="302" t="s">
        <v>4263</v>
      </c>
      <c r="D2892" s="305" t="s">
        <v>36</v>
      </c>
      <c r="E2892" s="306">
        <v>0.2084</v>
      </c>
    </row>
    <row r="2893" spans="1:5" x14ac:dyDescent="0.25">
      <c r="A2893" s="302" t="s">
        <v>4210</v>
      </c>
      <c r="B2893" s="305">
        <v>91013</v>
      </c>
      <c r="C2893" s="302" t="s">
        <v>4264</v>
      </c>
      <c r="D2893" s="305" t="s">
        <v>36</v>
      </c>
      <c r="E2893" s="306">
        <v>0.2175</v>
      </c>
    </row>
    <row r="2894" spans="1:5" x14ac:dyDescent="0.25">
      <c r="A2894" s="302" t="s">
        <v>4210</v>
      </c>
      <c r="B2894" s="305">
        <v>100680</v>
      </c>
      <c r="C2894" s="302" t="s">
        <v>4265</v>
      </c>
      <c r="D2894" s="305" t="s">
        <v>36</v>
      </c>
      <c r="E2894" s="306">
        <v>0.21060000000000001</v>
      </c>
    </row>
    <row r="2895" spans="1:5" x14ac:dyDescent="0.25">
      <c r="A2895" s="302" t="s">
        <v>4210</v>
      </c>
      <c r="B2895" s="305">
        <v>91014</v>
      </c>
      <c r="C2895" s="302" t="s">
        <v>4266</v>
      </c>
      <c r="D2895" s="305" t="s">
        <v>36</v>
      </c>
      <c r="E2895" s="306">
        <v>0.22</v>
      </c>
    </row>
    <row r="2896" spans="1:5" x14ac:dyDescent="0.25">
      <c r="A2896" s="302" t="s">
        <v>4210</v>
      </c>
      <c r="B2896" s="305">
        <v>100683</v>
      </c>
      <c r="C2896" s="302" t="s">
        <v>4267</v>
      </c>
      <c r="D2896" s="305" t="s">
        <v>36</v>
      </c>
      <c r="E2896" s="306">
        <v>0.2056</v>
      </c>
    </row>
    <row r="2897" spans="1:5" x14ac:dyDescent="0.25">
      <c r="A2897" s="302" t="s">
        <v>4210</v>
      </c>
      <c r="B2897" s="305">
        <v>91015</v>
      </c>
      <c r="C2897" s="302" t="s">
        <v>4268</v>
      </c>
      <c r="D2897" s="305" t="s">
        <v>36</v>
      </c>
      <c r="E2897" s="306">
        <v>0.21079999999999999</v>
      </c>
    </row>
    <row r="2898" spans="1:5" x14ac:dyDescent="0.25">
      <c r="A2898" s="302" t="s">
        <v>4210</v>
      </c>
      <c r="B2898" s="305">
        <v>100685</v>
      </c>
      <c r="C2898" s="302" t="s">
        <v>4269</v>
      </c>
      <c r="D2898" s="305" t="s">
        <v>36</v>
      </c>
      <c r="E2898" s="306">
        <v>0.2011</v>
      </c>
    </row>
    <row r="2899" spans="1:5" x14ac:dyDescent="0.25">
      <c r="A2899" s="302" t="s">
        <v>4210</v>
      </c>
      <c r="B2899" s="305">
        <v>91016</v>
      </c>
      <c r="C2899" s="302" t="s">
        <v>4270</v>
      </c>
      <c r="D2899" s="305" t="s">
        <v>36</v>
      </c>
      <c r="E2899" s="306">
        <v>0.2054</v>
      </c>
    </row>
    <row r="2900" spans="1:5" x14ac:dyDescent="0.25">
      <c r="A2900" s="302" t="s">
        <v>4210</v>
      </c>
      <c r="B2900" s="305">
        <v>100679</v>
      </c>
      <c r="C2900" s="302" t="s">
        <v>4271</v>
      </c>
      <c r="D2900" s="305" t="s">
        <v>36</v>
      </c>
      <c r="E2900" s="306">
        <v>0.25729999999999997</v>
      </c>
    </row>
    <row r="2901" spans="1:5" x14ac:dyDescent="0.25">
      <c r="A2901" s="302" t="s">
        <v>4210</v>
      </c>
      <c r="B2901" s="305">
        <v>91324</v>
      </c>
      <c r="C2901" s="302" t="s">
        <v>4272</v>
      </c>
      <c r="D2901" s="305" t="s">
        <v>36</v>
      </c>
      <c r="E2901" s="306">
        <v>0.26179999999999998</v>
      </c>
    </row>
    <row r="2902" spans="1:5" x14ac:dyDescent="0.25">
      <c r="A2902" s="302" t="s">
        <v>4210</v>
      </c>
      <c r="B2902" s="305">
        <v>100712</v>
      </c>
      <c r="C2902" s="302" t="s">
        <v>4273</v>
      </c>
      <c r="D2902" s="305" t="s">
        <v>36</v>
      </c>
      <c r="E2902" s="306">
        <v>0.2646</v>
      </c>
    </row>
    <row r="2903" spans="1:5" x14ac:dyDescent="0.25">
      <c r="A2903" s="302" t="s">
        <v>4210</v>
      </c>
      <c r="B2903" s="305">
        <v>91325</v>
      </c>
      <c r="C2903" s="302" t="s">
        <v>4274</v>
      </c>
      <c r="D2903" s="305" t="s">
        <v>36</v>
      </c>
      <c r="E2903" s="306">
        <v>0.2646</v>
      </c>
    </row>
    <row r="2904" spans="1:5" x14ac:dyDescent="0.25">
      <c r="A2904" s="302" t="s">
        <v>4210</v>
      </c>
      <c r="B2904" s="305">
        <v>100684</v>
      </c>
      <c r="C2904" s="302" t="s">
        <v>4275</v>
      </c>
      <c r="D2904" s="305" t="s">
        <v>36</v>
      </c>
      <c r="E2904" s="306">
        <v>0.25559999999999999</v>
      </c>
    </row>
    <row r="2905" spans="1:5" x14ac:dyDescent="0.25">
      <c r="A2905" s="302" t="s">
        <v>4210</v>
      </c>
      <c r="B2905" s="305">
        <v>91326</v>
      </c>
      <c r="C2905" s="302" t="s">
        <v>4276</v>
      </c>
      <c r="D2905" s="305" t="s">
        <v>36</v>
      </c>
      <c r="E2905" s="306">
        <v>0.25069999999999998</v>
      </c>
    </row>
    <row r="2906" spans="1:5" x14ac:dyDescent="0.25">
      <c r="A2906" s="302" t="s">
        <v>4210</v>
      </c>
      <c r="B2906" s="305">
        <v>91327</v>
      </c>
      <c r="C2906" s="302" t="s">
        <v>4277</v>
      </c>
      <c r="D2906" s="305" t="s">
        <v>36</v>
      </c>
      <c r="E2906" s="306">
        <v>0.2424</v>
      </c>
    </row>
    <row r="2907" spans="1:5" x14ac:dyDescent="0.25">
      <c r="A2907" s="302" t="s">
        <v>4210</v>
      </c>
      <c r="B2907" s="305">
        <v>100686</v>
      </c>
      <c r="C2907" s="302" t="s">
        <v>4278</v>
      </c>
      <c r="D2907" s="305" t="s">
        <v>36</v>
      </c>
      <c r="E2907" s="306">
        <v>0.24790000000000001</v>
      </c>
    </row>
    <row r="2908" spans="1:5" x14ac:dyDescent="0.25">
      <c r="A2908" s="302" t="s">
        <v>4210</v>
      </c>
      <c r="B2908" s="305">
        <v>100693</v>
      </c>
      <c r="C2908" s="302" t="s">
        <v>4279</v>
      </c>
      <c r="D2908" s="305" t="s">
        <v>36</v>
      </c>
      <c r="E2908" s="306">
        <v>0.14330000000000001</v>
      </c>
    </row>
    <row r="2909" spans="1:5" x14ac:dyDescent="0.25">
      <c r="A2909" s="302" t="s">
        <v>4210</v>
      </c>
      <c r="B2909" s="305">
        <v>91336</v>
      </c>
      <c r="C2909" s="302" t="s">
        <v>4280</v>
      </c>
      <c r="D2909" s="305" t="s">
        <v>36</v>
      </c>
      <c r="E2909" s="306">
        <v>0.1399</v>
      </c>
    </row>
    <row r="2910" spans="1:5" x14ac:dyDescent="0.25">
      <c r="A2910" s="302" t="s">
        <v>4210</v>
      </c>
      <c r="B2910" s="305">
        <v>100694</v>
      </c>
      <c r="C2910" s="302" t="s">
        <v>4281</v>
      </c>
      <c r="D2910" s="305" t="s">
        <v>36</v>
      </c>
      <c r="E2910" s="306">
        <v>0.1641</v>
      </c>
    </row>
    <row r="2911" spans="1:5" x14ac:dyDescent="0.25">
      <c r="A2911" s="302" t="s">
        <v>4210</v>
      </c>
      <c r="B2911" s="305">
        <v>91337</v>
      </c>
      <c r="C2911" s="302" t="s">
        <v>4282</v>
      </c>
      <c r="D2911" s="305" t="s">
        <v>36</v>
      </c>
      <c r="E2911" s="306">
        <v>0.15509999999999999</v>
      </c>
    </row>
    <row r="2912" spans="1:5" x14ac:dyDescent="0.25">
      <c r="A2912" s="302" t="s">
        <v>4210</v>
      </c>
      <c r="B2912" s="305">
        <v>100691</v>
      </c>
      <c r="C2912" s="302" t="s">
        <v>4283</v>
      </c>
      <c r="D2912" s="305" t="s">
        <v>36</v>
      </c>
      <c r="E2912" s="306">
        <v>0.159</v>
      </c>
    </row>
    <row r="2913" spans="1:5" x14ac:dyDescent="0.25">
      <c r="A2913" s="302" t="s">
        <v>4210</v>
      </c>
      <c r="B2913" s="305">
        <v>100692</v>
      </c>
      <c r="C2913" s="302" t="s">
        <v>4284</v>
      </c>
      <c r="D2913" s="305" t="s">
        <v>36</v>
      </c>
      <c r="E2913" s="306">
        <v>0.18740000000000001</v>
      </c>
    </row>
    <row r="2914" spans="1:5" x14ac:dyDescent="0.25">
      <c r="A2914" s="302" t="s">
        <v>4210</v>
      </c>
      <c r="B2914" s="305">
        <v>91334</v>
      </c>
      <c r="C2914" s="302" t="s">
        <v>4285</v>
      </c>
      <c r="D2914" s="305" t="s">
        <v>36</v>
      </c>
      <c r="E2914" s="306">
        <v>0.157</v>
      </c>
    </row>
    <row r="2915" spans="1:5" x14ac:dyDescent="0.25">
      <c r="A2915" s="302" t="s">
        <v>4210</v>
      </c>
      <c r="B2915" s="305">
        <v>91335</v>
      </c>
      <c r="C2915" s="302" t="s">
        <v>4286</v>
      </c>
      <c r="D2915" s="305" t="s">
        <v>36</v>
      </c>
      <c r="E2915" s="306">
        <v>0.1782</v>
      </c>
    </row>
    <row r="2916" spans="1:5" x14ac:dyDescent="0.25">
      <c r="A2916" s="302" t="s">
        <v>4210</v>
      </c>
      <c r="B2916" s="305">
        <v>90788</v>
      </c>
      <c r="C2916" s="302" t="s">
        <v>4287</v>
      </c>
      <c r="D2916" s="305" t="s">
        <v>36</v>
      </c>
      <c r="E2916" s="306">
        <v>1.6199999999999999E-2</v>
      </c>
    </row>
    <row r="2917" spans="1:5" x14ac:dyDescent="0.25">
      <c r="A2917" s="302" t="s">
        <v>4210</v>
      </c>
      <c r="B2917" s="305">
        <v>90789</v>
      </c>
      <c r="C2917" s="302" t="s">
        <v>4288</v>
      </c>
      <c r="D2917" s="305" t="s">
        <v>36</v>
      </c>
      <c r="E2917" s="306">
        <v>1.78E-2</v>
      </c>
    </row>
    <row r="2918" spans="1:5" x14ac:dyDescent="0.25">
      <c r="A2918" s="302" t="s">
        <v>4210</v>
      </c>
      <c r="B2918" s="305">
        <v>90790</v>
      </c>
      <c r="C2918" s="302" t="s">
        <v>4289</v>
      </c>
      <c r="D2918" s="305" t="s">
        <v>36</v>
      </c>
      <c r="E2918" s="306">
        <v>1.89E-2</v>
      </c>
    </row>
    <row r="2919" spans="1:5" x14ac:dyDescent="0.25">
      <c r="A2919" s="302" t="s">
        <v>4210</v>
      </c>
      <c r="B2919" s="305">
        <v>100675</v>
      </c>
      <c r="C2919" s="302" t="s">
        <v>4290</v>
      </c>
      <c r="D2919" s="305" t="s">
        <v>36</v>
      </c>
      <c r="E2919" s="306">
        <v>2.12E-2</v>
      </c>
    </row>
    <row r="2920" spans="1:5" x14ac:dyDescent="0.25">
      <c r="A2920" s="302" t="s">
        <v>4210</v>
      </c>
      <c r="B2920" s="305">
        <v>90794</v>
      </c>
      <c r="C2920" s="302" t="s">
        <v>4291</v>
      </c>
      <c r="D2920" s="305" t="s">
        <v>36</v>
      </c>
      <c r="E2920" s="306">
        <v>8.0399999999999999E-2</v>
      </c>
    </row>
    <row r="2921" spans="1:5" x14ac:dyDescent="0.25">
      <c r="A2921" s="302" t="s">
        <v>4210</v>
      </c>
      <c r="B2921" s="305">
        <v>90795</v>
      </c>
      <c r="C2921" s="302" t="s">
        <v>4292</v>
      </c>
      <c r="D2921" s="305" t="s">
        <v>36</v>
      </c>
      <c r="E2921" s="306">
        <v>8.7999999999999995E-2</v>
      </c>
    </row>
    <row r="2922" spans="1:5" x14ac:dyDescent="0.25">
      <c r="A2922" s="302" t="s">
        <v>4210</v>
      </c>
      <c r="B2922" s="305">
        <v>90796</v>
      </c>
      <c r="C2922" s="302" t="s">
        <v>472</v>
      </c>
      <c r="D2922" s="305" t="s">
        <v>36</v>
      </c>
      <c r="E2922" s="306">
        <v>9.5399999999999999E-2</v>
      </c>
    </row>
    <row r="2923" spans="1:5" x14ac:dyDescent="0.25">
      <c r="A2923" s="302" t="s">
        <v>4210</v>
      </c>
      <c r="B2923" s="305">
        <v>90797</v>
      </c>
      <c r="C2923" s="302" t="s">
        <v>470</v>
      </c>
      <c r="D2923" s="305" t="s">
        <v>36</v>
      </c>
      <c r="E2923" s="306">
        <v>0.1026</v>
      </c>
    </row>
    <row r="2924" spans="1:5" x14ac:dyDescent="0.25">
      <c r="A2924" s="302" t="s">
        <v>4210</v>
      </c>
      <c r="B2924" s="305">
        <v>90791</v>
      </c>
      <c r="C2924" s="302" t="s">
        <v>4293</v>
      </c>
      <c r="D2924" s="305" t="s">
        <v>36</v>
      </c>
      <c r="E2924" s="306">
        <v>2.18E-2</v>
      </c>
    </row>
    <row r="2925" spans="1:5" x14ac:dyDescent="0.25">
      <c r="A2925" s="302" t="s">
        <v>4210</v>
      </c>
      <c r="B2925" s="305">
        <v>90793</v>
      </c>
      <c r="C2925" s="302" t="s">
        <v>4294</v>
      </c>
      <c r="D2925" s="305" t="s">
        <v>36</v>
      </c>
      <c r="E2925" s="306">
        <v>2.5700000000000001E-2</v>
      </c>
    </row>
    <row r="2926" spans="1:5" x14ac:dyDescent="0.25">
      <c r="A2926" s="302" t="s">
        <v>4210</v>
      </c>
      <c r="B2926" s="305">
        <v>90798</v>
      </c>
      <c r="C2926" s="302" t="s">
        <v>4295</v>
      </c>
      <c r="D2926" s="305" t="s">
        <v>36</v>
      </c>
      <c r="E2926" s="306">
        <v>7.2900000000000006E-2</v>
      </c>
    </row>
    <row r="2927" spans="1:5" x14ac:dyDescent="0.25">
      <c r="A2927" s="302" t="s">
        <v>4210</v>
      </c>
      <c r="B2927" s="305">
        <v>90799</v>
      </c>
      <c r="C2927" s="302" t="s">
        <v>4296</v>
      </c>
      <c r="D2927" s="305" t="s">
        <v>36</v>
      </c>
      <c r="E2927" s="306">
        <v>7.6700000000000004E-2</v>
      </c>
    </row>
    <row r="2928" spans="1:5" x14ac:dyDescent="0.25">
      <c r="A2928" s="302" t="s">
        <v>4210</v>
      </c>
      <c r="B2928" s="305">
        <v>100704</v>
      </c>
      <c r="C2928" s="302" t="s">
        <v>4297</v>
      </c>
      <c r="D2928" s="305" t="s">
        <v>36</v>
      </c>
      <c r="E2928" s="306">
        <v>0.26960000000000001</v>
      </c>
    </row>
    <row r="2929" spans="1:5" x14ac:dyDescent="0.25">
      <c r="A2929" s="302" t="s">
        <v>4210</v>
      </c>
      <c r="B2929" s="305">
        <v>90838</v>
      </c>
      <c r="C2929" s="302" t="s">
        <v>4298</v>
      </c>
      <c r="D2929" s="305" t="s">
        <v>36</v>
      </c>
      <c r="E2929" s="306">
        <v>9.64E-2</v>
      </c>
    </row>
    <row r="2930" spans="1:5" x14ac:dyDescent="0.25">
      <c r="A2930" s="302" t="s">
        <v>4210</v>
      </c>
      <c r="B2930" s="305">
        <v>91338</v>
      </c>
      <c r="C2930" s="302" t="s">
        <v>4299</v>
      </c>
      <c r="D2930" s="305" t="s">
        <v>237</v>
      </c>
      <c r="E2930" s="306">
        <v>1.26E-2</v>
      </c>
    </row>
    <row r="2931" spans="1:5" x14ac:dyDescent="0.25">
      <c r="A2931" s="302" t="s">
        <v>4210</v>
      </c>
      <c r="B2931" s="305">
        <v>94805</v>
      </c>
      <c r="C2931" s="302" t="s">
        <v>4300</v>
      </c>
      <c r="D2931" s="305" t="s">
        <v>36</v>
      </c>
      <c r="E2931" s="306">
        <v>2.29E-2</v>
      </c>
    </row>
    <row r="2932" spans="1:5" x14ac:dyDescent="0.25">
      <c r="A2932" s="302" t="s">
        <v>4210</v>
      </c>
      <c r="B2932" s="305">
        <v>100702</v>
      </c>
      <c r="C2932" s="302" t="s">
        <v>4301</v>
      </c>
      <c r="D2932" s="305" t="s">
        <v>237</v>
      </c>
      <c r="E2932" s="306">
        <v>1.77E-2</v>
      </c>
    </row>
    <row r="2933" spans="1:5" x14ac:dyDescent="0.25">
      <c r="A2933" s="302" t="s">
        <v>4210</v>
      </c>
      <c r="B2933" s="305">
        <v>100701</v>
      </c>
      <c r="C2933" s="302" t="s">
        <v>4302</v>
      </c>
      <c r="D2933" s="305" t="s">
        <v>237</v>
      </c>
      <c r="E2933" s="306">
        <v>3.4599999999999999E-2</v>
      </c>
    </row>
    <row r="2934" spans="1:5" x14ac:dyDescent="0.25">
      <c r="A2934" s="302" t="s">
        <v>4210</v>
      </c>
      <c r="B2934" s="305">
        <v>100700</v>
      </c>
      <c r="C2934" s="302" t="s">
        <v>4303</v>
      </c>
      <c r="D2934" s="305" t="s">
        <v>36</v>
      </c>
      <c r="E2934" s="306">
        <v>0.1686</v>
      </c>
    </row>
    <row r="2935" spans="1:5" x14ac:dyDescent="0.25">
      <c r="A2935" s="302" t="s">
        <v>4210</v>
      </c>
      <c r="B2935" s="305">
        <v>91295</v>
      </c>
      <c r="C2935" s="302" t="s">
        <v>4304</v>
      </c>
      <c r="D2935" s="305" t="s">
        <v>36</v>
      </c>
      <c r="E2935" s="306">
        <v>0.1074</v>
      </c>
    </row>
    <row r="2936" spans="1:5" x14ac:dyDescent="0.25">
      <c r="A2936" s="302" t="s">
        <v>4210</v>
      </c>
      <c r="B2936" s="305">
        <v>91296</v>
      </c>
      <c r="C2936" s="302" t="s">
        <v>4305</v>
      </c>
      <c r="D2936" s="305" t="s">
        <v>36</v>
      </c>
      <c r="E2936" s="306">
        <v>0.1108</v>
      </c>
    </row>
    <row r="2937" spans="1:5" x14ac:dyDescent="0.25">
      <c r="A2937" s="302" t="s">
        <v>4210</v>
      </c>
      <c r="B2937" s="305">
        <v>91297</v>
      </c>
      <c r="C2937" s="302" t="s">
        <v>4306</v>
      </c>
      <c r="D2937" s="305" t="s">
        <v>36</v>
      </c>
      <c r="E2937" s="306">
        <v>0.1104</v>
      </c>
    </row>
    <row r="2938" spans="1:5" x14ac:dyDescent="0.25">
      <c r="A2938" s="302" t="s">
        <v>4210</v>
      </c>
      <c r="B2938" s="305">
        <v>90820</v>
      </c>
      <c r="C2938" s="302" t="s">
        <v>4307</v>
      </c>
      <c r="D2938" s="305" t="s">
        <v>36</v>
      </c>
      <c r="E2938" s="306">
        <v>0.1144</v>
      </c>
    </row>
    <row r="2939" spans="1:5" x14ac:dyDescent="0.25">
      <c r="A2939" s="302" t="s">
        <v>4210</v>
      </c>
      <c r="B2939" s="305">
        <v>90821</v>
      </c>
      <c r="C2939" s="302" t="s">
        <v>4308</v>
      </c>
      <c r="D2939" s="305" t="s">
        <v>36</v>
      </c>
      <c r="E2939" s="306">
        <v>0.124</v>
      </c>
    </row>
    <row r="2940" spans="1:5" x14ac:dyDescent="0.25">
      <c r="A2940" s="302" t="s">
        <v>4210</v>
      </c>
      <c r="B2940" s="305">
        <v>90822</v>
      </c>
      <c r="C2940" s="302" t="s">
        <v>4309</v>
      </c>
      <c r="D2940" s="305" t="s">
        <v>36</v>
      </c>
      <c r="E2940" s="306">
        <v>0.1268</v>
      </c>
    </row>
    <row r="2941" spans="1:5" x14ac:dyDescent="0.25">
      <c r="A2941" s="302" t="s">
        <v>4210</v>
      </c>
      <c r="B2941" s="305">
        <v>90823</v>
      </c>
      <c r="C2941" s="302" t="s">
        <v>4310</v>
      </c>
      <c r="D2941" s="305" t="s">
        <v>36</v>
      </c>
      <c r="E2941" s="306">
        <v>0.1124</v>
      </c>
    </row>
    <row r="2942" spans="1:5" x14ac:dyDescent="0.25">
      <c r="A2942" s="302" t="s">
        <v>4210</v>
      </c>
      <c r="B2942" s="305">
        <v>90824</v>
      </c>
      <c r="C2942" s="302" t="s">
        <v>4311</v>
      </c>
      <c r="D2942" s="305" t="s">
        <v>36</v>
      </c>
      <c r="E2942" s="306">
        <v>0.1011</v>
      </c>
    </row>
    <row r="2943" spans="1:5" x14ac:dyDescent="0.25">
      <c r="A2943" s="302" t="s">
        <v>4210</v>
      </c>
      <c r="B2943" s="305">
        <v>91009</v>
      </c>
      <c r="C2943" s="302" t="s">
        <v>4312</v>
      </c>
      <c r="D2943" s="305" t="s">
        <v>36</v>
      </c>
      <c r="E2943" s="306">
        <v>0.1105</v>
      </c>
    </row>
    <row r="2944" spans="1:5" x14ac:dyDescent="0.25">
      <c r="A2944" s="302" t="s">
        <v>4210</v>
      </c>
      <c r="B2944" s="305">
        <v>91010</v>
      </c>
      <c r="C2944" s="302" t="s">
        <v>4313</v>
      </c>
      <c r="D2944" s="305" t="s">
        <v>36</v>
      </c>
      <c r="E2944" s="306">
        <v>0.1197</v>
      </c>
    </row>
    <row r="2945" spans="1:5" x14ac:dyDescent="0.25">
      <c r="A2945" s="302" t="s">
        <v>4210</v>
      </c>
      <c r="B2945" s="305">
        <v>91011</v>
      </c>
      <c r="C2945" s="302" t="s">
        <v>4314</v>
      </c>
      <c r="D2945" s="305" t="s">
        <v>36</v>
      </c>
      <c r="E2945" s="306">
        <v>0.11219999999999999</v>
      </c>
    </row>
    <row r="2946" spans="1:5" x14ac:dyDescent="0.25">
      <c r="A2946" s="302" t="s">
        <v>4210</v>
      </c>
      <c r="B2946" s="305">
        <v>91012</v>
      </c>
      <c r="C2946" s="302" t="s">
        <v>4315</v>
      </c>
      <c r="D2946" s="305" t="s">
        <v>36</v>
      </c>
      <c r="E2946" s="306">
        <v>0.10979999999999999</v>
      </c>
    </row>
    <row r="2947" spans="1:5" x14ac:dyDescent="0.25">
      <c r="A2947" s="302" t="s">
        <v>4210</v>
      </c>
      <c r="B2947" s="305">
        <v>91298</v>
      </c>
      <c r="C2947" s="302" t="s">
        <v>4316</v>
      </c>
      <c r="D2947" s="305" t="s">
        <v>36</v>
      </c>
      <c r="E2947" s="306">
        <v>6.1199999999999997E-2</v>
      </c>
    </row>
    <row r="2948" spans="1:5" x14ac:dyDescent="0.25">
      <c r="A2948" s="302" t="s">
        <v>4210</v>
      </c>
      <c r="B2948" s="305">
        <v>90825</v>
      </c>
      <c r="C2948" s="302" t="s">
        <v>4317</v>
      </c>
      <c r="D2948" s="305" t="s">
        <v>36</v>
      </c>
      <c r="E2948" s="306">
        <v>9.8699999999999996E-2</v>
      </c>
    </row>
    <row r="2949" spans="1:5" x14ac:dyDescent="0.25">
      <c r="A2949" s="302" t="s">
        <v>4210</v>
      </c>
      <c r="B2949" s="305">
        <v>91299</v>
      </c>
      <c r="C2949" s="302" t="s">
        <v>4318</v>
      </c>
      <c r="D2949" s="305" t="s">
        <v>36</v>
      </c>
      <c r="E2949" s="306">
        <v>6.13E-2</v>
      </c>
    </row>
    <row r="2950" spans="1:5" x14ac:dyDescent="0.25">
      <c r="A2950" s="302" t="s">
        <v>4210</v>
      </c>
      <c r="B2950" s="305">
        <v>91341</v>
      </c>
      <c r="C2950" s="302" t="s">
        <v>4319</v>
      </c>
      <c r="D2950" s="305" t="s">
        <v>237</v>
      </c>
      <c r="E2950" s="306">
        <v>1.7600000000000001E-2</v>
      </c>
    </row>
    <row r="2951" spans="1:5" x14ac:dyDescent="0.25">
      <c r="A2951" s="302" t="s">
        <v>4210</v>
      </c>
      <c r="B2951" s="305">
        <v>94806</v>
      </c>
      <c r="C2951" s="302" t="s">
        <v>4320</v>
      </c>
      <c r="D2951" s="305" t="s">
        <v>36</v>
      </c>
      <c r="E2951" s="306">
        <v>5.1499999999999997E-2</v>
      </c>
    </row>
    <row r="2952" spans="1:5" x14ac:dyDescent="0.25">
      <c r="A2952" s="302" t="s">
        <v>4210</v>
      </c>
      <c r="B2952" s="305">
        <v>94807</v>
      </c>
      <c r="C2952" s="302" t="s">
        <v>4321</v>
      </c>
      <c r="D2952" s="305" t="s">
        <v>36</v>
      </c>
      <c r="E2952" s="306">
        <v>5.9299999999999999E-2</v>
      </c>
    </row>
    <row r="2953" spans="1:5" x14ac:dyDescent="0.25">
      <c r="A2953" s="302" t="s">
        <v>4210</v>
      </c>
      <c r="B2953" s="305">
        <v>100703</v>
      </c>
      <c r="C2953" s="302" t="s">
        <v>4322</v>
      </c>
      <c r="D2953" s="305" t="s">
        <v>36</v>
      </c>
      <c r="E2953" s="306">
        <v>0.35909999999999997</v>
      </c>
    </row>
    <row r="2954" spans="1:5" x14ac:dyDescent="0.25">
      <c r="A2954" s="302" t="s">
        <v>4210</v>
      </c>
      <c r="B2954" s="305">
        <v>100695</v>
      </c>
      <c r="C2954" s="302" t="s">
        <v>4323</v>
      </c>
      <c r="D2954" s="305" t="s">
        <v>36</v>
      </c>
      <c r="E2954" s="306">
        <v>0.97699999999999998</v>
      </c>
    </row>
    <row r="2955" spans="1:5" x14ac:dyDescent="0.25">
      <c r="A2955" s="302" t="s">
        <v>4210</v>
      </c>
      <c r="B2955" s="305">
        <v>100696</v>
      </c>
      <c r="C2955" s="302" t="s">
        <v>4324</v>
      </c>
      <c r="D2955" s="305" t="s">
        <v>36</v>
      </c>
      <c r="E2955" s="306">
        <v>0.97929999999999995</v>
      </c>
    </row>
    <row r="2956" spans="1:5" x14ac:dyDescent="0.25">
      <c r="A2956" s="302" t="s">
        <v>4210</v>
      </c>
      <c r="B2956" s="305">
        <v>100697</v>
      </c>
      <c r="C2956" s="302" t="s">
        <v>4325</v>
      </c>
      <c r="D2956" s="305" t="s">
        <v>36</v>
      </c>
      <c r="E2956" s="306">
        <v>0.98119999999999996</v>
      </c>
    </row>
    <row r="2957" spans="1:5" x14ac:dyDescent="0.25">
      <c r="A2957" s="302" t="s">
        <v>4210</v>
      </c>
      <c r="B2957" s="305">
        <v>100698</v>
      </c>
      <c r="C2957" s="302" t="s">
        <v>4326</v>
      </c>
      <c r="D2957" s="305" t="s">
        <v>36</v>
      </c>
      <c r="E2957" s="306">
        <v>0.98280000000000001</v>
      </c>
    </row>
    <row r="2958" spans="1:5" x14ac:dyDescent="0.25">
      <c r="A2958" s="302" t="s">
        <v>4210</v>
      </c>
      <c r="B2958" s="305">
        <v>100699</v>
      </c>
      <c r="C2958" s="302" t="s">
        <v>4327</v>
      </c>
      <c r="D2958" s="305" t="s">
        <v>36</v>
      </c>
      <c r="E2958" s="306">
        <v>0.98550000000000004</v>
      </c>
    </row>
    <row r="2959" spans="1:5" x14ac:dyDescent="0.25">
      <c r="A2959" s="302" t="s">
        <v>4210</v>
      </c>
      <c r="B2959" s="305">
        <v>100705</v>
      </c>
      <c r="C2959" s="302" t="s">
        <v>4328</v>
      </c>
      <c r="D2959" s="305" t="s">
        <v>36</v>
      </c>
      <c r="E2959" s="306">
        <v>0.40589999999999998</v>
      </c>
    </row>
    <row r="2960" spans="1:5" x14ac:dyDescent="0.25">
      <c r="A2960" s="302" t="s">
        <v>4329</v>
      </c>
      <c r="B2960" s="305">
        <v>101173</v>
      </c>
      <c r="C2960" s="302" t="s">
        <v>4330</v>
      </c>
      <c r="D2960" s="305" t="s">
        <v>8</v>
      </c>
      <c r="E2960" s="306">
        <v>0.50749999999999995</v>
      </c>
    </row>
    <row r="2961" spans="1:5" x14ac:dyDescent="0.25">
      <c r="A2961" s="302" t="s">
        <v>4329</v>
      </c>
      <c r="B2961" s="305">
        <v>101174</v>
      </c>
      <c r="C2961" s="302" t="s">
        <v>4331</v>
      </c>
      <c r="D2961" s="305" t="s">
        <v>8</v>
      </c>
      <c r="E2961" s="306">
        <v>0.55720000000000003</v>
      </c>
    </row>
    <row r="2962" spans="1:5" x14ac:dyDescent="0.25">
      <c r="A2962" s="302" t="s">
        <v>4329</v>
      </c>
      <c r="B2962" s="305">
        <v>101175</v>
      </c>
      <c r="C2962" s="302" t="s">
        <v>4332</v>
      </c>
      <c r="D2962" s="305" t="s">
        <v>8</v>
      </c>
      <c r="E2962" s="306">
        <v>0.55410000000000004</v>
      </c>
    </row>
    <row r="2963" spans="1:5" x14ac:dyDescent="0.25">
      <c r="A2963" s="302" t="s">
        <v>4329</v>
      </c>
      <c r="B2963" s="305">
        <v>101176</v>
      </c>
      <c r="C2963" s="302" t="s">
        <v>4333</v>
      </c>
      <c r="D2963" s="305" t="s">
        <v>8</v>
      </c>
      <c r="E2963" s="306">
        <v>0.49430000000000002</v>
      </c>
    </row>
    <row r="2964" spans="1:5" x14ac:dyDescent="0.25">
      <c r="A2964" s="302" t="s">
        <v>4334</v>
      </c>
      <c r="B2964" s="305">
        <v>100899</v>
      </c>
      <c r="C2964" s="302" t="s">
        <v>4335</v>
      </c>
      <c r="D2964" s="305" t="s">
        <v>8</v>
      </c>
      <c r="E2964" s="306">
        <v>0.38379999999999997</v>
      </c>
    </row>
    <row r="2965" spans="1:5" x14ac:dyDescent="0.25">
      <c r="A2965" s="302" t="s">
        <v>4334</v>
      </c>
      <c r="B2965" s="305">
        <v>100896</v>
      </c>
      <c r="C2965" s="302" t="s">
        <v>4336</v>
      </c>
      <c r="D2965" s="305" t="s">
        <v>8</v>
      </c>
      <c r="E2965" s="306">
        <v>0.13900000000000001</v>
      </c>
    </row>
    <row r="2966" spans="1:5" x14ac:dyDescent="0.25">
      <c r="A2966" s="302" t="s">
        <v>4334</v>
      </c>
      <c r="B2966" s="305">
        <v>100897</v>
      </c>
      <c r="C2966" s="302" t="s">
        <v>4337</v>
      </c>
      <c r="D2966" s="305" t="s">
        <v>8</v>
      </c>
      <c r="E2966" s="306">
        <v>8.9200000000000002E-2</v>
      </c>
    </row>
    <row r="2967" spans="1:5" x14ac:dyDescent="0.25">
      <c r="A2967" s="302" t="s">
        <v>4334</v>
      </c>
      <c r="B2967" s="305">
        <v>100900</v>
      </c>
      <c r="C2967" s="302" t="s">
        <v>4338</v>
      </c>
      <c r="D2967" s="305" t="s">
        <v>8</v>
      </c>
      <c r="E2967" s="306">
        <v>6.6199999999999995E-2</v>
      </c>
    </row>
    <row r="2968" spans="1:5" x14ac:dyDescent="0.25">
      <c r="A2968" s="302" t="s">
        <v>4334</v>
      </c>
      <c r="B2968" s="305">
        <v>100898</v>
      </c>
      <c r="C2968" s="302" t="s">
        <v>4339</v>
      </c>
      <c r="D2968" s="305" t="s">
        <v>8</v>
      </c>
      <c r="E2968" s="306">
        <v>5.7099999999999998E-2</v>
      </c>
    </row>
    <row r="2969" spans="1:5" x14ac:dyDescent="0.25">
      <c r="A2969" s="302" t="s">
        <v>4340</v>
      </c>
      <c r="B2969" s="305">
        <v>100892</v>
      </c>
      <c r="C2969" s="302" t="s">
        <v>4341</v>
      </c>
      <c r="D2969" s="305" t="s">
        <v>1</v>
      </c>
      <c r="E2969" s="306">
        <v>6.6400000000000001E-2</v>
      </c>
    </row>
    <row r="2970" spans="1:5" x14ac:dyDescent="0.25">
      <c r="A2970" s="302" t="s">
        <v>4340</v>
      </c>
      <c r="B2970" s="305">
        <v>100893</v>
      </c>
      <c r="C2970" s="302" t="s">
        <v>4342</v>
      </c>
      <c r="D2970" s="305" t="s">
        <v>1</v>
      </c>
      <c r="E2970" s="306">
        <v>5.8500000000000003E-2</v>
      </c>
    </row>
    <row r="2971" spans="1:5" x14ac:dyDescent="0.25">
      <c r="A2971" s="302" t="s">
        <v>4340</v>
      </c>
      <c r="B2971" s="305">
        <v>100894</v>
      </c>
      <c r="C2971" s="302" t="s">
        <v>4343</v>
      </c>
      <c r="D2971" s="305" t="s">
        <v>1</v>
      </c>
      <c r="E2971" s="306">
        <v>4.9599999999999998E-2</v>
      </c>
    </row>
    <row r="2972" spans="1:5" x14ac:dyDescent="0.25">
      <c r="A2972" s="302" t="s">
        <v>4340</v>
      </c>
      <c r="B2972" s="305">
        <v>100889</v>
      </c>
      <c r="C2972" s="302" t="s">
        <v>4344</v>
      </c>
      <c r="D2972" s="305" t="s">
        <v>1</v>
      </c>
      <c r="E2972" s="306">
        <v>4.3999999999999997E-2</v>
      </c>
    </row>
    <row r="2973" spans="1:5" x14ac:dyDescent="0.25">
      <c r="A2973" s="302" t="s">
        <v>4340</v>
      </c>
      <c r="B2973" s="305">
        <v>100890</v>
      </c>
      <c r="C2973" s="302" t="s">
        <v>4345</v>
      </c>
      <c r="D2973" s="305" t="s">
        <v>1</v>
      </c>
      <c r="E2973" s="306">
        <v>3.49E-2</v>
      </c>
    </row>
    <row r="2974" spans="1:5" x14ac:dyDescent="0.25">
      <c r="A2974" s="302" t="s">
        <v>4346</v>
      </c>
      <c r="B2974" s="305">
        <v>100658</v>
      </c>
      <c r="C2974" s="302" t="s">
        <v>4347</v>
      </c>
      <c r="D2974" s="305" t="s">
        <v>8</v>
      </c>
      <c r="E2974" s="306">
        <v>7.4200000000000002E-2</v>
      </c>
    </row>
    <row r="2975" spans="1:5" x14ac:dyDescent="0.25">
      <c r="A2975" s="302" t="s">
        <v>4346</v>
      </c>
      <c r="B2975" s="305">
        <v>100657</v>
      </c>
      <c r="C2975" s="302" t="s">
        <v>4348</v>
      </c>
      <c r="D2975" s="305" t="s">
        <v>8</v>
      </c>
      <c r="E2975" s="306">
        <v>0.12740000000000001</v>
      </c>
    </row>
    <row r="2976" spans="1:5" x14ac:dyDescent="0.25">
      <c r="A2976" s="302" t="s">
        <v>4346</v>
      </c>
      <c r="B2976" s="305">
        <v>100656</v>
      </c>
      <c r="C2976" s="302" t="s">
        <v>4349</v>
      </c>
      <c r="D2976" s="305" t="s">
        <v>8</v>
      </c>
      <c r="E2976" s="306">
        <v>0.15590000000000001</v>
      </c>
    </row>
    <row r="2977" spans="1:5" x14ac:dyDescent="0.25">
      <c r="A2977" s="302" t="s">
        <v>4350</v>
      </c>
      <c r="B2977" s="305">
        <v>100651</v>
      </c>
      <c r="C2977" s="302" t="s">
        <v>4351</v>
      </c>
      <c r="D2977" s="305" t="s">
        <v>8</v>
      </c>
      <c r="E2977" s="306">
        <v>0.1191</v>
      </c>
    </row>
    <row r="2978" spans="1:5" x14ac:dyDescent="0.25">
      <c r="A2978" s="302" t="s">
        <v>4350</v>
      </c>
      <c r="B2978" s="305">
        <v>100652</v>
      </c>
      <c r="C2978" s="302" t="s">
        <v>4352</v>
      </c>
      <c r="D2978" s="305" t="s">
        <v>8</v>
      </c>
      <c r="E2978" s="306">
        <v>8.2299999999999998E-2</v>
      </c>
    </row>
    <row r="2979" spans="1:5" x14ac:dyDescent="0.25">
      <c r="A2979" s="302" t="s">
        <v>4350</v>
      </c>
      <c r="B2979" s="305">
        <v>100653</v>
      </c>
      <c r="C2979" s="302" t="s">
        <v>4353</v>
      </c>
      <c r="D2979" s="305" t="s">
        <v>8</v>
      </c>
      <c r="E2979" s="306">
        <v>6.1800000000000001E-2</v>
      </c>
    </row>
    <row r="2980" spans="1:5" x14ac:dyDescent="0.25">
      <c r="A2980" s="302" t="s">
        <v>4350</v>
      </c>
      <c r="B2980" s="305">
        <v>100654</v>
      </c>
      <c r="C2980" s="302" t="s">
        <v>4354</v>
      </c>
      <c r="D2980" s="305" t="s">
        <v>8</v>
      </c>
      <c r="E2980" s="306">
        <v>5.2999999999999999E-2</v>
      </c>
    </row>
    <row r="2981" spans="1:5" x14ac:dyDescent="0.25">
      <c r="A2981" s="302" t="s">
        <v>4350</v>
      </c>
      <c r="B2981" s="305">
        <v>100655</v>
      </c>
      <c r="C2981" s="302" t="s">
        <v>4355</v>
      </c>
      <c r="D2981" s="305" t="s">
        <v>8</v>
      </c>
      <c r="E2981" s="306">
        <v>3.8699999999999998E-2</v>
      </c>
    </row>
    <row r="2982" spans="1:5" x14ac:dyDescent="0.25">
      <c r="A2982" s="302" t="s">
        <v>4356</v>
      </c>
      <c r="B2982" s="305">
        <v>100364</v>
      </c>
      <c r="C2982" s="302" t="s">
        <v>4357</v>
      </c>
      <c r="D2982" s="305" t="s">
        <v>36</v>
      </c>
      <c r="E2982" s="306">
        <v>0.36420000000000002</v>
      </c>
    </row>
    <row r="2983" spans="1:5" x14ac:dyDescent="0.25">
      <c r="A2983" s="302" t="s">
        <v>4356</v>
      </c>
      <c r="B2983" s="305">
        <v>100374</v>
      </c>
      <c r="C2983" s="302" t="s">
        <v>4358</v>
      </c>
      <c r="D2983" s="305" t="s">
        <v>36</v>
      </c>
      <c r="E2983" s="306">
        <v>0.38990000000000002</v>
      </c>
    </row>
    <row r="2984" spans="1:5" x14ac:dyDescent="0.25">
      <c r="A2984" s="302" t="s">
        <v>4356</v>
      </c>
      <c r="B2984" s="305">
        <v>100365</v>
      </c>
      <c r="C2984" s="302" t="s">
        <v>4359</v>
      </c>
      <c r="D2984" s="305" t="s">
        <v>36</v>
      </c>
      <c r="E2984" s="306">
        <v>0.38650000000000001</v>
      </c>
    </row>
    <row r="2985" spans="1:5" x14ac:dyDescent="0.25">
      <c r="A2985" s="302" t="s">
        <v>4356</v>
      </c>
      <c r="B2985" s="305">
        <v>100375</v>
      </c>
      <c r="C2985" s="302" t="s">
        <v>4360</v>
      </c>
      <c r="D2985" s="305" t="s">
        <v>36</v>
      </c>
      <c r="E2985" s="306">
        <v>0.42270000000000002</v>
      </c>
    </row>
    <row r="2986" spans="1:5" x14ac:dyDescent="0.25">
      <c r="A2986" s="302" t="s">
        <v>4356</v>
      </c>
      <c r="B2986" s="305">
        <v>100366</v>
      </c>
      <c r="C2986" s="302" t="s">
        <v>4361</v>
      </c>
      <c r="D2986" s="305" t="s">
        <v>36</v>
      </c>
      <c r="E2986" s="306">
        <v>0.36259999999999998</v>
      </c>
    </row>
    <row r="2987" spans="1:5" x14ac:dyDescent="0.25">
      <c r="A2987" s="302" t="s">
        <v>4356</v>
      </c>
      <c r="B2987" s="305">
        <v>100376</v>
      </c>
      <c r="C2987" s="302" t="s">
        <v>4362</v>
      </c>
      <c r="D2987" s="305" t="s">
        <v>36</v>
      </c>
      <c r="E2987" s="306">
        <v>0.43180000000000002</v>
      </c>
    </row>
    <row r="2988" spans="1:5" x14ac:dyDescent="0.25">
      <c r="A2988" s="302" t="s">
        <v>4356</v>
      </c>
      <c r="B2988" s="305">
        <v>100357</v>
      </c>
      <c r="C2988" s="302" t="s">
        <v>4363</v>
      </c>
      <c r="D2988" s="305" t="s">
        <v>36</v>
      </c>
      <c r="E2988" s="306">
        <v>0.36959999999999998</v>
      </c>
    </row>
    <row r="2989" spans="1:5" x14ac:dyDescent="0.25">
      <c r="A2989" s="302" t="s">
        <v>4356</v>
      </c>
      <c r="B2989" s="305">
        <v>100367</v>
      </c>
      <c r="C2989" s="302" t="s">
        <v>4364</v>
      </c>
      <c r="D2989" s="305" t="s">
        <v>36</v>
      </c>
      <c r="E2989" s="306">
        <v>0.37940000000000002</v>
      </c>
    </row>
    <row r="2990" spans="1:5" x14ac:dyDescent="0.25">
      <c r="A2990" s="302" t="s">
        <v>4356</v>
      </c>
      <c r="B2990" s="305">
        <v>100358</v>
      </c>
      <c r="C2990" s="302" t="s">
        <v>4365</v>
      </c>
      <c r="D2990" s="305" t="s">
        <v>36</v>
      </c>
      <c r="E2990" s="306">
        <v>0.44379999999999997</v>
      </c>
    </row>
    <row r="2991" spans="1:5" x14ac:dyDescent="0.25">
      <c r="A2991" s="302" t="s">
        <v>4356</v>
      </c>
      <c r="B2991" s="305">
        <v>100368</v>
      </c>
      <c r="C2991" s="302" t="s">
        <v>4366</v>
      </c>
      <c r="D2991" s="305" t="s">
        <v>36</v>
      </c>
      <c r="E2991" s="306">
        <v>0.45450000000000002</v>
      </c>
    </row>
    <row r="2992" spans="1:5" x14ac:dyDescent="0.25">
      <c r="A2992" s="302" t="s">
        <v>4356</v>
      </c>
      <c r="B2992" s="305">
        <v>100359</v>
      </c>
      <c r="C2992" s="302" t="s">
        <v>4367</v>
      </c>
      <c r="D2992" s="305" t="s">
        <v>36</v>
      </c>
      <c r="E2992" s="306">
        <v>0.42299999999999999</v>
      </c>
    </row>
    <row r="2993" spans="1:5" x14ac:dyDescent="0.25">
      <c r="A2993" s="302" t="s">
        <v>4356</v>
      </c>
      <c r="B2993" s="305">
        <v>100369</v>
      </c>
      <c r="C2993" s="302" t="s">
        <v>4368</v>
      </c>
      <c r="D2993" s="305" t="s">
        <v>36</v>
      </c>
      <c r="E2993" s="306">
        <v>0.43269999999999997</v>
      </c>
    </row>
    <row r="2994" spans="1:5" x14ac:dyDescent="0.25">
      <c r="A2994" s="302" t="s">
        <v>4356</v>
      </c>
      <c r="B2994" s="305">
        <v>100360</v>
      </c>
      <c r="C2994" s="302" t="s">
        <v>4369</v>
      </c>
      <c r="D2994" s="305" t="s">
        <v>36</v>
      </c>
      <c r="E2994" s="306">
        <v>0.42120000000000002</v>
      </c>
    </row>
    <row r="2995" spans="1:5" x14ac:dyDescent="0.25">
      <c r="A2995" s="302" t="s">
        <v>4356</v>
      </c>
      <c r="B2995" s="305">
        <v>100370</v>
      </c>
      <c r="C2995" s="302" t="s">
        <v>4370</v>
      </c>
      <c r="D2995" s="305" t="s">
        <v>36</v>
      </c>
      <c r="E2995" s="306">
        <v>0.40400000000000003</v>
      </c>
    </row>
    <row r="2996" spans="1:5" x14ac:dyDescent="0.25">
      <c r="A2996" s="302" t="s">
        <v>4356</v>
      </c>
      <c r="B2996" s="305">
        <v>100361</v>
      </c>
      <c r="C2996" s="302" t="s">
        <v>4371</v>
      </c>
      <c r="D2996" s="305" t="s">
        <v>36</v>
      </c>
      <c r="E2996" s="306">
        <v>0.45689999999999997</v>
      </c>
    </row>
    <row r="2997" spans="1:5" x14ac:dyDescent="0.25">
      <c r="A2997" s="302" t="s">
        <v>4356</v>
      </c>
      <c r="B2997" s="305">
        <v>100371</v>
      </c>
      <c r="C2997" s="302" t="s">
        <v>4372</v>
      </c>
      <c r="D2997" s="305" t="s">
        <v>36</v>
      </c>
      <c r="E2997" s="306">
        <v>0.47760000000000002</v>
      </c>
    </row>
    <row r="2998" spans="1:5" x14ac:dyDescent="0.25">
      <c r="A2998" s="302" t="s">
        <v>4356</v>
      </c>
      <c r="B2998" s="305">
        <v>100362</v>
      </c>
      <c r="C2998" s="302" t="s">
        <v>4373</v>
      </c>
      <c r="D2998" s="305" t="s">
        <v>36</v>
      </c>
      <c r="E2998" s="306">
        <v>0.37019999999999997</v>
      </c>
    </row>
    <row r="2999" spans="1:5" x14ac:dyDescent="0.25">
      <c r="A2999" s="302" t="s">
        <v>4356</v>
      </c>
      <c r="B2999" s="305">
        <v>100372</v>
      </c>
      <c r="C2999" s="302" t="s">
        <v>4374</v>
      </c>
      <c r="D2999" s="305" t="s">
        <v>36</v>
      </c>
      <c r="E2999" s="306">
        <v>0.39219999999999999</v>
      </c>
    </row>
    <row r="3000" spans="1:5" x14ac:dyDescent="0.25">
      <c r="A3000" s="302" t="s">
        <v>4356</v>
      </c>
      <c r="B3000" s="305">
        <v>100363</v>
      </c>
      <c r="C3000" s="302" t="s">
        <v>4375</v>
      </c>
      <c r="D3000" s="305" t="s">
        <v>36</v>
      </c>
      <c r="E3000" s="306">
        <v>0.3589</v>
      </c>
    </row>
    <row r="3001" spans="1:5" x14ac:dyDescent="0.25">
      <c r="A3001" s="302" t="s">
        <v>4356</v>
      </c>
      <c r="B3001" s="305">
        <v>100373</v>
      </c>
      <c r="C3001" s="302" t="s">
        <v>4376</v>
      </c>
      <c r="D3001" s="305" t="s">
        <v>36</v>
      </c>
      <c r="E3001" s="306">
        <v>0.37969999999999998</v>
      </c>
    </row>
    <row r="3002" spans="1:5" x14ac:dyDescent="0.25">
      <c r="A3002" s="302" t="s">
        <v>4356</v>
      </c>
      <c r="B3002" s="305">
        <v>100381</v>
      </c>
      <c r="C3002" s="302" t="s">
        <v>4377</v>
      </c>
      <c r="D3002" s="305" t="s">
        <v>237</v>
      </c>
      <c r="E3002" s="306">
        <v>0.49819999999999998</v>
      </c>
    </row>
    <row r="3003" spans="1:5" x14ac:dyDescent="0.25">
      <c r="A3003" s="302" t="s">
        <v>4356</v>
      </c>
      <c r="B3003" s="305">
        <v>100380</v>
      </c>
      <c r="C3003" s="302" t="s">
        <v>4378</v>
      </c>
      <c r="D3003" s="305" t="s">
        <v>237</v>
      </c>
      <c r="E3003" s="306">
        <v>0.44869999999999999</v>
      </c>
    </row>
    <row r="3004" spans="1:5" x14ac:dyDescent="0.25">
      <c r="A3004" s="302" t="s">
        <v>4356</v>
      </c>
      <c r="B3004" s="305">
        <v>100379</v>
      </c>
      <c r="C3004" s="302" t="s">
        <v>4379</v>
      </c>
      <c r="D3004" s="305" t="s">
        <v>237</v>
      </c>
      <c r="E3004" s="306">
        <v>0.38069999999999998</v>
      </c>
    </row>
    <row r="3005" spans="1:5" x14ac:dyDescent="0.25">
      <c r="A3005" s="302" t="s">
        <v>4356</v>
      </c>
      <c r="B3005" s="305">
        <v>100384</v>
      </c>
      <c r="C3005" s="302" t="s">
        <v>4380</v>
      </c>
      <c r="D3005" s="305" t="s">
        <v>237</v>
      </c>
      <c r="E3005" s="306">
        <v>0.29859999999999998</v>
      </c>
    </row>
    <row r="3006" spans="1:5" x14ac:dyDescent="0.25">
      <c r="A3006" s="302" t="s">
        <v>4356</v>
      </c>
      <c r="B3006" s="305">
        <v>100383</v>
      </c>
      <c r="C3006" s="302" t="s">
        <v>4381</v>
      </c>
      <c r="D3006" s="305" t="s">
        <v>237</v>
      </c>
      <c r="E3006" s="306">
        <v>0.248</v>
      </c>
    </row>
    <row r="3007" spans="1:5" x14ac:dyDescent="0.25">
      <c r="A3007" s="302" t="s">
        <v>4356</v>
      </c>
      <c r="B3007" s="305">
        <v>100382</v>
      </c>
      <c r="C3007" s="302" t="s">
        <v>4382</v>
      </c>
      <c r="D3007" s="305" t="s">
        <v>237</v>
      </c>
      <c r="E3007" s="306">
        <v>0.23769999999999999</v>
      </c>
    </row>
    <row r="3008" spans="1:5" x14ac:dyDescent="0.25">
      <c r="A3008" s="302" t="s">
        <v>4356</v>
      </c>
      <c r="B3008" s="305">
        <v>100387</v>
      </c>
      <c r="C3008" s="302" t="s">
        <v>4383</v>
      </c>
      <c r="D3008" s="305" t="s">
        <v>237</v>
      </c>
      <c r="E3008" s="306">
        <v>0.38640000000000002</v>
      </c>
    </row>
    <row r="3009" spans="1:5" x14ac:dyDescent="0.25">
      <c r="A3009" s="302" t="s">
        <v>4356</v>
      </c>
      <c r="B3009" s="305">
        <v>100386</v>
      </c>
      <c r="C3009" s="302" t="s">
        <v>4384</v>
      </c>
      <c r="D3009" s="305" t="s">
        <v>237</v>
      </c>
      <c r="E3009" s="306">
        <v>0.36899999999999999</v>
      </c>
    </row>
    <row r="3010" spans="1:5" x14ac:dyDescent="0.25">
      <c r="A3010" s="302" t="s">
        <v>4356</v>
      </c>
      <c r="B3010" s="305">
        <v>100385</v>
      </c>
      <c r="C3010" s="302" t="s">
        <v>4385</v>
      </c>
      <c r="D3010" s="305" t="s">
        <v>237</v>
      </c>
      <c r="E3010" s="306">
        <v>0.32119999999999999</v>
      </c>
    </row>
    <row r="3011" spans="1:5" x14ac:dyDescent="0.25">
      <c r="A3011" s="302" t="s">
        <v>4356</v>
      </c>
      <c r="B3011" s="305">
        <v>100377</v>
      </c>
      <c r="C3011" s="302" t="s">
        <v>4386</v>
      </c>
      <c r="D3011" s="305" t="s">
        <v>1</v>
      </c>
      <c r="E3011" s="306">
        <v>0.1663</v>
      </c>
    </row>
    <row r="3012" spans="1:5" x14ac:dyDescent="0.25">
      <c r="A3012" s="302" t="s">
        <v>4356</v>
      </c>
      <c r="B3012" s="305">
        <v>100378</v>
      </c>
      <c r="C3012" s="302" t="s">
        <v>4387</v>
      </c>
      <c r="D3012" s="305" t="s">
        <v>1</v>
      </c>
      <c r="E3012" s="306">
        <v>0.16189999999999999</v>
      </c>
    </row>
    <row r="3013" spans="1:5" x14ac:dyDescent="0.25">
      <c r="A3013" s="302" t="s">
        <v>4356</v>
      </c>
      <c r="B3013" s="305">
        <v>92596</v>
      </c>
      <c r="C3013" s="302" t="s">
        <v>4388</v>
      </c>
      <c r="D3013" s="305" t="s">
        <v>36</v>
      </c>
      <c r="E3013" s="306">
        <v>0.18859999999999999</v>
      </c>
    </row>
    <row r="3014" spans="1:5" x14ac:dyDescent="0.25">
      <c r="A3014" s="302" t="s">
        <v>4356</v>
      </c>
      <c r="B3014" s="305">
        <v>92616</v>
      </c>
      <c r="C3014" s="302" t="s">
        <v>4389</v>
      </c>
      <c r="D3014" s="305" t="s">
        <v>36</v>
      </c>
      <c r="E3014" s="306">
        <v>0.19800000000000001</v>
      </c>
    </row>
    <row r="3015" spans="1:5" x14ac:dyDescent="0.25">
      <c r="A3015" s="302" t="s">
        <v>4356</v>
      </c>
      <c r="B3015" s="305">
        <v>92598</v>
      </c>
      <c r="C3015" s="302" t="s">
        <v>4390</v>
      </c>
      <c r="D3015" s="305" t="s">
        <v>36</v>
      </c>
      <c r="E3015" s="306">
        <v>0.17749999999999999</v>
      </c>
    </row>
    <row r="3016" spans="1:5" x14ac:dyDescent="0.25">
      <c r="A3016" s="302" t="s">
        <v>4356</v>
      </c>
      <c r="B3016" s="305">
        <v>92618</v>
      </c>
      <c r="C3016" s="302" t="s">
        <v>4391</v>
      </c>
      <c r="D3016" s="305" t="s">
        <v>36</v>
      </c>
      <c r="E3016" s="306">
        <v>0.18579999999999999</v>
      </c>
    </row>
    <row r="3017" spans="1:5" x14ac:dyDescent="0.25">
      <c r="A3017" s="302" t="s">
        <v>4356</v>
      </c>
      <c r="B3017" s="305">
        <v>92600</v>
      </c>
      <c r="C3017" s="302" t="s">
        <v>4392</v>
      </c>
      <c r="D3017" s="305" t="s">
        <v>36</v>
      </c>
      <c r="E3017" s="306">
        <v>0.16539999999999999</v>
      </c>
    </row>
    <row r="3018" spans="1:5" x14ac:dyDescent="0.25">
      <c r="A3018" s="302" t="s">
        <v>4356</v>
      </c>
      <c r="B3018" s="305">
        <v>92620</v>
      </c>
      <c r="C3018" s="302" t="s">
        <v>4393</v>
      </c>
      <c r="D3018" s="305" t="s">
        <v>36</v>
      </c>
      <c r="E3018" s="306">
        <v>0.17510000000000001</v>
      </c>
    </row>
    <row r="3019" spans="1:5" x14ac:dyDescent="0.25">
      <c r="A3019" s="302" t="s">
        <v>4356</v>
      </c>
      <c r="B3019" s="305">
        <v>92582</v>
      </c>
      <c r="C3019" s="302" t="s">
        <v>4394</v>
      </c>
      <c r="D3019" s="305" t="s">
        <v>36</v>
      </c>
      <c r="E3019" s="306">
        <v>0.21609999999999999</v>
      </c>
    </row>
    <row r="3020" spans="1:5" x14ac:dyDescent="0.25">
      <c r="A3020" s="302" t="s">
        <v>4356</v>
      </c>
      <c r="B3020" s="305">
        <v>92602</v>
      </c>
      <c r="C3020" s="302" t="s">
        <v>4395</v>
      </c>
      <c r="D3020" s="305" t="s">
        <v>36</v>
      </c>
      <c r="E3020" s="306">
        <v>0.21609999999999999</v>
      </c>
    </row>
    <row r="3021" spans="1:5" x14ac:dyDescent="0.25">
      <c r="A3021" s="302" t="s">
        <v>4356</v>
      </c>
      <c r="B3021" s="305">
        <v>92584</v>
      </c>
      <c r="C3021" s="302" t="s">
        <v>4396</v>
      </c>
      <c r="D3021" s="305" t="s">
        <v>36</v>
      </c>
      <c r="E3021" s="306">
        <v>0.18459999999999999</v>
      </c>
    </row>
    <row r="3022" spans="1:5" x14ac:dyDescent="0.25">
      <c r="A3022" s="302" t="s">
        <v>4356</v>
      </c>
      <c r="B3022" s="305">
        <v>92604</v>
      </c>
      <c r="C3022" s="302" t="s">
        <v>4397</v>
      </c>
      <c r="D3022" s="305" t="s">
        <v>36</v>
      </c>
      <c r="E3022" s="306">
        <v>0.19170000000000001</v>
      </c>
    </row>
    <row r="3023" spans="1:5" x14ac:dyDescent="0.25">
      <c r="A3023" s="302" t="s">
        <v>4356</v>
      </c>
      <c r="B3023" s="305">
        <v>92586</v>
      </c>
      <c r="C3023" s="302" t="s">
        <v>4398</v>
      </c>
      <c r="D3023" s="305" t="s">
        <v>36</v>
      </c>
      <c r="E3023" s="306">
        <v>0.16109999999999999</v>
      </c>
    </row>
    <row r="3024" spans="1:5" x14ac:dyDescent="0.25">
      <c r="A3024" s="302" t="s">
        <v>4356</v>
      </c>
      <c r="B3024" s="305">
        <v>92606</v>
      </c>
      <c r="C3024" s="302" t="s">
        <v>4399</v>
      </c>
      <c r="D3024" s="305" t="s">
        <v>36</v>
      </c>
      <c r="E3024" s="306">
        <v>0.16650000000000001</v>
      </c>
    </row>
    <row r="3025" spans="1:5" x14ac:dyDescent="0.25">
      <c r="A3025" s="302" t="s">
        <v>4356</v>
      </c>
      <c r="B3025" s="305">
        <v>92588</v>
      </c>
      <c r="C3025" s="302" t="s">
        <v>4400</v>
      </c>
      <c r="D3025" s="305" t="s">
        <v>36</v>
      </c>
      <c r="E3025" s="306">
        <v>0.184</v>
      </c>
    </row>
    <row r="3026" spans="1:5" x14ac:dyDescent="0.25">
      <c r="A3026" s="302" t="s">
        <v>4356</v>
      </c>
      <c r="B3026" s="305">
        <v>92608</v>
      </c>
      <c r="C3026" s="302" t="s">
        <v>4401</v>
      </c>
      <c r="D3026" s="305" t="s">
        <v>36</v>
      </c>
      <c r="E3026" s="306">
        <v>0.1938</v>
      </c>
    </row>
    <row r="3027" spans="1:5" x14ac:dyDescent="0.25">
      <c r="A3027" s="302" t="s">
        <v>4356</v>
      </c>
      <c r="B3027" s="305">
        <v>92590</v>
      </c>
      <c r="C3027" s="302" t="s">
        <v>4402</v>
      </c>
      <c r="D3027" s="305" t="s">
        <v>36</v>
      </c>
      <c r="E3027" s="306">
        <v>0.1673</v>
      </c>
    </row>
    <row r="3028" spans="1:5" x14ac:dyDescent="0.25">
      <c r="A3028" s="302" t="s">
        <v>4356</v>
      </c>
      <c r="B3028" s="305">
        <v>92610</v>
      </c>
      <c r="C3028" s="302" t="s">
        <v>4403</v>
      </c>
      <c r="D3028" s="305" t="s">
        <v>36</v>
      </c>
      <c r="E3028" s="306">
        <v>0.1754</v>
      </c>
    </row>
    <row r="3029" spans="1:5" x14ac:dyDescent="0.25">
      <c r="A3029" s="302" t="s">
        <v>4356</v>
      </c>
      <c r="B3029" s="305">
        <v>92592</v>
      </c>
      <c r="C3029" s="302" t="s">
        <v>4404</v>
      </c>
      <c r="D3029" s="305" t="s">
        <v>36</v>
      </c>
      <c r="E3029" s="306">
        <v>0.17960000000000001</v>
      </c>
    </row>
    <row r="3030" spans="1:5" x14ac:dyDescent="0.25">
      <c r="A3030" s="302" t="s">
        <v>4356</v>
      </c>
      <c r="B3030" s="305">
        <v>92612</v>
      </c>
      <c r="C3030" s="302" t="s">
        <v>4405</v>
      </c>
      <c r="D3030" s="305" t="s">
        <v>36</v>
      </c>
      <c r="E3030" s="306">
        <v>0.18729999999999999</v>
      </c>
    </row>
    <row r="3031" spans="1:5" x14ac:dyDescent="0.25">
      <c r="A3031" s="302" t="s">
        <v>4356</v>
      </c>
      <c r="B3031" s="305">
        <v>92594</v>
      </c>
      <c r="C3031" s="302" t="s">
        <v>4406</v>
      </c>
      <c r="D3031" s="305" t="s">
        <v>36</v>
      </c>
      <c r="E3031" s="306">
        <v>0.16739999999999999</v>
      </c>
    </row>
    <row r="3032" spans="1:5" x14ac:dyDescent="0.25">
      <c r="A3032" s="302" t="s">
        <v>4356</v>
      </c>
      <c r="B3032" s="305">
        <v>92614</v>
      </c>
      <c r="C3032" s="302" t="s">
        <v>4407</v>
      </c>
      <c r="D3032" s="305" t="s">
        <v>36</v>
      </c>
      <c r="E3032" s="306">
        <v>0.18010000000000001</v>
      </c>
    </row>
    <row r="3033" spans="1:5" x14ac:dyDescent="0.25">
      <c r="A3033" s="302" t="s">
        <v>4356</v>
      </c>
      <c r="B3033" s="305">
        <v>92552</v>
      </c>
      <c r="C3033" s="302" t="s">
        <v>4408</v>
      </c>
      <c r="D3033" s="305" t="s">
        <v>36</v>
      </c>
      <c r="E3033" s="306">
        <v>0.39019999999999999</v>
      </c>
    </row>
    <row r="3034" spans="1:5" x14ac:dyDescent="0.25">
      <c r="A3034" s="302" t="s">
        <v>4356</v>
      </c>
      <c r="B3034" s="305">
        <v>92562</v>
      </c>
      <c r="C3034" s="302" t="s">
        <v>4409</v>
      </c>
      <c r="D3034" s="305" t="s">
        <v>36</v>
      </c>
      <c r="E3034" s="306">
        <v>0.39929999999999999</v>
      </c>
    </row>
    <row r="3035" spans="1:5" x14ac:dyDescent="0.25">
      <c r="A3035" s="302" t="s">
        <v>4356</v>
      </c>
      <c r="B3035" s="305">
        <v>92553</v>
      </c>
      <c r="C3035" s="302" t="s">
        <v>4410</v>
      </c>
      <c r="D3035" s="305" t="s">
        <v>36</v>
      </c>
      <c r="E3035" s="306">
        <v>0.42359999999999998</v>
      </c>
    </row>
    <row r="3036" spans="1:5" x14ac:dyDescent="0.25">
      <c r="A3036" s="302" t="s">
        <v>4356</v>
      </c>
      <c r="B3036" s="305">
        <v>92563</v>
      </c>
      <c r="C3036" s="302" t="s">
        <v>4411</v>
      </c>
      <c r="D3036" s="305" t="s">
        <v>36</v>
      </c>
      <c r="E3036" s="306">
        <v>0.43359999999999999</v>
      </c>
    </row>
    <row r="3037" spans="1:5" x14ac:dyDescent="0.25">
      <c r="A3037" s="302" t="s">
        <v>4356</v>
      </c>
      <c r="B3037" s="305">
        <v>92554</v>
      </c>
      <c r="C3037" s="302" t="s">
        <v>4412</v>
      </c>
      <c r="D3037" s="305" t="s">
        <v>36</v>
      </c>
      <c r="E3037" s="306">
        <v>0.4093</v>
      </c>
    </row>
    <row r="3038" spans="1:5" x14ac:dyDescent="0.25">
      <c r="A3038" s="302" t="s">
        <v>4356</v>
      </c>
      <c r="B3038" s="305">
        <v>92564</v>
      </c>
      <c r="C3038" s="302" t="s">
        <v>4413</v>
      </c>
      <c r="D3038" s="305" t="s">
        <v>36</v>
      </c>
      <c r="E3038" s="306">
        <v>0.42080000000000001</v>
      </c>
    </row>
    <row r="3039" spans="1:5" x14ac:dyDescent="0.25">
      <c r="A3039" s="302" t="s">
        <v>4356</v>
      </c>
      <c r="B3039" s="305">
        <v>92545</v>
      </c>
      <c r="C3039" s="302" t="s">
        <v>4414</v>
      </c>
      <c r="D3039" s="305" t="s">
        <v>36</v>
      </c>
      <c r="E3039" s="306">
        <v>0.38379999999999997</v>
      </c>
    </row>
    <row r="3040" spans="1:5" x14ac:dyDescent="0.25">
      <c r="A3040" s="302" t="s">
        <v>4356</v>
      </c>
      <c r="B3040" s="305">
        <v>92555</v>
      </c>
      <c r="C3040" s="302" t="s">
        <v>468</v>
      </c>
      <c r="D3040" s="305" t="s">
        <v>36</v>
      </c>
      <c r="E3040" s="306">
        <v>0.38900000000000001</v>
      </c>
    </row>
    <row r="3041" spans="1:5" x14ac:dyDescent="0.25">
      <c r="A3041" s="302" t="s">
        <v>4356</v>
      </c>
      <c r="B3041" s="305">
        <v>92546</v>
      </c>
      <c r="C3041" s="302" t="s">
        <v>4415</v>
      </c>
      <c r="D3041" s="305" t="s">
        <v>36</v>
      </c>
      <c r="E3041" s="306">
        <v>0.4108</v>
      </c>
    </row>
    <row r="3042" spans="1:5" x14ac:dyDescent="0.25">
      <c r="A3042" s="302" t="s">
        <v>4356</v>
      </c>
      <c r="B3042" s="305">
        <v>92556</v>
      </c>
      <c r="C3042" s="302" t="s">
        <v>4416</v>
      </c>
      <c r="D3042" s="305" t="s">
        <v>36</v>
      </c>
      <c r="E3042" s="306">
        <v>0.41880000000000001</v>
      </c>
    </row>
    <row r="3043" spans="1:5" x14ac:dyDescent="0.25">
      <c r="A3043" s="302" t="s">
        <v>4356</v>
      </c>
      <c r="B3043" s="305">
        <v>92547</v>
      </c>
      <c r="C3043" s="302" t="s">
        <v>4417</v>
      </c>
      <c r="D3043" s="305" t="s">
        <v>36</v>
      </c>
      <c r="E3043" s="306">
        <v>0.38929999999999998</v>
      </c>
    </row>
    <row r="3044" spans="1:5" x14ac:dyDescent="0.25">
      <c r="A3044" s="302" t="s">
        <v>4356</v>
      </c>
      <c r="B3044" s="305">
        <v>92557</v>
      </c>
      <c r="C3044" s="302" t="s">
        <v>4418</v>
      </c>
      <c r="D3044" s="305" t="s">
        <v>36</v>
      </c>
      <c r="E3044" s="306">
        <v>0.39650000000000002</v>
      </c>
    </row>
    <row r="3045" spans="1:5" x14ac:dyDescent="0.25">
      <c r="A3045" s="302" t="s">
        <v>4356</v>
      </c>
      <c r="B3045" s="305">
        <v>92548</v>
      </c>
      <c r="C3045" s="302" t="s">
        <v>4419</v>
      </c>
      <c r="D3045" s="305" t="s">
        <v>36</v>
      </c>
      <c r="E3045" s="306">
        <v>0.39479999999999998</v>
      </c>
    </row>
    <row r="3046" spans="1:5" x14ac:dyDescent="0.25">
      <c r="A3046" s="302" t="s">
        <v>4356</v>
      </c>
      <c r="B3046" s="305">
        <v>92558</v>
      </c>
      <c r="C3046" s="302" t="s">
        <v>4420</v>
      </c>
      <c r="D3046" s="305" t="s">
        <v>36</v>
      </c>
      <c r="E3046" s="306">
        <v>0.39850000000000002</v>
      </c>
    </row>
    <row r="3047" spans="1:5" x14ac:dyDescent="0.25">
      <c r="A3047" s="302" t="s">
        <v>4356</v>
      </c>
      <c r="B3047" s="305">
        <v>92549</v>
      </c>
      <c r="C3047" s="302" t="s">
        <v>4421</v>
      </c>
      <c r="D3047" s="305" t="s">
        <v>36</v>
      </c>
      <c r="E3047" s="306">
        <v>0.4486</v>
      </c>
    </row>
    <row r="3048" spans="1:5" x14ac:dyDescent="0.25">
      <c r="A3048" s="302" t="s">
        <v>4356</v>
      </c>
      <c r="B3048" s="305">
        <v>92559</v>
      </c>
      <c r="C3048" s="302" t="s">
        <v>4422</v>
      </c>
      <c r="D3048" s="305" t="s">
        <v>36</v>
      </c>
      <c r="E3048" s="306">
        <v>0.45490000000000003</v>
      </c>
    </row>
    <row r="3049" spans="1:5" x14ac:dyDescent="0.25">
      <c r="A3049" s="302" t="s">
        <v>4356</v>
      </c>
      <c r="B3049" s="305">
        <v>92550</v>
      </c>
      <c r="C3049" s="302" t="s">
        <v>4423</v>
      </c>
      <c r="D3049" s="305" t="s">
        <v>36</v>
      </c>
      <c r="E3049" s="306">
        <v>0.39550000000000002</v>
      </c>
    </row>
    <row r="3050" spans="1:5" x14ac:dyDescent="0.25">
      <c r="A3050" s="302" t="s">
        <v>4356</v>
      </c>
      <c r="B3050" s="305">
        <v>92560</v>
      </c>
      <c r="C3050" s="302" t="s">
        <v>4424</v>
      </c>
      <c r="D3050" s="305" t="s">
        <v>36</v>
      </c>
      <c r="E3050" s="306">
        <v>0.4017</v>
      </c>
    </row>
    <row r="3051" spans="1:5" x14ac:dyDescent="0.25">
      <c r="A3051" s="302" t="s">
        <v>4356</v>
      </c>
      <c r="B3051" s="305">
        <v>92551</v>
      </c>
      <c r="C3051" s="302" t="s">
        <v>4425</v>
      </c>
      <c r="D3051" s="305" t="s">
        <v>36</v>
      </c>
      <c r="E3051" s="306">
        <v>0.3805</v>
      </c>
    </row>
    <row r="3052" spans="1:5" x14ac:dyDescent="0.25">
      <c r="A3052" s="302" t="s">
        <v>4356</v>
      </c>
      <c r="B3052" s="305">
        <v>92561</v>
      </c>
      <c r="C3052" s="302" t="s">
        <v>4426</v>
      </c>
      <c r="D3052" s="305" t="s">
        <v>36</v>
      </c>
      <c r="E3052" s="306">
        <v>0.3861</v>
      </c>
    </row>
    <row r="3053" spans="1:5" x14ac:dyDescent="0.25">
      <c r="A3053" s="302" t="s">
        <v>4356</v>
      </c>
      <c r="B3053" s="305">
        <v>92262</v>
      </c>
      <c r="C3053" s="302" t="s">
        <v>4427</v>
      </c>
      <c r="D3053" s="305" t="s">
        <v>36</v>
      </c>
      <c r="E3053" s="306">
        <v>0.53710000000000002</v>
      </c>
    </row>
    <row r="3054" spans="1:5" x14ac:dyDescent="0.25">
      <c r="A3054" s="302" t="s">
        <v>4356</v>
      </c>
      <c r="B3054" s="305">
        <v>92259</v>
      </c>
      <c r="C3054" s="302" t="s">
        <v>4428</v>
      </c>
      <c r="D3054" s="305" t="s">
        <v>36</v>
      </c>
      <c r="E3054" s="306">
        <v>0.3075</v>
      </c>
    </row>
    <row r="3055" spans="1:5" x14ac:dyDescent="0.25">
      <c r="A3055" s="302" t="s">
        <v>4356</v>
      </c>
      <c r="B3055" s="305">
        <v>92260</v>
      </c>
      <c r="C3055" s="302" t="s">
        <v>4429</v>
      </c>
      <c r="D3055" s="305" t="s">
        <v>36</v>
      </c>
      <c r="E3055" s="306">
        <v>0.39279999999999998</v>
      </c>
    </row>
    <row r="3056" spans="1:5" x14ac:dyDescent="0.25">
      <c r="A3056" s="302" t="s">
        <v>4356</v>
      </c>
      <c r="B3056" s="305">
        <v>92261</v>
      </c>
      <c r="C3056" s="302" t="s">
        <v>4430</v>
      </c>
      <c r="D3056" s="305" t="s">
        <v>36</v>
      </c>
      <c r="E3056" s="306">
        <v>0.45750000000000002</v>
      </c>
    </row>
    <row r="3057" spans="1:5" x14ac:dyDescent="0.25">
      <c r="A3057" s="302" t="s">
        <v>4356</v>
      </c>
      <c r="B3057" s="305">
        <v>92258</v>
      </c>
      <c r="C3057" s="302" t="s">
        <v>4431</v>
      </c>
      <c r="D3057" s="305" t="s">
        <v>36</v>
      </c>
      <c r="E3057" s="306">
        <v>0.79149999999999998</v>
      </c>
    </row>
    <row r="3058" spans="1:5" x14ac:dyDescent="0.25">
      <c r="A3058" s="302" t="s">
        <v>4356</v>
      </c>
      <c r="B3058" s="305">
        <v>92255</v>
      </c>
      <c r="C3058" s="302" t="s">
        <v>4432</v>
      </c>
      <c r="D3058" s="305" t="s">
        <v>36</v>
      </c>
      <c r="E3058" s="306">
        <v>0.59789999999999999</v>
      </c>
    </row>
    <row r="3059" spans="1:5" x14ac:dyDescent="0.25">
      <c r="A3059" s="302" t="s">
        <v>4356</v>
      </c>
      <c r="B3059" s="305">
        <v>92256</v>
      </c>
      <c r="C3059" s="302" t="s">
        <v>4433</v>
      </c>
      <c r="D3059" s="305" t="s">
        <v>36</v>
      </c>
      <c r="E3059" s="306">
        <v>0.68089999999999995</v>
      </c>
    </row>
    <row r="3060" spans="1:5" x14ac:dyDescent="0.25">
      <c r="A3060" s="302" t="s">
        <v>4356</v>
      </c>
      <c r="B3060" s="305">
        <v>92257</v>
      </c>
      <c r="C3060" s="302" t="s">
        <v>4434</v>
      </c>
      <c r="D3060" s="305" t="s">
        <v>36</v>
      </c>
      <c r="E3060" s="306">
        <v>0.73480000000000001</v>
      </c>
    </row>
    <row r="3061" spans="1:5" x14ac:dyDescent="0.25">
      <c r="A3061" s="302" t="s">
        <v>4356</v>
      </c>
      <c r="B3061" s="305">
        <v>100393</v>
      </c>
      <c r="C3061" s="302" t="s">
        <v>4435</v>
      </c>
      <c r="D3061" s="305" t="s">
        <v>237</v>
      </c>
      <c r="E3061" s="306">
        <v>0.66500000000000004</v>
      </c>
    </row>
    <row r="3062" spans="1:5" x14ac:dyDescent="0.25">
      <c r="A3062" s="302" t="s">
        <v>4356</v>
      </c>
      <c r="B3062" s="305">
        <v>100389</v>
      </c>
      <c r="C3062" s="302" t="s">
        <v>4436</v>
      </c>
      <c r="D3062" s="305" t="s">
        <v>237</v>
      </c>
      <c r="E3062" s="306">
        <v>0.67479999999999996</v>
      </c>
    </row>
    <row r="3063" spans="1:5" x14ac:dyDescent="0.25">
      <c r="A3063" s="302" t="s">
        <v>4356</v>
      </c>
      <c r="B3063" s="305">
        <v>100395</v>
      </c>
      <c r="C3063" s="302" t="s">
        <v>4437</v>
      </c>
      <c r="D3063" s="305" t="s">
        <v>237</v>
      </c>
      <c r="E3063" s="306">
        <v>0.71719999999999995</v>
      </c>
    </row>
    <row r="3064" spans="1:5" x14ac:dyDescent="0.25">
      <c r="A3064" s="302" t="s">
        <v>4356</v>
      </c>
      <c r="B3064" s="305">
        <v>100391</v>
      </c>
      <c r="C3064" s="302" t="s">
        <v>4438</v>
      </c>
      <c r="D3064" s="305" t="s">
        <v>237</v>
      </c>
      <c r="E3064" s="306">
        <v>0.71140000000000003</v>
      </c>
    </row>
    <row r="3065" spans="1:5" x14ac:dyDescent="0.25">
      <c r="A3065" s="302" t="s">
        <v>4356</v>
      </c>
      <c r="B3065" s="305">
        <v>100392</v>
      </c>
      <c r="C3065" s="302" t="s">
        <v>4439</v>
      </c>
      <c r="D3065" s="305" t="s">
        <v>237</v>
      </c>
      <c r="E3065" s="306">
        <v>0.57020000000000004</v>
      </c>
    </row>
    <row r="3066" spans="1:5" x14ac:dyDescent="0.25">
      <c r="A3066" s="302" t="s">
        <v>4356</v>
      </c>
      <c r="B3066" s="305">
        <v>100388</v>
      </c>
      <c r="C3066" s="302" t="s">
        <v>4440</v>
      </c>
      <c r="D3066" s="305" t="s">
        <v>237</v>
      </c>
      <c r="E3066" s="306">
        <v>0.5746</v>
      </c>
    </row>
    <row r="3067" spans="1:5" x14ac:dyDescent="0.25">
      <c r="A3067" s="302" t="s">
        <v>4356</v>
      </c>
      <c r="B3067" s="305">
        <v>100394</v>
      </c>
      <c r="C3067" s="302" t="s">
        <v>4441</v>
      </c>
      <c r="D3067" s="305" t="s">
        <v>237</v>
      </c>
      <c r="E3067" s="306">
        <v>0.6381</v>
      </c>
    </row>
    <row r="3068" spans="1:5" x14ac:dyDescent="0.25">
      <c r="A3068" s="302" t="s">
        <v>4356</v>
      </c>
      <c r="B3068" s="305">
        <v>100390</v>
      </c>
      <c r="C3068" s="302" t="s">
        <v>4442</v>
      </c>
      <c r="D3068" s="305" t="s">
        <v>237</v>
      </c>
      <c r="E3068" s="306">
        <v>0.64139999999999997</v>
      </c>
    </row>
    <row r="3069" spans="1:5" x14ac:dyDescent="0.25">
      <c r="A3069" s="302" t="s">
        <v>4356</v>
      </c>
      <c r="B3069" s="305">
        <v>92575</v>
      </c>
      <c r="C3069" s="302" t="s">
        <v>4443</v>
      </c>
      <c r="D3069" s="305" t="s">
        <v>237</v>
      </c>
      <c r="E3069" s="306">
        <v>9.1399999999999995E-2</v>
      </c>
    </row>
    <row r="3070" spans="1:5" x14ac:dyDescent="0.25">
      <c r="A3070" s="302" t="s">
        <v>4356</v>
      </c>
      <c r="B3070" s="305">
        <v>92569</v>
      </c>
      <c r="C3070" s="302" t="s">
        <v>4444</v>
      </c>
      <c r="D3070" s="305" t="s">
        <v>237</v>
      </c>
      <c r="E3070" s="306">
        <v>8.5199999999999998E-2</v>
      </c>
    </row>
    <row r="3071" spans="1:5" x14ac:dyDescent="0.25">
      <c r="A3071" s="302" t="s">
        <v>4356</v>
      </c>
      <c r="B3071" s="305">
        <v>92578</v>
      </c>
      <c r="C3071" s="302" t="s">
        <v>4445</v>
      </c>
      <c r="D3071" s="305" t="s">
        <v>237</v>
      </c>
      <c r="E3071" s="306">
        <v>0.1497</v>
      </c>
    </row>
    <row r="3072" spans="1:5" x14ac:dyDescent="0.25">
      <c r="A3072" s="302" t="s">
        <v>4356</v>
      </c>
      <c r="B3072" s="305">
        <v>92572</v>
      </c>
      <c r="C3072" s="302" t="s">
        <v>4446</v>
      </c>
      <c r="D3072" s="305" t="s">
        <v>237</v>
      </c>
      <c r="E3072" s="306">
        <v>0.13639999999999999</v>
      </c>
    </row>
    <row r="3073" spans="1:5" x14ac:dyDescent="0.25">
      <c r="A3073" s="302" t="s">
        <v>4356</v>
      </c>
      <c r="B3073" s="305">
        <v>92576</v>
      </c>
      <c r="C3073" s="302" t="s">
        <v>4447</v>
      </c>
      <c r="D3073" s="305" t="s">
        <v>237</v>
      </c>
      <c r="E3073" s="306">
        <v>6.3600000000000004E-2</v>
      </c>
    </row>
    <row r="3074" spans="1:5" x14ac:dyDescent="0.25">
      <c r="A3074" s="302" t="s">
        <v>4356</v>
      </c>
      <c r="B3074" s="305">
        <v>92570</v>
      </c>
      <c r="C3074" s="302" t="s">
        <v>4448</v>
      </c>
      <c r="D3074" s="305" t="s">
        <v>237</v>
      </c>
      <c r="E3074" s="306">
        <v>6.3500000000000001E-2</v>
      </c>
    </row>
    <row r="3075" spans="1:5" x14ac:dyDescent="0.25">
      <c r="A3075" s="302" t="s">
        <v>4356</v>
      </c>
      <c r="B3075" s="305">
        <v>92579</v>
      </c>
      <c r="C3075" s="302" t="s">
        <v>4449</v>
      </c>
      <c r="D3075" s="305" t="s">
        <v>237</v>
      </c>
      <c r="E3075" s="306">
        <v>0.1336</v>
      </c>
    </row>
    <row r="3076" spans="1:5" x14ac:dyDescent="0.25">
      <c r="A3076" s="302" t="s">
        <v>4356</v>
      </c>
      <c r="B3076" s="305">
        <v>92573</v>
      </c>
      <c r="C3076" s="302" t="s">
        <v>4450</v>
      </c>
      <c r="D3076" s="305" t="s">
        <v>237</v>
      </c>
      <c r="E3076" s="306">
        <v>0.1323</v>
      </c>
    </row>
    <row r="3077" spans="1:5" x14ac:dyDescent="0.25">
      <c r="A3077" s="302" t="s">
        <v>4356</v>
      </c>
      <c r="B3077" s="305">
        <v>92574</v>
      </c>
      <c r="C3077" s="302" t="s">
        <v>4451</v>
      </c>
      <c r="D3077" s="305" t="s">
        <v>237</v>
      </c>
      <c r="E3077" s="306">
        <v>0.11650000000000001</v>
      </c>
    </row>
    <row r="3078" spans="1:5" x14ac:dyDescent="0.25">
      <c r="A3078" s="302" t="s">
        <v>4356</v>
      </c>
      <c r="B3078" s="305">
        <v>92568</v>
      </c>
      <c r="C3078" s="302" t="s">
        <v>4452</v>
      </c>
      <c r="D3078" s="305" t="s">
        <v>237</v>
      </c>
      <c r="E3078" s="306">
        <v>0.10920000000000001</v>
      </c>
    </row>
    <row r="3079" spans="1:5" x14ac:dyDescent="0.25">
      <c r="A3079" s="302" t="s">
        <v>4356</v>
      </c>
      <c r="B3079" s="305">
        <v>92577</v>
      </c>
      <c r="C3079" s="302" t="s">
        <v>4453</v>
      </c>
      <c r="D3079" s="305" t="s">
        <v>237</v>
      </c>
      <c r="E3079" s="306">
        <v>0.1658</v>
      </c>
    </row>
    <row r="3080" spans="1:5" x14ac:dyDescent="0.25">
      <c r="A3080" s="302" t="s">
        <v>4356</v>
      </c>
      <c r="B3080" s="305">
        <v>92571</v>
      </c>
      <c r="C3080" s="302" t="s">
        <v>4454</v>
      </c>
      <c r="D3080" s="305" t="s">
        <v>237</v>
      </c>
      <c r="E3080" s="306">
        <v>0.16089999999999999</v>
      </c>
    </row>
    <row r="3081" spans="1:5" x14ac:dyDescent="0.25">
      <c r="A3081" s="302" t="s">
        <v>4356</v>
      </c>
      <c r="B3081" s="305">
        <v>92581</v>
      </c>
      <c r="C3081" s="302" t="s">
        <v>4455</v>
      </c>
      <c r="D3081" s="305" t="s">
        <v>237</v>
      </c>
      <c r="E3081" s="306">
        <v>0.14960000000000001</v>
      </c>
    </row>
    <row r="3082" spans="1:5" x14ac:dyDescent="0.25">
      <c r="A3082" s="302" t="s">
        <v>4356</v>
      </c>
      <c r="B3082" s="305">
        <v>104314</v>
      </c>
      <c r="C3082" s="302" t="s">
        <v>4456</v>
      </c>
      <c r="D3082" s="305" t="s">
        <v>1</v>
      </c>
      <c r="E3082" s="306">
        <v>0.16919999999999999</v>
      </c>
    </row>
    <row r="3083" spans="1:5" x14ac:dyDescent="0.25">
      <c r="A3083" s="302" t="s">
        <v>4356</v>
      </c>
      <c r="B3083" s="305">
        <v>92580</v>
      </c>
      <c r="C3083" s="302" t="s">
        <v>4457</v>
      </c>
      <c r="D3083" s="305" t="s">
        <v>237</v>
      </c>
      <c r="E3083" s="306">
        <v>0.17030000000000001</v>
      </c>
    </row>
    <row r="3084" spans="1:5" x14ac:dyDescent="0.25">
      <c r="A3084" s="302" t="s">
        <v>4356</v>
      </c>
      <c r="B3084" s="305">
        <v>92541</v>
      </c>
      <c r="C3084" s="302" t="s">
        <v>4458</v>
      </c>
      <c r="D3084" s="305" t="s">
        <v>237</v>
      </c>
      <c r="E3084" s="306">
        <v>0.28989999999999999</v>
      </c>
    </row>
    <row r="3085" spans="1:5" x14ac:dyDescent="0.25">
      <c r="A3085" s="302" t="s">
        <v>4356</v>
      </c>
      <c r="B3085" s="305">
        <v>92539</v>
      </c>
      <c r="C3085" s="302" t="s">
        <v>4459</v>
      </c>
      <c r="D3085" s="305" t="s">
        <v>237</v>
      </c>
      <c r="E3085" s="306">
        <v>0.30420000000000003</v>
      </c>
    </row>
    <row r="3086" spans="1:5" x14ac:dyDescent="0.25">
      <c r="A3086" s="302" t="s">
        <v>4356</v>
      </c>
      <c r="B3086" s="305">
        <v>92542</v>
      </c>
      <c r="C3086" s="302" t="s">
        <v>4460</v>
      </c>
      <c r="D3086" s="305" t="s">
        <v>237</v>
      </c>
      <c r="E3086" s="306">
        <v>0.33679999999999999</v>
      </c>
    </row>
    <row r="3087" spans="1:5" x14ac:dyDescent="0.25">
      <c r="A3087" s="302" t="s">
        <v>4356</v>
      </c>
      <c r="B3087" s="305">
        <v>92540</v>
      </c>
      <c r="C3087" s="302" t="s">
        <v>4461</v>
      </c>
      <c r="D3087" s="305" t="s">
        <v>237</v>
      </c>
      <c r="E3087" s="306">
        <v>0.37759999999999999</v>
      </c>
    </row>
    <row r="3088" spans="1:5" x14ac:dyDescent="0.25">
      <c r="A3088" s="302" t="s">
        <v>4356</v>
      </c>
      <c r="B3088" s="305">
        <v>92544</v>
      </c>
      <c r="C3088" s="302" t="s">
        <v>4462</v>
      </c>
      <c r="D3088" s="305" t="s">
        <v>237</v>
      </c>
      <c r="E3088" s="306">
        <v>0.22439999999999999</v>
      </c>
    </row>
    <row r="3089" spans="1:5" x14ac:dyDescent="0.25">
      <c r="A3089" s="302" t="s">
        <v>4356</v>
      </c>
      <c r="B3089" s="305">
        <v>92543</v>
      </c>
      <c r="C3089" s="302" t="s">
        <v>467</v>
      </c>
      <c r="D3089" s="305" t="s">
        <v>237</v>
      </c>
      <c r="E3089" s="306">
        <v>0.22470000000000001</v>
      </c>
    </row>
    <row r="3090" spans="1:5" x14ac:dyDescent="0.25">
      <c r="A3090" s="302" t="s">
        <v>4463</v>
      </c>
      <c r="B3090" s="305">
        <v>97740</v>
      </c>
      <c r="C3090" s="302" t="s">
        <v>4464</v>
      </c>
      <c r="D3090" s="305" t="s">
        <v>38</v>
      </c>
      <c r="E3090" s="306">
        <v>0.33989999999999998</v>
      </c>
    </row>
    <row r="3091" spans="1:5" x14ac:dyDescent="0.25">
      <c r="A3091" s="302" t="s">
        <v>4463</v>
      </c>
      <c r="B3091" s="305">
        <v>97738</v>
      </c>
      <c r="C3091" s="302" t="s">
        <v>4465</v>
      </c>
      <c r="D3091" s="305" t="s">
        <v>38</v>
      </c>
      <c r="E3091" s="306">
        <v>0.60199999999999998</v>
      </c>
    </row>
    <row r="3092" spans="1:5" x14ac:dyDescent="0.25">
      <c r="A3092" s="302" t="s">
        <v>4463</v>
      </c>
      <c r="B3092" s="305">
        <v>97739</v>
      </c>
      <c r="C3092" s="302" t="s">
        <v>4466</v>
      </c>
      <c r="D3092" s="305" t="s">
        <v>38</v>
      </c>
      <c r="E3092" s="306">
        <v>0.54120000000000001</v>
      </c>
    </row>
    <row r="3093" spans="1:5" x14ac:dyDescent="0.25">
      <c r="A3093" s="302" t="s">
        <v>4463</v>
      </c>
      <c r="B3093" s="305">
        <v>97736</v>
      </c>
      <c r="C3093" s="302" t="s">
        <v>4467</v>
      </c>
      <c r="D3093" s="305" t="s">
        <v>38</v>
      </c>
      <c r="E3093" s="306">
        <v>0.35830000000000001</v>
      </c>
    </row>
    <row r="3094" spans="1:5" x14ac:dyDescent="0.25">
      <c r="A3094" s="302" t="s">
        <v>4463</v>
      </c>
      <c r="B3094" s="305">
        <v>97734</v>
      </c>
      <c r="C3094" s="302" t="s">
        <v>4468</v>
      </c>
      <c r="D3094" s="305" t="s">
        <v>38</v>
      </c>
      <c r="E3094" s="306">
        <v>0.67620000000000002</v>
      </c>
    </row>
    <row r="3095" spans="1:5" x14ac:dyDescent="0.25">
      <c r="A3095" s="302" t="s">
        <v>4463</v>
      </c>
      <c r="B3095" s="305">
        <v>97735</v>
      </c>
      <c r="C3095" s="302" t="s">
        <v>4469</v>
      </c>
      <c r="D3095" s="305" t="s">
        <v>38</v>
      </c>
      <c r="E3095" s="306">
        <v>0.61240000000000006</v>
      </c>
    </row>
    <row r="3096" spans="1:5" x14ac:dyDescent="0.25">
      <c r="A3096" s="302" t="s">
        <v>4463</v>
      </c>
      <c r="B3096" s="305">
        <v>97737</v>
      </c>
      <c r="C3096" s="302" t="s">
        <v>4470</v>
      </c>
      <c r="D3096" s="305" t="s">
        <v>38</v>
      </c>
      <c r="E3096" s="306">
        <v>0.55349999999999999</v>
      </c>
    </row>
    <row r="3097" spans="1:5" x14ac:dyDescent="0.25">
      <c r="A3097" s="302" t="s">
        <v>4463</v>
      </c>
      <c r="B3097" s="305">
        <v>97733</v>
      </c>
      <c r="C3097" s="302" t="s">
        <v>4471</v>
      </c>
      <c r="D3097" s="305" t="s">
        <v>38</v>
      </c>
      <c r="E3097" s="306">
        <v>0.6613</v>
      </c>
    </row>
    <row r="3098" spans="1:5" x14ac:dyDescent="0.25">
      <c r="A3098" s="302" t="s">
        <v>4472</v>
      </c>
      <c r="B3098" s="305">
        <v>98616</v>
      </c>
      <c r="C3098" s="302" t="s">
        <v>4473</v>
      </c>
      <c r="D3098" s="305" t="s">
        <v>237</v>
      </c>
      <c r="E3098" s="306">
        <v>0.13589999999999999</v>
      </c>
    </row>
    <row r="3099" spans="1:5" x14ac:dyDescent="0.25">
      <c r="A3099" s="302" t="s">
        <v>4472</v>
      </c>
      <c r="B3099" s="305">
        <v>98619</v>
      </c>
      <c r="C3099" s="302" t="s">
        <v>4474</v>
      </c>
      <c r="D3099" s="305" t="s">
        <v>237</v>
      </c>
      <c r="E3099" s="306">
        <v>0.1037</v>
      </c>
    </row>
    <row r="3100" spans="1:5" x14ac:dyDescent="0.25">
      <c r="A3100" s="302" t="s">
        <v>4472</v>
      </c>
      <c r="B3100" s="305">
        <v>98622</v>
      </c>
      <c r="C3100" s="302" t="s">
        <v>4475</v>
      </c>
      <c r="D3100" s="305" t="s">
        <v>237</v>
      </c>
      <c r="E3100" s="306">
        <v>0.10390000000000001</v>
      </c>
    </row>
    <row r="3101" spans="1:5" x14ac:dyDescent="0.25">
      <c r="A3101" s="302" t="s">
        <v>4472</v>
      </c>
      <c r="B3101" s="305">
        <v>98625</v>
      </c>
      <c r="C3101" s="302" t="s">
        <v>4476</v>
      </c>
      <c r="D3101" s="305" t="s">
        <v>237</v>
      </c>
      <c r="E3101" s="306">
        <v>7.5600000000000001E-2</v>
      </c>
    </row>
    <row r="3102" spans="1:5" x14ac:dyDescent="0.25">
      <c r="A3102" s="302" t="s">
        <v>4472</v>
      </c>
      <c r="B3102" s="305">
        <v>98657</v>
      </c>
      <c r="C3102" s="302" t="s">
        <v>4477</v>
      </c>
      <c r="D3102" s="305" t="s">
        <v>8</v>
      </c>
      <c r="E3102" s="306">
        <v>0.34639999999999999</v>
      </c>
    </row>
    <row r="3103" spans="1:5" x14ac:dyDescent="0.25">
      <c r="A3103" s="302" t="s">
        <v>4478</v>
      </c>
      <c r="B3103" s="305">
        <v>100344</v>
      </c>
      <c r="C3103" s="302" t="s">
        <v>1268</v>
      </c>
      <c r="D3103" s="305" t="s">
        <v>1</v>
      </c>
      <c r="E3103" s="306">
        <v>0.21759999999999999</v>
      </c>
    </row>
    <row r="3104" spans="1:5" x14ac:dyDescent="0.25">
      <c r="A3104" s="302" t="s">
        <v>4478</v>
      </c>
      <c r="B3104" s="305">
        <v>100345</v>
      </c>
      <c r="C3104" s="302" t="s">
        <v>1269</v>
      </c>
      <c r="D3104" s="305" t="s">
        <v>1</v>
      </c>
      <c r="E3104" s="306">
        <v>0.1323</v>
      </c>
    </row>
    <row r="3105" spans="1:5" x14ac:dyDescent="0.25">
      <c r="A3105" s="302" t="s">
        <v>4478</v>
      </c>
      <c r="B3105" s="305">
        <v>100346</v>
      </c>
      <c r="C3105" s="302" t="s">
        <v>4479</v>
      </c>
      <c r="D3105" s="305" t="s">
        <v>1</v>
      </c>
      <c r="E3105" s="306">
        <v>9.9900000000000003E-2</v>
      </c>
    </row>
    <row r="3106" spans="1:5" x14ac:dyDescent="0.25">
      <c r="A3106" s="302" t="s">
        <v>4478</v>
      </c>
      <c r="B3106" s="305">
        <v>100347</v>
      </c>
      <c r="C3106" s="302" t="s">
        <v>4480</v>
      </c>
      <c r="D3106" s="305" t="s">
        <v>1</v>
      </c>
      <c r="E3106" s="306">
        <v>6.8000000000000005E-2</v>
      </c>
    </row>
    <row r="3107" spans="1:5" x14ac:dyDescent="0.25">
      <c r="A3107" s="302" t="s">
        <v>4478</v>
      </c>
      <c r="B3107" s="305">
        <v>100348</v>
      </c>
      <c r="C3107" s="302" t="s">
        <v>4481</v>
      </c>
      <c r="D3107" s="305" t="s">
        <v>1</v>
      </c>
      <c r="E3107" s="306">
        <v>5.3900000000000003E-2</v>
      </c>
    </row>
    <row r="3108" spans="1:5" x14ac:dyDescent="0.25">
      <c r="A3108" s="302" t="s">
        <v>4478</v>
      </c>
      <c r="B3108" s="305">
        <v>100342</v>
      </c>
      <c r="C3108" s="302" t="s">
        <v>1266</v>
      </c>
      <c r="D3108" s="305" t="s">
        <v>1</v>
      </c>
      <c r="E3108" s="306">
        <v>0.40500000000000003</v>
      </c>
    </row>
    <row r="3109" spans="1:5" x14ac:dyDescent="0.25">
      <c r="A3109" s="302" t="s">
        <v>4478</v>
      </c>
      <c r="B3109" s="305">
        <v>100343</v>
      </c>
      <c r="C3109" s="302" t="s">
        <v>1267</v>
      </c>
      <c r="D3109" s="305" t="s">
        <v>1</v>
      </c>
      <c r="E3109" s="306">
        <v>0.31019999999999998</v>
      </c>
    </row>
    <row r="3110" spans="1:5" x14ac:dyDescent="0.25">
      <c r="A3110" s="302" t="s">
        <v>4478</v>
      </c>
      <c r="B3110" s="305">
        <v>100349</v>
      </c>
      <c r="C3110" s="302" t="s">
        <v>4482</v>
      </c>
      <c r="D3110" s="305" t="s">
        <v>38</v>
      </c>
      <c r="E3110" s="306">
        <v>4.0300000000000002E-2</v>
      </c>
    </row>
    <row r="3111" spans="1:5" x14ac:dyDescent="0.25">
      <c r="A3111" s="302" t="s">
        <v>4478</v>
      </c>
      <c r="B3111" s="305">
        <v>105805</v>
      </c>
      <c r="C3111" s="302" t="s">
        <v>4483</v>
      </c>
      <c r="D3111" s="305" t="s">
        <v>237</v>
      </c>
      <c r="E3111" s="306">
        <v>0.1089</v>
      </c>
    </row>
    <row r="3112" spans="1:5" x14ac:dyDescent="0.25">
      <c r="A3112" s="302" t="s">
        <v>4478</v>
      </c>
      <c r="B3112" s="305">
        <v>105806</v>
      </c>
      <c r="C3112" s="302" t="s">
        <v>4484</v>
      </c>
      <c r="D3112" s="305" t="s">
        <v>237</v>
      </c>
      <c r="E3112" s="306">
        <v>0.13639999999999999</v>
      </c>
    </row>
    <row r="3113" spans="1:5" x14ac:dyDescent="0.25">
      <c r="A3113" s="302" t="s">
        <v>4478</v>
      </c>
      <c r="B3113" s="305">
        <v>105807</v>
      </c>
      <c r="C3113" s="302" t="s">
        <v>4485</v>
      </c>
      <c r="D3113" s="305" t="s">
        <v>237</v>
      </c>
      <c r="E3113" s="306">
        <v>0.1168</v>
      </c>
    </row>
    <row r="3114" spans="1:5" x14ac:dyDescent="0.25">
      <c r="A3114" s="302" t="s">
        <v>4478</v>
      </c>
      <c r="B3114" s="305">
        <v>105808</v>
      </c>
      <c r="C3114" s="302" t="s">
        <v>4486</v>
      </c>
      <c r="D3114" s="305" t="s">
        <v>237</v>
      </c>
      <c r="E3114" s="306">
        <v>0.1472</v>
      </c>
    </row>
    <row r="3115" spans="1:5" x14ac:dyDescent="0.25">
      <c r="A3115" s="302" t="s">
        <v>4478</v>
      </c>
      <c r="B3115" s="305">
        <v>100341</v>
      </c>
      <c r="C3115" s="302" t="s">
        <v>4487</v>
      </c>
      <c r="D3115" s="305" t="s">
        <v>237</v>
      </c>
      <c r="E3115" s="306">
        <v>0.46350000000000002</v>
      </c>
    </row>
    <row r="3116" spans="1:5" x14ac:dyDescent="0.25">
      <c r="A3116" s="302" t="s">
        <v>4488</v>
      </c>
      <c r="B3116" s="305">
        <v>105042</v>
      </c>
      <c r="C3116" s="302" t="s">
        <v>4489</v>
      </c>
      <c r="D3116" s="305" t="s">
        <v>8</v>
      </c>
      <c r="E3116" s="306">
        <v>0.26779999999999998</v>
      </c>
    </row>
    <row r="3117" spans="1:5" x14ac:dyDescent="0.25">
      <c r="A3117" s="302" t="s">
        <v>4488</v>
      </c>
      <c r="B3117" s="305">
        <v>105046</v>
      </c>
      <c r="C3117" s="302" t="s">
        <v>4490</v>
      </c>
      <c r="D3117" s="305" t="s">
        <v>8</v>
      </c>
      <c r="E3117" s="306">
        <v>0.18759999999999999</v>
      </c>
    </row>
    <row r="3118" spans="1:5" x14ac:dyDescent="0.25">
      <c r="A3118" s="302" t="s">
        <v>4488</v>
      </c>
      <c r="B3118" s="305">
        <v>105095</v>
      </c>
      <c r="C3118" s="302" t="s">
        <v>4491</v>
      </c>
      <c r="D3118" s="305" t="s">
        <v>8</v>
      </c>
      <c r="E3118" s="306">
        <v>0.1701</v>
      </c>
    </row>
    <row r="3119" spans="1:5" x14ac:dyDescent="0.25">
      <c r="A3119" s="302" t="s">
        <v>4488</v>
      </c>
      <c r="B3119" s="305">
        <v>105098</v>
      </c>
      <c r="C3119" s="302" t="s">
        <v>4492</v>
      </c>
      <c r="D3119" s="305" t="s">
        <v>8</v>
      </c>
      <c r="E3119" s="306">
        <v>0.114</v>
      </c>
    </row>
    <row r="3120" spans="1:5" x14ac:dyDescent="0.25">
      <c r="A3120" s="302" t="s">
        <v>4488</v>
      </c>
      <c r="B3120" s="305">
        <v>105050</v>
      </c>
      <c r="C3120" s="302" t="s">
        <v>4493</v>
      </c>
      <c r="D3120" s="305" t="s">
        <v>8</v>
      </c>
      <c r="E3120" s="306">
        <v>7.8E-2</v>
      </c>
    </row>
    <row r="3121" spans="1:5" x14ac:dyDescent="0.25">
      <c r="A3121" s="302" t="s">
        <v>4488</v>
      </c>
      <c r="B3121" s="305">
        <v>105053</v>
      </c>
      <c r="C3121" s="302" t="s">
        <v>4494</v>
      </c>
      <c r="D3121" s="305" t="s">
        <v>8</v>
      </c>
      <c r="E3121" s="306">
        <v>5.0799999999999998E-2</v>
      </c>
    </row>
    <row r="3122" spans="1:5" x14ac:dyDescent="0.25">
      <c r="A3122" s="302" t="s">
        <v>4488</v>
      </c>
      <c r="B3122" s="305">
        <v>105056</v>
      </c>
      <c r="C3122" s="302" t="s">
        <v>4495</v>
      </c>
      <c r="D3122" s="305" t="s">
        <v>8</v>
      </c>
      <c r="E3122" s="306">
        <v>5.67E-2</v>
      </c>
    </row>
    <row r="3123" spans="1:5" x14ac:dyDescent="0.25">
      <c r="A3123" s="302" t="s">
        <v>4488</v>
      </c>
      <c r="B3123" s="305">
        <v>105058</v>
      </c>
      <c r="C3123" s="302" t="s">
        <v>4496</v>
      </c>
      <c r="D3123" s="305" t="s">
        <v>8</v>
      </c>
      <c r="E3123" s="306">
        <v>3.85E-2</v>
      </c>
    </row>
    <row r="3124" spans="1:5" x14ac:dyDescent="0.25">
      <c r="A3124" s="302" t="s">
        <v>4488</v>
      </c>
      <c r="B3124" s="305">
        <v>105061</v>
      </c>
      <c r="C3124" s="302" t="s">
        <v>4497</v>
      </c>
      <c r="D3124" s="305" t="s">
        <v>8</v>
      </c>
      <c r="E3124" s="306">
        <v>0.29920000000000002</v>
      </c>
    </row>
    <row r="3125" spans="1:5" x14ac:dyDescent="0.25">
      <c r="A3125" s="302" t="s">
        <v>4488</v>
      </c>
      <c r="B3125" s="305">
        <v>105064</v>
      </c>
      <c r="C3125" s="302" t="s">
        <v>4498</v>
      </c>
      <c r="D3125" s="305" t="s">
        <v>8</v>
      </c>
      <c r="E3125" s="306">
        <v>0.20569999999999999</v>
      </c>
    </row>
    <row r="3126" spans="1:5" x14ac:dyDescent="0.25">
      <c r="A3126" s="302" t="s">
        <v>4488</v>
      </c>
      <c r="B3126" s="305">
        <v>105068</v>
      </c>
      <c r="C3126" s="302" t="s">
        <v>4499</v>
      </c>
      <c r="D3126" s="305" t="s">
        <v>8</v>
      </c>
      <c r="E3126" s="306">
        <v>0.185</v>
      </c>
    </row>
    <row r="3127" spans="1:5" x14ac:dyDescent="0.25">
      <c r="A3127" s="302" t="s">
        <v>4488</v>
      </c>
      <c r="B3127" s="305">
        <v>105071</v>
      </c>
      <c r="C3127" s="302" t="s">
        <v>4500</v>
      </c>
      <c r="D3127" s="305" t="s">
        <v>8</v>
      </c>
      <c r="E3127" s="306">
        <v>0.12039999999999999</v>
      </c>
    </row>
    <row r="3128" spans="1:5" x14ac:dyDescent="0.25">
      <c r="A3128" s="302" t="s">
        <v>4488</v>
      </c>
      <c r="B3128" s="305">
        <v>105074</v>
      </c>
      <c r="C3128" s="302" t="s">
        <v>4501</v>
      </c>
      <c r="D3128" s="305" t="s">
        <v>8</v>
      </c>
      <c r="E3128" s="306">
        <v>0.1211</v>
      </c>
    </row>
    <row r="3129" spans="1:5" x14ac:dyDescent="0.25">
      <c r="A3129" s="302" t="s">
        <v>4488</v>
      </c>
      <c r="B3129" s="305">
        <v>105077</v>
      </c>
      <c r="C3129" s="302" t="s">
        <v>4502</v>
      </c>
      <c r="D3129" s="305" t="s">
        <v>8</v>
      </c>
      <c r="E3129" s="306">
        <v>7.6899999999999996E-2</v>
      </c>
    </row>
    <row r="3130" spans="1:5" x14ac:dyDescent="0.25">
      <c r="A3130" s="302" t="s">
        <v>4488</v>
      </c>
      <c r="B3130" s="305">
        <v>105090</v>
      </c>
      <c r="C3130" s="302" t="s">
        <v>4503</v>
      </c>
      <c r="D3130" s="305" t="s">
        <v>237</v>
      </c>
      <c r="E3130" s="306">
        <v>6.6299999999999998E-2</v>
      </c>
    </row>
    <row r="3131" spans="1:5" x14ac:dyDescent="0.25">
      <c r="A3131" s="302" t="s">
        <v>4488</v>
      </c>
      <c r="B3131" s="305">
        <v>105099</v>
      </c>
      <c r="C3131" s="302" t="s">
        <v>4504</v>
      </c>
      <c r="D3131" s="305" t="s">
        <v>8</v>
      </c>
      <c r="E3131" s="306">
        <v>0.33429999999999999</v>
      </c>
    </row>
    <row r="3132" spans="1:5" x14ac:dyDescent="0.25">
      <c r="A3132" s="302" t="s">
        <v>4488</v>
      </c>
      <c r="B3132" s="305">
        <v>105100</v>
      </c>
      <c r="C3132" s="302" t="s">
        <v>4505</v>
      </c>
      <c r="D3132" s="305" t="s">
        <v>8</v>
      </c>
      <c r="E3132" s="306">
        <v>0.23400000000000001</v>
      </c>
    </row>
    <row r="3133" spans="1:5" x14ac:dyDescent="0.25">
      <c r="A3133" s="302" t="s">
        <v>4488</v>
      </c>
      <c r="B3133" s="305">
        <v>105101</v>
      </c>
      <c r="C3133" s="302" t="s">
        <v>4506</v>
      </c>
      <c r="D3133" s="305" t="s">
        <v>8</v>
      </c>
      <c r="E3133" s="306">
        <v>0.12759999999999999</v>
      </c>
    </row>
    <row r="3134" spans="1:5" x14ac:dyDescent="0.25">
      <c r="A3134" s="302" t="s">
        <v>4488</v>
      </c>
      <c r="B3134" s="305">
        <v>105102</v>
      </c>
      <c r="C3134" s="302" t="s">
        <v>4507</v>
      </c>
      <c r="D3134" s="305" t="s">
        <v>8</v>
      </c>
      <c r="E3134" s="306">
        <v>0.1085</v>
      </c>
    </row>
    <row r="3135" spans="1:5" x14ac:dyDescent="0.25">
      <c r="A3135" s="302" t="s">
        <v>4488</v>
      </c>
      <c r="B3135" s="305">
        <v>105080</v>
      </c>
      <c r="C3135" s="302" t="s">
        <v>4508</v>
      </c>
      <c r="D3135" s="305" t="s">
        <v>8</v>
      </c>
      <c r="E3135" s="306">
        <v>0.31209999999999999</v>
      </c>
    </row>
    <row r="3136" spans="1:5" x14ac:dyDescent="0.25">
      <c r="A3136" s="302" t="s">
        <v>4488</v>
      </c>
      <c r="B3136" s="305">
        <v>105081</v>
      </c>
      <c r="C3136" s="302" t="s">
        <v>4509</v>
      </c>
      <c r="D3136" s="305" t="s">
        <v>8</v>
      </c>
      <c r="E3136" s="306">
        <v>0.28010000000000002</v>
      </c>
    </row>
    <row r="3137" spans="1:5" x14ac:dyDescent="0.25">
      <c r="A3137" s="302" t="s">
        <v>4488</v>
      </c>
      <c r="B3137" s="305">
        <v>105091</v>
      </c>
      <c r="C3137" s="302" t="s">
        <v>4510</v>
      </c>
      <c r="D3137" s="305" t="s">
        <v>8</v>
      </c>
      <c r="E3137" s="306">
        <v>0.17910000000000001</v>
      </c>
    </row>
    <row r="3138" spans="1:5" x14ac:dyDescent="0.25">
      <c r="A3138" s="302" t="s">
        <v>4488</v>
      </c>
      <c r="B3138" s="305">
        <v>105089</v>
      </c>
      <c r="C3138" s="302" t="s">
        <v>4511</v>
      </c>
      <c r="D3138" s="305" t="s">
        <v>8</v>
      </c>
      <c r="E3138" s="306">
        <v>0.15479999999999999</v>
      </c>
    </row>
    <row r="3139" spans="1:5" x14ac:dyDescent="0.25">
      <c r="A3139" s="302" t="s">
        <v>4488</v>
      </c>
      <c r="B3139" s="305">
        <v>105082</v>
      </c>
      <c r="C3139" s="302" t="s">
        <v>4512</v>
      </c>
      <c r="D3139" s="305" t="s">
        <v>8</v>
      </c>
      <c r="E3139" s="306">
        <v>0.2994</v>
      </c>
    </row>
    <row r="3140" spans="1:5" x14ac:dyDescent="0.25">
      <c r="A3140" s="302" t="s">
        <v>4488</v>
      </c>
      <c r="B3140" s="305">
        <v>105083</v>
      </c>
      <c r="C3140" s="302" t="s">
        <v>4513</v>
      </c>
      <c r="D3140" s="305" t="s">
        <v>8</v>
      </c>
      <c r="E3140" s="306">
        <v>0.27550000000000002</v>
      </c>
    </row>
    <row r="3141" spans="1:5" x14ac:dyDescent="0.25">
      <c r="A3141" s="302" t="s">
        <v>4488</v>
      </c>
      <c r="B3141" s="305">
        <v>105084</v>
      </c>
      <c r="C3141" s="302" t="s">
        <v>4514</v>
      </c>
      <c r="D3141" s="305" t="s">
        <v>8</v>
      </c>
      <c r="E3141" s="306">
        <v>0.2298</v>
      </c>
    </row>
    <row r="3142" spans="1:5" x14ac:dyDescent="0.25">
      <c r="A3142" s="302" t="s">
        <v>4488</v>
      </c>
      <c r="B3142" s="305">
        <v>105086</v>
      </c>
      <c r="C3142" s="302" t="s">
        <v>4515</v>
      </c>
      <c r="D3142" s="305" t="s">
        <v>8</v>
      </c>
      <c r="E3142" s="306">
        <v>0.25819999999999999</v>
      </c>
    </row>
    <row r="3143" spans="1:5" x14ac:dyDescent="0.25">
      <c r="A3143" s="302" t="s">
        <v>4488</v>
      </c>
      <c r="B3143" s="305">
        <v>105087</v>
      </c>
      <c r="C3143" s="302" t="s">
        <v>4516</v>
      </c>
      <c r="D3143" s="305" t="s">
        <v>8</v>
      </c>
      <c r="E3143" s="306">
        <v>0.2394</v>
      </c>
    </row>
    <row r="3144" spans="1:5" x14ac:dyDescent="0.25">
      <c r="A3144" s="302" t="s">
        <v>4488</v>
      </c>
      <c r="B3144" s="305">
        <v>105088</v>
      </c>
      <c r="C3144" s="302" t="s">
        <v>4517</v>
      </c>
      <c r="D3144" s="305" t="s">
        <v>8</v>
      </c>
      <c r="E3144" s="306">
        <v>0.14280000000000001</v>
      </c>
    </row>
    <row r="3145" spans="1:5" x14ac:dyDescent="0.25">
      <c r="A3145" s="302" t="s">
        <v>4488</v>
      </c>
      <c r="B3145" s="305">
        <v>105092</v>
      </c>
      <c r="C3145" s="302" t="s">
        <v>4518</v>
      </c>
      <c r="D3145" s="305" t="s">
        <v>8</v>
      </c>
      <c r="E3145" s="306">
        <v>0.16470000000000001</v>
      </c>
    </row>
    <row r="3146" spans="1:5" x14ac:dyDescent="0.25">
      <c r="A3146" s="302" t="s">
        <v>4488</v>
      </c>
      <c r="B3146" s="305">
        <v>105085</v>
      </c>
      <c r="C3146" s="302" t="s">
        <v>4519</v>
      </c>
      <c r="D3146" s="305" t="s">
        <v>8</v>
      </c>
      <c r="E3146" s="306">
        <v>0.2225</v>
      </c>
    </row>
    <row r="3147" spans="1:5" x14ac:dyDescent="0.25">
      <c r="A3147" s="302" t="s">
        <v>4488</v>
      </c>
      <c r="B3147" s="305">
        <v>105093</v>
      </c>
      <c r="C3147" s="302" t="s">
        <v>4520</v>
      </c>
      <c r="D3147" s="305" t="s">
        <v>8</v>
      </c>
      <c r="E3147" s="306">
        <v>0.17699999999999999</v>
      </c>
    </row>
    <row r="3148" spans="1:5" x14ac:dyDescent="0.25">
      <c r="A3148" s="302" t="s">
        <v>4488</v>
      </c>
      <c r="B3148" s="305">
        <v>105041</v>
      </c>
      <c r="C3148" s="302" t="s">
        <v>4521</v>
      </c>
      <c r="D3148" s="305" t="s">
        <v>8</v>
      </c>
      <c r="E3148" s="306">
        <v>0.38869999999999999</v>
      </c>
    </row>
    <row r="3149" spans="1:5" x14ac:dyDescent="0.25">
      <c r="A3149" s="302" t="s">
        <v>4488</v>
      </c>
      <c r="B3149" s="305">
        <v>105045</v>
      </c>
      <c r="C3149" s="302" t="s">
        <v>4522</v>
      </c>
      <c r="D3149" s="305" t="s">
        <v>8</v>
      </c>
      <c r="E3149" s="306">
        <v>0.36109999999999998</v>
      </c>
    </row>
    <row r="3150" spans="1:5" x14ac:dyDescent="0.25">
      <c r="A3150" s="302" t="s">
        <v>4523</v>
      </c>
      <c r="B3150" s="305">
        <v>93961</v>
      </c>
      <c r="C3150" s="302" t="s">
        <v>4524</v>
      </c>
      <c r="D3150" s="305" t="s">
        <v>8</v>
      </c>
      <c r="E3150" s="306">
        <v>0.61609999999999998</v>
      </c>
    </row>
    <row r="3151" spans="1:5" x14ac:dyDescent="0.25">
      <c r="A3151" s="302" t="s">
        <v>4523</v>
      </c>
      <c r="B3151" s="305">
        <v>93971</v>
      </c>
      <c r="C3151" s="302" t="s">
        <v>4525</v>
      </c>
      <c r="D3151" s="305" t="s">
        <v>8</v>
      </c>
      <c r="E3151" s="306">
        <v>0.58889999999999998</v>
      </c>
    </row>
    <row r="3152" spans="1:5" x14ac:dyDescent="0.25">
      <c r="A3152" s="302" t="s">
        <v>4523</v>
      </c>
      <c r="B3152" s="305">
        <v>93959</v>
      </c>
      <c r="C3152" s="302" t="s">
        <v>4526</v>
      </c>
      <c r="D3152" s="305" t="s">
        <v>8</v>
      </c>
      <c r="E3152" s="306">
        <v>0.62419999999999998</v>
      </c>
    </row>
    <row r="3153" spans="1:5" x14ac:dyDescent="0.25">
      <c r="A3153" s="302" t="s">
        <v>4523</v>
      </c>
      <c r="B3153" s="305">
        <v>93969</v>
      </c>
      <c r="C3153" s="302" t="s">
        <v>4527</v>
      </c>
      <c r="D3153" s="305" t="s">
        <v>8</v>
      </c>
      <c r="E3153" s="306">
        <v>0.60019999999999996</v>
      </c>
    </row>
    <row r="3154" spans="1:5" x14ac:dyDescent="0.25">
      <c r="A3154" s="302" t="s">
        <v>4523</v>
      </c>
      <c r="B3154" s="305">
        <v>93957</v>
      </c>
      <c r="C3154" s="302" t="s">
        <v>4528</v>
      </c>
      <c r="D3154" s="305" t="s">
        <v>8</v>
      </c>
      <c r="E3154" s="306">
        <v>0.63990000000000002</v>
      </c>
    </row>
    <row r="3155" spans="1:5" x14ac:dyDescent="0.25">
      <c r="A3155" s="302" t="s">
        <v>4523</v>
      </c>
      <c r="B3155" s="305">
        <v>93967</v>
      </c>
      <c r="C3155" s="302" t="s">
        <v>4529</v>
      </c>
      <c r="D3155" s="305" t="s">
        <v>8</v>
      </c>
      <c r="E3155" s="306">
        <v>0.62219999999999998</v>
      </c>
    </row>
    <row r="3156" spans="1:5" x14ac:dyDescent="0.25">
      <c r="A3156" s="302" t="s">
        <v>4530</v>
      </c>
      <c r="B3156" s="305">
        <v>104878</v>
      </c>
      <c r="C3156" s="302" t="s">
        <v>4531</v>
      </c>
      <c r="D3156" s="305" t="s">
        <v>36</v>
      </c>
      <c r="E3156" s="306">
        <v>4.0599999999999997E-2</v>
      </c>
    </row>
    <row r="3157" spans="1:5" x14ac:dyDescent="0.25">
      <c r="A3157" s="302" t="s">
        <v>4530</v>
      </c>
      <c r="B3157" s="305">
        <v>104877</v>
      </c>
      <c r="C3157" s="302" t="s">
        <v>4532</v>
      </c>
      <c r="D3157" s="305" t="s">
        <v>36</v>
      </c>
      <c r="E3157" s="306">
        <v>0.1535</v>
      </c>
    </row>
    <row r="3158" spans="1:5" x14ac:dyDescent="0.25">
      <c r="A3158" s="302" t="s">
        <v>4530</v>
      </c>
      <c r="B3158" s="305">
        <v>104841</v>
      </c>
      <c r="C3158" s="302" t="s">
        <v>4533</v>
      </c>
      <c r="D3158" s="305" t="s">
        <v>8</v>
      </c>
      <c r="E3158" s="306">
        <v>0.31559999999999999</v>
      </c>
    </row>
    <row r="3159" spans="1:5" x14ac:dyDescent="0.25">
      <c r="A3159" s="302" t="s">
        <v>4530</v>
      </c>
      <c r="B3159" s="305">
        <v>104849</v>
      </c>
      <c r="C3159" s="302" t="s">
        <v>4534</v>
      </c>
      <c r="D3159" s="305" t="s">
        <v>8</v>
      </c>
      <c r="E3159" s="306">
        <v>0.30890000000000001</v>
      </c>
    </row>
    <row r="3160" spans="1:5" x14ac:dyDescent="0.25">
      <c r="A3160" s="302" t="s">
        <v>4530</v>
      </c>
      <c r="B3160" s="305">
        <v>104887</v>
      </c>
      <c r="C3160" s="302" t="s">
        <v>4535</v>
      </c>
      <c r="D3160" s="305" t="s">
        <v>8</v>
      </c>
      <c r="E3160" s="306">
        <v>0.23499999999999999</v>
      </c>
    </row>
    <row r="3161" spans="1:5" x14ac:dyDescent="0.25">
      <c r="A3161" s="302" t="s">
        <v>4530</v>
      </c>
      <c r="B3161" s="305">
        <v>104844</v>
      </c>
      <c r="C3161" s="302" t="s">
        <v>4536</v>
      </c>
      <c r="D3161" s="305" t="s">
        <v>8</v>
      </c>
      <c r="E3161" s="306">
        <v>0.32390000000000002</v>
      </c>
    </row>
    <row r="3162" spans="1:5" x14ac:dyDescent="0.25">
      <c r="A3162" s="302" t="s">
        <v>4530</v>
      </c>
      <c r="B3162" s="305">
        <v>104852</v>
      </c>
      <c r="C3162" s="302" t="s">
        <v>4537</v>
      </c>
      <c r="D3162" s="305" t="s">
        <v>8</v>
      </c>
      <c r="E3162" s="306">
        <v>0.32219999999999999</v>
      </c>
    </row>
    <row r="3163" spans="1:5" x14ac:dyDescent="0.25">
      <c r="A3163" s="302" t="s">
        <v>4530</v>
      </c>
      <c r="B3163" s="305">
        <v>104846</v>
      </c>
      <c r="C3163" s="302" t="s">
        <v>4538</v>
      </c>
      <c r="D3163" s="305" t="s">
        <v>8</v>
      </c>
      <c r="E3163" s="306">
        <v>0.33379999999999999</v>
      </c>
    </row>
    <row r="3164" spans="1:5" x14ac:dyDescent="0.25">
      <c r="A3164" s="302" t="s">
        <v>4530</v>
      </c>
      <c r="B3164" s="305">
        <v>104854</v>
      </c>
      <c r="C3164" s="302" t="s">
        <v>4539</v>
      </c>
      <c r="D3164" s="305" t="s">
        <v>8</v>
      </c>
      <c r="E3164" s="306">
        <v>0.33829999999999999</v>
      </c>
    </row>
    <row r="3165" spans="1:5" x14ac:dyDescent="0.25">
      <c r="A3165" s="302" t="s">
        <v>4530</v>
      </c>
      <c r="B3165" s="305">
        <v>104890</v>
      </c>
      <c r="C3165" s="302" t="s">
        <v>4540</v>
      </c>
      <c r="D3165" s="305" t="s">
        <v>8</v>
      </c>
      <c r="E3165" s="306">
        <v>0.25619999999999998</v>
      </c>
    </row>
    <row r="3166" spans="1:5" x14ac:dyDescent="0.25">
      <c r="A3166" s="302" t="s">
        <v>4530</v>
      </c>
      <c r="B3166" s="305">
        <v>104842</v>
      </c>
      <c r="C3166" s="302" t="s">
        <v>4541</v>
      </c>
      <c r="D3166" s="305" t="s">
        <v>8</v>
      </c>
      <c r="E3166" s="306">
        <v>0.29980000000000001</v>
      </c>
    </row>
    <row r="3167" spans="1:5" x14ac:dyDescent="0.25">
      <c r="A3167" s="302" t="s">
        <v>4530</v>
      </c>
      <c r="B3167" s="305">
        <v>104850</v>
      </c>
      <c r="C3167" s="302" t="s">
        <v>4542</v>
      </c>
      <c r="D3167" s="305" t="s">
        <v>8</v>
      </c>
      <c r="E3167" s="306">
        <v>0.28989999999999999</v>
      </c>
    </row>
    <row r="3168" spans="1:5" x14ac:dyDescent="0.25">
      <c r="A3168" s="302" t="s">
        <v>4530</v>
      </c>
      <c r="B3168" s="305">
        <v>104888</v>
      </c>
      <c r="C3168" s="302" t="s">
        <v>4543</v>
      </c>
      <c r="D3168" s="305" t="s">
        <v>8</v>
      </c>
      <c r="E3168" s="306">
        <v>0.2172</v>
      </c>
    </row>
    <row r="3169" spans="1:5" x14ac:dyDescent="0.25">
      <c r="A3169" s="302" t="s">
        <v>4530</v>
      </c>
      <c r="B3169" s="305">
        <v>104879</v>
      </c>
      <c r="C3169" s="302" t="s">
        <v>4544</v>
      </c>
      <c r="D3169" s="305" t="s">
        <v>8</v>
      </c>
      <c r="E3169" s="306">
        <v>0.3095</v>
      </c>
    </row>
    <row r="3170" spans="1:5" x14ac:dyDescent="0.25">
      <c r="A3170" s="302" t="s">
        <v>4530</v>
      </c>
      <c r="B3170" s="305">
        <v>104853</v>
      </c>
      <c r="C3170" s="302" t="s">
        <v>4545</v>
      </c>
      <c r="D3170" s="305" t="s">
        <v>8</v>
      </c>
      <c r="E3170" s="306">
        <v>0.30449999999999999</v>
      </c>
    </row>
    <row r="3171" spans="1:5" x14ac:dyDescent="0.25">
      <c r="A3171" s="302" t="s">
        <v>4530</v>
      </c>
      <c r="B3171" s="305">
        <v>104847</v>
      </c>
      <c r="C3171" s="302" t="s">
        <v>4546</v>
      </c>
      <c r="D3171" s="305" t="s">
        <v>8</v>
      </c>
      <c r="E3171" s="306">
        <v>0.32090000000000002</v>
      </c>
    </row>
    <row r="3172" spans="1:5" x14ac:dyDescent="0.25">
      <c r="A3172" s="302" t="s">
        <v>4530</v>
      </c>
      <c r="B3172" s="305">
        <v>104855</v>
      </c>
      <c r="C3172" s="302" t="s">
        <v>4547</v>
      </c>
      <c r="D3172" s="305" t="s">
        <v>8</v>
      </c>
      <c r="E3172" s="306">
        <v>0.32169999999999999</v>
      </c>
    </row>
    <row r="3173" spans="1:5" x14ac:dyDescent="0.25">
      <c r="A3173" s="302" t="s">
        <v>4530</v>
      </c>
      <c r="B3173" s="305">
        <v>104891</v>
      </c>
      <c r="C3173" s="302" t="s">
        <v>4548</v>
      </c>
      <c r="D3173" s="305" t="s">
        <v>8</v>
      </c>
      <c r="E3173" s="306">
        <v>0.23910000000000001</v>
      </c>
    </row>
    <row r="3174" spans="1:5" x14ac:dyDescent="0.25">
      <c r="A3174" s="302" t="s">
        <v>4530</v>
      </c>
      <c r="B3174" s="305">
        <v>104892</v>
      </c>
      <c r="C3174" s="302" t="s">
        <v>4549</v>
      </c>
      <c r="D3174" s="305" t="s">
        <v>8</v>
      </c>
      <c r="E3174" s="306">
        <v>0.33329999999999999</v>
      </c>
    </row>
    <row r="3175" spans="1:5" x14ac:dyDescent="0.25">
      <c r="A3175" s="302" t="s">
        <v>4530</v>
      </c>
      <c r="B3175" s="305">
        <v>104848</v>
      </c>
      <c r="C3175" s="302" t="s">
        <v>4550</v>
      </c>
      <c r="D3175" s="305" t="s">
        <v>8</v>
      </c>
      <c r="E3175" s="306">
        <v>0.33029999999999998</v>
      </c>
    </row>
    <row r="3176" spans="1:5" x14ac:dyDescent="0.25">
      <c r="A3176" s="302" t="s">
        <v>4530</v>
      </c>
      <c r="B3176" s="305">
        <v>104886</v>
      </c>
      <c r="C3176" s="302" t="s">
        <v>4551</v>
      </c>
      <c r="D3176" s="305" t="s">
        <v>8</v>
      </c>
      <c r="E3176" s="306">
        <v>0.25600000000000001</v>
      </c>
    </row>
    <row r="3177" spans="1:5" x14ac:dyDescent="0.25">
      <c r="A3177" s="302" t="s">
        <v>4530</v>
      </c>
      <c r="B3177" s="305">
        <v>104843</v>
      </c>
      <c r="C3177" s="302" t="s">
        <v>4552</v>
      </c>
      <c r="D3177" s="305" t="s">
        <v>8</v>
      </c>
      <c r="E3177" s="306">
        <v>0.3402</v>
      </c>
    </row>
    <row r="3178" spans="1:5" x14ac:dyDescent="0.25">
      <c r="A3178" s="302" t="s">
        <v>4530</v>
      </c>
      <c r="B3178" s="305">
        <v>104851</v>
      </c>
      <c r="C3178" s="302" t="s">
        <v>4553</v>
      </c>
      <c r="D3178" s="305" t="s">
        <v>8</v>
      </c>
      <c r="E3178" s="306">
        <v>0.34239999999999998</v>
      </c>
    </row>
    <row r="3179" spans="1:5" x14ac:dyDescent="0.25">
      <c r="A3179" s="302" t="s">
        <v>4530</v>
      </c>
      <c r="B3179" s="305">
        <v>104845</v>
      </c>
      <c r="C3179" s="302" t="s">
        <v>4554</v>
      </c>
      <c r="D3179" s="305" t="s">
        <v>8</v>
      </c>
      <c r="E3179" s="306">
        <v>0.34820000000000001</v>
      </c>
    </row>
    <row r="3180" spans="1:5" x14ac:dyDescent="0.25">
      <c r="A3180" s="302" t="s">
        <v>4530</v>
      </c>
      <c r="B3180" s="305">
        <v>104880</v>
      </c>
      <c r="C3180" s="302" t="s">
        <v>4555</v>
      </c>
      <c r="D3180" s="305" t="s">
        <v>8</v>
      </c>
      <c r="E3180" s="306">
        <v>0.3569</v>
      </c>
    </row>
    <row r="3181" spans="1:5" x14ac:dyDescent="0.25">
      <c r="A3181" s="302" t="s">
        <v>4530</v>
      </c>
      <c r="B3181" s="305">
        <v>104889</v>
      </c>
      <c r="C3181" s="302" t="s">
        <v>4556</v>
      </c>
      <c r="D3181" s="305" t="s">
        <v>8</v>
      </c>
      <c r="E3181" s="306">
        <v>0.27629999999999999</v>
      </c>
    </row>
    <row r="3182" spans="1:5" x14ac:dyDescent="0.25">
      <c r="A3182" s="302" t="s">
        <v>4530</v>
      </c>
      <c r="B3182" s="305">
        <v>95108</v>
      </c>
      <c r="C3182" s="302" t="s">
        <v>4557</v>
      </c>
      <c r="D3182" s="305" t="s">
        <v>36</v>
      </c>
      <c r="E3182" s="306">
        <v>0.72870000000000001</v>
      </c>
    </row>
    <row r="3183" spans="1:5" x14ac:dyDescent="0.25">
      <c r="A3183" s="302" t="s">
        <v>4530</v>
      </c>
      <c r="B3183" s="305">
        <v>104876</v>
      </c>
      <c r="C3183" s="302" t="s">
        <v>4558</v>
      </c>
      <c r="D3183" s="305" t="s">
        <v>36</v>
      </c>
      <c r="E3183" s="306">
        <v>0.98570000000000002</v>
      </c>
    </row>
    <row r="3184" spans="1:5" x14ac:dyDescent="0.25">
      <c r="A3184" s="302" t="s">
        <v>4530</v>
      </c>
      <c r="B3184" s="305">
        <v>104875</v>
      </c>
      <c r="C3184" s="302" t="s">
        <v>4559</v>
      </c>
      <c r="D3184" s="305" t="s">
        <v>8</v>
      </c>
      <c r="E3184" s="306">
        <v>0.94469999999999998</v>
      </c>
    </row>
    <row r="3185" spans="1:5" x14ac:dyDescent="0.25">
      <c r="A3185" s="302" t="s">
        <v>4560</v>
      </c>
      <c r="B3185" s="305">
        <v>96120</v>
      </c>
      <c r="C3185" s="302" t="s">
        <v>4561</v>
      </c>
      <c r="D3185" s="305" t="s">
        <v>8</v>
      </c>
      <c r="E3185" s="306">
        <v>0.56110000000000004</v>
      </c>
    </row>
    <row r="3186" spans="1:5" x14ac:dyDescent="0.25">
      <c r="A3186" s="302" t="s">
        <v>4560</v>
      </c>
      <c r="B3186" s="305">
        <v>96123</v>
      </c>
      <c r="C3186" s="302" t="s">
        <v>4562</v>
      </c>
      <c r="D3186" s="305" t="s">
        <v>8</v>
      </c>
      <c r="E3186" s="306">
        <v>0.37930000000000003</v>
      </c>
    </row>
    <row r="3187" spans="1:5" x14ac:dyDescent="0.25">
      <c r="A3187" s="302" t="s">
        <v>4560</v>
      </c>
      <c r="B3187" s="305">
        <v>96122</v>
      </c>
      <c r="C3187" s="302" t="s">
        <v>4563</v>
      </c>
      <c r="D3187" s="305" t="s">
        <v>8</v>
      </c>
      <c r="E3187" s="306">
        <v>0.2974</v>
      </c>
    </row>
    <row r="3188" spans="1:5" x14ac:dyDescent="0.25">
      <c r="A3188" s="302" t="s">
        <v>4560</v>
      </c>
      <c r="B3188" s="305">
        <v>96121</v>
      </c>
      <c r="C3188" s="302" t="s">
        <v>4564</v>
      </c>
      <c r="D3188" s="305" t="s">
        <v>8</v>
      </c>
      <c r="E3188" s="306">
        <v>0.45150000000000001</v>
      </c>
    </row>
    <row r="3189" spans="1:5" x14ac:dyDescent="0.25">
      <c r="A3189" s="302" t="s">
        <v>4560</v>
      </c>
      <c r="B3189" s="305">
        <v>99054</v>
      </c>
      <c r="C3189" s="302" t="s">
        <v>4565</v>
      </c>
      <c r="D3189" s="305" t="s">
        <v>237</v>
      </c>
      <c r="E3189" s="306">
        <v>0.71289999999999998</v>
      </c>
    </row>
    <row r="3190" spans="1:5" x14ac:dyDescent="0.25">
      <c r="A3190" s="302" t="s">
        <v>4560</v>
      </c>
      <c r="B3190" s="305">
        <v>96110</v>
      </c>
      <c r="C3190" s="302" t="s">
        <v>4566</v>
      </c>
      <c r="D3190" s="305" t="s">
        <v>237</v>
      </c>
      <c r="E3190" s="306">
        <v>0.35499999999999998</v>
      </c>
    </row>
    <row r="3191" spans="1:5" x14ac:dyDescent="0.25">
      <c r="A3191" s="302" t="s">
        <v>4560</v>
      </c>
      <c r="B3191" s="305">
        <v>96114</v>
      </c>
      <c r="C3191" s="302" t="s">
        <v>4567</v>
      </c>
      <c r="D3191" s="305" t="s">
        <v>237</v>
      </c>
      <c r="E3191" s="306">
        <v>0.3085</v>
      </c>
    </row>
    <row r="3192" spans="1:5" x14ac:dyDescent="0.25">
      <c r="A3192" s="302" t="s">
        <v>4560</v>
      </c>
      <c r="B3192" s="305">
        <v>104757</v>
      </c>
      <c r="C3192" s="302" t="s">
        <v>4568</v>
      </c>
      <c r="D3192" s="305" t="s">
        <v>237</v>
      </c>
      <c r="E3192" s="306">
        <v>0.20080000000000001</v>
      </c>
    </row>
    <row r="3193" spans="1:5" x14ac:dyDescent="0.25">
      <c r="A3193" s="302" t="s">
        <v>4560</v>
      </c>
      <c r="B3193" s="305">
        <v>104756</v>
      </c>
      <c r="C3193" s="302" t="s">
        <v>4569</v>
      </c>
      <c r="D3193" s="305" t="s">
        <v>237</v>
      </c>
      <c r="E3193" s="306">
        <v>0.29349999999999998</v>
      </c>
    </row>
    <row r="3194" spans="1:5" x14ac:dyDescent="0.25">
      <c r="A3194" s="302" t="s">
        <v>4560</v>
      </c>
      <c r="B3194" s="305">
        <v>96112</v>
      </c>
      <c r="C3194" s="302" t="s">
        <v>4570</v>
      </c>
      <c r="D3194" s="305" t="s">
        <v>237</v>
      </c>
      <c r="E3194" s="306">
        <v>0.41970000000000002</v>
      </c>
    </row>
    <row r="3195" spans="1:5" x14ac:dyDescent="0.25">
      <c r="A3195" s="302" t="s">
        <v>4560</v>
      </c>
      <c r="B3195" s="305">
        <v>96113</v>
      </c>
      <c r="C3195" s="302" t="s">
        <v>4571</v>
      </c>
      <c r="D3195" s="305" t="s">
        <v>237</v>
      </c>
      <c r="E3195" s="306">
        <v>0.64149999999999996</v>
      </c>
    </row>
    <row r="3196" spans="1:5" x14ac:dyDescent="0.25">
      <c r="A3196" s="302" t="s">
        <v>4560</v>
      </c>
      <c r="B3196" s="305">
        <v>96109</v>
      </c>
      <c r="C3196" s="302" t="s">
        <v>4572</v>
      </c>
      <c r="D3196" s="305" t="s">
        <v>237</v>
      </c>
      <c r="E3196" s="306">
        <v>0.67479999999999996</v>
      </c>
    </row>
    <row r="3197" spans="1:5" x14ac:dyDescent="0.25">
      <c r="A3197" s="302" t="s">
        <v>4560</v>
      </c>
      <c r="B3197" s="305">
        <v>96116</v>
      </c>
      <c r="C3197" s="302" t="s">
        <v>4573</v>
      </c>
      <c r="D3197" s="305" t="s">
        <v>237</v>
      </c>
      <c r="E3197" s="306">
        <v>0.24099999999999999</v>
      </c>
    </row>
    <row r="3198" spans="1:5" x14ac:dyDescent="0.25">
      <c r="A3198" s="302" t="s">
        <v>4560</v>
      </c>
      <c r="B3198" s="305">
        <v>96111</v>
      </c>
      <c r="C3198" s="302" t="s">
        <v>4574</v>
      </c>
      <c r="D3198" s="305" t="s">
        <v>237</v>
      </c>
      <c r="E3198" s="306">
        <v>0.28720000000000001</v>
      </c>
    </row>
    <row r="3199" spans="1:5" x14ac:dyDescent="0.25">
      <c r="A3199" s="302" t="s">
        <v>4560</v>
      </c>
      <c r="B3199" s="305">
        <v>96486</v>
      </c>
      <c r="C3199" s="302" t="s">
        <v>4575</v>
      </c>
      <c r="D3199" s="305" t="s">
        <v>237</v>
      </c>
      <c r="E3199" s="306">
        <v>0.2049</v>
      </c>
    </row>
    <row r="3200" spans="1:5" x14ac:dyDescent="0.25">
      <c r="A3200" s="302" t="s">
        <v>4560</v>
      </c>
      <c r="B3200" s="305">
        <v>96485</v>
      </c>
      <c r="C3200" s="302" t="s">
        <v>4576</v>
      </c>
      <c r="D3200" s="305" t="s">
        <v>237</v>
      </c>
      <c r="E3200" s="306">
        <v>0.2432</v>
      </c>
    </row>
    <row r="3201" spans="1:5" x14ac:dyDescent="0.25">
      <c r="A3201" s="302" t="s">
        <v>4577</v>
      </c>
      <c r="B3201" s="305">
        <v>101807</v>
      </c>
      <c r="C3201" s="302" t="s">
        <v>4578</v>
      </c>
      <c r="D3201" s="305" t="s">
        <v>36</v>
      </c>
      <c r="E3201" s="306">
        <v>0.56489999999999996</v>
      </c>
    </row>
    <row r="3202" spans="1:5" x14ac:dyDescent="0.25">
      <c r="A3202" s="302" t="s">
        <v>4577</v>
      </c>
      <c r="B3202" s="305">
        <v>101806</v>
      </c>
      <c r="C3202" s="302" t="s">
        <v>4579</v>
      </c>
      <c r="D3202" s="305" t="s">
        <v>36</v>
      </c>
      <c r="E3202" s="306">
        <v>0.59099999999999997</v>
      </c>
    </row>
    <row r="3203" spans="1:5" x14ac:dyDescent="0.25">
      <c r="A3203" s="302" t="s">
        <v>4577</v>
      </c>
      <c r="B3203" s="305">
        <v>101808</v>
      </c>
      <c r="C3203" s="302" t="s">
        <v>4580</v>
      </c>
      <c r="D3203" s="305" t="s">
        <v>36</v>
      </c>
      <c r="E3203" s="306">
        <v>0.1246</v>
      </c>
    </row>
    <row r="3204" spans="1:5" x14ac:dyDescent="0.25">
      <c r="A3204" s="302" t="s">
        <v>4577</v>
      </c>
      <c r="B3204" s="305">
        <v>98058</v>
      </c>
      <c r="C3204" s="302" t="s">
        <v>4581</v>
      </c>
      <c r="D3204" s="305" t="s">
        <v>36</v>
      </c>
      <c r="E3204" s="306">
        <v>0.18429999999999999</v>
      </c>
    </row>
    <row r="3205" spans="1:5" x14ac:dyDescent="0.25">
      <c r="A3205" s="302" t="s">
        <v>4577</v>
      </c>
      <c r="B3205" s="305">
        <v>98059</v>
      </c>
      <c r="C3205" s="302" t="s">
        <v>4582</v>
      </c>
      <c r="D3205" s="305" t="s">
        <v>36</v>
      </c>
      <c r="E3205" s="306">
        <v>0.12559999999999999</v>
      </c>
    </row>
    <row r="3206" spans="1:5" x14ac:dyDescent="0.25">
      <c r="A3206" s="302" t="s">
        <v>4577</v>
      </c>
      <c r="B3206" s="305">
        <v>98060</v>
      </c>
      <c r="C3206" s="302" t="s">
        <v>4583</v>
      </c>
      <c r="D3206" s="305" t="s">
        <v>36</v>
      </c>
      <c r="E3206" s="306">
        <v>0.13100000000000001</v>
      </c>
    </row>
    <row r="3207" spans="1:5" x14ac:dyDescent="0.25">
      <c r="A3207" s="302" t="s">
        <v>4577</v>
      </c>
      <c r="B3207" s="305">
        <v>98061</v>
      </c>
      <c r="C3207" s="302" t="s">
        <v>4584</v>
      </c>
      <c r="D3207" s="305" t="s">
        <v>36</v>
      </c>
      <c r="E3207" s="306">
        <v>0.1293</v>
      </c>
    </row>
    <row r="3208" spans="1:5" x14ac:dyDescent="0.25">
      <c r="A3208" s="302" t="s">
        <v>4577</v>
      </c>
      <c r="B3208" s="305">
        <v>98088</v>
      </c>
      <c r="C3208" s="302" t="s">
        <v>4585</v>
      </c>
      <c r="D3208" s="305" t="s">
        <v>36</v>
      </c>
      <c r="E3208" s="306">
        <v>0.4385</v>
      </c>
    </row>
    <row r="3209" spans="1:5" x14ac:dyDescent="0.25">
      <c r="A3209" s="302" t="s">
        <v>4577</v>
      </c>
      <c r="B3209" s="305">
        <v>98089</v>
      </c>
      <c r="C3209" s="302" t="s">
        <v>4586</v>
      </c>
      <c r="D3209" s="305" t="s">
        <v>36</v>
      </c>
      <c r="E3209" s="306">
        <v>0.44450000000000001</v>
      </c>
    </row>
    <row r="3210" spans="1:5" x14ac:dyDescent="0.25">
      <c r="A3210" s="302" t="s">
        <v>4577</v>
      </c>
      <c r="B3210" s="305">
        <v>98090</v>
      </c>
      <c r="C3210" s="302" t="s">
        <v>4587</v>
      </c>
      <c r="D3210" s="305" t="s">
        <v>36</v>
      </c>
      <c r="E3210" s="306">
        <v>0.44800000000000001</v>
      </c>
    </row>
    <row r="3211" spans="1:5" x14ac:dyDescent="0.25">
      <c r="A3211" s="302" t="s">
        <v>4577</v>
      </c>
      <c r="B3211" s="305">
        <v>98091</v>
      </c>
      <c r="C3211" s="302" t="s">
        <v>4588</v>
      </c>
      <c r="D3211" s="305" t="s">
        <v>36</v>
      </c>
      <c r="E3211" s="306">
        <v>0.44919999999999999</v>
      </c>
    </row>
    <row r="3212" spans="1:5" x14ac:dyDescent="0.25">
      <c r="A3212" s="302" t="s">
        <v>4577</v>
      </c>
      <c r="B3212" s="305">
        <v>98092</v>
      </c>
      <c r="C3212" s="302" t="s">
        <v>4589</v>
      </c>
      <c r="D3212" s="305" t="s">
        <v>36</v>
      </c>
      <c r="E3212" s="306">
        <v>0.45050000000000001</v>
      </c>
    </row>
    <row r="3213" spans="1:5" x14ac:dyDescent="0.25">
      <c r="A3213" s="302" t="s">
        <v>4577</v>
      </c>
      <c r="B3213" s="305">
        <v>98093</v>
      </c>
      <c r="C3213" s="302" t="s">
        <v>4590</v>
      </c>
      <c r="D3213" s="305" t="s">
        <v>36</v>
      </c>
      <c r="E3213" s="306">
        <v>0.45100000000000001</v>
      </c>
    </row>
    <row r="3214" spans="1:5" x14ac:dyDescent="0.25">
      <c r="A3214" s="302" t="s">
        <v>4577</v>
      </c>
      <c r="B3214" s="305">
        <v>98072</v>
      </c>
      <c r="C3214" s="302" t="s">
        <v>4591</v>
      </c>
      <c r="D3214" s="305" t="s">
        <v>36</v>
      </c>
      <c r="E3214" s="306">
        <v>0.47220000000000001</v>
      </c>
    </row>
    <row r="3215" spans="1:5" x14ac:dyDescent="0.25">
      <c r="A3215" s="302" t="s">
        <v>4577</v>
      </c>
      <c r="B3215" s="305">
        <v>98073</v>
      </c>
      <c r="C3215" s="302" t="s">
        <v>114</v>
      </c>
      <c r="D3215" s="305" t="s">
        <v>36</v>
      </c>
      <c r="E3215" s="306">
        <v>0.47349999999999998</v>
      </c>
    </row>
    <row r="3216" spans="1:5" x14ac:dyDescent="0.25">
      <c r="A3216" s="302" t="s">
        <v>4577</v>
      </c>
      <c r="B3216" s="305">
        <v>98074</v>
      </c>
      <c r="C3216" s="302" t="s">
        <v>4592</v>
      </c>
      <c r="D3216" s="305" t="s">
        <v>36</v>
      </c>
      <c r="E3216" s="306">
        <v>0.47349999999999998</v>
      </c>
    </row>
    <row r="3217" spans="1:5" x14ac:dyDescent="0.25">
      <c r="A3217" s="302" t="s">
        <v>4577</v>
      </c>
      <c r="B3217" s="305">
        <v>98075</v>
      </c>
      <c r="C3217" s="302" t="s">
        <v>4593</v>
      </c>
      <c r="D3217" s="305" t="s">
        <v>36</v>
      </c>
      <c r="E3217" s="306">
        <v>0.4733</v>
      </c>
    </row>
    <row r="3218" spans="1:5" x14ac:dyDescent="0.25">
      <c r="A3218" s="302" t="s">
        <v>4577</v>
      </c>
      <c r="B3218" s="305">
        <v>98076</v>
      </c>
      <c r="C3218" s="302" t="s">
        <v>4594</v>
      </c>
      <c r="D3218" s="305" t="s">
        <v>36</v>
      </c>
      <c r="E3218" s="306">
        <v>0.4733</v>
      </c>
    </row>
    <row r="3219" spans="1:5" x14ac:dyDescent="0.25">
      <c r="A3219" s="302" t="s">
        <v>4577</v>
      </c>
      <c r="B3219" s="305">
        <v>98077</v>
      </c>
      <c r="C3219" s="302" t="s">
        <v>4595</v>
      </c>
      <c r="D3219" s="305" t="s">
        <v>36</v>
      </c>
      <c r="E3219" s="306">
        <v>0.47310000000000002</v>
      </c>
    </row>
    <row r="3220" spans="1:5" x14ac:dyDescent="0.25">
      <c r="A3220" s="302" t="s">
        <v>4577</v>
      </c>
      <c r="B3220" s="305">
        <v>98062</v>
      </c>
      <c r="C3220" s="302" t="s">
        <v>4596</v>
      </c>
      <c r="D3220" s="305" t="s">
        <v>36</v>
      </c>
      <c r="E3220" s="306">
        <v>0.1009</v>
      </c>
    </row>
    <row r="3221" spans="1:5" x14ac:dyDescent="0.25">
      <c r="A3221" s="302" t="s">
        <v>4577</v>
      </c>
      <c r="B3221" s="305">
        <v>98063</v>
      </c>
      <c r="C3221" s="302" t="s">
        <v>4597</v>
      </c>
      <c r="D3221" s="305" t="s">
        <v>36</v>
      </c>
      <c r="E3221" s="306">
        <v>9.7699999999999995E-2</v>
      </c>
    </row>
    <row r="3222" spans="1:5" x14ac:dyDescent="0.25">
      <c r="A3222" s="302" t="s">
        <v>4577</v>
      </c>
      <c r="B3222" s="305">
        <v>98064</v>
      </c>
      <c r="C3222" s="302" t="s">
        <v>115</v>
      </c>
      <c r="D3222" s="305" t="s">
        <v>36</v>
      </c>
      <c r="E3222" s="306">
        <v>8.8599999999999998E-2</v>
      </c>
    </row>
    <row r="3223" spans="1:5" x14ac:dyDescent="0.25">
      <c r="A3223" s="302" t="s">
        <v>4577</v>
      </c>
      <c r="B3223" s="305">
        <v>98065</v>
      </c>
      <c r="C3223" s="302" t="s">
        <v>4598</v>
      </c>
      <c r="D3223" s="305" t="s">
        <v>36</v>
      </c>
      <c r="E3223" s="306">
        <v>8.4400000000000003E-2</v>
      </c>
    </row>
    <row r="3224" spans="1:5" x14ac:dyDescent="0.25">
      <c r="A3224" s="302" t="s">
        <v>4577</v>
      </c>
      <c r="B3224" s="305">
        <v>98094</v>
      </c>
      <c r="C3224" s="302" t="s">
        <v>4599</v>
      </c>
      <c r="D3224" s="305" t="s">
        <v>36</v>
      </c>
      <c r="E3224" s="306">
        <v>0.4093</v>
      </c>
    </row>
    <row r="3225" spans="1:5" x14ac:dyDescent="0.25">
      <c r="A3225" s="302" t="s">
        <v>4577</v>
      </c>
      <c r="B3225" s="305">
        <v>98099</v>
      </c>
      <c r="C3225" s="302" t="s">
        <v>4600</v>
      </c>
      <c r="D3225" s="305" t="s">
        <v>36</v>
      </c>
      <c r="E3225" s="306">
        <v>0.41220000000000001</v>
      </c>
    </row>
    <row r="3226" spans="1:5" x14ac:dyDescent="0.25">
      <c r="A3226" s="302" t="s">
        <v>4577</v>
      </c>
      <c r="B3226" s="305">
        <v>98100</v>
      </c>
      <c r="C3226" s="302" t="s">
        <v>4601</v>
      </c>
      <c r="D3226" s="305" t="s">
        <v>36</v>
      </c>
      <c r="E3226" s="306">
        <v>0.41760000000000003</v>
      </c>
    </row>
    <row r="3227" spans="1:5" x14ac:dyDescent="0.25">
      <c r="A3227" s="302" t="s">
        <v>4577</v>
      </c>
      <c r="B3227" s="305">
        <v>98101</v>
      </c>
      <c r="C3227" s="302" t="s">
        <v>4602</v>
      </c>
      <c r="D3227" s="305" t="s">
        <v>36</v>
      </c>
      <c r="E3227" s="306">
        <v>0.42120000000000002</v>
      </c>
    </row>
    <row r="3228" spans="1:5" x14ac:dyDescent="0.25">
      <c r="A3228" s="302" t="s">
        <v>4577</v>
      </c>
      <c r="B3228" s="305">
        <v>98078</v>
      </c>
      <c r="C3228" s="302" t="s">
        <v>4603</v>
      </c>
      <c r="D3228" s="305" t="s">
        <v>36</v>
      </c>
      <c r="E3228" s="306">
        <v>0.44230000000000003</v>
      </c>
    </row>
    <row r="3229" spans="1:5" x14ac:dyDescent="0.25">
      <c r="A3229" s="302" t="s">
        <v>4577</v>
      </c>
      <c r="B3229" s="305">
        <v>98079</v>
      </c>
      <c r="C3229" s="302" t="s">
        <v>4604</v>
      </c>
      <c r="D3229" s="305" t="s">
        <v>36</v>
      </c>
      <c r="E3229" s="306">
        <v>0.44230000000000003</v>
      </c>
    </row>
    <row r="3230" spans="1:5" x14ac:dyDescent="0.25">
      <c r="A3230" s="302" t="s">
        <v>4577</v>
      </c>
      <c r="B3230" s="305">
        <v>98080</v>
      </c>
      <c r="C3230" s="302" t="s">
        <v>4605</v>
      </c>
      <c r="D3230" s="305" t="s">
        <v>36</v>
      </c>
      <c r="E3230" s="306">
        <v>0.44419999999999998</v>
      </c>
    </row>
    <row r="3231" spans="1:5" x14ac:dyDescent="0.25">
      <c r="A3231" s="302" t="s">
        <v>4577</v>
      </c>
      <c r="B3231" s="305">
        <v>98081</v>
      </c>
      <c r="C3231" s="302" t="s">
        <v>4606</v>
      </c>
      <c r="D3231" s="305" t="s">
        <v>36</v>
      </c>
      <c r="E3231" s="306">
        <v>0.44529999999999997</v>
      </c>
    </row>
    <row r="3232" spans="1:5" x14ac:dyDescent="0.25">
      <c r="A3232" s="302" t="s">
        <v>4577</v>
      </c>
      <c r="B3232" s="305">
        <v>98052</v>
      </c>
      <c r="C3232" s="302" t="s">
        <v>4607</v>
      </c>
      <c r="D3232" s="305" t="s">
        <v>36</v>
      </c>
      <c r="E3232" s="306">
        <v>0.13320000000000001</v>
      </c>
    </row>
    <row r="3233" spans="1:5" x14ac:dyDescent="0.25">
      <c r="A3233" s="302" t="s">
        <v>4577</v>
      </c>
      <c r="B3233" s="305">
        <v>98053</v>
      </c>
      <c r="C3233" s="302" t="s">
        <v>4608</v>
      </c>
      <c r="D3233" s="305" t="s">
        <v>36</v>
      </c>
      <c r="E3233" s="306">
        <v>0.12989999999999999</v>
      </c>
    </row>
    <row r="3234" spans="1:5" x14ac:dyDescent="0.25">
      <c r="A3234" s="302" t="s">
        <v>4577</v>
      </c>
      <c r="B3234" s="305">
        <v>98054</v>
      </c>
      <c r="C3234" s="302" t="s">
        <v>4609</v>
      </c>
      <c r="D3234" s="305" t="s">
        <v>36</v>
      </c>
      <c r="E3234" s="306">
        <v>8.3599999999999994E-2</v>
      </c>
    </row>
    <row r="3235" spans="1:5" x14ac:dyDescent="0.25">
      <c r="A3235" s="302" t="s">
        <v>4577</v>
      </c>
      <c r="B3235" s="305">
        <v>98055</v>
      </c>
      <c r="C3235" s="302" t="s">
        <v>4610</v>
      </c>
      <c r="D3235" s="305" t="s">
        <v>36</v>
      </c>
      <c r="E3235" s="306">
        <v>8.4500000000000006E-2</v>
      </c>
    </row>
    <row r="3236" spans="1:5" x14ac:dyDescent="0.25">
      <c r="A3236" s="302" t="s">
        <v>4577</v>
      </c>
      <c r="B3236" s="305">
        <v>98056</v>
      </c>
      <c r="C3236" s="302" t="s">
        <v>4611</v>
      </c>
      <c r="D3236" s="305" t="s">
        <v>36</v>
      </c>
      <c r="E3236" s="306">
        <v>7.7399999999999997E-2</v>
      </c>
    </row>
    <row r="3237" spans="1:5" x14ac:dyDescent="0.25">
      <c r="A3237" s="302" t="s">
        <v>4577</v>
      </c>
      <c r="B3237" s="305">
        <v>98057</v>
      </c>
      <c r="C3237" s="302" t="s">
        <v>4612</v>
      </c>
      <c r="D3237" s="305" t="s">
        <v>36</v>
      </c>
      <c r="E3237" s="306">
        <v>8.0299999999999996E-2</v>
      </c>
    </row>
    <row r="3238" spans="1:5" x14ac:dyDescent="0.25">
      <c r="A3238" s="302" t="s">
        <v>4577</v>
      </c>
      <c r="B3238" s="305">
        <v>98082</v>
      </c>
      <c r="C3238" s="302" t="s">
        <v>4613</v>
      </c>
      <c r="D3238" s="305" t="s">
        <v>36</v>
      </c>
      <c r="E3238" s="306">
        <v>0.44190000000000002</v>
      </c>
    </row>
    <row r="3239" spans="1:5" x14ac:dyDescent="0.25">
      <c r="A3239" s="302" t="s">
        <v>4577</v>
      </c>
      <c r="B3239" s="305">
        <v>98083</v>
      </c>
      <c r="C3239" s="302" t="s">
        <v>4614</v>
      </c>
      <c r="D3239" s="305" t="s">
        <v>36</v>
      </c>
      <c r="E3239" s="306">
        <v>0.44540000000000002</v>
      </c>
    </row>
    <row r="3240" spans="1:5" x14ac:dyDescent="0.25">
      <c r="A3240" s="302" t="s">
        <v>4577</v>
      </c>
      <c r="B3240" s="305">
        <v>98084</v>
      </c>
      <c r="C3240" s="302" t="s">
        <v>4615</v>
      </c>
      <c r="D3240" s="305" t="s">
        <v>36</v>
      </c>
      <c r="E3240" s="306">
        <v>0.44940000000000002</v>
      </c>
    </row>
    <row r="3241" spans="1:5" x14ac:dyDescent="0.25">
      <c r="A3241" s="302" t="s">
        <v>4577</v>
      </c>
      <c r="B3241" s="305">
        <v>98085</v>
      </c>
      <c r="C3241" s="302" t="s">
        <v>4616</v>
      </c>
      <c r="D3241" s="305" t="s">
        <v>36</v>
      </c>
      <c r="E3241" s="306">
        <v>0.45400000000000001</v>
      </c>
    </row>
    <row r="3242" spans="1:5" x14ac:dyDescent="0.25">
      <c r="A3242" s="302" t="s">
        <v>4577</v>
      </c>
      <c r="B3242" s="305">
        <v>98087</v>
      </c>
      <c r="C3242" s="302" t="s">
        <v>4617</v>
      </c>
      <c r="D3242" s="305" t="s">
        <v>36</v>
      </c>
      <c r="E3242" s="306">
        <v>0.45200000000000001</v>
      </c>
    </row>
    <row r="3243" spans="1:5" x14ac:dyDescent="0.25">
      <c r="A3243" s="302" t="s">
        <v>4577</v>
      </c>
      <c r="B3243" s="305">
        <v>98086</v>
      </c>
      <c r="C3243" s="302" t="s">
        <v>4618</v>
      </c>
      <c r="D3243" s="305" t="s">
        <v>36</v>
      </c>
      <c r="E3243" s="306">
        <v>0.45379999999999998</v>
      </c>
    </row>
    <row r="3244" spans="1:5" x14ac:dyDescent="0.25">
      <c r="A3244" s="302" t="s">
        <v>4577</v>
      </c>
      <c r="B3244" s="305">
        <v>98066</v>
      </c>
      <c r="C3244" s="302" t="s">
        <v>4619</v>
      </c>
      <c r="D3244" s="305" t="s">
        <v>36</v>
      </c>
      <c r="E3244" s="306">
        <v>0.46879999999999999</v>
      </c>
    </row>
    <row r="3245" spans="1:5" x14ac:dyDescent="0.25">
      <c r="A3245" s="302" t="s">
        <v>4577</v>
      </c>
      <c r="B3245" s="305">
        <v>98067</v>
      </c>
      <c r="C3245" s="302" t="s">
        <v>4620</v>
      </c>
      <c r="D3245" s="305" t="s">
        <v>36</v>
      </c>
      <c r="E3245" s="306">
        <v>0.47060000000000002</v>
      </c>
    </row>
    <row r="3246" spans="1:5" x14ac:dyDescent="0.25">
      <c r="A3246" s="302" t="s">
        <v>4577</v>
      </c>
      <c r="B3246" s="305">
        <v>98068</v>
      </c>
      <c r="C3246" s="302" t="s">
        <v>4621</v>
      </c>
      <c r="D3246" s="305" t="s">
        <v>36</v>
      </c>
      <c r="E3246" s="306">
        <v>0.47260000000000002</v>
      </c>
    </row>
    <row r="3247" spans="1:5" x14ac:dyDescent="0.25">
      <c r="A3247" s="302" t="s">
        <v>4577</v>
      </c>
      <c r="B3247" s="305">
        <v>98069</v>
      </c>
      <c r="C3247" s="302" t="s">
        <v>4622</v>
      </c>
      <c r="D3247" s="305" t="s">
        <v>36</v>
      </c>
      <c r="E3247" s="306">
        <v>0.47489999999999999</v>
      </c>
    </row>
    <row r="3248" spans="1:5" x14ac:dyDescent="0.25">
      <c r="A3248" s="302" t="s">
        <v>4577</v>
      </c>
      <c r="B3248" s="305">
        <v>98071</v>
      </c>
      <c r="C3248" s="302" t="s">
        <v>4623</v>
      </c>
      <c r="D3248" s="305" t="s">
        <v>36</v>
      </c>
      <c r="E3248" s="306">
        <v>0.4738</v>
      </c>
    </row>
    <row r="3249" spans="1:5" x14ac:dyDescent="0.25">
      <c r="A3249" s="302" t="s">
        <v>4577</v>
      </c>
      <c r="B3249" s="305">
        <v>98070</v>
      </c>
      <c r="C3249" s="302" t="s">
        <v>4624</v>
      </c>
      <c r="D3249" s="305" t="s">
        <v>36</v>
      </c>
      <c r="E3249" s="306">
        <v>0.4748</v>
      </c>
    </row>
    <row r="3250" spans="1:5" x14ac:dyDescent="0.25">
      <c r="A3250" s="302" t="s">
        <v>4625</v>
      </c>
      <c r="B3250" s="305">
        <v>104915</v>
      </c>
      <c r="C3250" s="302" t="s">
        <v>4626</v>
      </c>
      <c r="D3250" s="305" t="s">
        <v>1</v>
      </c>
      <c r="E3250" s="306">
        <v>4.3099999999999999E-2</v>
      </c>
    </row>
    <row r="3251" spans="1:5" x14ac:dyDescent="0.25">
      <c r="A3251" s="302" t="s">
        <v>4625</v>
      </c>
      <c r="B3251" s="305">
        <v>96546</v>
      </c>
      <c r="C3251" s="302" t="s">
        <v>4627</v>
      </c>
      <c r="D3251" s="305" t="s">
        <v>1</v>
      </c>
      <c r="E3251" s="306">
        <v>0.308</v>
      </c>
    </row>
    <row r="3252" spans="1:5" x14ac:dyDescent="0.25">
      <c r="A3252" s="302" t="s">
        <v>4625</v>
      </c>
      <c r="B3252" s="305">
        <v>96544</v>
      </c>
      <c r="C3252" s="302" t="s">
        <v>4628</v>
      </c>
      <c r="D3252" s="305" t="s">
        <v>1</v>
      </c>
      <c r="E3252" s="306">
        <v>0.4405</v>
      </c>
    </row>
    <row r="3253" spans="1:5" x14ac:dyDescent="0.25">
      <c r="A3253" s="302" t="s">
        <v>4625</v>
      </c>
      <c r="B3253" s="305">
        <v>96545</v>
      </c>
      <c r="C3253" s="302" t="s">
        <v>4629</v>
      </c>
      <c r="D3253" s="305" t="s">
        <v>1</v>
      </c>
      <c r="E3253" s="306">
        <v>0.35849999999999999</v>
      </c>
    </row>
    <row r="3254" spans="1:5" x14ac:dyDescent="0.25">
      <c r="A3254" s="302" t="s">
        <v>4625</v>
      </c>
      <c r="B3254" s="305">
        <v>96543</v>
      </c>
      <c r="C3254" s="302" t="s">
        <v>4630</v>
      </c>
      <c r="D3254" s="305" t="s">
        <v>1</v>
      </c>
      <c r="E3254" s="306">
        <v>0.54090000000000005</v>
      </c>
    </row>
    <row r="3255" spans="1:5" x14ac:dyDescent="0.25">
      <c r="A3255" s="302" t="s">
        <v>4625</v>
      </c>
      <c r="B3255" s="305">
        <v>104922</v>
      </c>
      <c r="C3255" s="302" t="s">
        <v>4631</v>
      </c>
      <c r="D3255" s="305" t="s">
        <v>1</v>
      </c>
      <c r="E3255" s="306">
        <v>0.124</v>
      </c>
    </row>
    <row r="3256" spans="1:5" x14ac:dyDescent="0.25">
      <c r="A3256" s="302" t="s">
        <v>4625</v>
      </c>
      <c r="B3256" s="305">
        <v>104920</v>
      </c>
      <c r="C3256" s="302" t="s">
        <v>297</v>
      </c>
      <c r="D3256" s="305" t="s">
        <v>1</v>
      </c>
      <c r="E3256" s="306">
        <v>0.21929999999999999</v>
      </c>
    </row>
    <row r="3257" spans="1:5" x14ac:dyDescent="0.25">
      <c r="A3257" s="302" t="s">
        <v>4625</v>
      </c>
      <c r="B3257" s="305">
        <v>104921</v>
      </c>
      <c r="C3257" s="302" t="s">
        <v>1239</v>
      </c>
      <c r="D3257" s="305" t="s">
        <v>1</v>
      </c>
      <c r="E3257" s="306">
        <v>0.1736</v>
      </c>
    </row>
    <row r="3258" spans="1:5" x14ac:dyDescent="0.25">
      <c r="A3258" s="302" t="s">
        <v>4625</v>
      </c>
      <c r="B3258" s="305">
        <v>104919</v>
      </c>
      <c r="C3258" s="302" t="s">
        <v>1217</v>
      </c>
      <c r="D3258" s="305" t="s">
        <v>1</v>
      </c>
      <c r="E3258" s="306">
        <v>0.24229999999999999</v>
      </c>
    </row>
    <row r="3259" spans="1:5" x14ac:dyDescent="0.25">
      <c r="A3259" s="302" t="s">
        <v>4625</v>
      </c>
      <c r="B3259" s="305">
        <v>104917</v>
      </c>
      <c r="C3259" s="302" t="s">
        <v>1248</v>
      </c>
      <c r="D3259" s="305" t="s">
        <v>1</v>
      </c>
      <c r="E3259" s="306">
        <v>0.35809999999999997</v>
      </c>
    </row>
    <row r="3260" spans="1:5" x14ac:dyDescent="0.25">
      <c r="A3260" s="302" t="s">
        <v>4625</v>
      </c>
      <c r="B3260" s="305">
        <v>104918</v>
      </c>
      <c r="C3260" s="302" t="s">
        <v>1226</v>
      </c>
      <c r="D3260" s="305" t="s">
        <v>1</v>
      </c>
      <c r="E3260" s="306">
        <v>0.28360000000000002</v>
      </c>
    </row>
    <row r="3261" spans="1:5" x14ac:dyDescent="0.25">
      <c r="A3261" s="302" t="s">
        <v>4625</v>
      </c>
      <c r="B3261" s="305">
        <v>104916</v>
      </c>
      <c r="C3261" s="302" t="s">
        <v>298</v>
      </c>
      <c r="D3261" s="305" t="s">
        <v>1</v>
      </c>
      <c r="E3261" s="306">
        <v>0.45860000000000001</v>
      </c>
    </row>
    <row r="3262" spans="1:5" x14ac:dyDescent="0.25">
      <c r="A3262" s="302" t="s">
        <v>4625</v>
      </c>
      <c r="B3262" s="305">
        <v>96557</v>
      </c>
      <c r="C3262" s="302" t="s">
        <v>4632</v>
      </c>
      <c r="D3262" s="305" t="s">
        <v>38</v>
      </c>
      <c r="E3262" s="306">
        <v>2.5899999999999999E-2</v>
      </c>
    </row>
    <row r="3263" spans="1:5" x14ac:dyDescent="0.25">
      <c r="A3263" s="302" t="s">
        <v>4625</v>
      </c>
      <c r="B3263" s="305">
        <v>96555</v>
      </c>
      <c r="C3263" s="302" t="s">
        <v>318</v>
      </c>
      <c r="D3263" s="305" t="s">
        <v>38</v>
      </c>
      <c r="E3263" s="306">
        <v>0.2878</v>
      </c>
    </row>
    <row r="3264" spans="1:5" x14ac:dyDescent="0.25">
      <c r="A3264" s="302" t="s">
        <v>4625</v>
      </c>
      <c r="B3264" s="305">
        <v>104924</v>
      </c>
      <c r="C3264" s="302" t="s">
        <v>4633</v>
      </c>
      <c r="D3264" s="305" t="s">
        <v>38</v>
      </c>
      <c r="E3264" s="306">
        <v>3.3099999999999997E-2</v>
      </c>
    </row>
    <row r="3265" spans="1:5" x14ac:dyDescent="0.25">
      <c r="A3265" s="302" t="s">
        <v>4625</v>
      </c>
      <c r="B3265" s="305">
        <v>104923</v>
      </c>
      <c r="C3265" s="302" t="s">
        <v>299</v>
      </c>
      <c r="D3265" s="305" t="s">
        <v>38</v>
      </c>
      <c r="E3265" s="306">
        <v>0.31780000000000003</v>
      </c>
    </row>
    <row r="3266" spans="1:5" x14ac:dyDescent="0.25">
      <c r="A3266" s="302" t="s">
        <v>4625</v>
      </c>
      <c r="B3266" s="305">
        <v>96558</v>
      </c>
      <c r="C3266" s="302" t="s">
        <v>4634</v>
      </c>
      <c r="D3266" s="305" t="s">
        <v>38</v>
      </c>
      <c r="E3266" s="306">
        <v>4.36E-2</v>
      </c>
    </row>
    <row r="3267" spans="1:5" x14ac:dyDescent="0.25">
      <c r="A3267" s="302" t="s">
        <v>4625</v>
      </c>
      <c r="B3267" s="305">
        <v>96556</v>
      </c>
      <c r="C3267" s="302" t="s">
        <v>304</v>
      </c>
      <c r="D3267" s="305" t="s">
        <v>38</v>
      </c>
      <c r="E3267" s="306">
        <v>0.38590000000000002</v>
      </c>
    </row>
    <row r="3268" spans="1:5" x14ac:dyDescent="0.25">
      <c r="A3268" s="302" t="s">
        <v>4625</v>
      </c>
      <c r="B3268" s="305">
        <v>96523</v>
      </c>
      <c r="C3268" s="302" t="s">
        <v>301</v>
      </c>
      <c r="D3268" s="305" t="s">
        <v>38</v>
      </c>
      <c r="E3268" s="306">
        <v>1</v>
      </c>
    </row>
    <row r="3269" spans="1:5" x14ac:dyDescent="0.25">
      <c r="A3269" s="302" t="s">
        <v>4625</v>
      </c>
      <c r="B3269" s="305">
        <v>96522</v>
      </c>
      <c r="C3269" s="302" t="s">
        <v>4635</v>
      </c>
      <c r="D3269" s="305" t="s">
        <v>38</v>
      </c>
      <c r="E3269" s="306">
        <v>1</v>
      </c>
    </row>
    <row r="3270" spans="1:5" x14ac:dyDescent="0.25">
      <c r="A3270" s="302" t="s">
        <v>4625</v>
      </c>
      <c r="B3270" s="305">
        <v>96527</v>
      </c>
      <c r="C3270" s="302" t="s">
        <v>295</v>
      </c>
      <c r="D3270" s="305" t="s">
        <v>38</v>
      </c>
      <c r="E3270" s="306">
        <v>1</v>
      </c>
    </row>
    <row r="3271" spans="1:5" x14ac:dyDescent="0.25">
      <c r="A3271" s="302" t="s">
        <v>4625</v>
      </c>
      <c r="B3271" s="305">
        <v>96526</v>
      </c>
      <c r="C3271" s="302" t="s">
        <v>4636</v>
      </c>
      <c r="D3271" s="305" t="s">
        <v>38</v>
      </c>
      <c r="E3271" s="306">
        <v>1</v>
      </c>
    </row>
    <row r="3272" spans="1:5" x14ac:dyDescent="0.25">
      <c r="A3272" s="302" t="s">
        <v>4625</v>
      </c>
      <c r="B3272" s="305">
        <v>96521</v>
      </c>
      <c r="C3272" s="302" t="s">
        <v>4637</v>
      </c>
      <c r="D3272" s="305" t="s">
        <v>38</v>
      </c>
      <c r="E3272" s="306">
        <v>0.40500000000000003</v>
      </c>
    </row>
    <row r="3273" spans="1:5" x14ac:dyDescent="0.25">
      <c r="A3273" s="302" t="s">
        <v>4625</v>
      </c>
      <c r="B3273" s="305">
        <v>96520</v>
      </c>
      <c r="C3273" s="302" t="s">
        <v>4638</v>
      </c>
      <c r="D3273" s="305" t="s">
        <v>38</v>
      </c>
      <c r="E3273" s="306">
        <v>0.64439999999999997</v>
      </c>
    </row>
    <row r="3274" spans="1:5" x14ac:dyDescent="0.25">
      <c r="A3274" s="302" t="s">
        <v>4625</v>
      </c>
      <c r="B3274" s="305">
        <v>96525</v>
      </c>
      <c r="C3274" s="302" t="s">
        <v>4639</v>
      </c>
      <c r="D3274" s="305" t="s">
        <v>38</v>
      </c>
      <c r="E3274" s="306">
        <v>0.40689999999999998</v>
      </c>
    </row>
    <row r="3275" spans="1:5" x14ac:dyDescent="0.25">
      <c r="A3275" s="302" t="s">
        <v>4625</v>
      </c>
      <c r="B3275" s="305">
        <v>96524</v>
      </c>
      <c r="C3275" s="302" t="s">
        <v>4640</v>
      </c>
      <c r="D3275" s="305" t="s">
        <v>38</v>
      </c>
      <c r="E3275" s="306">
        <v>0.71</v>
      </c>
    </row>
    <row r="3276" spans="1:5" x14ac:dyDescent="0.25">
      <c r="A3276" s="302" t="s">
        <v>4625</v>
      </c>
      <c r="B3276" s="305">
        <v>96537</v>
      </c>
      <c r="C3276" s="302" t="s">
        <v>4641</v>
      </c>
      <c r="D3276" s="305" t="s">
        <v>237</v>
      </c>
      <c r="E3276" s="306">
        <v>0.54330000000000001</v>
      </c>
    </row>
    <row r="3277" spans="1:5" x14ac:dyDescent="0.25">
      <c r="A3277" s="302" t="s">
        <v>4625</v>
      </c>
      <c r="B3277" s="305">
        <v>96540</v>
      </c>
      <c r="C3277" s="302" t="s">
        <v>4642</v>
      </c>
      <c r="D3277" s="305" t="s">
        <v>237</v>
      </c>
      <c r="E3277" s="306">
        <v>0.65280000000000005</v>
      </c>
    </row>
    <row r="3278" spans="1:5" x14ac:dyDescent="0.25">
      <c r="A3278" s="302" t="s">
        <v>4625</v>
      </c>
      <c r="B3278" s="305">
        <v>96528</v>
      </c>
      <c r="C3278" s="302" t="s">
        <v>1082</v>
      </c>
      <c r="D3278" s="305" t="s">
        <v>237</v>
      </c>
      <c r="E3278" s="306">
        <v>0.45550000000000002</v>
      </c>
    </row>
    <row r="3279" spans="1:5" x14ac:dyDescent="0.25">
      <c r="A3279" s="302" t="s">
        <v>4625</v>
      </c>
      <c r="B3279" s="305">
        <v>96531</v>
      </c>
      <c r="C3279" s="302" t="s">
        <v>4643</v>
      </c>
      <c r="D3279" s="305" t="s">
        <v>237</v>
      </c>
      <c r="E3279" s="306">
        <v>0.57789999999999997</v>
      </c>
    </row>
    <row r="3280" spans="1:5" x14ac:dyDescent="0.25">
      <c r="A3280" s="302" t="s">
        <v>4625</v>
      </c>
      <c r="B3280" s="305">
        <v>96534</v>
      </c>
      <c r="C3280" s="302" t="s">
        <v>18</v>
      </c>
      <c r="D3280" s="305" t="s">
        <v>237</v>
      </c>
      <c r="E3280" s="306">
        <v>0.70389999999999997</v>
      </c>
    </row>
    <row r="3281" spans="1:5" x14ac:dyDescent="0.25">
      <c r="A3281" s="302" t="s">
        <v>4625</v>
      </c>
      <c r="B3281" s="305">
        <v>104928</v>
      </c>
      <c r="C3281" s="302" t="s">
        <v>4644</v>
      </c>
      <c r="D3281" s="305" t="s">
        <v>237</v>
      </c>
      <c r="E3281" s="306">
        <v>0.58879999999999999</v>
      </c>
    </row>
    <row r="3282" spans="1:5" x14ac:dyDescent="0.25">
      <c r="A3282" s="302" t="s">
        <v>4625</v>
      </c>
      <c r="B3282" s="305">
        <v>104929</v>
      </c>
      <c r="C3282" s="302" t="s">
        <v>4645</v>
      </c>
      <c r="D3282" s="305" t="s">
        <v>237</v>
      </c>
      <c r="E3282" s="306">
        <v>0.63119999999999998</v>
      </c>
    </row>
    <row r="3283" spans="1:5" x14ac:dyDescent="0.25">
      <c r="A3283" s="302" t="s">
        <v>4625</v>
      </c>
      <c r="B3283" s="305">
        <v>104925</v>
      </c>
      <c r="C3283" s="302" t="s">
        <v>306</v>
      </c>
      <c r="D3283" s="305" t="s">
        <v>237</v>
      </c>
      <c r="E3283" s="306">
        <v>0.43030000000000002</v>
      </c>
    </row>
    <row r="3284" spans="1:5" x14ac:dyDescent="0.25">
      <c r="A3284" s="302" t="s">
        <v>4625</v>
      </c>
      <c r="B3284" s="305">
        <v>104926</v>
      </c>
      <c r="C3284" s="302" t="s">
        <v>296</v>
      </c>
      <c r="D3284" s="305" t="s">
        <v>237</v>
      </c>
      <c r="E3284" s="306">
        <v>0.53210000000000002</v>
      </c>
    </row>
    <row r="3285" spans="1:5" x14ac:dyDescent="0.25">
      <c r="A3285" s="302" t="s">
        <v>4625</v>
      </c>
      <c r="B3285" s="305">
        <v>104927</v>
      </c>
      <c r="C3285" s="302" t="s">
        <v>4646</v>
      </c>
      <c r="D3285" s="305" t="s">
        <v>237</v>
      </c>
      <c r="E3285" s="306">
        <v>0.64790000000000003</v>
      </c>
    </row>
    <row r="3286" spans="1:5" x14ac:dyDescent="0.25">
      <c r="A3286" s="302" t="s">
        <v>4625</v>
      </c>
      <c r="B3286" s="305">
        <v>96538</v>
      </c>
      <c r="C3286" s="302" t="s">
        <v>4647</v>
      </c>
      <c r="D3286" s="305" t="s">
        <v>237</v>
      </c>
      <c r="E3286" s="306">
        <v>0.68089999999999995</v>
      </c>
    </row>
    <row r="3287" spans="1:5" x14ac:dyDescent="0.25">
      <c r="A3287" s="302" t="s">
        <v>4625</v>
      </c>
      <c r="B3287" s="305">
        <v>96541</v>
      </c>
      <c r="C3287" s="302" t="s">
        <v>4648</v>
      </c>
      <c r="D3287" s="305" t="s">
        <v>237</v>
      </c>
      <c r="E3287" s="306">
        <v>0.7621</v>
      </c>
    </row>
    <row r="3288" spans="1:5" x14ac:dyDescent="0.25">
      <c r="A3288" s="302" t="s">
        <v>4625</v>
      </c>
      <c r="B3288" s="305">
        <v>96529</v>
      </c>
      <c r="C3288" s="302" t="s">
        <v>303</v>
      </c>
      <c r="D3288" s="305" t="s">
        <v>237</v>
      </c>
      <c r="E3288" s="306">
        <v>0.64019999999999999</v>
      </c>
    </row>
    <row r="3289" spans="1:5" x14ac:dyDescent="0.25">
      <c r="A3289" s="302" t="s">
        <v>4625</v>
      </c>
      <c r="B3289" s="305">
        <v>96532</v>
      </c>
      <c r="C3289" s="302" t="s">
        <v>313</v>
      </c>
      <c r="D3289" s="305" t="s">
        <v>237</v>
      </c>
      <c r="E3289" s="306">
        <v>0.72040000000000004</v>
      </c>
    </row>
    <row r="3290" spans="1:5" x14ac:dyDescent="0.25">
      <c r="A3290" s="302" t="s">
        <v>4625</v>
      </c>
      <c r="B3290" s="305">
        <v>96535</v>
      </c>
      <c r="C3290" s="302" t="s">
        <v>4649</v>
      </c>
      <c r="D3290" s="305" t="s">
        <v>237</v>
      </c>
      <c r="E3290" s="306">
        <v>0.80289999999999995</v>
      </c>
    </row>
    <row r="3291" spans="1:5" x14ac:dyDescent="0.25">
      <c r="A3291" s="302" t="s">
        <v>4625</v>
      </c>
      <c r="B3291" s="305">
        <v>96539</v>
      </c>
      <c r="C3291" s="302" t="s">
        <v>4650</v>
      </c>
      <c r="D3291" s="305" t="s">
        <v>237</v>
      </c>
      <c r="E3291" s="306">
        <v>0.57040000000000002</v>
      </c>
    </row>
    <row r="3292" spans="1:5" x14ac:dyDescent="0.25">
      <c r="A3292" s="302" t="s">
        <v>4625</v>
      </c>
      <c r="B3292" s="305">
        <v>96542</v>
      </c>
      <c r="C3292" s="302" t="s">
        <v>4651</v>
      </c>
      <c r="D3292" s="305" t="s">
        <v>237</v>
      </c>
      <c r="E3292" s="306">
        <v>0.68769999999999998</v>
      </c>
    </row>
    <row r="3293" spans="1:5" x14ac:dyDescent="0.25">
      <c r="A3293" s="302" t="s">
        <v>4625</v>
      </c>
      <c r="B3293" s="305">
        <v>96530</v>
      </c>
      <c r="C3293" s="302" t="s">
        <v>317</v>
      </c>
      <c r="D3293" s="305" t="s">
        <v>237</v>
      </c>
      <c r="E3293" s="306">
        <v>0.44369999999999998</v>
      </c>
    </row>
    <row r="3294" spans="1:5" x14ac:dyDescent="0.25">
      <c r="A3294" s="302" t="s">
        <v>4625</v>
      </c>
      <c r="B3294" s="305">
        <v>96533</v>
      </c>
      <c r="C3294" s="302" t="s">
        <v>4652</v>
      </c>
      <c r="D3294" s="305" t="s">
        <v>237</v>
      </c>
      <c r="E3294" s="306">
        <v>0.55510000000000004</v>
      </c>
    </row>
    <row r="3295" spans="1:5" x14ac:dyDescent="0.25">
      <c r="A3295" s="302" t="s">
        <v>4625</v>
      </c>
      <c r="B3295" s="305">
        <v>96536</v>
      </c>
      <c r="C3295" s="302" t="s">
        <v>4653</v>
      </c>
      <c r="D3295" s="305" t="s">
        <v>237</v>
      </c>
      <c r="E3295" s="306">
        <v>0.67530000000000001</v>
      </c>
    </row>
    <row r="3296" spans="1:5" x14ac:dyDescent="0.25">
      <c r="A3296" s="302" t="s">
        <v>4654</v>
      </c>
      <c r="B3296" s="305">
        <v>101793</v>
      </c>
      <c r="C3296" s="302" t="s">
        <v>4655</v>
      </c>
      <c r="D3296" s="305" t="s">
        <v>38</v>
      </c>
      <c r="E3296" s="306">
        <v>0.44030000000000002</v>
      </c>
    </row>
    <row r="3297" spans="1:5" x14ac:dyDescent="0.25">
      <c r="A3297" s="302" t="s">
        <v>4654</v>
      </c>
      <c r="B3297" s="305">
        <v>101792</v>
      </c>
      <c r="C3297" s="302" t="s">
        <v>4656</v>
      </c>
      <c r="D3297" s="305" t="s">
        <v>38</v>
      </c>
      <c r="E3297" s="306">
        <v>0.49430000000000002</v>
      </c>
    </row>
    <row r="3298" spans="1:5" x14ac:dyDescent="0.25">
      <c r="A3298" s="302" t="s">
        <v>4654</v>
      </c>
      <c r="B3298" s="305">
        <v>92272</v>
      </c>
      <c r="C3298" s="302" t="s">
        <v>4657</v>
      </c>
      <c r="D3298" s="305" t="s">
        <v>8</v>
      </c>
      <c r="E3298" s="306">
        <v>0.191</v>
      </c>
    </row>
    <row r="3299" spans="1:5" x14ac:dyDescent="0.25">
      <c r="A3299" s="302" t="s">
        <v>4654</v>
      </c>
      <c r="B3299" s="305">
        <v>101791</v>
      </c>
      <c r="C3299" s="302" t="s">
        <v>4658</v>
      </c>
      <c r="D3299" s="305" t="s">
        <v>8</v>
      </c>
      <c r="E3299" s="306">
        <v>0.1061</v>
      </c>
    </row>
    <row r="3300" spans="1:5" x14ac:dyDescent="0.25">
      <c r="A3300" s="302" t="s">
        <v>4654</v>
      </c>
      <c r="B3300" s="305">
        <v>92273</v>
      </c>
      <c r="C3300" s="302" t="s">
        <v>4659</v>
      </c>
      <c r="D3300" s="305" t="s">
        <v>8</v>
      </c>
      <c r="E3300" s="306">
        <v>0.30930000000000002</v>
      </c>
    </row>
    <row r="3301" spans="1:5" x14ac:dyDescent="0.25">
      <c r="A3301" s="302" t="s">
        <v>4654</v>
      </c>
      <c r="B3301" s="305">
        <v>92268</v>
      </c>
      <c r="C3301" s="302" t="s">
        <v>4660</v>
      </c>
      <c r="D3301" s="305" t="s">
        <v>237</v>
      </c>
      <c r="E3301" s="306">
        <v>1.2E-2</v>
      </c>
    </row>
    <row r="3302" spans="1:5" x14ac:dyDescent="0.25">
      <c r="A3302" s="302" t="s">
        <v>4654</v>
      </c>
      <c r="B3302" s="305">
        <v>92267</v>
      </c>
      <c r="C3302" s="302" t="s">
        <v>445</v>
      </c>
      <c r="D3302" s="305" t="s">
        <v>237</v>
      </c>
      <c r="E3302" s="306">
        <v>2.0199999999999999E-2</v>
      </c>
    </row>
    <row r="3303" spans="1:5" x14ac:dyDescent="0.25">
      <c r="A3303" s="302" t="s">
        <v>4654</v>
      </c>
      <c r="B3303" s="305">
        <v>92271</v>
      </c>
      <c r="C3303" s="302" t="s">
        <v>4661</v>
      </c>
      <c r="D3303" s="305" t="s">
        <v>237</v>
      </c>
      <c r="E3303" s="306">
        <v>6.4999999999999997E-3</v>
      </c>
    </row>
    <row r="3304" spans="1:5" x14ac:dyDescent="0.25">
      <c r="A3304" s="302" t="s">
        <v>4654</v>
      </c>
      <c r="B3304" s="305">
        <v>92264</v>
      </c>
      <c r="C3304" s="302" t="s">
        <v>4662</v>
      </c>
      <c r="D3304" s="305" t="s">
        <v>237</v>
      </c>
      <c r="E3304" s="306">
        <v>0.21940000000000001</v>
      </c>
    </row>
    <row r="3305" spans="1:5" x14ac:dyDescent="0.25">
      <c r="A3305" s="302" t="s">
        <v>4654</v>
      </c>
      <c r="B3305" s="305">
        <v>92263</v>
      </c>
      <c r="C3305" s="302" t="s">
        <v>451</v>
      </c>
      <c r="D3305" s="305" t="s">
        <v>237</v>
      </c>
      <c r="E3305" s="306">
        <v>0.28960000000000002</v>
      </c>
    </row>
    <row r="3306" spans="1:5" x14ac:dyDescent="0.25">
      <c r="A3306" s="302" t="s">
        <v>4654</v>
      </c>
      <c r="B3306" s="305">
        <v>92269</v>
      </c>
      <c r="C3306" s="302" t="s">
        <v>4663</v>
      </c>
      <c r="D3306" s="305" t="s">
        <v>237</v>
      </c>
      <c r="E3306" s="306">
        <v>0.24579999999999999</v>
      </c>
    </row>
    <row r="3307" spans="1:5" x14ac:dyDescent="0.25">
      <c r="A3307" s="302" t="s">
        <v>4654</v>
      </c>
      <c r="B3307" s="305">
        <v>92270</v>
      </c>
      <c r="C3307" s="302" t="s">
        <v>4664</v>
      </c>
      <c r="D3307" s="305" t="s">
        <v>237</v>
      </c>
      <c r="E3307" s="306">
        <v>0.22059999999999999</v>
      </c>
    </row>
    <row r="3308" spans="1:5" x14ac:dyDescent="0.25">
      <c r="A3308" s="302" t="s">
        <v>4654</v>
      </c>
      <c r="B3308" s="305">
        <v>92266</v>
      </c>
      <c r="C3308" s="302" t="s">
        <v>4665</v>
      </c>
      <c r="D3308" s="305" t="s">
        <v>237</v>
      </c>
      <c r="E3308" s="306">
        <v>0.2281</v>
      </c>
    </row>
    <row r="3309" spans="1:5" x14ac:dyDescent="0.25">
      <c r="A3309" s="302" t="s">
        <v>4654</v>
      </c>
      <c r="B3309" s="305">
        <v>92265</v>
      </c>
      <c r="C3309" s="302" t="s">
        <v>480</v>
      </c>
      <c r="D3309" s="305" t="s">
        <v>237</v>
      </c>
      <c r="E3309" s="306">
        <v>0.3115</v>
      </c>
    </row>
    <row r="3310" spans="1:5" x14ac:dyDescent="0.25">
      <c r="A3310" s="302" t="s">
        <v>4654</v>
      </c>
      <c r="B3310" s="305">
        <v>92524</v>
      </c>
      <c r="C3310" s="302" t="s">
        <v>4666</v>
      </c>
      <c r="D3310" s="305" t="s">
        <v>237</v>
      </c>
      <c r="E3310" s="306">
        <v>0.32100000000000001</v>
      </c>
    </row>
    <row r="3311" spans="1:5" x14ac:dyDescent="0.25">
      <c r="A3311" s="302" t="s">
        <v>4654</v>
      </c>
      <c r="B3311" s="305">
        <v>92528</v>
      </c>
      <c r="C3311" s="302" t="s">
        <v>4667</v>
      </c>
      <c r="D3311" s="305" t="s">
        <v>237</v>
      </c>
      <c r="E3311" s="306">
        <v>0.3095</v>
      </c>
    </row>
    <row r="3312" spans="1:5" x14ac:dyDescent="0.25">
      <c r="A3312" s="302" t="s">
        <v>4654</v>
      </c>
      <c r="B3312" s="305">
        <v>92532</v>
      </c>
      <c r="C3312" s="302" t="s">
        <v>4668</v>
      </c>
      <c r="D3312" s="305" t="s">
        <v>237</v>
      </c>
      <c r="E3312" s="306">
        <v>0.29749999999999999</v>
      </c>
    </row>
    <row r="3313" spans="1:5" x14ac:dyDescent="0.25">
      <c r="A3313" s="302" t="s">
        <v>4654</v>
      </c>
      <c r="B3313" s="305">
        <v>92536</v>
      </c>
      <c r="C3313" s="302" t="s">
        <v>4669</v>
      </c>
      <c r="D3313" s="305" t="s">
        <v>237</v>
      </c>
      <c r="E3313" s="306">
        <v>0.27489999999999998</v>
      </c>
    </row>
    <row r="3314" spans="1:5" x14ac:dyDescent="0.25">
      <c r="A3314" s="302" t="s">
        <v>4654</v>
      </c>
      <c r="B3314" s="305">
        <v>92508</v>
      </c>
      <c r="C3314" s="302" t="s">
        <v>4670</v>
      </c>
      <c r="D3314" s="305" t="s">
        <v>237</v>
      </c>
      <c r="E3314" s="306">
        <v>0.32240000000000002</v>
      </c>
    </row>
    <row r="3315" spans="1:5" x14ac:dyDescent="0.25">
      <c r="A3315" s="302" t="s">
        <v>4654</v>
      </c>
      <c r="B3315" s="305">
        <v>92512</v>
      </c>
      <c r="C3315" s="302" t="s">
        <v>4671</v>
      </c>
      <c r="D3315" s="305" t="s">
        <v>237</v>
      </c>
      <c r="E3315" s="306">
        <v>0.34939999999999999</v>
      </c>
    </row>
    <row r="3316" spans="1:5" x14ac:dyDescent="0.25">
      <c r="A3316" s="302" t="s">
        <v>4654</v>
      </c>
      <c r="B3316" s="305">
        <v>92515</v>
      </c>
      <c r="C3316" s="302" t="s">
        <v>4672</v>
      </c>
      <c r="D3316" s="305" t="s">
        <v>237</v>
      </c>
      <c r="E3316" s="306">
        <v>0.35320000000000001</v>
      </c>
    </row>
    <row r="3317" spans="1:5" x14ac:dyDescent="0.25">
      <c r="A3317" s="302" t="s">
        <v>4654</v>
      </c>
      <c r="B3317" s="305">
        <v>92520</v>
      </c>
      <c r="C3317" s="302" t="s">
        <v>4673</v>
      </c>
      <c r="D3317" s="305" t="s">
        <v>237</v>
      </c>
      <c r="E3317" s="306">
        <v>0.34739999999999999</v>
      </c>
    </row>
    <row r="3318" spans="1:5" x14ac:dyDescent="0.25">
      <c r="A3318" s="302" t="s">
        <v>4654</v>
      </c>
      <c r="B3318" s="305">
        <v>92526</v>
      </c>
      <c r="C3318" s="302" t="s">
        <v>4674</v>
      </c>
      <c r="D3318" s="305" t="s">
        <v>237</v>
      </c>
      <c r="E3318" s="306">
        <v>0.34289999999999998</v>
      </c>
    </row>
    <row r="3319" spans="1:5" x14ac:dyDescent="0.25">
      <c r="A3319" s="302" t="s">
        <v>4654</v>
      </c>
      <c r="B3319" s="305">
        <v>92530</v>
      </c>
      <c r="C3319" s="302" t="s">
        <v>4675</v>
      </c>
      <c r="D3319" s="305" t="s">
        <v>237</v>
      </c>
      <c r="E3319" s="306">
        <v>0.33639999999999998</v>
      </c>
    </row>
    <row r="3320" spans="1:5" x14ac:dyDescent="0.25">
      <c r="A3320" s="302" t="s">
        <v>4654</v>
      </c>
      <c r="B3320" s="305">
        <v>92534</v>
      </c>
      <c r="C3320" s="302" t="s">
        <v>4676</v>
      </c>
      <c r="D3320" s="305" t="s">
        <v>237</v>
      </c>
      <c r="E3320" s="306">
        <v>0.32840000000000003</v>
      </c>
    </row>
    <row r="3321" spans="1:5" x14ac:dyDescent="0.25">
      <c r="A3321" s="302" t="s">
        <v>4654</v>
      </c>
      <c r="B3321" s="305">
        <v>92538</v>
      </c>
      <c r="C3321" s="302" t="s">
        <v>4677</v>
      </c>
      <c r="D3321" s="305" t="s">
        <v>237</v>
      </c>
      <c r="E3321" s="306">
        <v>0.3145</v>
      </c>
    </row>
    <row r="3322" spans="1:5" x14ac:dyDescent="0.25">
      <c r="A3322" s="302" t="s">
        <v>4654</v>
      </c>
      <c r="B3322" s="305">
        <v>103760</v>
      </c>
      <c r="C3322" s="302" t="s">
        <v>4678</v>
      </c>
      <c r="D3322" s="305" t="s">
        <v>237</v>
      </c>
      <c r="E3322" s="306">
        <v>0.3049</v>
      </c>
    </row>
    <row r="3323" spans="1:5" x14ac:dyDescent="0.25">
      <c r="A3323" s="302" t="s">
        <v>4654</v>
      </c>
      <c r="B3323" s="305">
        <v>103761</v>
      </c>
      <c r="C3323" s="302" t="s">
        <v>4679</v>
      </c>
      <c r="D3323" s="305" t="s">
        <v>237</v>
      </c>
      <c r="E3323" s="306">
        <v>0.41549999999999998</v>
      </c>
    </row>
    <row r="3324" spans="1:5" x14ac:dyDescent="0.25">
      <c r="A3324" s="302" t="s">
        <v>4654</v>
      </c>
      <c r="B3324" s="305">
        <v>103762</v>
      </c>
      <c r="C3324" s="302" t="s">
        <v>4680</v>
      </c>
      <c r="D3324" s="305" t="s">
        <v>237</v>
      </c>
      <c r="E3324" s="306">
        <v>0.45069999999999999</v>
      </c>
    </row>
    <row r="3325" spans="1:5" x14ac:dyDescent="0.25">
      <c r="A3325" s="302" t="s">
        <v>4654</v>
      </c>
      <c r="B3325" s="305">
        <v>103763</v>
      </c>
      <c r="C3325" s="302" t="s">
        <v>4681</v>
      </c>
      <c r="D3325" s="305" t="s">
        <v>237</v>
      </c>
      <c r="E3325" s="306">
        <v>0.47639999999999999</v>
      </c>
    </row>
    <row r="3326" spans="1:5" x14ac:dyDescent="0.25">
      <c r="A3326" s="302" t="s">
        <v>4654</v>
      </c>
      <c r="B3326" s="305">
        <v>92510</v>
      </c>
      <c r="C3326" s="302" t="s">
        <v>4682</v>
      </c>
      <c r="D3326" s="305" t="s">
        <v>237</v>
      </c>
      <c r="E3326" s="306">
        <v>0.29820000000000002</v>
      </c>
    </row>
    <row r="3327" spans="1:5" x14ac:dyDescent="0.25">
      <c r="A3327" s="302" t="s">
        <v>4654</v>
      </c>
      <c r="B3327" s="305">
        <v>92514</v>
      </c>
      <c r="C3327" s="302" t="s">
        <v>4683</v>
      </c>
      <c r="D3327" s="305" t="s">
        <v>237</v>
      </c>
      <c r="E3327" s="306">
        <v>0.35149999999999998</v>
      </c>
    </row>
    <row r="3328" spans="1:5" x14ac:dyDescent="0.25">
      <c r="A3328" s="302" t="s">
        <v>4654</v>
      </c>
      <c r="B3328" s="305">
        <v>92518</v>
      </c>
      <c r="C3328" s="302" t="s">
        <v>4684</v>
      </c>
      <c r="D3328" s="305" t="s">
        <v>237</v>
      </c>
      <c r="E3328" s="306">
        <v>0.37309999999999999</v>
      </c>
    </row>
    <row r="3329" spans="1:5" x14ac:dyDescent="0.25">
      <c r="A3329" s="302" t="s">
        <v>4654</v>
      </c>
      <c r="B3329" s="305">
        <v>92522</v>
      </c>
      <c r="C3329" s="302" t="s">
        <v>4685</v>
      </c>
      <c r="D3329" s="305" t="s">
        <v>237</v>
      </c>
      <c r="E3329" s="306">
        <v>0.37880000000000003</v>
      </c>
    </row>
    <row r="3330" spans="1:5" x14ac:dyDescent="0.25">
      <c r="A3330" s="302" t="s">
        <v>4654</v>
      </c>
      <c r="B3330" s="305">
        <v>92482</v>
      </c>
      <c r="C3330" s="302" t="s">
        <v>4686</v>
      </c>
      <c r="D3330" s="305" t="s">
        <v>237</v>
      </c>
      <c r="E3330" s="306">
        <v>0.4123</v>
      </c>
    </row>
    <row r="3331" spans="1:5" x14ac:dyDescent="0.25">
      <c r="A3331" s="302" t="s">
        <v>4654</v>
      </c>
      <c r="B3331" s="305">
        <v>92484</v>
      </c>
      <c r="C3331" s="302" t="s">
        <v>4687</v>
      </c>
      <c r="D3331" s="305" t="s">
        <v>237</v>
      </c>
      <c r="E3331" s="306">
        <v>0.49199999999999999</v>
      </c>
    </row>
    <row r="3332" spans="1:5" x14ac:dyDescent="0.25">
      <c r="A3332" s="302" t="s">
        <v>4654</v>
      </c>
      <c r="B3332" s="305">
        <v>92486</v>
      </c>
      <c r="C3332" s="302" t="s">
        <v>4688</v>
      </c>
      <c r="D3332" s="305" t="s">
        <v>237</v>
      </c>
      <c r="E3332" s="306">
        <v>0.56789999999999996</v>
      </c>
    </row>
    <row r="3333" spans="1:5" x14ac:dyDescent="0.25">
      <c r="A3333" s="302" t="s">
        <v>4654</v>
      </c>
      <c r="B3333" s="305">
        <v>92492</v>
      </c>
      <c r="C3333" s="302" t="s">
        <v>4689</v>
      </c>
      <c r="D3333" s="305" t="s">
        <v>237</v>
      </c>
      <c r="E3333" s="306">
        <v>0.39810000000000001</v>
      </c>
    </row>
    <row r="3334" spans="1:5" x14ac:dyDescent="0.25">
      <c r="A3334" s="302" t="s">
        <v>4654</v>
      </c>
      <c r="B3334" s="305">
        <v>92496</v>
      </c>
      <c r="C3334" s="302" t="s">
        <v>4690</v>
      </c>
      <c r="D3334" s="305" t="s">
        <v>237</v>
      </c>
      <c r="E3334" s="306">
        <v>0.3851</v>
      </c>
    </row>
    <row r="3335" spans="1:5" x14ac:dyDescent="0.25">
      <c r="A3335" s="302" t="s">
        <v>4654</v>
      </c>
      <c r="B3335" s="305">
        <v>92500</v>
      </c>
      <c r="C3335" s="302" t="s">
        <v>4691</v>
      </c>
      <c r="D3335" s="305" t="s">
        <v>237</v>
      </c>
      <c r="E3335" s="306">
        <v>0.36899999999999999</v>
      </c>
    </row>
    <row r="3336" spans="1:5" x14ac:dyDescent="0.25">
      <c r="A3336" s="302" t="s">
        <v>4654</v>
      </c>
      <c r="B3336" s="305">
        <v>92504</v>
      </c>
      <c r="C3336" s="302" t="s">
        <v>4692</v>
      </c>
      <c r="D3336" s="305" t="s">
        <v>237</v>
      </c>
      <c r="E3336" s="306">
        <v>0.33850000000000002</v>
      </c>
    </row>
    <row r="3337" spans="1:5" x14ac:dyDescent="0.25">
      <c r="A3337" s="302" t="s">
        <v>4654</v>
      </c>
      <c r="B3337" s="305">
        <v>92488</v>
      </c>
      <c r="C3337" s="302" t="s">
        <v>4693</v>
      </c>
      <c r="D3337" s="305" t="s">
        <v>237</v>
      </c>
      <c r="E3337" s="306">
        <v>0.40939999999999999</v>
      </c>
    </row>
    <row r="3338" spans="1:5" x14ac:dyDescent="0.25">
      <c r="A3338" s="302" t="s">
        <v>4654</v>
      </c>
      <c r="B3338" s="305">
        <v>92494</v>
      </c>
      <c r="C3338" s="302" t="s">
        <v>4694</v>
      </c>
      <c r="D3338" s="305" t="s">
        <v>237</v>
      </c>
      <c r="E3338" s="306">
        <v>0.443</v>
      </c>
    </row>
    <row r="3339" spans="1:5" x14ac:dyDescent="0.25">
      <c r="A3339" s="302" t="s">
        <v>4654</v>
      </c>
      <c r="B3339" s="305">
        <v>92498</v>
      </c>
      <c r="C3339" s="302" t="s">
        <v>4695</v>
      </c>
      <c r="D3339" s="305" t="s">
        <v>237</v>
      </c>
      <c r="E3339" s="306">
        <v>0.43340000000000001</v>
      </c>
    </row>
    <row r="3340" spans="1:5" x14ac:dyDescent="0.25">
      <c r="A3340" s="302" t="s">
        <v>4654</v>
      </c>
      <c r="B3340" s="305">
        <v>92502</v>
      </c>
      <c r="C3340" s="302" t="s">
        <v>4696</v>
      </c>
      <c r="D3340" s="305" t="s">
        <v>237</v>
      </c>
      <c r="E3340" s="306">
        <v>0.41849999999999998</v>
      </c>
    </row>
    <row r="3341" spans="1:5" x14ac:dyDescent="0.25">
      <c r="A3341" s="302" t="s">
        <v>4654</v>
      </c>
      <c r="B3341" s="305">
        <v>92506</v>
      </c>
      <c r="C3341" s="302" t="s">
        <v>4697</v>
      </c>
      <c r="D3341" s="305" t="s">
        <v>237</v>
      </c>
      <c r="E3341" s="306">
        <v>0.39019999999999999</v>
      </c>
    </row>
    <row r="3342" spans="1:5" x14ac:dyDescent="0.25">
      <c r="A3342" s="302" t="s">
        <v>4654</v>
      </c>
      <c r="B3342" s="305">
        <v>92490</v>
      </c>
      <c r="C3342" s="302" t="s">
        <v>4698</v>
      </c>
      <c r="D3342" s="305" t="s">
        <v>237</v>
      </c>
      <c r="E3342" s="306">
        <v>0.4491</v>
      </c>
    </row>
    <row r="3343" spans="1:5" x14ac:dyDescent="0.25">
      <c r="A3343" s="302" t="s">
        <v>4654</v>
      </c>
      <c r="B3343" s="305">
        <v>92433</v>
      </c>
      <c r="C3343" s="302" t="s">
        <v>4699</v>
      </c>
      <c r="D3343" s="305" t="s">
        <v>237</v>
      </c>
      <c r="E3343" s="306">
        <v>0.49359999999999998</v>
      </c>
    </row>
    <row r="3344" spans="1:5" x14ac:dyDescent="0.25">
      <c r="A3344" s="302" t="s">
        <v>4654</v>
      </c>
      <c r="B3344" s="305">
        <v>92437</v>
      </c>
      <c r="C3344" s="302" t="s">
        <v>4700</v>
      </c>
      <c r="D3344" s="305" t="s">
        <v>237</v>
      </c>
      <c r="E3344" s="306">
        <v>0.49480000000000002</v>
      </c>
    </row>
    <row r="3345" spans="1:5" x14ac:dyDescent="0.25">
      <c r="A3345" s="302" t="s">
        <v>4654</v>
      </c>
      <c r="B3345" s="305">
        <v>92441</v>
      </c>
      <c r="C3345" s="302" t="s">
        <v>4701</v>
      </c>
      <c r="D3345" s="305" t="s">
        <v>237</v>
      </c>
      <c r="E3345" s="306">
        <v>0.49609999999999999</v>
      </c>
    </row>
    <row r="3346" spans="1:5" x14ac:dyDescent="0.25">
      <c r="A3346" s="302" t="s">
        <v>4654</v>
      </c>
      <c r="B3346" s="305">
        <v>92445</v>
      </c>
      <c r="C3346" s="302" t="s">
        <v>4702</v>
      </c>
      <c r="D3346" s="305" t="s">
        <v>237</v>
      </c>
      <c r="E3346" s="306">
        <v>0.50539999999999996</v>
      </c>
    </row>
    <row r="3347" spans="1:5" x14ac:dyDescent="0.25">
      <c r="A3347" s="302" t="s">
        <v>4654</v>
      </c>
      <c r="B3347" s="305">
        <v>92417</v>
      </c>
      <c r="C3347" s="302" t="s">
        <v>4703</v>
      </c>
      <c r="D3347" s="305" t="s">
        <v>237</v>
      </c>
      <c r="E3347" s="306">
        <v>0.49419999999999997</v>
      </c>
    </row>
    <row r="3348" spans="1:5" x14ac:dyDescent="0.25">
      <c r="A3348" s="302" t="s">
        <v>4654</v>
      </c>
      <c r="B3348" s="305">
        <v>92421</v>
      </c>
      <c r="C3348" s="302" t="s">
        <v>4704</v>
      </c>
      <c r="D3348" s="305" t="s">
        <v>237</v>
      </c>
      <c r="E3348" s="306">
        <v>0.51680000000000004</v>
      </c>
    </row>
    <row r="3349" spans="1:5" x14ac:dyDescent="0.25">
      <c r="A3349" s="302" t="s">
        <v>4654</v>
      </c>
      <c r="B3349" s="305">
        <v>92425</v>
      </c>
      <c r="C3349" s="302" t="s">
        <v>4705</v>
      </c>
      <c r="D3349" s="305" t="s">
        <v>237</v>
      </c>
      <c r="E3349" s="306">
        <v>0.51819999999999999</v>
      </c>
    </row>
    <row r="3350" spans="1:5" x14ac:dyDescent="0.25">
      <c r="A3350" s="302" t="s">
        <v>4654</v>
      </c>
      <c r="B3350" s="305">
        <v>92429</v>
      </c>
      <c r="C3350" s="302" t="s">
        <v>4706</v>
      </c>
      <c r="D3350" s="305" t="s">
        <v>237</v>
      </c>
      <c r="E3350" s="306">
        <v>0.51939999999999997</v>
      </c>
    </row>
    <row r="3351" spans="1:5" x14ac:dyDescent="0.25">
      <c r="A3351" s="302" t="s">
        <v>4654</v>
      </c>
      <c r="B3351" s="305">
        <v>92431</v>
      </c>
      <c r="C3351" s="302" t="s">
        <v>4707</v>
      </c>
      <c r="D3351" s="305" t="s">
        <v>237</v>
      </c>
      <c r="E3351" s="306">
        <v>0.39140000000000003</v>
      </c>
    </row>
    <row r="3352" spans="1:5" x14ac:dyDescent="0.25">
      <c r="A3352" s="302" t="s">
        <v>4654</v>
      </c>
      <c r="B3352" s="305">
        <v>92435</v>
      </c>
      <c r="C3352" s="302" t="s">
        <v>4708</v>
      </c>
      <c r="D3352" s="305" t="s">
        <v>237</v>
      </c>
      <c r="E3352" s="306">
        <v>0.39150000000000001</v>
      </c>
    </row>
    <row r="3353" spans="1:5" x14ac:dyDescent="0.25">
      <c r="A3353" s="302" t="s">
        <v>4654</v>
      </c>
      <c r="B3353" s="305">
        <v>92439</v>
      </c>
      <c r="C3353" s="302" t="s">
        <v>4709</v>
      </c>
      <c r="D3353" s="305" t="s">
        <v>237</v>
      </c>
      <c r="E3353" s="306">
        <v>0.3916</v>
      </c>
    </row>
    <row r="3354" spans="1:5" x14ac:dyDescent="0.25">
      <c r="A3354" s="302" t="s">
        <v>4654</v>
      </c>
      <c r="B3354" s="305">
        <v>92443</v>
      </c>
      <c r="C3354" s="302" t="s">
        <v>4710</v>
      </c>
      <c r="D3354" s="305" t="s">
        <v>237</v>
      </c>
      <c r="E3354" s="306">
        <v>0.39750000000000002</v>
      </c>
    </row>
    <row r="3355" spans="1:5" x14ac:dyDescent="0.25">
      <c r="A3355" s="302" t="s">
        <v>4654</v>
      </c>
      <c r="B3355" s="305">
        <v>92415</v>
      </c>
      <c r="C3355" s="302" t="s">
        <v>4711</v>
      </c>
      <c r="D3355" s="305" t="s">
        <v>237</v>
      </c>
      <c r="E3355" s="306">
        <v>0.41639999999999999</v>
      </c>
    </row>
    <row r="3356" spans="1:5" x14ac:dyDescent="0.25">
      <c r="A3356" s="302" t="s">
        <v>4654</v>
      </c>
      <c r="B3356" s="305">
        <v>92419</v>
      </c>
      <c r="C3356" s="302" t="s">
        <v>4712</v>
      </c>
      <c r="D3356" s="305" t="s">
        <v>237</v>
      </c>
      <c r="E3356" s="306">
        <v>0.4274</v>
      </c>
    </row>
    <row r="3357" spans="1:5" x14ac:dyDescent="0.25">
      <c r="A3357" s="302" t="s">
        <v>4654</v>
      </c>
      <c r="B3357" s="305">
        <v>92423</v>
      </c>
      <c r="C3357" s="302" t="s">
        <v>4713</v>
      </c>
      <c r="D3357" s="305" t="s">
        <v>237</v>
      </c>
      <c r="E3357" s="306">
        <v>0.42409999999999998</v>
      </c>
    </row>
    <row r="3358" spans="1:5" x14ac:dyDescent="0.25">
      <c r="A3358" s="302" t="s">
        <v>4654</v>
      </c>
      <c r="B3358" s="305">
        <v>92427</v>
      </c>
      <c r="C3358" s="302" t="s">
        <v>4714</v>
      </c>
      <c r="D3358" s="305" t="s">
        <v>237</v>
      </c>
      <c r="E3358" s="306">
        <v>0.42199999999999999</v>
      </c>
    </row>
    <row r="3359" spans="1:5" x14ac:dyDescent="0.25">
      <c r="A3359" s="302" t="s">
        <v>4654</v>
      </c>
      <c r="B3359" s="305">
        <v>92409</v>
      </c>
      <c r="C3359" s="302" t="s">
        <v>452</v>
      </c>
      <c r="D3359" s="305" t="s">
        <v>237</v>
      </c>
      <c r="E3359" s="306">
        <v>0.57199999999999995</v>
      </c>
    </row>
    <row r="3360" spans="1:5" x14ac:dyDescent="0.25">
      <c r="A3360" s="302" t="s">
        <v>4654</v>
      </c>
      <c r="B3360" s="305">
        <v>92411</v>
      </c>
      <c r="C3360" s="302" t="s">
        <v>4715</v>
      </c>
      <c r="D3360" s="305" t="s">
        <v>237</v>
      </c>
      <c r="E3360" s="306">
        <v>0.67030000000000001</v>
      </c>
    </row>
    <row r="3361" spans="1:5" x14ac:dyDescent="0.25">
      <c r="A3361" s="302" t="s">
        <v>4654</v>
      </c>
      <c r="B3361" s="305">
        <v>92413</v>
      </c>
      <c r="C3361" s="302" t="s">
        <v>4716</v>
      </c>
      <c r="D3361" s="305" t="s">
        <v>237</v>
      </c>
      <c r="E3361" s="306">
        <v>0.73870000000000002</v>
      </c>
    </row>
    <row r="3362" spans="1:5" x14ac:dyDescent="0.25">
      <c r="A3362" s="302" t="s">
        <v>4654</v>
      </c>
      <c r="B3362" s="305">
        <v>92465</v>
      </c>
      <c r="C3362" s="302" t="s">
        <v>4717</v>
      </c>
      <c r="D3362" s="305" t="s">
        <v>237</v>
      </c>
      <c r="E3362" s="306">
        <v>0.38200000000000001</v>
      </c>
    </row>
    <row r="3363" spans="1:5" x14ac:dyDescent="0.25">
      <c r="A3363" s="302" t="s">
        <v>4654</v>
      </c>
      <c r="B3363" s="305">
        <v>92469</v>
      </c>
      <c r="C3363" s="302" t="s">
        <v>4718</v>
      </c>
      <c r="D3363" s="305" t="s">
        <v>237</v>
      </c>
      <c r="E3363" s="306">
        <v>0.38369999999999999</v>
      </c>
    </row>
    <row r="3364" spans="1:5" x14ac:dyDescent="0.25">
      <c r="A3364" s="302" t="s">
        <v>4654</v>
      </c>
      <c r="B3364" s="305">
        <v>92473</v>
      </c>
      <c r="C3364" s="302" t="s">
        <v>4719</v>
      </c>
      <c r="D3364" s="305" t="s">
        <v>237</v>
      </c>
      <c r="E3364" s="306">
        <v>0.38329999999999997</v>
      </c>
    </row>
    <row r="3365" spans="1:5" x14ac:dyDescent="0.25">
      <c r="A3365" s="302" t="s">
        <v>4654</v>
      </c>
      <c r="B3365" s="305">
        <v>92477</v>
      </c>
      <c r="C3365" s="302" t="s">
        <v>4720</v>
      </c>
      <c r="D3365" s="305" t="s">
        <v>237</v>
      </c>
      <c r="E3365" s="306">
        <v>0.39</v>
      </c>
    </row>
    <row r="3366" spans="1:5" x14ac:dyDescent="0.25">
      <c r="A3366" s="302" t="s">
        <v>4654</v>
      </c>
      <c r="B3366" s="305">
        <v>92449</v>
      </c>
      <c r="C3366" s="302" t="s">
        <v>4721</v>
      </c>
      <c r="D3366" s="305" t="s">
        <v>237</v>
      </c>
      <c r="E3366" s="306">
        <v>0.3629</v>
      </c>
    </row>
    <row r="3367" spans="1:5" x14ac:dyDescent="0.25">
      <c r="A3367" s="302" t="s">
        <v>4654</v>
      </c>
      <c r="B3367" s="305">
        <v>92453</v>
      </c>
      <c r="C3367" s="302" t="s">
        <v>4722</v>
      </c>
      <c r="D3367" s="305" t="s">
        <v>237</v>
      </c>
      <c r="E3367" s="306">
        <v>0.36890000000000001</v>
      </c>
    </row>
    <row r="3368" spans="1:5" x14ac:dyDescent="0.25">
      <c r="A3368" s="302" t="s">
        <v>4654</v>
      </c>
      <c r="B3368" s="305">
        <v>92457</v>
      </c>
      <c r="C3368" s="302" t="s">
        <v>4723</v>
      </c>
      <c r="D3368" s="305" t="s">
        <v>237</v>
      </c>
      <c r="E3368" s="306">
        <v>0.37359999999999999</v>
      </c>
    </row>
    <row r="3369" spans="1:5" x14ac:dyDescent="0.25">
      <c r="A3369" s="302" t="s">
        <v>4654</v>
      </c>
      <c r="B3369" s="305">
        <v>92461</v>
      </c>
      <c r="C3369" s="302" t="s">
        <v>4724</v>
      </c>
      <c r="D3369" s="305" t="s">
        <v>237</v>
      </c>
      <c r="E3369" s="306">
        <v>0.37040000000000001</v>
      </c>
    </row>
    <row r="3370" spans="1:5" x14ac:dyDescent="0.25">
      <c r="A3370" s="302" t="s">
        <v>4654</v>
      </c>
      <c r="B3370" s="305">
        <v>92467</v>
      </c>
      <c r="C3370" s="302" t="s">
        <v>4725</v>
      </c>
      <c r="D3370" s="305" t="s">
        <v>237</v>
      </c>
      <c r="E3370" s="306">
        <v>0.39269999999999999</v>
      </c>
    </row>
    <row r="3371" spans="1:5" x14ac:dyDescent="0.25">
      <c r="A3371" s="302" t="s">
        <v>4654</v>
      </c>
      <c r="B3371" s="305">
        <v>92471</v>
      </c>
      <c r="C3371" s="302" t="s">
        <v>4726</v>
      </c>
      <c r="D3371" s="305" t="s">
        <v>237</v>
      </c>
      <c r="E3371" s="306">
        <v>0.39429999999999998</v>
      </c>
    </row>
    <row r="3372" spans="1:5" x14ac:dyDescent="0.25">
      <c r="A3372" s="302" t="s">
        <v>4654</v>
      </c>
      <c r="B3372" s="305">
        <v>92475</v>
      </c>
      <c r="C3372" s="302" t="s">
        <v>4727</v>
      </c>
      <c r="D3372" s="305" t="s">
        <v>237</v>
      </c>
      <c r="E3372" s="306">
        <v>0.39379999999999998</v>
      </c>
    </row>
    <row r="3373" spans="1:5" x14ac:dyDescent="0.25">
      <c r="A3373" s="302" t="s">
        <v>4654</v>
      </c>
      <c r="B3373" s="305">
        <v>92479</v>
      </c>
      <c r="C3373" s="302" t="s">
        <v>4728</v>
      </c>
      <c r="D3373" s="305" t="s">
        <v>237</v>
      </c>
      <c r="E3373" s="306">
        <v>0.39960000000000001</v>
      </c>
    </row>
    <row r="3374" spans="1:5" x14ac:dyDescent="0.25">
      <c r="A3374" s="302" t="s">
        <v>4654</v>
      </c>
      <c r="B3374" s="305">
        <v>92451</v>
      </c>
      <c r="C3374" s="302" t="s">
        <v>4729</v>
      </c>
      <c r="D3374" s="305" t="s">
        <v>237</v>
      </c>
      <c r="E3374" s="306">
        <v>0.37680000000000002</v>
      </c>
    </row>
    <row r="3375" spans="1:5" x14ac:dyDescent="0.25">
      <c r="A3375" s="302" t="s">
        <v>4654</v>
      </c>
      <c r="B3375" s="305">
        <v>92455</v>
      </c>
      <c r="C3375" s="302" t="s">
        <v>4730</v>
      </c>
      <c r="D3375" s="305" t="s">
        <v>237</v>
      </c>
      <c r="E3375" s="306">
        <v>0.38790000000000002</v>
      </c>
    </row>
    <row r="3376" spans="1:5" x14ac:dyDescent="0.25">
      <c r="A3376" s="302" t="s">
        <v>4654</v>
      </c>
      <c r="B3376" s="305">
        <v>92459</v>
      </c>
      <c r="C3376" s="302" t="s">
        <v>4731</v>
      </c>
      <c r="D3376" s="305" t="s">
        <v>237</v>
      </c>
      <c r="E3376" s="306">
        <v>0.39539999999999997</v>
      </c>
    </row>
    <row r="3377" spans="1:5" x14ac:dyDescent="0.25">
      <c r="A3377" s="302" t="s">
        <v>4654</v>
      </c>
      <c r="B3377" s="305">
        <v>92463</v>
      </c>
      <c r="C3377" s="302" t="s">
        <v>4732</v>
      </c>
      <c r="D3377" s="305" t="s">
        <v>237</v>
      </c>
      <c r="E3377" s="306">
        <v>0.39400000000000002</v>
      </c>
    </row>
    <row r="3378" spans="1:5" x14ac:dyDescent="0.25">
      <c r="A3378" s="302" t="s">
        <v>4654</v>
      </c>
      <c r="B3378" s="305">
        <v>92446</v>
      </c>
      <c r="C3378" s="302" t="s">
        <v>481</v>
      </c>
      <c r="D3378" s="305" t="s">
        <v>237</v>
      </c>
      <c r="E3378" s="306">
        <v>0.42409999999999998</v>
      </c>
    </row>
    <row r="3379" spans="1:5" x14ac:dyDescent="0.25">
      <c r="A3379" s="302" t="s">
        <v>4654</v>
      </c>
      <c r="B3379" s="305">
        <v>92447</v>
      </c>
      <c r="C3379" s="302" t="s">
        <v>4733</v>
      </c>
      <c r="D3379" s="305" t="s">
        <v>237</v>
      </c>
      <c r="E3379" s="306">
        <v>0.46829999999999999</v>
      </c>
    </row>
    <row r="3380" spans="1:5" x14ac:dyDescent="0.25">
      <c r="A3380" s="302" t="s">
        <v>4654</v>
      </c>
      <c r="B3380" s="305">
        <v>92448</v>
      </c>
      <c r="C3380" s="302" t="s">
        <v>4734</v>
      </c>
      <c r="D3380" s="305" t="s">
        <v>237</v>
      </c>
      <c r="E3380" s="306">
        <v>0.48880000000000001</v>
      </c>
    </row>
    <row r="3381" spans="1:5" x14ac:dyDescent="0.25">
      <c r="A3381" s="302" t="s">
        <v>4654</v>
      </c>
      <c r="B3381" s="305">
        <v>92466</v>
      </c>
      <c r="C3381" s="302" t="s">
        <v>4735</v>
      </c>
      <c r="D3381" s="305" t="s">
        <v>237</v>
      </c>
      <c r="E3381" s="306">
        <v>0.215</v>
      </c>
    </row>
    <row r="3382" spans="1:5" x14ac:dyDescent="0.25">
      <c r="A3382" s="302" t="s">
        <v>4654</v>
      </c>
      <c r="B3382" s="305">
        <v>92470</v>
      </c>
      <c r="C3382" s="302" t="s">
        <v>4736</v>
      </c>
      <c r="D3382" s="305" t="s">
        <v>237</v>
      </c>
      <c r="E3382" s="306">
        <v>0.20319999999999999</v>
      </c>
    </row>
    <row r="3383" spans="1:5" x14ac:dyDescent="0.25">
      <c r="A3383" s="302" t="s">
        <v>4654</v>
      </c>
      <c r="B3383" s="305">
        <v>92474</v>
      </c>
      <c r="C3383" s="302" t="s">
        <v>4737</v>
      </c>
      <c r="D3383" s="305" t="s">
        <v>237</v>
      </c>
      <c r="E3383" s="306">
        <v>0.19189999999999999</v>
      </c>
    </row>
    <row r="3384" spans="1:5" x14ac:dyDescent="0.25">
      <c r="A3384" s="302" t="s">
        <v>4654</v>
      </c>
      <c r="B3384" s="305">
        <v>92478</v>
      </c>
      <c r="C3384" s="302" t="s">
        <v>4738</v>
      </c>
      <c r="D3384" s="305" t="s">
        <v>237</v>
      </c>
      <c r="E3384" s="306">
        <v>0.16980000000000001</v>
      </c>
    </row>
    <row r="3385" spans="1:5" x14ac:dyDescent="0.25">
      <c r="A3385" s="302" t="s">
        <v>4654</v>
      </c>
      <c r="B3385" s="305">
        <v>92450</v>
      </c>
      <c r="C3385" s="302" t="s">
        <v>4739</v>
      </c>
      <c r="D3385" s="305" t="s">
        <v>237</v>
      </c>
      <c r="E3385" s="306">
        <v>0.28039999999999998</v>
      </c>
    </row>
    <row r="3386" spans="1:5" x14ac:dyDescent="0.25">
      <c r="A3386" s="302" t="s">
        <v>4654</v>
      </c>
      <c r="B3386" s="305">
        <v>92454</v>
      </c>
      <c r="C3386" s="302" t="s">
        <v>4740</v>
      </c>
      <c r="D3386" s="305" t="s">
        <v>237</v>
      </c>
      <c r="E3386" s="306">
        <v>0.26519999999999999</v>
      </c>
    </row>
    <row r="3387" spans="1:5" x14ac:dyDescent="0.25">
      <c r="A3387" s="302" t="s">
        <v>4654</v>
      </c>
      <c r="B3387" s="305">
        <v>92458</v>
      </c>
      <c r="C3387" s="302" t="s">
        <v>4741</v>
      </c>
      <c r="D3387" s="305" t="s">
        <v>237</v>
      </c>
      <c r="E3387" s="306">
        <v>0.25019999999999998</v>
      </c>
    </row>
    <row r="3388" spans="1:5" x14ac:dyDescent="0.25">
      <c r="A3388" s="302" t="s">
        <v>4654</v>
      </c>
      <c r="B3388" s="305">
        <v>92462</v>
      </c>
      <c r="C3388" s="302" t="s">
        <v>4742</v>
      </c>
      <c r="D3388" s="305" t="s">
        <v>237</v>
      </c>
      <c r="E3388" s="306">
        <v>0.23599999999999999</v>
      </c>
    </row>
    <row r="3389" spans="1:5" x14ac:dyDescent="0.25">
      <c r="A3389" s="302" t="s">
        <v>4654</v>
      </c>
      <c r="B3389" s="305">
        <v>92468</v>
      </c>
      <c r="C3389" s="302" t="s">
        <v>4743</v>
      </c>
      <c r="D3389" s="305" t="s">
        <v>237</v>
      </c>
      <c r="E3389" s="306">
        <v>0.37190000000000001</v>
      </c>
    </row>
    <row r="3390" spans="1:5" x14ac:dyDescent="0.25">
      <c r="A3390" s="302" t="s">
        <v>4654</v>
      </c>
      <c r="B3390" s="305">
        <v>92472</v>
      </c>
      <c r="C3390" s="302" t="s">
        <v>4744</v>
      </c>
      <c r="D3390" s="305" t="s">
        <v>237</v>
      </c>
      <c r="E3390" s="306">
        <v>0.36</v>
      </c>
    </row>
    <row r="3391" spans="1:5" x14ac:dyDescent="0.25">
      <c r="A3391" s="302" t="s">
        <v>4654</v>
      </c>
      <c r="B3391" s="305">
        <v>92476</v>
      </c>
      <c r="C3391" s="302" t="s">
        <v>4745</v>
      </c>
      <c r="D3391" s="305" t="s">
        <v>237</v>
      </c>
      <c r="E3391" s="306">
        <v>0.3473</v>
      </c>
    </row>
    <row r="3392" spans="1:5" x14ac:dyDescent="0.25">
      <c r="A3392" s="302" t="s">
        <v>4654</v>
      </c>
      <c r="B3392" s="305">
        <v>92480</v>
      </c>
      <c r="C3392" s="302" t="s">
        <v>4746</v>
      </c>
      <c r="D3392" s="305" t="s">
        <v>237</v>
      </c>
      <c r="E3392" s="306">
        <v>0.32300000000000001</v>
      </c>
    </row>
    <row r="3393" spans="1:5" x14ac:dyDescent="0.25">
      <c r="A3393" s="302" t="s">
        <v>4654</v>
      </c>
      <c r="B3393" s="305">
        <v>92452</v>
      </c>
      <c r="C3393" s="302" t="s">
        <v>4747</v>
      </c>
      <c r="D3393" s="305" t="s">
        <v>237</v>
      </c>
      <c r="E3393" s="306">
        <v>0.40870000000000001</v>
      </c>
    </row>
    <row r="3394" spans="1:5" x14ac:dyDescent="0.25">
      <c r="A3394" s="302" t="s">
        <v>4654</v>
      </c>
      <c r="B3394" s="305">
        <v>92456</v>
      </c>
      <c r="C3394" s="302" t="s">
        <v>4748</v>
      </c>
      <c r="D3394" s="305" t="s">
        <v>237</v>
      </c>
      <c r="E3394" s="306">
        <v>0.41370000000000001</v>
      </c>
    </row>
    <row r="3395" spans="1:5" x14ac:dyDescent="0.25">
      <c r="A3395" s="302" t="s">
        <v>4654</v>
      </c>
      <c r="B3395" s="305">
        <v>92460</v>
      </c>
      <c r="C3395" s="302" t="s">
        <v>4749</v>
      </c>
      <c r="D3395" s="305" t="s">
        <v>237</v>
      </c>
      <c r="E3395" s="306">
        <v>0.43120000000000003</v>
      </c>
    </row>
    <row r="3396" spans="1:5" x14ac:dyDescent="0.25">
      <c r="A3396" s="302" t="s">
        <v>4654</v>
      </c>
      <c r="B3396" s="305">
        <v>92464</v>
      </c>
      <c r="C3396" s="302" t="s">
        <v>4750</v>
      </c>
      <c r="D3396" s="305" t="s">
        <v>237</v>
      </c>
      <c r="E3396" s="306">
        <v>0.4037</v>
      </c>
    </row>
    <row r="3397" spans="1:5" x14ac:dyDescent="0.25">
      <c r="A3397" s="302" t="s">
        <v>4751</v>
      </c>
      <c r="B3397" s="305">
        <v>105403</v>
      </c>
      <c r="C3397" s="302" t="s">
        <v>4752</v>
      </c>
      <c r="D3397" s="305" t="s">
        <v>237</v>
      </c>
      <c r="E3397" s="306">
        <v>0.16089999999999999</v>
      </c>
    </row>
    <row r="3398" spans="1:5" x14ac:dyDescent="0.25">
      <c r="A3398" s="302" t="s">
        <v>4751</v>
      </c>
      <c r="B3398" s="305">
        <v>96252</v>
      </c>
      <c r="C3398" s="302" t="s">
        <v>4753</v>
      </c>
      <c r="D3398" s="305" t="s">
        <v>237</v>
      </c>
      <c r="E3398" s="306">
        <v>0.1807</v>
      </c>
    </row>
    <row r="3399" spans="1:5" x14ac:dyDescent="0.25">
      <c r="A3399" s="302" t="s">
        <v>4751</v>
      </c>
      <c r="B3399" s="305">
        <v>105406</v>
      </c>
      <c r="C3399" s="302" t="s">
        <v>4754</v>
      </c>
      <c r="D3399" s="305" t="s">
        <v>237</v>
      </c>
      <c r="E3399" s="306">
        <v>0.46250000000000002</v>
      </c>
    </row>
    <row r="3400" spans="1:5" x14ac:dyDescent="0.25">
      <c r="A3400" s="302" t="s">
        <v>4751</v>
      </c>
      <c r="B3400" s="305">
        <v>96258</v>
      </c>
      <c r="C3400" s="302" t="s">
        <v>4755</v>
      </c>
      <c r="D3400" s="305" t="s">
        <v>237</v>
      </c>
      <c r="E3400" s="306">
        <v>0.48110000000000003</v>
      </c>
    </row>
    <row r="3401" spans="1:5" x14ac:dyDescent="0.25">
      <c r="A3401" s="302" t="s">
        <v>4756</v>
      </c>
      <c r="B3401" s="305">
        <v>92751</v>
      </c>
      <c r="C3401" s="302" t="s">
        <v>4757</v>
      </c>
      <c r="D3401" s="305" t="s">
        <v>38</v>
      </c>
      <c r="E3401" s="306">
        <v>0.1764</v>
      </c>
    </row>
    <row r="3402" spans="1:5" x14ac:dyDescent="0.25">
      <c r="A3402" s="302" t="s">
        <v>4756</v>
      </c>
      <c r="B3402" s="305">
        <v>92752</v>
      </c>
      <c r="C3402" s="302" t="s">
        <v>4758</v>
      </c>
      <c r="D3402" s="305" t="s">
        <v>38</v>
      </c>
      <c r="E3402" s="306">
        <v>0.1691</v>
      </c>
    </row>
    <row r="3403" spans="1:5" x14ac:dyDescent="0.25">
      <c r="A3403" s="302" t="s">
        <v>4756</v>
      </c>
      <c r="B3403" s="305">
        <v>92750</v>
      </c>
      <c r="C3403" s="302" t="s">
        <v>4759</v>
      </c>
      <c r="D3403" s="305" t="s">
        <v>38</v>
      </c>
      <c r="E3403" s="306">
        <v>0.18640000000000001</v>
      </c>
    </row>
    <row r="3404" spans="1:5" x14ac:dyDescent="0.25">
      <c r="A3404" s="302" t="s">
        <v>4756</v>
      </c>
      <c r="B3404" s="305">
        <v>92749</v>
      </c>
      <c r="C3404" s="302" t="s">
        <v>4760</v>
      </c>
      <c r="D3404" s="305" t="s">
        <v>38</v>
      </c>
      <c r="E3404" s="306">
        <v>0.22220000000000001</v>
      </c>
    </row>
    <row r="3405" spans="1:5" x14ac:dyDescent="0.25">
      <c r="A3405" s="302" t="s">
        <v>4756</v>
      </c>
      <c r="B3405" s="305">
        <v>92745</v>
      </c>
      <c r="C3405" s="302" t="s">
        <v>4761</v>
      </c>
      <c r="D3405" s="305" t="s">
        <v>38</v>
      </c>
      <c r="E3405" s="306">
        <v>0.26290000000000002</v>
      </c>
    </row>
    <row r="3406" spans="1:5" x14ac:dyDescent="0.25">
      <c r="A3406" s="302" t="s">
        <v>4756</v>
      </c>
      <c r="B3406" s="305">
        <v>92747</v>
      </c>
      <c r="C3406" s="302" t="s">
        <v>4762</v>
      </c>
      <c r="D3406" s="305" t="s">
        <v>38</v>
      </c>
      <c r="E3406" s="306">
        <v>0.26240000000000002</v>
      </c>
    </row>
    <row r="3407" spans="1:5" x14ac:dyDescent="0.25">
      <c r="A3407" s="302" t="s">
        <v>4756</v>
      </c>
      <c r="B3407" s="305">
        <v>92743</v>
      </c>
      <c r="C3407" s="302" t="s">
        <v>4763</v>
      </c>
      <c r="D3407" s="305" t="s">
        <v>38</v>
      </c>
      <c r="E3407" s="306">
        <v>0.27389999999999998</v>
      </c>
    </row>
    <row r="3408" spans="1:5" x14ac:dyDescent="0.25">
      <c r="A3408" s="302" t="s">
        <v>4756</v>
      </c>
      <c r="B3408" s="305">
        <v>92746</v>
      </c>
      <c r="C3408" s="302" t="s">
        <v>4764</v>
      </c>
      <c r="D3408" s="305" t="s">
        <v>38</v>
      </c>
      <c r="E3408" s="306">
        <v>0.1875</v>
      </c>
    </row>
    <row r="3409" spans="1:5" x14ac:dyDescent="0.25">
      <c r="A3409" s="302" t="s">
        <v>4756</v>
      </c>
      <c r="B3409" s="305">
        <v>92748</v>
      </c>
      <c r="C3409" s="302" t="s">
        <v>4765</v>
      </c>
      <c r="D3409" s="305" t="s">
        <v>38</v>
      </c>
      <c r="E3409" s="306">
        <v>0.20019999999999999</v>
      </c>
    </row>
    <row r="3410" spans="1:5" x14ac:dyDescent="0.25">
      <c r="A3410" s="302" t="s">
        <v>4756</v>
      </c>
      <c r="B3410" s="305">
        <v>92744</v>
      </c>
      <c r="C3410" s="302" t="s">
        <v>4766</v>
      </c>
      <c r="D3410" s="305" t="s">
        <v>38</v>
      </c>
      <c r="E3410" s="306">
        <v>0.1653</v>
      </c>
    </row>
    <row r="3411" spans="1:5" x14ac:dyDescent="0.25">
      <c r="A3411" s="302" t="s">
        <v>4756</v>
      </c>
      <c r="B3411" s="305">
        <v>92754</v>
      </c>
      <c r="C3411" s="302" t="s">
        <v>4767</v>
      </c>
      <c r="D3411" s="305" t="s">
        <v>38</v>
      </c>
      <c r="E3411" s="306">
        <v>0.25919999999999999</v>
      </c>
    </row>
    <row r="3412" spans="1:5" x14ac:dyDescent="0.25">
      <c r="A3412" s="302" t="s">
        <v>4756</v>
      </c>
      <c r="B3412" s="305">
        <v>92753</v>
      </c>
      <c r="C3412" s="302" t="s">
        <v>4768</v>
      </c>
      <c r="D3412" s="305" t="s">
        <v>38</v>
      </c>
      <c r="E3412" s="306">
        <v>0.23139999999999999</v>
      </c>
    </row>
    <row r="3413" spans="1:5" x14ac:dyDescent="0.25">
      <c r="A3413" s="302" t="s">
        <v>4756</v>
      </c>
      <c r="B3413" s="305">
        <v>92755</v>
      </c>
      <c r="C3413" s="302" t="s">
        <v>4769</v>
      </c>
      <c r="D3413" s="305" t="s">
        <v>237</v>
      </c>
      <c r="E3413" s="306">
        <v>0.26600000000000001</v>
      </c>
    </row>
    <row r="3414" spans="1:5" x14ac:dyDescent="0.25">
      <c r="A3414" s="302" t="s">
        <v>4756</v>
      </c>
      <c r="B3414" s="305">
        <v>92756</v>
      </c>
      <c r="C3414" s="302" t="s">
        <v>4770</v>
      </c>
      <c r="D3414" s="305" t="s">
        <v>237</v>
      </c>
      <c r="E3414" s="306">
        <v>0.27629999999999999</v>
      </c>
    </row>
    <row r="3415" spans="1:5" x14ac:dyDescent="0.25">
      <c r="A3415" s="302" t="s">
        <v>4756</v>
      </c>
      <c r="B3415" s="305">
        <v>92757</v>
      </c>
      <c r="C3415" s="302" t="s">
        <v>4771</v>
      </c>
      <c r="D3415" s="305" t="s">
        <v>237</v>
      </c>
      <c r="E3415" s="306">
        <v>0.28439999999999999</v>
      </c>
    </row>
    <row r="3416" spans="1:5" x14ac:dyDescent="0.25">
      <c r="A3416" s="302" t="s">
        <v>4756</v>
      </c>
      <c r="B3416" s="305">
        <v>92758</v>
      </c>
      <c r="C3416" s="302" t="s">
        <v>4772</v>
      </c>
      <c r="D3416" s="305" t="s">
        <v>38</v>
      </c>
      <c r="E3416" s="306">
        <v>0.13239999999999999</v>
      </c>
    </row>
    <row r="3417" spans="1:5" x14ac:dyDescent="0.25">
      <c r="A3417" s="302" t="s">
        <v>4773</v>
      </c>
      <c r="B3417" s="305">
        <v>104491</v>
      </c>
      <c r="C3417" s="302" t="s">
        <v>4774</v>
      </c>
      <c r="D3417" s="305" t="s">
        <v>8</v>
      </c>
      <c r="E3417" s="306">
        <v>1.6500000000000001E-2</v>
      </c>
    </row>
    <row r="3418" spans="1:5" x14ac:dyDescent="0.25">
      <c r="A3418" s="302" t="s">
        <v>4773</v>
      </c>
      <c r="B3418" s="305">
        <v>104492</v>
      </c>
      <c r="C3418" s="302" t="s">
        <v>4775</v>
      </c>
      <c r="D3418" s="305" t="s">
        <v>8</v>
      </c>
      <c r="E3418" s="306">
        <v>1.61E-2</v>
      </c>
    </row>
    <row r="3419" spans="1:5" x14ac:dyDescent="0.25">
      <c r="A3419" s="302" t="s">
        <v>4773</v>
      </c>
      <c r="B3419" s="305">
        <v>104494</v>
      </c>
      <c r="C3419" s="302" t="s">
        <v>4776</v>
      </c>
      <c r="D3419" s="305" t="s">
        <v>8</v>
      </c>
      <c r="E3419" s="306">
        <v>1.4E-2</v>
      </c>
    </row>
    <row r="3420" spans="1:5" x14ac:dyDescent="0.25">
      <c r="A3420" s="302" t="s">
        <v>4773</v>
      </c>
      <c r="B3420" s="305">
        <v>104497</v>
      </c>
      <c r="C3420" s="302" t="s">
        <v>4777</v>
      </c>
      <c r="D3420" s="305" t="s">
        <v>8</v>
      </c>
      <c r="E3420" s="306">
        <v>1.6400000000000001E-2</v>
      </c>
    </row>
    <row r="3421" spans="1:5" x14ac:dyDescent="0.25">
      <c r="A3421" s="302" t="s">
        <v>4773</v>
      </c>
      <c r="B3421" s="305">
        <v>104515</v>
      </c>
      <c r="C3421" s="302" t="s">
        <v>4778</v>
      </c>
      <c r="D3421" s="305" t="s">
        <v>237</v>
      </c>
      <c r="E3421" s="306">
        <v>1.7100000000000001E-2</v>
      </c>
    </row>
    <row r="3422" spans="1:5" x14ac:dyDescent="0.25">
      <c r="A3422" s="302" t="s">
        <v>4779</v>
      </c>
      <c r="B3422" s="305">
        <v>87430</v>
      </c>
      <c r="C3422" s="302" t="s">
        <v>4780</v>
      </c>
      <c r="D3422" s="305" t="s">
        <v>237</v>
      </c>
      <c r="E3422" s="306">
        <v>0.59689999999999999</v>
      </c>
    </row>
    <row r="3423" spans="1:5" x14ac:dyDescent="0.25">
      <c r="A3423" s="302" t="s">
        <v>4779</v>
      </c>
      <c r="B3423" s="305">
        <v>87433</v>
      </c>
      <c r="C3423" s="302" t="s">
        <v>4781</v>
      </c>
      <c r="D3423" s="305" t="s">
        <v>237</v>
      </c>
      <c r="E3423" s="306">
        <v>0.51870000000000005</v>
      </c>
    </row>
    <row r="3424" spans="1:5" x14ac:dyDescent="0.25">
      <c r="A3424" s="302" t="s">
        <v>4779</v>
      </c>
      <c r="B3424" s="305">
        <v>87436</v>
      </c>
      <c r="C3424" s="302" t="s">
        <v>4782</v>
      </c>
      <c r="D3424" s="305" t="s">
        <v>237</v>
      </c>
      <c r="E3424" s="306">
        <v>0.57010000000000005</v>
      </c>
    </row>
    <row r="3425" spans="1:5" x14ac:dyDescent="0.25">
      <c r="A3425" s="302" t="s">
        <v>4779</v>
      </c>
      <c r="B3425" s="305">
        <v>87439</v>
      </c>
      <c r="C3425" s="302" t="s">
        <v>4783</v>
      </c>
      <c r="D3425" s="305" t="s">
        <v>237</v>
      </c>
      <c r="E3425" s="306">
        <v>0.5464</v>
      </c>
    </row>
    <row r="3426" spans="1:5" x14ac:dyDescent="0.25">
      <c r="A3426" s="302" t="s">
        <v>4779</v>
      </c>
      <c r="B3426" s="305">
        <v>104633</v>
      </c>
      <c r="C3426" s="302" t="s">
        <v>4784</v>
      </c>
      <c r="D3426" s="305" t="s">
        <v>237</v>
      </c>
      <c r="E3426" s="306">
        <v>0.65990000000000004</v>
      </c>
    </row>
    <row r="3427" spans="1:5" x14ac:dyDescent="0.25">
      <c r="A3427" s="302" t="s">
        <v>4779</v>
      </c>
      <c r="B3427" s="305">
        <v>104634</v>
      </c>
      <c r="C3427" s="302" t="s">
        <v>4785</v>
      </c>
      <c r="D3427" s="305" t="s">
        <v>237</v>
      </c>
      <c r="E3427" s="306">
        <v>0.59770000000000001</v>
      </c>
    </row>
    <row r="3428" spans="1:5" x14ac:dyDescent="0.25">
      <c r="A3428" s="302" t="s">
        <v>4779</v>
      </c>
      <c r="B3428" s="305">
        <v>87418</v>
      </c>
      <c r="C3428" s="302" t="s">
        <v>4786</v>
      </c>
      <c r="D3428" s="305" t="s">
        <v>237</v>
      </c>
      <c r="E3428" s="306">
        <v>0.54290000000000005</v>
      </c>
    </row>
    <row r="3429" spans="1:5" x14ac:dyDescent="0.25">
      <c r="A3429" s="302" t="s">
        <v>4779</v>
      </c>
      <c r="B3429" s="305">
        <v>87421</v>
      </c>
      <c r="C3429" s="302" t="s">
        <v>4787</v>
      </c>
      <c r="D3429" s="305" t="s">
        <v>237</v>
      </c>
      <c r="E3429" s="306">
        <v>0.47910000000000003</v>
      </c>
    </row>
    <row r="3430" spans="1:5" x14ac:dyDescent="0.25">
      <c r="A3430" s="302" t="s">
        <v>4779</v>
      </c>
      <c r="B3430" s="305">
        <v>104628</v>
      </c>
      <c r="C3430" s="302" t="s">
        <v>4788</v>
      </c>
      <c r="D3430" s="305" t="s">
        <v>237</v>
      </c>
      <c r="E3430" s="306">
        <v>0.69769999999999999</v>
      </c>
    </row>
    <row r="3431" spans="1:5" x14ac:dyDescent="0.25">
      <c r="A3431" s="302" t="s">
        <v>4779</v>
      </c>
      <c r="B3431" s="305">
        <v>104631</v>
      </c>
      <c r="C3431" s="302" t="s">
        <v>4789</v>
      </c>
      <c r="D3431" s="305" t="s">
        <v>237</v>
      </c>
      <c r="E3431" s="306">
        <v>0.61509999999999998</v>
      </c>
    </row>
    <row r="3432" spans="1:5" x14ac:dyDescent="0.25">
      <c r="A3432" s="302" t="s">
        <v>4779</v>
      </c>
      <c r="B3432" s="305">
        <v>104627</v>
      </c>
      <c r="C3432" s="302" t="s">
        <v>4790</v>
      </c>
      <c r="D3432" s="305" t="s">
        <v>237</v>
      </c>
      <c r="E3432" s="306">
        <v>0.54269999999999996</v>
      </c>
    </row>
    <row r="3433" spans="1:5" x14ac:dyDescent="0.25">
      <c r="A3433" s="302" t="s">
        <v>4779</v>
      </c>
      <c r="B3433" s="305">
        <v>104630</v>
      </c>
      <c r="C3433" s="302" t="s">
        <v>4791</v>
      </c>
      <c r="D3433" s="305" t="s">
        <v>237</v>
      </c>
      <c r="E3433" s="306">
        <v>0.49059999999999998</v>
      </c>
    </row>
    <row r="3434" spans="1:5" x14ac:dyDescent="0.25">
      <c r="A3434" s="302" t="s">
        <v>4779</v>
      </c>
      <c r="B3434" s="305">
        <v>104629</v>
      </c>
      <c r="C3434" s="302" t="s">
        <v>4792</v>
      </c>
      <c r="D3434" s="305" t="s">
        <v>237</v>
      </c>
      <c r="E3434" s="306">
        <v>0.747</v>
      </c>
    </row>
    <row r="3435" spans="1:5" x14ac:dyDescent="0.25">
      <c r="A3435" s="302" t="s">
        <v>4779</v>
      </c>
      <c r="B3435" s="305">
        <v>104632</v>
      </c>
      <c r="C3435" s="302" t="s">
        <v>4793</v>
      </c>
      <c r="D3435" s="305" t="s">
        <v>237</v>
      </c>
      <c r="E3435" s="306">
        <v>0.66249999999999998</v>
      </c>
    </row>
    <row r="3436" spans="1:5" x14ac:dyDescent="0.25">
      <c r="A3436" s="302" t="s">
        <v>4779</v>
      </c>
      <c r="B3436" s="305">
        <v>87412</v>
      </c>
      <c r="C3436" s="302" t="s">
        <v>4794</v>
      </c>
      <c r="D3436" s="305" t="s">
        <v>237</v>
      </c>
      <c r="E3436" s="306">
        <v>0.64019999999999999</v>
      </c>
    </row>
    <row r="3437" spans="1:5" x14ac:dyDescent="0.25">
      <c r="A3437" s="302" t="s">
        <v>4779</v>
      </c>
      <c r="B3437" s="305">
        <v>87415</v>
      </c>
      <c r="C3437" s="302" t="s">
        <v>4795</v>
      </c>
      <c r="D3437" s="305" t="s">
        <v>237</v>
      </c>
      <c r="E3437" s="306">
        <v>0.55179999999999996</v>
      </c>
    </row>
    <row r="3438" spans="1:5" x14ac:dyDescent="0.25">
      <c r="A3438" s="302" t="s">
        <v>4779</v>
      </c>
      <c r="B3438" s="305">
        <v>87411</v>
      </c>
      <c r="C3438" s="302" t="s">
        <v>4796</v>
      </c>
      <c r="D3438" s="305" t="s">
        <v>237</v>
      </c>
      <c r="E3438" s="306">
        <v>0.47770000000000001</v>
      </c>
    </row>
    <row r="3439" spans="1:5" x14ac:dyDescent="0.25">
      <c r="A3439" s="302" t="s">
        <v>4779</v>
      </c>
      <c r="B3439" s="305">
        <v>87414</v>
      </c>
      <c r="C3439" s="302" t="s">
        <v>4797</v>
      </c>
      <c r="D3439" s="305" t="s">
        <v>237</v>
      </c>
      <c r="E3439" s="306">
        <v>0.42599999999999999</v>
      </c>
    </row>
    <row r="3440" spans="1:5" x14ac:dyDescent="0.25">
      <c r="A3440" s="302" t="s">
        <v>4779</v>
      </c>
      <c r="B3440" s="305">
        <v>87413</v>
      </c>
      <c r="C3440" s="302" t="s">
        <v>4798</v>
      </c>
      <c r="D3440" s="305" t="s">
        <v>237</v>
      </c>
      <c r="E3440" s="306">
        <v>0.6946</v>
      </c>
    </row>
    <row r="3441" spans="1:5" x14ac:dyDescent="0.25">
      <c r="A3441" s="302" t="s">
        <v>4779</v>
      </c>
      <c r="B3441" s="305">
        <v>87416</v>
      </c>
      <c r="C3441" s="302" t="s">
        <v>4799</v>
      </c>
      <c r="D3441" s="305" t="s">
        <v>237</v>
      </c>
      <c r="E3441" s="306">
        <v>0.60189999999999999</v>
      </c>
    </row>
    <row r="3442" spans="1:5" x14ac:dyDescent="0.25">
      <c r="A3442" s="302" t="s">
        <v>4779</v>
      </c>
      <c r="B3442" s="305">
        <v>104635</v>
      </c>
      <c r="C3442" s="302" t="s">
        <v>4800</v>
      </c>
      <c r="D3442" s="305" t="s">
        <v>237</v>
      </c>
      <c r="E3442" s="306">
        <v>0.70320000000000005</v>
      </c>
    </row>
    <row r="3443" spans="1:5" x14ac:dyDescent="0.25">
      <c r="A3443" s="302" t="s">
        <v>4779</v>
      </c>
      <c r="B3443" s="305">
        <v>104636</v>
      </c>
      <c r="C3443" s="302" t="s">
        <v>4801</v>
      </c>
      <c r="D3443" s="305" t="s">
        <v>237</v>
      </c>
      <c r="E3443" s="306">
        <v>0.66969999999999996</v>
      </c>
    </row>
    <row r="3444" spans="1:5" x14ac:dyDescent="0.25">
      <c r="A3444" s="302" t="s">
        <v>4779</v>
      </c>
      <c r="B3444" s="305">
        <v>87424</v>
      </c>
      <c r="C3444" s="302" t="s">
        <v>4802</v>
      </c>
      <c r="D3444" s="305" t="s">
        <v>237</v>
      </c>
      <c r="E3444" s="306">
        <v>0.59440000000000004</v>
      </c>
    </row>
    <row r="3445" spans="1:5" x14ac:dyDescent="0.25">
      <c r="A3445" s="302" t="s">
        <v>4779</v>
      </c>
      <c r="B3445" s="305">
        <v>87427</v>
      </c>
      <c r="C3445" s="302" t="s">
        <v>4803</v>
      </c>
      <c r="D3445" s="305" t="s">
        <v>237</v>
      </c>
      <c r="E3445" s="306">
        <v>0.55710000000000004</v>
      </c>
    </row>
    <row r="3446" spans="1:5" x14ac:dyDescent="0.25">
      <c r="A3446" s="302" t="s">
        <v>4804</v>
      </c>
      <c r="B3446" s="305">
        <v>89998</v>
      </c>
      <c r="C3446" s="302" t="s">
        <v>4805</v>
      </c>
      <c r="D3446" s="305" t="s">
        <v>1</v>
      </c>
      <c r="E3446" s="306">
        <v>0.1983</v>
      </c>
    </row>
    <row r="3447" spans="1:5" x14ac:dyDescent="0.25">
      <c r="A3447" s="302" t="s">
        <v>4804</v>
      </c>
      <c r="B3447" s="305">
        <v>102920</v>
      </c>
      <c r="C3447" s="302" t="s">
        <v>4806</v>
      </c>
      <c r="D3447" s="305" t="s">
        <v>1</v>
      </c>
      <c r="E3447" s="306">
        <v>0.15459999999999999</v>
      </c>
    </row>
    <row r="3448" spans="1:5" x14ac:dyDescent="0.25">
      <c r="A3448" s="302" t="s">
        <v>4804</v>
      </c>
      <c r="B3448" s="305">
        <v>102923</v>
      </c>
      <c r="C3448" s="302" t="s">
        <v>4807</v>
      </c>
      <c r="D3448" s="305" t="s">
        <v>1</v>
      </c>
      <c r="E3448" s="306">
        <v>9.98E-2</v>
      </c>
    </row>
    <row r="3449" spans="1:5" x14ac:dyDescent="0.25">
      <c r="A3449" s="302" t="s">
        <v>4804</v>
      </c>
      <c r="B3449" s="305">
        <v>90000</v>
      </c>
      <c r="C3449" s="302" t="s">
        <v>4808</v>
      </c>
      <c r="D3449" s="305" t="s">
        <v>1</v>
      </c>
      <c r="E3449" s="306">
        <v>0.36799999999999999</v>
      </c>
    </row>
    <row r="3450" spans="1:5" x14ac:dyDescent="0.25">
      <c r="A3450" s="302" t="s">
        <v>4804</v>
      </c>
      <c r="B3450" s="305">
        <v>103088</v>
      </c>
      <c r="C3450" s="302" t="s">
        <v>4809</v>
      </c>
      <c r="D3450" s="305" t="s">
        <v>1</v>
      </c>
      <c r="E3450" s="306">
        <v>0.30109999999999998</v>
      </c>
    </row>
    <row r="3451" spans="1:5" x14ac:dyDescent="0.25">
      <c r="A3451" s="302" t="s">
        <v>4804</v>
      </c>
      <c r="B3451" s="305">
        <v>102922</v>
      </c>
      <c r="C3451" s="302" t="s">
        <v>4810</v>
      </c>
      <c r="D3451" s="305" t="s">
        <v>1</v>
      </c>
      <c r="E3451" s="306">
        <v>0.20749999999999999</v>
      </c>
    </row>
    <row r="3452" spans="1:5" x14ac:dyDescent="0.25">
      <c r="A3452" s="302" t="s">
        <v>4804</v>
      </c>
      <c r="B3452" s="305">
        <v>89999</v>
      </c>
      <c r="C3452" s="302" t="s">
        <v>4811</v>
      </c>
      <c r="D3452" s="305" t="s">
        <v>1</v>
      </c>
      <c r="E3452" s="306">
        <v>0.46200000000000002</v>
      </c>
    </row>
    <row r="3453" spans="1:5" x14ac:dyDescent="0.25">
      <c r="A3453" s="302" t="s">
        <v>4804</v>
      </c>
      <c r="B3453" s="305">
        <v>89996</v>
      </c>
      <c r="C3453" s="302" t="s">
        <v>4812</v>
      </c>
      <c r="D3453" s="305" t="s">
        <v>1</v>
      </c>
      <c r="E3453" s="306">
        <v>0.2379</v>
      </c>
    </row>
    <row r="3454" spans="1:5" x14ac:dyDescent="0.25">
      <c r="A3454" s="302" t="s">
        <v>4804</v>
      </c>
      <c r="B3454" s="305">
        <v>89997</v>
      </c>
      <c r="C3454" s="302" t="s">
        <v>4813</v>
      </c>
      <c r="D3454" s="305" t="s">
        <v>1</v>
      </c>
      <c r="E3454" s="306">
        <v>0.18690000000000001</v>
      </c>
    </row>
    <row r="3455" spans="1:5" x14ac:dyDescent="0.25">
      <c r="A3455" s="302" t="s">
        <v>4804</v>
      </c>
      <c r="B3455" s="305">
        <v>102921</v>
      </c>
      <c r="C3455" s="302" t="s">
        <v>4814</v>
      </c>
      <c r="D3455" s="305" t="s">
        <v>1</v>
      </c>
      <c r="E3455" s="306">
        <v>0.1227</v>
      </c>
    </row>
    <row r="3456" spans="1:5" x14ac:dyDescent="0.25">
      <c r="A3456" s="302" t="s">
        <v>4804</v>
      </c>
      <c r="B3456" s="305">
        <v>90278</v>
      </c>
      <c r="C3456" s="302" t="s">
        <v>4815</v>
      </c>
      <c r="D3456" s="305" t="s">
        <v>38</v>
      </c>
      <c r="E3456" s="306">
        <v>0.17649999999999999</v>
      </c>
    </row>
    <row r="3457" spans="1:5" x14ac:dyDescent="0.25">
      <c r="A3457" s="302" t="s">
        <v>4804</v>
      </c>
      <c r="B3457" s="305">
        <v>90282</v>
      </c>
      <c r="C3457" s="302" t="s">
        <v>4816</v>
      </c>
      <c r="D3457" s="305" t="s">
        <v>38</v>
      </c>
      <c r="E3457" s="306">
        <v>0.1741</v>
      </c>
    </row>
    <row r="3458" spans="1:5" x14ac:dyDescent="0.25">
      <c r="A3458" s="302" t="s">
        <v>4804</v>
      </c>
      <c r="B3458" s="305">
        <v>90279</v>
      </c>
      <c r="C3458" s="302" t="s">
        <v>4817</v>
      </c>
      <c r="D3458" s="305" t="s">
        <v>38</v>
      </c>
      <c r="E3458" s="306">
        <v>0.17349999999999999</v>
      </c>
    </row>
    <row r="3459" spans="1:5" x14ac:dyDescent="0.25">
      <c r="A3459" s="302" t="s">
        <v>4804</v>
      </c>
      <c r="B3459" s="305">
        <v>90283</v>
      </c>
      <c r="C3459" s="302" t="s">
        <v>4818</v>
      </c>
      <c r="D3459" s="305" t="s">
        <v>38</v>
      </c>
      <c r="E3459" s="306">
        <v>0.1704</v>
      </c>
    </row>
    <row r="3460" spans="1:5" x14ac:dyDescent="0.25">
      <c r="A3460" s="302" t="s">
        <v>4804</v>
      </c>
      <c r="B3460" s="305">
        <v>90280</v>
      </c>
      <c r="C3460" s="302" t="s">
        <v>4819</v>
      </c>
      <c r="D3460" s="305" t="s">
        <v>38</v>
      </c>
      <c r="E3460" s="306">
        <v>0.15479999999999999</v>
      </c>
    </row>
    <row r="3461" spans="1:5" x14ac:dyDescent="0.25">
      <c r="A3461" s="302" t="s">
        <v>4804</v>
      </c>
      <c r="B3461" s="305">
        <v>90284</v>
      </c>
      <c r="C3461" s="302" t="s">
        <v>4820</v>
      </c>
      <c r="D3461" s="305" t="s">
        <v>38</v>
      </c>
      <c r="E3461" s="306">
        <v>0.15079999999999999</v>
      </c>
    </row>
    <row r="3462" spans="1:5" x14ac:dyDescent="0.25">
      <c r="A3462" s="302" t="s">
        <v>4804</v>
      </c>
      <c r="B3462" s="305">
        <v>90281</v>
      </c>
      <c r="C3462" s="302" t="s">
        <v>4821</v>
      </c>
      <c r="D3462" s="305" t="s">
        <v>38</v>
      </c>
      <c r="E3462" s="306">
        <v>0.12820000000000001</v>
      </c>
    </row>
    <row r="3463" spans="1:5" x14ac:dyDescent="0.25">
      <c r="A3463" s="302" t="s">
        <v>4804</v>
      </c>
      <c r="B3463" s="305">
        <v>90285</v>
      </c>
      <c r="C3463" s="302" t="s">
        <v>4822</v>
      </c>
      <c r="D3463" s="305" t="s">
        <v>38</v>
      </c>
      <c r="E3463" s="306">
        <v>0.12509999999999999</v>
      </c>
    </row>
    <row r="3464" spans="1:5" x14ac:dyDescent="0.25">
      <c r="A3464" s="302" t="s">
        <v>4804</v>
      </c>
      <c r="B3464" s="305">
        <v>89994</v>
      </c>
      <c r="C3464" s="302" t="s">
        <v>4823</v>
      </c>
      <c r="D3464" s="305" t="s">
        <v>38</v>
      </c>
      <c r="E3464" s="306">
        <v>0.34549999999999997</v>
      </c>
    </row>
    <row r="3465" spans="1:5" x14ac:dyDescent="0.25">
      <c r="A3465" s="302" t="s">
        <v>4804</v>
      </c>
      <c r="B3465" s="305">
        <v>89995</v>
      </c>
      <c r="C3465" s="302" t="s">
        <v>4824</v>
      </c>
      <c r="D3465" s="305" t="s">
        <v>38</v>
      </c>
      <c r="E3465" s="306">
        <v>0.41049999999999998</v>
      </c>
    </row>
    <row r="3466" spans="1:5" x14ac:dyDescent="0.25">
      <c r="A3466" s="302" t="s">
        <v>4804</v>
      </c>
      <c r="B3466" s="305">
        <v>89993</v>
      </c>
      <c r="C3466" s="302" t="s">
        <v>4825</v>
      </c>
      <c r="D3466" s="305" t="s">
        <v>38</v>
      </c>
      <c r="E3466" s="306">
        <v>0.4299</v>
      </c>
    </row>
    <row r="3467" spans="1:5" x14ac:dyDescent="0.25">
      <c r="A3467" s="302" t="s">
        <v>4826</v>
      </c>
      <c r="B3467" s="305">
        <v>99857</v>
      </c>
      <c r="C3467" s="302" t="s">
        <v>4827</v>
      </c>
      <c r="D3467" s="305" t="s">
        <v>8</v>
      </c>
      <c r="E3467" s="306">
        <v>0.65059999999999996</v>
      </c>
    </row>
    <row r="3468" spans="1:5" x14ac:dyDescent="0.25">
      <c r="A3468" s="302" t="s">
        <v>4826</v>
      </c>
      <c r="B3468" s="305">
        <v>99855</v>
      </c>
      <c r="C3468" s="302" t="s">
        <v>444</v>
      </c>
      <c r="D3468" s="305" t="s">
        <v>8</v>
      </c>
      <c r="E3468" s="306">
        <v>0.40610000000000002</v>
      </c>
    </row>
    <row r="3469" spans="1:5" x14ac:dyDescent="0.25">
      <c r="A3469" s="302" t="s">
        <v>4826</v>
      </c>
      <c r="B3469" s="305">
        <v>99862</v>
      </c>
      <c r="C3469" s="302" t="s">
        <v>4828</v>
      </c>
      <c r="D3469" s="305" t="s">
        <v>237</v>
      </c>
      <c r="E3469" s="306">
        <v>0.64970000000000006</v>
      </c>
    </row>
    <row r="3470" spans="1:5" x14ac:dyDescent="0.25">
      <c r="A3470" s="302" t="s">
        <v>4826</v>
      </c>
      <c r="B3470" s="305">
        <v>99861</v>
      </c>
      <c r="C3470" s="302" t="s">
        <v>4829</v>
      </c>
      <c r="D3470" s="305" t="s">
        <v>237</v>
      </c>
      <c r="E3470" s="306">
        <v>0.71379999999999999</v>
      </c>
    </row>
    <row r="3471" spans="1:5" x14ac:dyDescent="0.25">
      <c r="A3471" s="302" t="s">
        <v>4826</v>
      </c>
      <c r="B3471" s="305">
        <v>99839</v>
      </c>
      <c r="C3471" s="302" t="s">
        <v>1336</v>
      </c>
      <c r="D3471" s="305" t="s">
        <v>8</v>
      </c>
      <c r="E3471" s="306">
        <v>0.55700000000000005</v>
      </c>
    </row>
    <row r="3472" spans="1:5" x14ac:dyDescent="0.25">
      <c r="A3472" s="302" t="s">
        <v>4826</v>
      </c>
      <c r="B3472" s="305">
        <v>99837</v>
      </c>
      <c r="C3472" s="302" t="s">
        <v>241</v>
      </c>
      <c r="D3472" s="305" t="s">
        <v>8</v>
      </c>
      <c r="E3472" s="306">
        <v>0.43830000000000002</v>
      </c>
    </row>
    <row r="3473" spans="1:5" x14ac:dyDescent="0.25">
      <c r="A3473" s="302" t="s">
        <v>4826</v>
      </c>
      <c r="B3473" s="305">
        <v>99841</v>
      </c>
      <c r="C3473" s="302" t="s">
        <v>4830</v>
      </c>
      <c r="D3473" s="305" t="s">
        <v>8</v>
      </c>
      <c r="E3473" s="306">
        <v>0.15820000000000001</v>
      </c>
    </row>
    <row r="3474" spans="1:5" x14ac:dyDescent="0.25">
      <c r="A3474" s="302" t="s">
        <v>4831</v>
      </c>
      <c r="B3474" s="305">
        <v>94276</v>
      </c>
      <c r="C3474" s="302" t="s">
        <v>4832</v>
      </c>
      <c r="D3474" s="305" t="s">
        <v>8</v>
      </c>
      <c r="E3474" s="306">
        <v>0.28320000000000001</v>
      </c>
    </row>
    <row r="3475" spans="1:5" x14ac:dyDescent="0.25">
      <c r="A3475" s="302" t="s">
        <v>4831</v>
      </c>
      <c r="B3475" s="305">
        <v>94274</v>
      </c>
      <c r="C3475" s="302" t="s">
        <v>4833</v>
      </c>
      <c r="D3475" s="305" t="s">
        <v>8</v>
      </c>
      <c r="E3475" s="306">
        <v>0.27410000000000001</v>
      </c>
    </row>
    <row r="3476" spans="1:5" x14ac:dyDescent="0.25">
      <c r="A3476" s="302" t="s">
        <v>4831</v>
      </c>
      <c r="B3476" s="305">
        <v>94280</v>
      </c>
      <c r="C3476" s="302" t="s">
        <v>4834</v>
      </c>
      <c r="D3476" s="305" t="s">
        <v>8</v>
      </c>
      <c r="E3476" s="306">
        <v>0.2442</v>
      </c>
    </row>
    <row r="3477" spans="1:5" x14ac:dyDescent="0.25">
      <c r="A3477" s="302" t="s">
        <v>4831</v>
      </c>
      <c r="B3477" s="305">
        <v>94278</v>
      </c>
      <c r="C3477" s="302" t="s">
        <v>4835</v>
      </c>
      <c r="D3477" s="305" t="s">
        <v>8</v>
      </c>
      <c r="E3477" s="306">
        <v>0.3049</v>
      </c>
    </row>
    <row r="3478" spans="1:5" x14ac:dyDescent="0.25">
      <c r="A3478" s="302" t="s">
        <v>4831</v>
      </c>
      <c r="B3478" s="305">
        <v>94275</v>
      </c>
      <c r="C3478" s="302" t="s">
        <v>4836</v>
      </c>
      <c r="D3478" s="305" t="s">
        <v>8</v>
      </c>
      <c r="E3478" s="306">
        <v>0.2389</v>
      </c>
    </row>
    <row r="3479" spans="1:5" x14ac:dyDescent="0.25">
      <c r="A3479" s="302" t="s">
        <v>4831</v>
      </c>
      <c r="B3479" s="305">
        <v>94273</v>
      </c>
      <c r="C3479" s="302" t="s">
        <v>238</v>
      </c>
      <c r="D3479" s="305" t="s">
        <v>8</v>
      </c>
      <c r="E3479" s="306">
        <v>0.2336</v>
      </c>
    </row>
    <row r="3480" spans="1:5" x14ac:dyDescent="0.25">
      <c r="A3480" s="302" t="s">
        <v>4831</v>
      </c>
      <c r="B3480" s="305">
        <v>94279</v>
      </c>
      <c r="C3480" s="302" t="s">
        <v>4837</v>
      </c>
      <c r="D3480" s="305" t="s">
        <v>8</v>
      </c>
      <c r="E3480" s="306">
        <v>0.20069999999999999</v>
      </c>
    </row>
    <row r="3481" spans="1:5" x14ac:dyDescent="0.25">
      <c r="A3481" s="302" t="s">
        <v>4831</v>
      </c>
      <c r="B3481" s="305">
        <v>94277</v>
      </c>
      <c r="C3481" s="302" t="s">
        <v>4838</v>
      </c>
      <c r="D3481" s="305" t="s">
        <v>8</v>
      </c>
      <c r="E3481" s="306">
        <v>0.25650000000000001</v>
      </c>
    </row>
    <row r="3482" spans="1:5" x14ac:dyDescent="0.25">
      <c r="A3482" s="302" t="s">
        <v>4831</v>
      </c>
      <c r="B3482" s="305">
        <v>94294</v>
      </c>
      <c r="C3482" s="302" t="s">
        <v>4839</v>
      </c>
      <c r="D3482" s="305" t="s">
        <v>8</v>
      </c>
      <c r="E3482" s="306">
        <v>0.30299999999999999</v>
      </c>
    </row>
    <row r="3483" spans="1:5" x14ac:dyDescent="0.25">
      <c r="A3483" s="302" t="s">
        <v>4831</v>
      </c>
      <c r="B3483" s="305">
        <v>94288</v>
      </c>
      <c r="C3483" s="302" t="s">
        <v>4840</v>
      </c>
      <c r="D3483" s="305" t="s">
        <v>8</v>
      </c>
      <c r="E3483" s="306">
        <v>0.44290000000000002</v>
      </c>
    </row>
    <row r="3484" spans="1:5" x14ac:dyDescent="0.25">
      <c r="A3484" s="302" t="s">
        <v>4831</v>
      </c>
      <c r="B3484" s="305">
        <v>94282</v>
      </c>
      <c r="C3484" s="302" t="s">
        <v>4841</v>
      </c>
      <c r="D3484" s="305" t="s">
        <v>8</v>
      </c>
      <c r="E3484" s="306">
        <v>0.37209999999999999</v>
      </c>
    </row>
    <row r="3485" spans="1:5" x14ac:dyDescent="0.25">
      <c r="A3485" s="302" t="s">
        <v>4831</v>
      </c>
      <c r="B3485" s="305">
        <v>94290</v>
      </c>
      <c r="C3485" s="302" t="s">
        <v>4842</v>
      </c>
      <c r="D3485" s="305" t="s">
        <v>8</v>
      </c>
      <c r="E3485" s="306">
        <v>0.35510000000000003</v>
      </c>
    </row>
    <row r="3486" spans="1:5" x14ac:dyDescent="0.25">
      <c r="A3486" s="302" t="s">
        <v>4831</v>
      </c>
      <c r="B3486" s="305">
        <v>94284</v>
      </c>
      <c r="C3486" s="302" t="s">
        <v>4843</v>
      </c>
      <c r="D3486" s="305" t="s">
        <v>8</v>
      </c>
      <c r="E3486" s="306">
        <v>0.3009</v>
      </c>
    </row>
    <row r="3487" spans="1:5" x14ac:dyDescent="0.25">
      <c r="A3487" s="302" t="s">
        <v>4831</v>
      </c>
      <c r="B3487" s="305">
        <v>94292</v>
      </c>
      <c r="C3487" s="302" t="s">
        <v>4844</v>
      </c>
      <c r="D3487" s="305" t="s">
        <v>8</v>
      </c>
      <c r="E3487" s="306">
        <v>0.30259999999999998</v>
      </c>
    </row>
    <row r="3488" spans="1:5" x14ac:dyDescent="0.25">
      <c r="A3488" s="302" t="s">
        <v>4831</v>
      </c>
      <c r="B3488" s="305">
        <v>94286</v>
      </c>
      <c r="C3488" s="302" t="s">
        <v>4845</v>
      </c>
      <c r="D3488" s="305" t="s">
        <v>8</v>
      </c>
      <c r="E3488" s="306">
        <v>0.27679999999999999</v>
      </c>
    </row>
    <row r="3489" spans="1:5" x14ac:dyDescent="0.25">
      <c r="A3489" s="302" t="s">
        <v>4831</v>
      </c>
      <c r="B3489" s="305">
        <v>94287</v>
      </c>
      <c r="C3489" s="302" t="s">
        <v>4846</v>
      </c>
      <c r="D3489" s="305" t="s">
        <v>8</v>
      </c>
      <c r="E3489" s="306">
        <v>0.33610000000000001</v>
      </c>
    </row>
    <row r="3490" spans="1:5" x14ac:dyDescent="0.25">
      <c r="A3490" s="302" t="s">
        <v>4831</v>
      </c>
      <c r="B3490" s="305">
        <v>94281</v>
      </c>
      <c r="C3490" s="302" t="s">
        <v>4847</v>
      </c>
      <c r="D3490" s="305" t="s">
        <v>8</v>
      </c>
      <c r="E3490" s="306">
        <v>0.27089999999999997</v>
      </c>
    </row>
    <row r="3491" spans="1:5" x14ac:dyDescent="0.25">
      <c r="A3491" s="302" t="s">
        <v>4831</v>
      </c>
      <c r="B3491" s="305">
        <v>94289</v>
      </c>
      <c r="C3491" s="302" t="s">
        <v>4848</v>
      </c>
      <c r="D3491" s="305" t="s">
        <v>8</v>
      </c>
      <c r="E3491" s="306">
        <v>0.26129999999999998</v>
      </c>
    </row>
    <row r="3492" spans="1:5" x14ac:dyDescent="0.25">
      <c r="A3492" s="302" t="s">
        <v>4831</v>
      </c>
      <c r="B3492" s="305">
        <v>94283</v>
      </c>
      <c r="C3492" s="302" t="s">
        <v>4849</v>
      </c>
      <c r="D3492" s="305" t="s">
        <v>8</v>
      </c>
      <c r="E3492" s="306">
        <v>0.21890000000000001</v>
      </c>
    </row>
    <row r="3493" spans="1:5" x14ac:dyDescent="0.25">
      <c r="A3493" s="302" t="s">
        <v>4831</v>
      </c>
      <c r="B3493" s="305">
        <v>94291</v>
      </c>
      <c r="C3493" s="302" t="s">
        <v>4850</v>
      </c>
      <c r="D3493" s="305" t="s">
        <v>8</v>
      </c>
      <c r="E3493" s="306">
        <v>0.22140000000000001</v>
      </c>
    </row>
    <row r="3494" spans="1:5" x14ac:dyDescent="0.25">
      <c r="A3494" s="302" t="s">
        <v>4831</v>
      </c>
      <c r="B3494" s="305">
        <v>94285</v>
      </c>
      <c r="C3494" s="302" t="s">
        <v>4851</v>
      </c>
      <c r="D3494" s="305" t="s">
        <v>8</v>
      </c>
      <c r="E3494" s="306">
        <v>0.2117</v>
      </c>
    </row>
    <row r="3495" spans="1:5" x14ac:dyDescent="0.25">
      <c r="A3495" s="302" t="s">
        <v>4831</v>
      </c>
      <c r="B3495" s="305">
        <v>94293</v>
      </c>
      <c r="C3495" s="302" t="s">
        <v>4852</v>
      </c>
      <c r="D3495" s="305" t="s">
        <v>8</v>
      </c>
      <c r="E3495" s="306">
        <v>0.20860000000000001</v>
      </c>
    </row>
    <row r="3496" spans="1:5" x14ac:dyDescent="0.25">
      <c r="A3496" s="302" t="s">
        <v>4831</v>
      </c>
      <c r="B3496" s="305">
        <v>94264</v>
      </c>
      <c r="C3496" s="302" t="s">
        <v>4853</v>
      </c>
      <c r="D3496" s="305" t="s">
        <v>8</v>
      </c>
      <c r="E3496" s="306">
        <v>0.52380000000000004</v>
      </c>
    </row>
    <row r="3497" spans="1:5" x14ac:dyDescent="0.25">
      <c r="A3497" s="302" t="s">
        <v>4831</v>
      </c>
      <c r="B3497" s="305">
        <v>94266</v>
      </c>
      <c r="C3497" s="302" t="s">
        <v>606</v>
      </c>
      <c r="D3497" s="305" t="s">
        <v>8</v>
      </c>
      <c r="E3497" s="306">
        <v>0.4234</v>
      </c>
    </row>
    <row r="3498" spans="1:5" x14ac:dyDescent="0.25">
      <c r="A3498" s="302" t="s">
        <v>4831</v>
      </c>
      <c r="B3498" s="305">
        <v>94263</v>
      </c>
      <c r="C3498" s="302" t="s">
        <v>4854</v>
      </c>
      <c r="D3498" s="305" t="s">
        <v>8</v>
      </c>
      <c r="E3498" s="306">
        <v>0.47210000000000002</v>
      </c>
    </row>
    <row r="3499" spans="1:5" x14ac:dyDescent="0.25">
      <c r="A3499" s="302" t="s">
        <v>4831</v>
      </c>
      <c r="B3499" s="305">
        <v>94265</v>
      </c>
      <c r="C3499" s="302" t="s">
        <v>4855</v>
      </c>
      <c r="D3499" s="305" t="s">
        <v>8</v>
      </c>
      <c r="E3499" s="306">
        <v>0.3695</v>
      </c>
    </row>
    <row r="3500" spans="1:5" x14ac:dyDescent="0.25">
      <c r="A3500" s="302" t="s">
        <v>4831</v>
      </c>
      <c r="B3500" s="305">
        <v>94268</v>
      </c>
      <c r="C3500" s="302" t="s">
        <v>4856</v>
      </c>
      <c r="D3500" s="305" t="s">
        <v>8</v>
      </c>
      <c r="E3500" s="306">
        <v>0.38</v>
      </c>
    </row>
    <row r="3501" spans="1:5" x14ac:dyDescent="0.25">
      <c r="A3501" s="302" t="s">
        <v>4831</v>
      </c>
      <c r="B3501" s="305">
        <v>94270</v>
      </c>
      <c r="C3501" s="302" t="s">
        <v>4857</v>
      </c>
      <c r="D3501" s="305" t="s">
        <v>8</v>
      </c>
      <c r="E3501" s="306">
        <v>0.33200000000000002</v>
      </c>
    </row>
    <row r="3502" spans="1:5" x14ac:dyDescent="0.25">
      <c r="A3502" s="302" t="s">
        <v>4831</v>
      </c>
      <c r="B3502" s="305">
        <v>94272</v>
      </c>
      <c r="C3502" s="302" t="s">
        <v>4858</v>
      </c>
      <c r="D3502" s="305" t="s">
        <v>8</v>
      </c>
      <c r="E3502" s="306">
        <v>0.33389999999999997</v>
      </c>
    </row>
    <row r="3503" spans="1:5" x14ac:dyDescent="0.25">
      <c r="A3503" s="302" t="s">
        <v>4831</v>
      </c>
      <c r="B3503" s="305">
        <v>94267</v>
      </c>
      <c r="C3503" s="302" t="s">
        <v>4859</v>
      </c>
      <c r="D3503" s="305" t="s">
        <v>8</v>
      </c>
      <c r="E3503" s="306">
        <v>0.32640000000000002</v>
      </c>
    </row>
    <row r="3504" spans="1:5" x14ac:dyDescent="0.25">
      <c r="A3504" s="302" t="s">
        <v>4831</v>
      </c>
      <c r="B3504" s="305">
        <v>94269</v>
      </c>
      <c r="C3504" s="302" t="s">
        <v>4860</v>
      </c>
      <c r="D3504" s="305" t="s">
        <v>8</v>
      </c>
      <c r="E3504" s="306">
        <v>0.27589999999999998</v>
      </c>
    </row>
    <row r="3505" spans="1:5" x14ac:dyDescent="0.25">
      <c r="A3505" s="302" t="s">
        <v>4831</v>
      </c>
      <c r="B3505" s="305">
        <v>94271</v>
      </c>
      <c r="C3505" s="302" t="s">
        <v>4861</v>
      </c>
      <c r="D3505" s="305" t="s">
        <v>8</v>
      </c>
      <c r="E3505" s="306">
        <v>0.2727</v>
      </c>
    </row>
    <row r="3506" spans="1:5" x14ac:dyDescent="0.25">
      <c r="A3506" s="302" t="s">
        <v>4862</v>
      </c>
      <c r="B3506" s="305">
        <v>97605</v>
      </c>
      <c r="C3506" s="302" t="s">
        <v>4863</v>
      </c>
      <c r="D3506" s="305" t="s">
        <v>36</v>
      </c>
      <c r="E3506" s="306">
        <v>0.1797</v>
      </c>
    </row>
    <row r="3507" spans="1:5" x14ac:dyDescent="0.25">
      <c r="A3507" s="302" t="s">
        <v>4862</v>
      </c>
      <c r="B3507" s="305">
        <v>97607</v>
      </c>
      <c r="C3507" s="302" t="s">
        <v>4864</v>
      </c>
      <c r="D3507" s="305" t="s">
        <v>36</v>
      </c>
      <c r="E3507" s="306">
        <v>0.21199999999999999</v>
      </c>
    </row>
    <row r="3508" spans="1:5" x14ac:dyDescent="0.25">
      <c r="A3508" s="302" t="s">
        <v>4862</v>
      </c>
      <c r="B3508" s="305">
        <v>97599</v>
      </c>
      <c r="C3508" s="302" t="s">
        <v>4865</v>
      </c>
      <c r="D3508" s="305" t="s">
        <v>36</v>
      </c>
      <c r="E3508" s="306">
        <v>0.37719999999999998</v>
      </c>
    </row>
    <row r="3509" spans="1:5" x14ac:dyDescent="0.25">
      <c r="A3509" s="302" t="s">
        <v>4862</v>
      </c>
      <c r="B3509" s="305">
        <v>103782</v>
      </c>
      <c r="C3509" s="302" t="s">
        <v>217</v>
      </c>
      <c r="D3509" s="305" t="s">
        <v>36</v>
      </c>
      <c r="E3509" s="306">
        <v>0.64459999999999995</v>
      </c>
    </row>
    <row r="3510" spans="1:5" x14ac:dyDescent="0.25">
      <c r="A3510" s="302" t="s">
        <v>4862</v>
      </c>
      <c r="B3510" s="305">
        <v>97610</v>
      </c>
      <c r="C3510" s="302" t="s">
        <v>4866</v>
      </c>
      <c r="D3510" s="305" t="s">
        <v>36</v>
      </c>
      <c r="E3510" s="306">
        <v>0.40360000000000001</v>
      </c>
    </row>
    <row r="3511" spans="1:5" x14ac:dyDescent="0.25">
      <c r="A3511" s="302" t="s">
        <v>4862</v>
      </c>
      <c r="B3511" s="305">
        <v>97609</v>
      </c>
      <c r="C3511" s="302" t="s">
        <v>4867</v>
      </c>
      <c r="D3511" s="305" t="s">
        <v>36</v>
      </c>
      <c r="E3511" s="306">
        <v>0.41930000000000001</v>
      </c>
    </row>
    <row r="3512" spans="1:5" x14ac:dyDescent="0.25">
      <c r="A3512" s="302" t="s">
        <v>4862</v>
      </c>
      <c r="B3512" s="305">
        <v>105554</v>
      </c>
      <c r="C3512" s="302" t="s">
        <v>4868</v>
      </c>
      <c r="D3512" s="305" t="s">
        <v>36</v>
      </c>
      <c r="E3512" s="306">
        <v>0.6069</v>
      </c>
    </row>
    <row r="3513" spans="1:5" x14ac:dyDescent="0.25">
      <c r="A3513" s="302" t="s">
        <v>4862</v>
      </c>
      <c r="B3513" s="305">
        <v>100903</v>
      </c>
      <c r="C3513" s="302" t="s">
        <v>4869</v>
      </c>
      <c r="D3513" s="305" t="s">
        <v>36</v>
      </c>
      <c r="E3513" s="306">
        <v>0.45900000000000002</v>
      </c>
    </row>
    <row r="3514" spans="1:5" x14ac:dyDescent="0.25">
      <c r="A3514" s="302" t="s">
        <v>4862</v>
      </c>
      <c r="B3514" s="305">
        <v>100902</v>
      </c>
      <c r="C3514" s="302" t="s">
        <v>4870</v>
      </c>
      <c r="D3514" s="305" t="s">
        <v>36</v>
      </c>
      <c r="E3514" s="306">
        <v>0.49740000000000001</v>
      </c>
    </row>
    <row r="3515" spans="1:5" x14ac:dyDescent="0.25">
      <c r="A3515" s="302" t="s">
        <v>4862</v>
      </c>
      <c r="B3515" s="305">
        <v>97595</v>
      </c>
      <c r="C3515" s="302" t="s">
        <v>4871</v>
      </c>
      <c r="D3515" s="305" t="s">
        <v>36</v>
      </c>
      <c r="E3515" s="306">
        <v>0.24079999999999999</v>
      </c>
    </row>
    <row r="3516" spans="1:5" x14ac:dyDescent="0.25">
      <c r="A3516" s="302" t="s">
        <v>4862</v>
      </c>
      <c r="B3516" s="305">
        <v>97597</v>
      </c>
      <c r="C3516" s="302" t="s">
        <v>4872</v>
      </c>
      <c r="D3516" s="305" t="s">
        <v>36</v>
      </c>
      <c r="E3516" s="306">
        <v>0.25059999999999999</v>
      </c>
    </row>
    <row r="3517" spans="1:5" x14ac:dyDescent="0.25">
      <c r="A3517" s="302" t="s">
        <v>4862</v>
      </c>
      <c r="B3517" s="305">
        <v>97596</v>
      </c>
      <c r="C3517" s="302" t="s">
        <v>4873</v>
      </c>
      <c r="D3517" s="305" t="s">
        <v>36</v>
      </c>
      <c r="E3517" s="306">
        <v>0.33910000000000001</v>
      </c>
    </row>
    <row r="3518" spans="1:5" x14ac:dyDescent="0.25">
      <c r="A3518" s="302" t="s">
        <v>4862</v>
      </c>
      <c r="B3518" s="305">
        <v>97598</v>
      </c>
      <c r="C3518" s="302" t="s">
        <v>4874</v>
      </c>
      <c r="D3518" s="305" t="s">
        <v>36</v>
      </c>
      <c r="E3518" s="306">
        <v>0.26450000000000001</v>
      </c>
    </row>
    <row r="3519" spans="1:5" x14ac:dyDescent="0.25">
      <c r="A3519" s="302" t="s">
        <v>4875</v>
      </c>
      <c r="B3519" s="305">
        <v>98562</v>
      </c>
      <c r="C3519" s="302" t="s">
        <v>4876</v>
      </c>
      <c r="D3519" s="305" t="s">
        <v>237</v>
      </c>
      <c r="E3519" s="306">
        <v>0.68240000000000001</v>
      </c>
    </row>
    <row r="3520" spans="1:5" x14ac:dyDescent="0.25">
      <c r="A3520" s="302" t="s">
        <v>4875</v>
      </c>
      <c r="B3520" s="305">
        <v>98555</v>
      </c>
      <c r="C3520" s="302" t="s">
        <v>4877</v>
      </c>
      <c r="D3520" s="305" t="s">
        <v>237</v>
      </c>
      <c r="E3520" s="306">
        <v>0.64680000000000004</v>
      </c>
    </row>
    <row r="3521" spans="1:5" x14ac:dyDescent="0.25">
      <c r="A3521" s="302" t="s">
        <v>4875</v>
      </c>
      <c r="B3521" s="305">
        <v>98556</v>
      </c>
      <c r="C3521" s="302" t="s">
        <v>4878</v>
      </c>
      <c r="D3521" s="305" t="s">
        <v>237</v>
      </c>
      <c r="E3521" s="306">
        <v>0.58089999999999997</v>
      </c>
    </row>
    <row r="3522" spans="1:5" x14ac:dyDescent="0.25">
      <c r="A3522" s="302" t="s">
        <v>4875</v>
      </c>
      <c r="B3522" s="305">
        <v>98557</v>
      </c>
      <c r="C3522" s="302" t="s">
        <v>4879</v>
      </c>
      <c r="D3522" s="305" t="s">
        <v>237</v>
      </c>
      <c r="E3522" s="306">
        <v>0.3075</v>
      </c>
    </row>
    <row r="3523" spans="1:5" x14ac:dyDescent="0.25">
      <c r="A3523" s="302" t="s">
        <v>4875</v>
      </c>
      <c r="B3523" s="305">
        <v>98547</v>
      </c>
      <c r="C3523" s="302" t="s">
        <v>4880</v>
      </c>
      <c r="D3523" s="305" t="s">
        <v>237</v>
      </c>
      <c r="E3523" s="306">
        <v>0.25190000000000001</v>
      </c>
    </row>
    <row r="3524" spans="1:5" x14ac:dyDescent="0.25">
      <c r="A3524" s="302" t="s">
        <v>4875</v>
      </c>
      <c r="B3524" s="305">
        <v>98546</v>
      </c>
      <c r="C3524" s="302" t="s">
        <v>4881</v>
      </c>
      <c r="D3524" s="305" t="s">
        <v>237</v>
      </c>
      <c r="E3524" s="306">
        <v>0.26440000000000002</v>
      </c>
    </row>
    <row r="3525" spans="1:5" x14ac:dyDescent="0.25">
      <c r="A3525" s="302" t="s">
        <v>4875</v>
      </c>
      <c r="B3525" s="305">
        <v>98553</v>
      </c>
      <c r="C3525" s="302" t="s">
        <v>4882</v>
      </c>
      <c r="D3525" s="305" t="s">
        <v>237</v>
      </c>
      <c r="E3525" s="306">
        <v>9.7699999999999995E-2</v>
      </c>
    </row>
    <row r="3526" spans="1:5" x14ac:dyDescent="0.25">
      <c r="A3526" s="302" t="s">
        <v>4875</v>
      </c>
      <c r="B3526" s="305">
        <v>98554</v>
      </c>
      <c r="C3526" s="302" t="s">
        <v>4883</v>
      </c>
      <c r="D3526" s="305" t="s">
        <v>237</v>
      </c>
      <c r="E3526" s="306">
        <v>0.4148</v>
      </c>
    </row>
    <row r="3527" spans="1:5" x14ac:dyDescent="0.25">
      <c r="A3527" s="302" t="s">
        <v>4875</v>
      </c>
      <c r="B3527" s="305">
        <v>98565</v>
      </c>
      <c r="C3527" s="302" t="s">
        <v>4884</v>
      </c>
      <c r="D3527" s="305" t="s">
        <v>237</v>
      </c>
      <c r="E3527" s="306">
        <v>0.56110000000000004</v>
      </c>
    </row>
    <row r="3528" spans="1:5" x14ac:dyDescent="0.25">
      <c r="A3528" s="302" t="s">
        <v>4875</v>
      </c>
      <c r="B3528" s="305">
        <v>98567</v>
      </c>
      <c r="C3528" s="302" t="s">
        <v>4885</v>
      </c>
      <c r="D3528" s="305" t="s">
        <v>237</v>
      </c>
      <c r="E3528" s="306">
        <v>0.57699999999999996</v>
      </c>
    </row>
    <row r="3529" spans="1:5" x14ac:dyDescent="0.25">
      <c r="A3529" s="302" t="s">
        <v>4875</v>
      </c>
      <c r="B3529" s="305">
        <v>98569</v>
      </c>
      <c r="C3529" s="302" t="s">
        <v>4886</v>
      </c>
      <c r="D3529" s="305" t="s">
        <v>237</v>
      </c>
      <c r="E3529" s="306">
        <v>0.58420000000000005</v>
      </c>
    </row>
    <row r="3530" spans="1:5" x14ac:dyDescent="0.25">
      <c r="A3530" s="302" t="s">
        <v>4875</v>
      </c>
      <c r="B3530" s="305">
        <v>98571</v>
      </c>
      <c r="C3530" s="302" t="s">
        <v>4887</v>
      </c>
      <c r="D3530" s="305" t="s">
        <v>237</v>
      </c>
      <c r="E3530" s="306">
        <v>0.46189999999999998</v>
      </c>
    </row>
    <row r="3531" spans="1:5" x14ac:dyDescent="0.25">
      <c r="A3531" s="302" t="s">
        <v>4875</v>
      </c>
      <c r="B3531" s="305">
        <v>98572</v>
      </c>
      <c r="C3531" s="302" t="s">
        <v>4888</v>
      </c>
      <c r="D3531" s="305" t="s">
        <v>237</v>
      </c>
      <c r="E3531" s="306">
        <v>0.4703</v>
      </c>
    </row>
    <row r="3532" spans="1:5" x14ac:dyDescent="0.25">
      <c r="A3532" s="302" t="s">
        <v>4875</v>
      </c>
      <c r="B3532" s="305">
        <v>98563</v>
      </c>
      <c r="C3532" s="302" t="s">
        <v>4889</v>
      </c>
      <c r="D3532" s="305" t="s">
        <v>237</v>
      </c>
      <c r="E3532" s="306">
        <v>0.53820000000000001</v>
      </c>
    </row>
    <row r="3533" spans="1:5" x14ac:dyDescent="0.25">
      <c r="A3533" s="302" t="s">
        <v>4875</v>
      </c>
      <c r="B3533" s="305">
        <v>98564</v>
      </c>
      <c r="C3533" s="302" t="s">
        <v>4890</v>
      </c>
      <c r="D3533" s="305" t="s">
        <v>237</v>
      </c>
      <c r="E3533" s="306">
        <v>0.43140000000000001</v>
      </c>
    </row>
    <row r="3534" spans="1:5" x14ac:dyDescent="0.25">
      <c r="A3534" s="302" t="s">
        <v>4875</v>
      </c>
      <c r="B3534" s="305">
        <v>98566</v>
      </c>
      <c r="C3534" s="302" t="s">
        <v>4891</v>
      </c>
      <c r="D3534" s="305" t="s">
        <v>237</v>
      </c>
      <c r="E3534" s="306">
        <v>0.47489999999999999</v>
      </c>
    </row>
    <row r="3535" spans="1:5" x14ac:dyDescent="0.25">
      <c r="A3535" s="302" t="s">
        <v>4875</v>
      </c>
      <c r="B3535" s="305">
        <v>98568</v>
      </c>
      <c r="C3535" s="302" t="s">
        <v>4892</v>
      </c>
      <c r="D3535" s="305" t="s">
        <v>237</v>
      </c>
      <c r="E3535" s="306">
        <v>0.50409999999999999</v>
      </c>
    </row>
    <row r="3536" spans="1:5" x14ac:dyDescent="0.25">
      <c r="A3536" s="302" t="s">
        <v>4875</v>
      </c>
      <c r="B3536" s="305">
        <v>98570</v>
      </c>
      <c r="C3536" s="302" t="s">
        <v>4893</v>
      </c>
      <c r="D3536" s="305" t="s">
        <v>237</v>
      </c>
      <c r="E3536" s="306">
        <v>0.52210000000000001</v>
      </c>
    </row>
    <row r="3537" spans="1:5" x14ac:dyDescent="0.25">
      <c r="A3537" s="302" t="s">
        <v>4875</v>
      </c>
      <c r="B3537" s="305">
        <v>98573</v>
      </c>
      <c r="C3537" s="302" t="s">
        <v>4894</v>
      </c>
      <c r="D3537" s="305" t="s">
        <v>237</v>
      </c>
      <c r="E3537" s="306">
        <v>0.39879999999999999</v>
      </c>
    </row>
    <row r="3538" spans="1:5" x14ac:dyDescent="0.25">
      <c r="A3538" s="302" t="s">
        <v>4875</v>
      </c>
      <c r="B3538" s="305">
        <v>98576</v>
      </c>
      <c r="C3538" s="302" t="s">
        <v>4895</v>
      </c>
      <c r="D3538" s="305" t="s">
        <v>8</v>
      </c>
      <c r="E3538" s="306">
        <v>4.2299999999999997E-2</v>
      </c>
    </row>
    <row r="3539" spans="1:5" x14ac:dyDescent="0.25">
      <c r="A3539" s="302" t="s">
        <v>4875</v>
      </c>
      <c r="B3539" s="305">
        <v>98575</v>
      </c>
      <c r="C3539" s="302" t="s">
        <v>4896</v>
      </c>
      <c r="D3539" s="305" t="s">
        <v>8</v>
      </c>
      <c r="E3539" s="306">
        <v>0.61770000000000003</v>
      </c>
    </row>
    <row r="3540" spans="1:5" x14ac:dyDescent="0.25">
      <c r="A3540" s="302" t="s">
        <v>4875</v>
      </c>
      <c r="B3540" s="305">
        <v>98577</v>
      </c>
      <c r="C3540" s="302" t="s">
        <v>4897</v>
      </c>
      <c r="D3540" s="305" t="s">
        <v>8</v>
      </c>
      <c r="E3540" s="306">
        <v>0.8</v>
      </c>
    </row>
    <row r="3541" spans="1:5" x14ac:dyDescent="0.25">
      <c r="A3541" s="302" t="s">
        <v>4875</v>
      </c>
      <c r="B3541" s="305">
        <v>98558</v>
      </c>
      <c r="C3541" s="302" t="s">
        <v>4898</v>
      </c>
      <c r="D3541" s="305" t="s">
        <v>36</v>
      </c>
      <c r="E3541" s="306">
        <v>0.48820000000000002</v>
      </c>
    </row>
    <row r="3542" spans="1:5" x14ac:dyDescent="0.25">
      <c r="A3542" s="302" t="s">
        <v>4875</v>
      </c>
      <c r="B3542" s="305">
        <v>98559</v>
      </c>
      <c r="C3542" s="302" t="s">
        <v>4899</v>
      </c>
      <c r="D3542" s="305" t="s">
        <v>8</v>
      </c>
      <c r="E3542" s="306">
        <v>0.42349999999999999</v>
      </c>
    </row>
    <row r="3543" spans="1:5" x14ac:dyDescent="0.25">
      <c r="A3543" s="302" t="s">
        <v>4900</v>
      </c>
      <c r="B3543" s="305">
        <v>91925</v>
      </c>
      <c r="C3543" s="302" t="s">
        <v>4901</v>
      </c>
      <c r="D3543" s="305" t="s">
        <v>8</v>
      </c>
      <c r="E3543" s="306">
        <v>0.3261</v>
      </c>
    </row>
    <row r="3544" spans="1:5" x14ac:dyDescent="0.25">
      <c r="A3544" s="302" t="s">
        <v>4900</v>
      </c>
      <c r="B3544" s="305">
        <v>91924</v>
      </c>
      <c r="C3544" s="302" t="s">
        <v>4902</v>
      </c>
      <c r="D3544" s="305" t="s">
        <v>8</v>
      </c>
      <c r="E3544" s="306">
        <v>0.39290000000000003</v>
      </c>
    </row>
    <row r="3545" spans="1:5" x14ac:dyDescent="0.25">
      <c r="A3545" s="302" t="s">
        <v>4900</v>
      </c>
      <c r="B3545" s="305">
        <v>91933</v>
      </c>
      <c r="C3545" s="302" t="s">
        <v>1015</v>
      </c>
      <c r="D3545" s="305" t="s">
        <v>8</v>
      </c>
      <c r="E3545" s="306">
        <v>0.24010000000000001</v>
      </c>
    </row>
    <row r="3546" spans="1:5" x14ac:dyDescent="0.25">
      <c r="A3546" s="302" t="s">
        <v>4900</v>
      </c>
      <c r="B3546" s="305">
        <v>91932</v>
      </c>
      <c r="C3546" s="302" t="s">
        <v>233</v>
      </c>
      <c r="D3546" s="305" t="s">
        <v>8</v>
      </c>
      <c r="E3546" s="306">
        <v>0.23150000000000001</v>
      </c>
    </row>
    <row r="3547" spans="1:5" x14ac:dyDescent="0.25">
      <c r="A3547" s="302" t="s">
        <v>4900</v>
      </c>
      <c r="B3547" s="305">
        <v>91935</v>
      </c>
      <c r="C3547" s="302" t="s">
        <v>1014</v>
      </c>
      <c r="D3547" s="305" t="s">
        <v>8</v>
      </c>
      <c r="E3547" s="306">
        <v>0.22950000000000001</v>
      </c>
    </row>
    <row r="3548" spans="1:5" x14ac:dyDescent="0.25">
      <c r="A3548" s="302" t="s">
        <v>4900</v>
      </c>
      <c r="B3548" s="305">
        <v>91934</v>
      </c>
      <c r="C3548" s="302" t="s">
        <v>4903</v>
      </c>
      <c r="D3548" s="305" t="s">
        <v>8</v>
      </c>
      <c r="E3548" s="306">
        <v>0.2404</v>
      </c>
    </row>
    <row r="3549" spans="1:5" x14ac:dyDescent="0.25">
      <c r="A3549" s="302" t="s">
        <v>4900</v>
      </c>
      <c r="B3549" s="305">
        <v>91927</v>
      </c>
      <c r="C3549" s="302" t="s">
        <v>1012</v>
      </c>
      <c r="D3549" s="305" t="s">
        <v>8</v>
      </c>
      <c r="E3549" s="306">
        <v>0.30399999999999999</v>
      </c>
    </row>
    <row r="3550" spans="1:5" x14ac:dyDescent="0.25">
      <c r="A3550" s="302" t="s">
        <v>4900</v>
      </c>
      <c r="B3550" s="305">
        <v>91926</v>
      </c>
      <c r="C3550" s="302" t="s">
        <v>4904</v>
      </c>
      <c r="D3550" s="305" t="s">
        <v>8</v>
      </c>
      <c r="E3550" s="306">
        <v>0.34160000000000001</v>
      </c>
    </row>
    <row r="3551" spans="1:5" x14ac:dyDescent="0.25">
      <c r="A3551" s="302" t="s">
        <v>4900</v>
      </c>
      <c r="B3551" s="305">
        <v>91929</v>
      </c>
      <c r="C3551" s="302" t="s">
        <v>1011</v>
      </c>
      <c r="D3551" s="305" t="s">
        <v>8</v>
      </c>
      <c r="E3551" s="306">
        <v>0.2782</v>
      </c>
    </row>
    <row r="3552" spans="1:5" x14ac:dyDescent="0.25">
      <c r="A3552" s="302" t="s">
        <v>4900</v>
      </c>
      <c r="B3552" s="305">
        <v>91928</v>
      </c>
      <c r="C3552" s="302" t="s">
        <v>4905</v>
      </c>
      <c r="D3552" s="305" t="s">
        <v>8</v>
      </c>
      <c r="E3552" s="306">
        <v>0.29709999999999998</v>
      </c>
    </row>
    <row r="3553" spans="1:5" x14ac:dyDescent="0.25">
      <c r="A3553" s="302" t="s">
        <v>4900</v>
      </c>
      <c r="B3553" s="305">
        <v>91931</v>
      </c>
      <c r="C3553" s="302" t="s">
        <v>1013</v>
      </c>
      <c r="D3553" s="305" t="s">
        <v>8</v>
      </c>
      <c r="E3553" s="306">
        <v>0.25740000000000002</v>
      </c>
    </row>
    <row r="3554" spans="1:5" x14ac:dyDescent="0.25">
      <c r="A3554" s="302" t="s">
        <v>4900</v>
      </c>
      <c r="B3554" s="305">
        <v>91930</v>
      </c>
      <c r="C3554" s="302" t="s">
        <v>4906</v>
      </c>
      <c r="D3554" s="305" t="s">
        <v>8</v>
      </c>
      <c r="E3554" s="306">
        <v>0.27800000000000002</v>
      </c>
    </row>
    <row r="3555" spans="1:5" x14ac:dyDescent="0.25">
      <c r="A3555" s="302" t="s">
        <v>4900</v>
      </c>
      <c r="B3555" s="305">
        <v>91937</v>
      </c>
      <c r="C3555" s="302" t="s">
        <v>4907</v>
      </c>
      <c r="D3555" s="305" t="s">
        <v>36</v>
      </c>
      <c r="E3555" s="306">
        <v>0.69599999999999995</v>
      </c>
    </row>
    <row r="3556" spans="1:5" x14ac:dyDescent="0.25">
      <c r="A3556" s="302" t="s">
        <v>4900</v>
      </c>
      <c r="B3556" s="305">
        <v>92865</v>
      </c>
      <c r="C3556" s="302" t="s">
        <v>4908</v>
      </c>
      <c r="D3556" s="305" t="s">
        <v>36</v>
      </c>
      <c r="E3556" s="306">
        <v>0.76870000000000005</v>
      </c>
    </row>
    <row r="3557" spans="1:5" x14ac:dyDescent="0.25">
      <c r="A3557" s="302" t="s">
        <v>4900</v>
      </c>
      <c r="B3557" s="305">
        <v>91936</v>
      </c>
      <c r="C3557" s="302" t="s">
        <v>4909</v>
      </c>
      <c r="D3557" s="305" t="s">
        <v>36</v>
      </c>
      <c r="E3557" s="306">
        <v>0.6129</v>
      </c>
    </row>
    <row r="3558" spans="1:5" x14ac:dyDescent="0.25">
      <c r="A3558" s="302" t="s">
        <v>4900</v>
      </c>
      <c r="B3558" s="305">
        <v>92867</v>
      </c>
      <c r="C3558" s="302" t="s">
        <v>4910</v>
      </c>
      <c r="D3558" s="305" t="s">
        <v>36</v>
      </c>
      <c r="E3558" s="306">
        <v>0.93110000000000004</v>
      </c>
    </row>
    <row r="3559" spans="1:5" x14ac:dyDescent="0.25">
      <c r="A3559" s="302" t="s">
        <v>4900</v>
      </c>
      <c r="B3559" s="305">
        <v>91939</v>
      </c>
      <c r="C3559" s="302" t="s">
        <v>4911</v>
      </c>
      <c r="D3559" s="305" t="s">
        <v>36</v>
      </c>
      <c r="E3559" s="306">
        <v>0.89700000000000002</v>
      </c>
    </row>
    <row r="3560" spans="1:5" x14ac:dyDescent="0.25">
      <c r="A3560" s="302" t="s">
        <v>4900</v>
      </c>
      <c r="B3560" s="305">
        <v>92869</v>
      </c>
      <c r="C3560" s="302" t="s">
        <v>4912</v>
      </c>
      <c r="D3560" s="305" t="s">
        <v>36</v>
      </c>
      <c r="E3560" s="306">
        <v>0.80310000000000004</v>
      </c>
    </row>
    <row r="3561" spans="1:5" x14ac:dyDescent="0.25">
      <c r="A3561" s="302" t="s">
        <v>4900</v>
      </c>
      <c r="B3561" s="305">
        <v>91941</v>
      </c>
      <c r="C3561" s="302" t="s">
        <v>4913</v>
      </c>
      <c r="D3561" s="305" t="s">
        <v>36</v>
      </c>
      <c r="E3561" s="306">
        <v>0.72450000000000003</v>
      </c>
    </row>
    <row r="3562" spans="1:5" x14ac:dyDescent="0.25">
      <c r="A3562" s="302" t="s">
        <v>4900</v>
      </c>
      <c r="B3562" s="305">
        <v>92868</v>
      </c>
      <c r="C3562" s="302" t="s">
        <v>4914</v>
      </c>
      <c r="D3562" s="305" t="s">
        <v>36</v>
      </c>
      <c r="E3562" s="306">
        <v>0.87780000000000002</v>
      </c>
    </row>
    <row r="3563" spans="1:5" x14ac:dyDescent="0.25">
      <c r="A3563" s="302" t="s">
        <v>4900</v>
      </c>
      <c r="B3563" s="305">
        <v>91940</v>
      </c>
      <c r="C3563" s="302" t="s">
        <v>4915</v>
      </c>
      <c r="D3563" s="305" t="s">
        <v>36</v>
      </c>
      <c r="E3563" s="306">
        <v>0.82240000000000002</v>
      </c>
    </row>
    <row r="3564" spans="1:5" x14ac:dyDescent="0.25">
      <c r="A3564" s="302" t="s">
        <v>4900</v>
      </c>
      <c r="B3564" s="305">
        <v>92870</v>
      </c>
      <c r="C3564" s="302" t="s">
        <v>4916</v>
      </c>
      <c r="D3564" s="305" t="s">
        <v>36</v>
      </c>
      <c r="E3564" s="306">
        <v>0.87849999999999995</v>
      </c>
    </row>
    <row r="3565" spans="1:5" x14ac:dyDescent="0.25">
      <c r="A3565" s="302" t="s">
        <v>4900</v>
      </c>
      <c r="B3565" s="305">
        <v>91942</v>
      </c>
      <c r="C3565" s="302" t="s">
        <v>4917</v>
      </c>
      <c r="D3565" s="305" t="s">
        <v>36</v>
      </c>
      <c r="E3565" s="306">
        <v>0.8266</v>
      </c>
    </row>
    <row r="3566" spans="1:5" x14ac:dyDescent="0.25">
      <c r="A3566" s="302" t="s">
        <v>4900</v>
      </c>
      <c r="B3566" s="305">
        <v>92872</v>
      </c>
      <c r="C3566" s="302" t="s">
        <v>4918</v>
      </c>
      <c r="D3566" s="305" t="s">
        <v>36</v>
      </c>
      <c r="E3566" s="306">
        <v>0.68569999999999998</v>
      </c>
    </row>
    <row r="3567" spans="1:5" x14ac:dyDescent="0.25">
      <c r="A3567" s="302" t="s">
        <v>4900</v>
      </c>
      <c r="B3567" s="305">
        <v>91944</v>
      </c>
      <c r="C3567" s="302" t="s">
        <v>4919</v>
      </c>
      <c r="D3567" s="305" t="s">
        <v>36</v>
      </c>
      <c r="E3567" s="306">
        <v>0.58989999999999998</v>
      </c>
    </row>
    <row r="3568" spans="1:5" x14ac:dyDescent="0.25">
      <c r="A3568" s="302" t="s">
        <v>4900</v>
      </c>
      <c r="B3568" s="305">
        <v>92871</v>
      </c>
      <c r="C3568" s="302" t="s">
        <v>4920</v>
      </c>
      <c r="D3568" s="305" t="s">
        <v>36</v>
      </c>
      <c r="E3568" s="306">
        <v>0.79379999999999995</v>
      </c>
    </row>
    <row r="3569" spans="1:5" x14ac:dyDescent="0.25">
      <c r="A3569" s="302" t="s">
        <v>4900</v>
      </c>
      <c r="B3569" s="305">
        <v>91943</v>
      </c>
      <c r="C3569" s="302" t="s">
        <v>4921</v>
      </c>
      <c r="D3569" s="305" t="s">
        <v>36</v>
      </c>
      <c r="E3569" s="306">
        <v>0.71730000000000005</v>
      </c>
    </row>
    <row r="3570" spans="1:5" x14ac:dyDescent="0.25">
      <c r="A3570" s="302" t="s">
        <v>4900</v>
      </c>
      <c r="B3570" s="305">
        <v>92866</v>
      </c>
      <c r="C3570" s="302" t="s">
        <v>4922</v>
      </c>
      <c r="D3570" s="305" t="s">
        <v>36</v>
      </c>
      <c r="E3570" s="306">
        <v>0.879</v>
      </c>
    </row>
    <row r="3571" spans="1:5" x14ac:dyDescent="0.25">
      <c r="A3571" s="302" t="s">
        <v>4900</v>
      </c>
      <c r="B3571" s="305">
        <v>91987</v>
      </c>
      <c r="C3571" s="302" t="s">
        <v>4923</v>
      </c>
      <c r="D3571" s="305" t="s">
        <v>36</v>
      </c>
      <c r="E3571" s="306">
        <v>0.48220000000000002</v>
      </c>
    </row>
    <row r="3572" spans="1:5" x14ac:dyDescent="0.25">
      <c r="A3572" s="302" t="s">
        <v>4900</v>
      </c>
      <c r="B3572" s="305">
        <v>91986</v>
      </c>
      <c r="C3572" s="302" t="s">
        <v>4924</v>
      </c>
      <c r="D3572" s="305" t="s">
        <v>36</v>
      </c>
      <c r="E3572" s="306">
        <v>0.4602</v>
      </c>
    </row>
    <row r="3573" spans="1:5" x14ac:dyDescent="0.25">
      <c r="A3573" s="302" t="s">
        <v>4900</v>
      </c>
      <c r="B3573" s="305">
        <v>97559</v>
      </c>
      <c r="C3573" s="302" t="s">
        <v>4925</v>
      </c>
      <c r="D3573" s="305" t="s">
        <v>36</v>
      </c>
      <c r="E3573" s="306">
        <v>0.78069999999999995</v>
      </c>
    </row>
    <row r="3574" spans="1:5" x14ac:dyDescent="0.25">
      <c r="A3574" s="302" t="s">
        <v>4900</v>
      </c>
      <c r="B3574" s="305">
        <v>97562</v>
      </c>
      <c r="C3574" s="302" t="s">
        <v>4926</v>
      </c>
      <c r="D3574" s="305" t="s">
        <v>36</v>
      </c>
      <c r="E3574" s="306">
        <v>0.73660000000000003</v>
      </c>
    </row>
    <row r="3575" spans="1:5" x14ac:dyDescent="0.25">
      <c r="A3575" s="302" t="s">
        <v>4900</v>
      </c>
      <c r="B3575" s="305">
        <v>97564</v>
      </c>
      <c r="C3575" s="302" t="s">
        <v>4927</v>
      </c>
      <c r="D3575" s="305" t="s">
        <v>36</v>
      </c>
      <c r="E3575" s="306">
        <v>0.83609999999999995</v>
      </c>
    </row>
    <row r="3576" spans="1:5" x14ac:dyDescent="0.25">
      <c r="A3576" s="302" t="s">
        <v>4900</v>
      </c>
      <c r="B3576" s="305">
        <v>91889</v>
      </c>
      <c r="C3576" s="302" t="s">
        <v>4928</v>
      </c>
      <c r="D3576" s="305" t="s">
        <v>36</v>
      </c>
      <c r="E3576" s="306">
        <v>0.76719999999999999</v>
      </c>
    </row>
    <row r="3577" spans="1:5" x14ac:dyDescent="0.25">
      <c r="A3577" s="302" t="s">
        <v>4900</v>
      </c>
      <c r="B3577" s="305">
        <v>91901</v>
      </c>
      <c r="C3577" s="302" t="s">
        <v>4929</v>
      </c>
      <c r="D3577" s="305" t="s">
        <v>36</v>
      </c>
      <c r="E3577" s="306">
        <v>0.71409999999999996</v>
      </c>
    </row>
    <row r="3578" spans="1:5" x14ac:dyDescent="0.25">
      <c r="A3578" s="302" t="s">
        <v>4900</v>
      </c>
      <c r="B3578" s="305">
        <v>91913</v>
      </c>
      <c r="C3578" s="302" t="s">
        <v>4930</v>
      </c>
      <c r="D3578" s="305" t="s">
        <v>36</v>
      </c>
      <c r="E3578" s="306">
        <v>0.83130000000000004</v>
      </c>
    </row>
    <row r="3579" spans="1:5" x14ac:dyDescent="0.25">
      <c r="A3579" s="302" t="s">
        <v>4900</v>
      </c>
      <c r="B3579" s="305">
        <v>91892</v>
      </c>
      <c r="C3579" s="302" t="s">
        <v>4931</v>
      </c>
      <c r="D3579" s="305" t="s">
        <v>36</v>
      </c>
      <c r="E3579" s="306">
        <v>0.65659999999999996</v>
      </c>
    </row>
    <row r="3580" spans="1:5" x14ac:dyDescent="0.25">
      <c r="A3580" s="302" t="s">
        <v>4900</v>
      </c>
      <c r="B3580" s="305">
        <v>91904</v>
      </c>
      <c r="C3580" s="302" t="s">
        <v>4932</v>
      </c>
      <c r="D3580" s="305" t="s">
        <v>36</v>
      </c>
      <c r="E3580" s="306">
        <v>0.60029999999999994</v>
      </c>
    </row>
    <row r="3581" spans="1:5" x14ac:dyDescent="0.25">
      <c r="A3581" s="302" t="s">
        <v>4900</v>
      </c>
      <c r="B3581" s="305">
        <v>91916</v>
      </c>
      <c r="C3581" s="302" t="s">
        <v>4933</v>
      </c>
      <c r="D3581" s="305" t="s">
        <v>36</v>
      </c>
      <c r="E3581" s="306">
        <v>0.73260000000000003</v>
      </c>
    </row>
    <row r="3582" spans="1:5" x14ac:dyDescent="0.25">
      <c r="A3582" s="302" t="s">
        <v>4900</v>
      </c>
      <c r="B3582" s="305">
        <v>91895</v>
      </c>
      <c r="C3582" s="302" t="s">
        <v>4934</v>
      </c>
      <c r="D3582" s="305" t="s">
        <v>36</v>
      </c>
      <c r="E3582" s="306">
        <v>0.63019999999999998</v>
      </c>
    </row>
    <row r="3583" spans="1:5" x14ac:dyDescent="0.25">
      <c r="A3583" s="302" t="s">
        <v>4900</v>
      </c>
      <c r="B3583" s="305">
        <v>91907</v>
      </c>
      <c r="C3583" s="302" t="s">
        <v>4935</v>
      </c>
      <c r="D3583" s="305" t="s">
        <v>36</v>
      </c>
      <c r="E3583" s="306">
        <v>0.58160000000000001</v>
      </c>
    </row>
    <row r="3584" spans="1:5" x14ac:dyDescent="0.25">
      <c r="A3584" s="302" t="s">
        <v>4900</v>
      </c>
      <c r="B3584" s="305">
        <v>91919</v>
      </c>
      <c r="C3584" s="302" t="s">
        <v>4936</v>
      </c>
      <c r="D3584" s="305" t="s">
        <v>36</v>
      </c>
      <c r="E3584" s="306">
        <v>0.6996</v>
      </c>
    </row>
    <row r="3585" spans="1:5" x14ac:dyDescent="0.25">
      <c r="A3585" s="302" t="s">
        <v>4900</v>
      </c>
      <c r="B3585" s="305">
        <v>91898</v>
      </c>
      <c r="C3585" s="302" t="s">
        <v>4937</v>
      </c>
      <c r="D3585" s="305" t="s">
        <v>36</v>
      </c>
      <c r="E3585" s="306">
        <v>0.64019999999999999</v>
      </c>
    </row>
    <row r="3586" spans="1:5" x14ac:dyDescent="0.25">
      <c r="A3586" s="302" t="s">
        <v>4900</v>
      </c>
      <c r="B3586" s="305">
        <v>91910</v>
      </c>
      <c r="C3586" s="302" t="s">
        <v>4938</v>
      </c>
      <c r="D3586" s="305" t="s">
        <v>36</v>
      </c>
      <c r="E3586" s="306">
        <v>0.60060000000000002</v>
      </c>
    </row>
    <row r="3587" spans="1:5" x14ac:dyDescent="0.25">
      <c r="A3587" s="302" t="s">
        <v>4900</v>
      </c>
      <c r="B3587" s="305">
        <v>91922</v>
      </c>
      <c r="C3587" s="302" t="s">
        <v>4939</v>
      </c>
      <c r="D3587" s="305" t="s">
        <v>36</v>
      </c>
      <c r="E3587" s="306">
        <v>0.70030000000000003</v>
      </c>
    </row>
    <row r="3588" spans="1:5" x14ac:dyDescent="0.25">
      <c r="A3588" s="302" t="s">
        <v>4900</v>
      </c>
      <c r="B3588" s="305">
        <v>91887</v>
      </c>
      <c r="C3588" s="302" t="s">
        <v>4940</v>
      </c>
      <c r="D3588" s="305" t="s">
        <v>36</v>
      </c>
      <c r="E3588" s="306">
        <v>0.74570000000000003</v>
      </c>
    </row>
    <row r="3589" spans="1:5" x14ac:dyDescent="0.25">
      <c r="A3589" s="302" t="s">
        <v>4900</v>
      </c>
      <c r="B3589" s="305">
        <v>91899</v>
      </c>
      <c r="C3589" s="302" t="s">
        <v>4941</v>
      </c>
      <c r="D3589" s="305" t="s">
        <v>36</v>
      </c>
      <c r="E3589" s="306">
        <v>0.68979999999999997</v>
      </c>
    </row>
    <row r="3590" spans="1:5" x14ac:dyDescent="0.25">
      <c r="A3590" s="302" t="s">
        <v>4900</v>
      </c>
      <c r="B3590" s="305">
        <v>91911</v>
      </c>
      <c r="C3590" s="302" t="s">
        <v>4942</v>
      </c>
      <c r="D3590" s="305" t="s">
        <v>36</v>
      </c>
      <c r="E3590" s="306">
        <v>0.81430000000000002</v>
      </c>
    </row>
    <row r="3591" spans="1:5" x14ac:dyDescent="0.25">
      <c r="A3591" s="302" t="s">
        <v>4900</v>
      </c>
      <c r="B3591" s="305">
        <v>91890</v>
      </c>
      <c r="C3591" s="302" t="s">
        <v>4943</v>
      </c>
      <c r="D3591" s="305" t="s">
        <v>36</v>
      </c>
      <c r="E3591" s="306">
        <v>0.76639999999999997</v>
      </c>
    </row>
    <row r="3592" spans="1:5" x14ac:dyDescent="0.25">
      <c r="A3592" s="302" t="s">
        <v>4900</v>
      </c>
      <c r="B3592" s="305">
        <v>91902</v>
      </c>
      <c r="C3592" s="302" t="s">
        <v>4944</v>
      </c>
      <c r="D3592" s="305" t="s">
        <v>36</v>
      </c>
      <c r="E3592" s="306">
        <v>0.72040000000000004</v>
      </c>
    </row>
    <row r="3593" spans="1:5" x14ac:dyDescent="0.25">
      <c r="A3593" s="302" t="s">
        <v>4900</v>
      </c>
      <c r="B3593" s="305">
        <v>91914</v>
      </c>
      <c r="C3593" s="302" t="s">
        <v>4945</v>
      </c>
      <c r="D3593" s="305" t="s">
        <v>36</v>
      </c>
      <c r="E3593" s="306">
        <v>0.8246</v>
      </c>
    </row>
    <row r="3594" spans="1:5" x14ac:dyDescent="0.25">
      <c r="A3594" s="302" t="s">
        <v>4900</v>
      </c>
      <c r="B3594" s="305">
        <v>91893</v>
      </c>
      <c r="C3594" s="302" t="s">
        <v>4946</v>
      </c>
      <c r="D3594" s="305" t="s">
        <v>36</v>
      </c>
      <c r="E3594" s="306">
        <v>0.71609999999999996</v>
      </c>
    </row>
    <row r="3595" spans="1:5" x14ac:dyDescent="0.25">
      <c r="A3595" s="302" t="s">
        <v>4900</v>
      </c>
      <c r="B3595" s="305">
        <v>91905</v>
      </c>
      <c r="C3595" s="302" t="s">
        <v>4947</v>
      </c>
      <c r="D3595" s="305" t="s">
        <v>36</v>
      </c>
      <c r="E3595" s="306">
        <v>0.67300000000000004</v>
      </c>
    </row>
    <row r="3596" spans="1:5" x14ac:dyDescent="0.25">
      <c r="A3596" s="302" t="s">
        <v>4900</v>
      </c>
      <c r="B3596" s="305">
        <v>91917</v>
      </c>
      <c r="C3596" s="302" t="s">
        <v>4948</v>
      </c>
      <c r="D3596" s="305" t="s">
        <v>36</v>
      </c>
      <c r="E3596" s="306">
        <v>0.77510000000000001</v>
      </c>
    </row>
    <row r="3597" spans="1:5" x14ac:dyDescent="0.25">
      <c r="A3597" s="302" t="s">
        <v>4900</v>
      </c>
      <c r="B3597" s="305">
        <v>91896</v>
      </c>
      <c r="C3597" s="302" t="s">
        <v>4949</v>
      </c>
      <c r="D3597" s="305" t="s">
        <v>36</v>
      </c>
      <c r="E3597" s="306">
        <v>0.72150000000000003</v>
      </c>
    </row>
    <row r="3598" spans="1:5" x14ac:dyDescent="0.25">
      <c r="A3598" s="302" t="s">
        <v>4900</v>
      </c>
      <c r="B3598" s="305">
        <v>91908</v>
      </c>
      <c r="C3598" s="302" t="s">
        <v>4950</v>
      </c>
      <c r="D3598" s="305" t="s">
        <v>36</v>
      </c>
      <c r="E3598" s="306">
        <v>0.68640000000000001</v>
      </c>
    </row>
    <row r="3599" spans="1:5" x14ac:dyDescent="0.25">
      <c r="A3599" s="302" t="s">
        <v>4900</v>
      </c>
      <c r="B3599" s="305">
        <v>91920</v>
      </c>
      <c r="C3599" s="302" t="s">
        <v>4951</v>
      </c>
      <c r="D3599" s="305" t="s">
        <v>36</v>
      </c>
      <c r="E3599" s="306">
        <v>0.77280000000000004</v>
      </c>
    </row>
    <row r="3600" spans="1:5" x14ac:dyDescent="0.25">
      <c r="A3600" s="302" t="s">
        <v>4900</v>
      </c>
      <c r="B3600" s="305">
        <v>91983</v>
      </c>
      <c r="C3600" s="302" t="s">
        <v>4952</v>
      </c>
      <c r="D3600" s="305" t="s">
        <v>36</v>
      </c>
      <c r="E3600" s="306">
        <v>0.16209999999999999</v>
      </c>
    </row>
    <row r="3601" spans="1:5" x14ac:dyDescent="0.25">
      <c r="A3601" s="302" t="s">
        <v>4900</v>
      </c>
      <c r="B3601" s="305">
        <v>91982</v>
      </c>
      <c r="C3601" s="302" t="s">
        <v>4953</v>
      </c>
      <c r="D3601" s="305" t="s">
        <v>36</v>
      </c>
      <c r="E3601" s="306">
        <v>0.11650000000000001</v>
      </c>
    </row>
    <row r="3602" spans="1:5" x14ac:dyDescent="0.25">
      <c r="A3602" s="302" t="s">
        <v>4900</v>
      </c>
      <c r="B3602" s="305">
        <v>91833</v>
      </c>
      <c r="C3602" s="302" t="s">
        <v>4954</v>
      </c>
      <c r="D3602" s="305" t="s">
        <v>8</v>
      </c>
      <c r="E3602" s="306">
        <v>0.55740000000000001</v>
      </c>
    </row>
    <row r="3603" spans="1:5" x14ac:dyDescent="0.25">
      <c r="A3603" s="302" t="s">
        <v>4900</v>
      </c>
      <c r="B3603" s="305">
        <v>91843</v>
      </c>
      <c r="C3603" s="302" t="s">
        <v>4955</v>
      </c>
      <c r="D3603" s="305" t="s">
        <v>8</v>
      </c>
      <c r="E3603" s="306">
        <v>0.4229</v>
      </c>
    </row>
    <row r="3604" spans="1:5" x14ac:dyDescent="0.25">
      <c r="A3604" s="302" t="s">
        <v>4900</v>
      </c>
      <c r="B3604" s="305">
        <v>91853</v>
      </c>
      <c r="C3604" s="302" t="s">
        <v>4956</v>
      </c>
      <c r="D3604" s="305" t="s">
        <v>8</v>
      </c>
      <c r="E3604" s="306">
        <v>0.61899999999999999</v>
      </c>
    </row>
    <row r="3605" spans="1:5" x14ac:dyDescent="0.25">
      <c r="A3605" s="302" t="s">
        <v>4900</v>
      </c>
      <c r="B3605" s="305">
        <v>91835</v>
      </c>
      <c r="C3605" s="302" t="s">
        <v>4957</v>
      </c>
      <c r="D3605" s="305" t="s">
        <v>8</v>
      </c>
      <c r="E3605" s="306">
        <v>0.52959999999999996</v>
      </c>
    </row>
    <row r="3606" spans="1:5" x14ac:dyDescent="0.25">
      <c r="A3606" s="302" t="s">
        <v>4900</v>
      </c>
      <c r="B3606" s="305">
        <v>91845</v>
      </c>
      <c r="C3606" s="302" t="s">
        <v>4958</v>
      </c>
      <c r="D3606" s="305" t="s">
        <v>8</v>
      </c>
      <c r="E3606" s="306">
        <v>0.3876</v>
      </c>
    </row>
    <row r="3607" spans="1:5" x14ac:dyDescent="0.25">
      <c r="A3607" s="302" t="s">
        <v>4900</v>
      </c>
      <c r="B3607" s="305">
        <v>91855</v>
      </c>
      <c r="C3607" s="302" t="s">
        <v>4959</v>
      </c>
      <c r="D3607" s="305" t="s">
        <v>8</v>
      </c>
      <c r="E3607" s="306">
        <v>0.56479999999999997</v>
      </c>
    </row>
    <row r="3608" spans="1:5" x14ac:dyDescent="0.25">
      <c r="A3608" s="302" t="s">
        <v>4900</v>
      </c>
      <c r="B3608" s="305">
        <v>91837</v>
      </c>
      <c r="C3608" s="302" t="s">
        <v>4960</v>
      </c>
      <c r="D3608" s="305" t="s">
        <v>8</v>
      </c>
      <c r="E3608" s="306">
        <v>0.43859999999999999</v>
      </c>
    </row>
    <row r="3609" spans="1:5" x14ac:dyDescent="0.25">
      <c r="A3609" s="302" t="s">
        <v>4900</v>
      </c>
      <c r="B3609" s="305">
        <v>91847</v>
      </c>
      <c r="C3609" s="302" t="s">
        <v>4961</v>
      </c>
      <c r="D3609" s="305" t="s">
        <v>8</v>
      </c>
      <c r="E3609" s="306">
        <v>0.2853</v>
      </c>
    </row>
    <row r="3610" spans="1:5" x14ac:dyDescent="0.25">
      <c r="A3610" s="302" t="s">
        <v>4900</v>
      </c>
      <c r="B3610" s="305">
        <v>91857</v>
      </c>
      <c r="C3610" s="302" t="s">
        <v>4962</v>
      </c>
      <c r="D3610" s="305" t="s">
        <v>8</v>
      </c>
      <c r="E3610" s="306">
        <v>0.42870000000000003</v>
      </c>
    </row>
    <row r="3611" spans="1:5" x14ac:dyDescent="0.25">
      <c r="A3611" s="302" t="s">
        <v>4900</v>
      </c>
      <c r="B3611" s="305">
        <v>91840</v>
      </c>
      <c r="C3611" s="302" t="s">
        <v>4963</v>
      </c>
      <c r="D3611" s="305" t="s">
        <v>8</v>
      </c>
      <c r="E3611" s="306">
        <v>0.55010000000000003</v>
      </c>
    </row>
    <row r="3612" spans="1:5" x14ac:dyDescent="0.25">
      <c r="A3612" s="302" t="s">
        <v>4900</v>
      </c>
      <c r="B3612" s="305">
        <v>91850</v>
      </c>
      <c r="C3612" s="302" t="s">
        <v>4964</v>
      </c>
      <c r="D3612" s="305" t="s">
        <v>8</v>
      </c>
      <c r="E3612" s="306">
        <v>0.45519999999999999</v>
      </c>
    </row>
    <row r="3613" spans="1:5" x14ac:dyDescent="0.25">
      <c r="A3613" s="302" t="s">
        <v>4900</v>
      </c>
      <c r="B3613" s="305">
        <v>91860</v>
      </c>
      <c r="C3613" s="302" t="s">
        <v>4965</v>
      </c>
      <c r="D3613" s="305" t="s">
        <v>8</v>
      </c>
      <c r="E3613" s="306">
        <v>0.59440000000000004</v>
      </c>
    </row>
    <row r="3614" spans="1:5" x14ac:dyDescent="0.25">
      <c r="A3614" s="302" t="s">
        <v>4900</v>
      </c>
      <c r="B3614" s="305">
        <v>91831</v>
      </c>
      <c r="C3614" s="302" t="s">
        <v>4966</v>
      </c>
      <c r="D3614" s="305" t="s">
        <v>8</v>
      </c>
      <c r="E3614" s="306">
        <v>0.58099999999999996</v>
      </c>
    </row>
    <row r="3615" spans="1:5" x14ac:dyDescent="0.25">
      <c r="A3615" s="302" t="s">
        <v>4900</v>
      </c>
      <c r="B3615" s="305">
        <v>91852</v>
      </c>
      <c r="C3615" s="302" t="s">
        <v>4967</v>
      </c>
      <c r="D3615" s="305" t="s">
        <v>8</v>
      </c>
      <c r="E3615" s="306">
        <v>0.66500000000000004</v>
      </c>
    </row>
    <row r="3616" spans="1:5" x14ac:dyDescent="0.25">
      <c r="A3616" s="302" t="s">
        <v>4900</v>
      </c>
      <c r="B3616" s="305">
        <v>91834</v>
      </c>
      <c r="C3616" s="302" t="s">
        <v>4968</v>
      </c>
      <c r="D3616" s="305" t="s">
        <v>8</v>
      </c>
      <c r="E3616" s="306">
        <v>0.58430000000000004</v>
      </c>
    </row>
    <row r="3617" spans="1:5" x14ac:dyDescent="0.25">
      <c r="A3617" s="302" t="s">
        <v>4900</v>
      </c>
      <c r="B3617" s="305">
        <v>91854</v>
      </c>
      <c r="C3617" s="302" t="s">
        <v>944</v>
      </c>
      <c r="D3617" s="305" t="s">
        <v>8</v>
      </c>
      <c r="E3617" s="306">
        <v>0.66479999999999995</v>
      </c>
    </row>
    <row r="3618" spans="1:5" x14ac:dyDescent="0.25">
      <c r="A3618" s="302" t="s">
        <v>4900</v>
      </c>
      <c r="B3618" s="305">
        <v>91836</v>
      </c>
      <c r="C3618" s="302" t="s">
        <v>4969</v>
      </c>
      <c r="D3618" s="305" t="s">
        <v>8</v>
      </c>
      <c r="E3618" s="306">
        <v>0.5282</v>
      </c>
    </row>
    <row r="3619" spans="1:5" x14ac:dyDescent="0.25">
      <c r="A3619" s="302" t="s">
        <v>4900</v>
      </c>
      <c r="B3619" s="305">
        <v>91856</v>
      </c>
      <c r="C3619" s="302" t="s">
        <v>4970</v>
      </c>
      <c r="D3619" s="305" t="s">
        <v>8</v>
      </c>
      <c r="E3619" s="306">
        <v>0.56269999999999998</v>
      </c>
    </row>
    <row r="3620" spans="1:5" x14ac:dyDescent="0.25">
      <c r="A3620" s="302" t="s">
        <v>4900</v>
      </c>
      <c r="B3620" s="305">
        <v>91839</v>
      </c>
      <c r="C3620" s="302" t="s">
        <v>4971</v>
      </c>
      <c r="D3620" s="305" t="s">
        <v>8</v>
      </c>
      <c r="E3620" s="306">
        <v>0.58779999999999999</v>
      </c>
    </row>
    <row r="3621" spans="1:5" x14ac:dyDescent="0.25">
      <c r="A3621" s="302" t="s">
        <v>4900</v>
      </c>
      <c r="B3621" s="305">
        <v>91849</v>
      </c>
      <c r="C3621" s="302" t="s">
        <v>4972</v>
      </c>
      <c r="D3621" s="305" t="s">
        <v>8</v>
      </c>
      <c r="E3621" s="306">
        <v>0.51300000000000001</v>
      </c>
    </row>
    <row r="3622" spans="1:5" x14ac:dyDescent="0.25">
      <c r="A3622" s="302" t="s">
        <v>4900</v>
      </c>
      <c r="B3622" s="305">
        <v>91859</v>
      </c>
      <c r="C3622" s="302" t="s">
        <v>4973</v>
      </c>
      <c r="D3622" s="305" t="s">
        <v>8</v>
      </c>
      <c r="E3622" s="306">
        <v>0.66579999999999995</v>
      </c>
    </row>
    <row r="3623" spans="1:5" x14ac:dyDescent="0.25">
      <c r="A3623" s="302" t="s">
        <v>4900</v>
      </c>
      <c r="B3623" s="305">
        <v>91841</v>
      </c>
      <c r="C3623" s="302" t="s">
        <v>4974</v>
      </c>
      <c r="D3623" s="305" t="s">
        <v>8</v>
      </c>
      <c r="E3623" s="306">
        <v>0.57389999999999997</v>
      </c>
    </row>
    <row r="3624" spans="1:5" x14ac:dyDescent="0.25">
      <c r="A3624" s="302" t="s">
        <v>4900</v>
      </c>
      <c r="B3624" s="305">
        <v>91851</v>
      </c>
      <c r="C3624" s="302" t="s">
        <v>4975</v>
      </c>
      <c r="D3624" s="305" t="s">
        <v>8</v>
      </c>
      <c r="E3624" s="306">
        <v>0.49630000000000002</v>
      </c>
    </row>
    <row r="3625" spans="1:5" x14ac:dyDescent="0.25">
      <c r="A3625" s="302" t="s">
        <v>4900</v>
      </c>
      <c r="B3625" s="305">
        <v>91861</v>
      </c>
      <c r="C3625" s="302" t="s">
        <v>4976</v>
      </c>
      <c r="D3625" s="305" t="s">
        <v>8</v>
      </c>
      <c r="E3625" s="306">
        <v>0.63360000000000005</v>
      </c>
    </row>
    <row r="3626" spans="1:5" x14ac:dyDescent="0.25">
      <c r="A3626" s="302" t="s">
        <v>4900</v>
      </c>
      <c r="B3626" s="305">
        <v>91862</v>
      </c>
      <c r="C3626" s="302" t="s">
        <v>4977</v>
      </c>
      <c r="D3626" s="305" t="s">
        <v>8</v>
      </c>
      <c r="E3626" s="306">
        <v>0.50360000000000005</v>
      </c>
    </row>
    <row r="3627" spans="1:5" x14ac:dyDescent="0.25">
      <c r="A3627" s="302" t="s">
        <v>4900</v>
      </c>
      <c r="B3627" s="305">
        <v>91866</v>
      </c>
      <c r="C3627" s="302" t="s">
        <v>4978</v>
      </c>
      <c r="D3627" s="305" t="s">
        <v>8</v>
      </c>
      <c r="E3627" s="306">
        <v>0.43509999999999999</v>
      </c>
    </row>
    <row r="3628" spans="1:5" x14ac:dyDescent="0.25">
      <c r="A3628" s="302" t="s">
        <v>4900</v>
      </c>
      <c r="B3628" s="305">
        <v>91870</v>
      </c>
      <c r="C3628" s="302" t="s">
        <v>4979</v>
      </c>
      <c r="D3628" s="305" t="s">
        <v>8</v>
      </c>
      <c r="E3628" s="306">
        <v>0.61180000000000001</v>
      </c>
    </row>
    <row r="3629" spans="1:5" x14ac:dyDescent="0.25">
      <c r="A3629" s="302" t="s">
        <v>4900</v>
      </c>
      <c r="B3629" s="305">
        <v>91863</v>
      </c>
      <c r="C3629" s="302" t="s">
        <v>4980</v>
      </c>
      <c r="D3629" s="305" t="s">
        <v>8</v>
      </c>
      <c r="E3629" s="306">
        <v>0.48049999999999998</v>
      </c>
    </row>
    <row r="3630" spans="1:5" x14ac:dyDescent="0.25">
      <c r="A3630" s="302" t="s">
        <v>4900</v>
      </c>
      <c r="B3630" s="305">
        <v>91867</v>
      </c>
      <c r="C3630" s="302" t="s">
        <v>4981</v>
      </c>
      <c r="D3630" s="305" t="s">
        <v>8</v>
      </c>
      <c r="E3630" s="306">
        <v>0.4209</v>
      </c>
    </row>
    <row r="3631" spans="1:5" x14ac:dyDescent="0.25">
      <c r="A3631" s="302" t="s">
        <v>4900</v>
      </c>
      <c r="B3631" s="305">
        <v>91871</v>
      </c>
      <c r="C3631" s="302" t="s">
        <v>4982</v>
      </c>
      <c r="D3631" s="305" t="s">
        <v>8</v>
      </c>
      <c r="E3631" s="306">
        <v>0.57889999999999997</v>
      </c>
    </row>
    <row r="3632" spans="1:5" x14ac:dyDescent="0.25">
      <c r="A3632" s="302" t="s">
        <v>4900</v>
      </c>
      <c r="B3632" s="305">
        <v>91864</v>
      </c>
      <c r="C3632" s="302" t="s">
        <v>4983</v>
      </c>
      <c r="D3632" s="305" t="s">
        <v>8</v>
      </c>
      <c r="E3632" s="306">
        <v>0.40849999999999997</v>
      </c>
    </row>
    <row r="3633" spans="1:5" x14ac:dyDescent="0.25">
      <c r="A3633" s="302" t="s">
        <v>4900</v>
      </c>
      <c r="B3633" s="305">
        <v>91868</v>
      </c>
      <c r="C3633" s="302" t="s">
        <v>4984</v>
      </c>
      <c r="D3633" s="305" t="s">
        <v>8</v>
      </c>
      <c r="E3633" s="306">
        <v>0.36059999999999998</v>
      </c>
    </row>
    <row r="3634" spans="1:5" x14ac:dyDescent="0.25">
      <c r="A3634" s="302" t="s">
        <v>4900</v>
      </c>
      <c r="B3634" s="305">
        <v>91872</v>
      </c>
      <c r="C3634" s="302" t="s">
        <v>4985</v>
      </c>
      <c r="D3634" s="305" t="s">
        <v>8</v>
      </c>
      <c r="E3634" s="306">
        <v>0.49480000000000002</v>
      </c>
    </row>
    <row r="3635" spans="1:5" x14ac:dyDescent="0.25">
      <c r="A3635" s="302" t="s">
        <v>4900</v>
      </c>
      <c r="B3635" s="305">
        <v>91865</v>
      </c>
      <c r="C3635" s="302" t="s">
        <v>4986</v>
      </c>
      <c r="D3635" s="305" t="s">
        <v>8</v>
      </c>
      <c r="E3635" s="306">
        <v>0.37659999999999999</v>
      </c>
    </row>
    <row r="3636" spans="1:5" x14ac:dyDescent="0.25">
      <c r="A3636" s="302" t="s">
        <v>4900</v>
      </c>
      <c r="B3636" s="305">
        <v>91869</v>
      </c>
      <c r="C3636" s="302" t="s">
        <v>4987</v>
      </c>
      <c r="D3636" s="305" t="s">
        <v>8</v>
      </c>
      <c r="E3636" s="306">
        <v>0.33610000000000001</v>
      </c>
    </row>
    <row r="3637" spans="1:5" x14ac:dyDescent="0.25">
      <c r="A3637" s="302" t="s">
        <v>4900</v>
      </c>
      <c r="B3637" s="305">
        <v>91873</v>
      </c>
      <c r="C3637" s="302" t="s">
        <v>4988</v>
      </c>
      <c r="D3637" s="305" t="s">
        <v>8</v>
      </c>
      <c r="E3637" s="306">
        <v>0.44969999999999999</v>
      </c>
    </row>
    <row r="3638" spans="1:5" x14ac:dyDescent="0.25">
      <c r="A3638" s="302" t="s">
        <v>4900</v>
      </c>
      <c r="B3638" s="305">
        <v>91981</v>
      </c>
      <c r="C3638" s="302" t="s">
        <v>4989</v>
      </c>
      <c r="D3638" s="305" t="s">
        <v>36</v>
      </c>
      <c r="E3638" s="306">
        <v>0.5091</v>
      </c>
    </row>
    <row r="3639" spans="1:5" x14ac:dyDescent="0.25">
      <c r="A3639" s="302" t="s">
        <v>4900</v>
      </c>
      <c r="B3639" s="305">
        <v>91980</v>
      </c>
      <c r="C3639" s="302" t="s">
        <v>4990</v>
      </c>
      <c r="D3639" s="305" t="s">
        <v>36</v>
      </c>
      <c r="E3639" s="306">
        <v>0.49540000000000001</v>
      </c>
    </row>
    <row r="3640" spans="1:5" x14ac:dyDescent="0.25">
      <c r="A3640" s="302" t="s">
        <v>4900</v>
      </c>
      <c r="B3640" s="305">
        <v>91979</v>
      </c>
      <c r="C3640" s="302" t="s">
        <v>4991</v>
      </c>
      <c r="D3640" s="305" t="s">
        <v>36</v>
      </c>
      <c r="E3640" s="306">
        <v>0.49580000000000002</v>
      </c>
    </row>
    <row r="3641" spans="1:5" x14ac:dyDescent="0.25">
      <c r="A3641" s="302" t="s">
        <v>4900</v>
      </c>
      <c r="B3641" s="305">
        <v>91978</v>
      </c>
      <c r="C3641" s="302" t="s">
        <v>4992</v>
      </c>
      <c r="D3641" s="305" t="s">
        <v>36</v>
      </c>
      <c r="E3641" s="306">
        <v>0.47899999999999998</v>
      </c>
    </row>
    <row r="3642" spans="1:5" x14ac:dyDescent="0.25">
      <c r="A3642" s="302" t="s">
        <v>4900</v>
      </c>
      <c r="B3642" s="305">
        <v>92029</v>
      </c>
      <c r="C3642" s="302" t="s">
        <v>4993</v>
      </c>
      <c r="D3642" s="305" t="s">
        <v>36</v>
      </c>
      <c r="E3642" s="306">
        <v>0.58960000000000001</v>
      </c>
    </row>
    <row r="3643" spans="1:5" x14ac:dyDescent="0.25">
      <c r="A3643" s="302" t="s">
        <v>4900</v>
      </c>
      <c r="B3643" s="305">
        <v>92028</v>
      </c>
      <c r="C3643" s="302" t="s">
        <v>4994</v>
      </c>
      <c r="D3643" s="305" t="s">
        <v>36</v>
      </c>
      <c r="E3643" s="306">
        <v>0.59730000000000005</v>
      </c>
    </row>
    <row r="3644" spans="1:5" x14ac:dyDescent="0.25">
      <c r="A3644" s="302" t="s">
        <v>4900</v>
      </c>
      <c r="B3644" s="305">
        <v>92031</v>
      </c>
      <c r="C3644" s="302" t="s">
        <v>4995</v>
      </c>
      <c r="D3644" s="305" t="s">
        <v>36</v>
      </c>
      <c r="E3644" s="306">
        <v>0.58860000000000001</v>
      </c>
    </row>
    <row r="3645" spans="1:5" x14ac:dyDescent="0.25">
      <c r="A3645" s="302" t="s">
        <v>4900</v>
      </c>
      <c r="B3645" s="305">
        <v>92030</v>
      </c>
      <c r="C3645" s="302" t="s">
        <v>4996</v>
      </c>
      <c r="D3645" s="305" t="s">
        <v>36</v>
      </c>
      <c r="E3645" s="306">
        <v>0.59370000000000001</v>
      </c>
    </row>
    <row r="3646" spans="1:5" x14ac:dyDescent="0.25">
      <c r="A3646" s="302" t="s">
        <v>4900</v>
      </c>
      <c r="B3646" s="305">
        <v>91955</v>
      </c>
      <c r="C3646" s="302" t="s">
        <v>4997</v>
      </c>
      <c r="D3646" s="305" t="s">
        <v>36</v>
      </c>
      <c r="E3646" s="306">
        <v>0.59140000000000004</v>
      </c>
    </row>
    <row r="3647" spans="1:5" x14ac:dyDescent="0.25">
      <c r="A3647" s="302" t="s">
        <v>4900</v>
      </c>
      <c r="B3647" s="305">
        <v>91954</v>
      </c>
      <c r="C3647" s="302" t="s">
        <v>4998</v>
      </c>
      <c r="D3647" s="305" t="s">
        <v>36</v>
      </c>
      <c r="E3647" s="306">
        <v>0.60629999999999995</v>
      </c>
    </row>
    <row r="3648" spans="1:5" x14ac:dyDescent="0.25">
      <c r="A3648" s="302" t="s">
        <v>4900</v>
      </c>
      <c r="B3648" s="305">
        <v>92033</v>
      </c>
      <c r="C3648" s="302" t="s">
        <v>4999</v>
      </c>
      <c r="D3648" s="305" t="s">
        <v>36</v>
      </c>
      <c r="E3648" s="306">
        <v>0.57930000000000004</v>
      </c>
    </row>
    <row r="3649" spans="1:5" x14ac:dyDescent="0.25">
      <c r="A3649" s="302" t="s">
        <v>4900</v>
      </c>
      <c r="B3649" s="305">
        <v>92032</v>
      </c>
      <c r="C3649" s="302" t="s">
        <v>5000</v>
      </c>
      <c r="D3649" s="305" t="s">
        <v>36</v>
      </c>
      <c r="E3649" s="306">
        <v>0.58279999999999998</v>
      </c>
    </row>
    <row r="3650" spans="1:5" x14ac:dyDescent="0.25">
      <c r="A3650" s="302" t="s">
        <v>4900</v>
      </c>
      <c r="B3650" s="305">
        <v>91961</v>
      </c>
      <c r="C3650" s="302" t="s">
        <v>5001</v>
      </c>
      <c r="D3650" s="305" t="s">
        <v>36</v>
      </c>
      <c r="E3650" s="306">
        <v>0.57699999999999996</v>
      </c>
    </row>
    <row r="3651" spans="1:5" x14ac:dyDescent="0.25">
      <c r="A3651" s="302" t="s">
        <v>4900</v>
      </c>
      <c r="B3651" s="305">
        <v>91960</v>
      </c>
      <c r="C3651" s="302" t="s">
        <v>5002</v>
      </c>
      <c r="D3651" s="305" t="s">
        <v>36</v>
      </c>
      <c r="E3651" s="306">
        <v>0.58160000000000001</v>
      </c>
    </row>
    <row r="3652" spans="1:5" x14ac:dyDescent="0.25">
      <c r="A3652" s="302" t="s">
        <v>4900</v>
      </c>
      <c r="B3652" s="305">
        <v>91969</v>
      </c>
      <c r="C3652" s="302" t="s">
        <v>5003</v>
      </c>
      <c r="D3652" s="305" t="s">
        <v>36</v>
      </c>
      <c r="E3652" s="306">
        <v>0.57030000000000003</v>
      </c>
    </row>
    <row r="3653" spans="1:5" x14ac:dyDescent="0.25">
      <c r="A3653" s="302" t="s">
        <v>4900</v>
      </c>
      <c r="B3653" s="305">
        <v>91968</v>
      </c>
      <c r="C3653" s="302" t="s">
        <v>5004</v>
      </c>
      <c r="D3653" s="305" t="s">
        <v>36</v>
      </c>
      <c r="E3653" s="306">
        <v>0.57230000000000003</v>
      </c>
    </row>
    <row r="3654" spans="1:5" x14ac:dyDescent="0.25">
      <c r="A3654" s="302" t="s">
        <v>4900</v>
      </c>
      <c r="B3654" s="305">
        <v>91985</v>
      </c>
      <c r="C3654" s="302" t="s">
        <v>5005</v>
      </c>
      <c r="D3654" s="305" t="s">
        <v>36</v>
      </c>
      <c r="E3654" s="306">
        <v>0.60599999999999998</v>
      </c>
    </row>
    <row r="3655" spans="1:5" x14ac:dyDescent="0.25">
      <c r="A3655" s="302" t="s">
        <v>4900</v>
      </c>
      <c r="B3655" s="305">
        <v>91984</v>
      </c>
      <c r="C3655" s="302" t="s">
        <v>5006</v>
      </c>
      <c r="D3655" s="305" t="s">
        <v>36</v>
      </c>
      <c r="E3655" s="306">
        <v>0.63660000000000005</v>
      </c>
    </row>
    <row r="3656" spans="1:5" x14ac:dyDescent="0.25">
      <c r="A3656" s="302" t="s">
        <v>4900</v>
      </c>
      <c r="B3656" s="305">
        <v>91989</v>
      </c>
      <c r="C3656" s="302" t="s">
        <v>5007</v>
      </c>
      <c r="D3656" s="305" t="s">
        <v>36</v>
      </c>
      <c r="E3656" s="306">
        <v>0.52400000000000002</v>
      </c>
    </row>
    <row r="3657" spans="1:5" x14ac:dyDescent="0.25">
      <c r="A3657" s="302" t="s">
        <v>4900</v>
      </c>
      <c r="B3657" s="305">
        <v>91988</v>
      </c>
      <c r="C3657" s="302" t="s">
        <v>5008</v>
      </c>
      <c r="D3657" s="305" t="s">
        <v>36</v>
      </c>
      <c r="E3657" s="306">
        <v>0.50729999999999997</v>
      </c>
    </row>
    <row r="3658" spans="1:5" x14ac:dyDescent="0.25">
      <c r="A3658" s="302" t="s">
        <v>4900</v>
      </c>
      <c r="B3658" s="305">
        <v>92023</v>
      </c>
      <c r="C3658" s="302" t="s">
        <v>5009</v>
      </c>
      <c r="D3658" s="305" t="s">
        <v>36</v>
      </c>
      <c r="E3658" s="306">
        <v>0.58289999999999997</v>
      </c>
    </row>
    <row r="3659" spans="1:5" x14ac:dyDescent="0.25">
      <c r="A3659" s="302" t="s">
        <v>4900</v>
      </c>
      <c r="B3659" s="305">
        <v>92022</v>
      </c>
      <c r="C3659" s="302" t="s">
        <v>5010</v>
      </c>
      <c r="D3659" s="305" t="s">
        <v>36</v>
      </c>
      <c r="E3659" s="306">
        <v>0.59</v>
      </c>
    </row>
    <row r="3660" spans="1:5" x14ac:dyDescent="0.25">
      <c r="A3660" s="302" t="s">
        <v>4900</v>
      </c>
      <c r="B3660" s="305">
        <v>92025</v>
      </c>
      <c r="C3660" s="302" t="s">
        <v>5011</v>
      </c>
      <c r="D3660" s="305" t="s">
        <v>36</v>
      </c>
      <c r="E3660" s="306">
        <v>0.58399999999999996</v>
      </c>
    </row>
    <row r="3661" spans="1:5" x14ac:dyDescent="0.25">
      <c r="A3661" s="302" t="s">
        <v>4900</v>
      </c>
      <c r="B3661" s="305">
        <v>92024</v>
      </c>
      <c r="C3661" s="302" t="s">
        <v>5012</v>
      </c>
      <c r="D3661" s="305" t="s">
        <v>36</v>
      </c>
      <c r="E3661" s="306">
        <v>0.58879999999999999</v>
      </c>
    </row>
    <row r="3662" spans="1:5" x14ac:dyDescent="0.25">
      <c r="A3662" s="302" t="s">
        <v>4900</v>
      </c>
      <c r="B3662" s="305">
        <v>91957</v>
      </c>
      <c r="C3662" s="302" t="s">
        <v>5013</v>
      </c>
      <c r="D3662" s="305" t="s">
        <v>36</v>
      </c>
      <c r="E3662" s="306">
        <v>0.56889999999999996</v>
      </c>
    </row>
    <row r="3663" spans="1:5" x14ac:dyDescent="0.25">
      <c r="A3663" s="302" t="s">
        <v>4900</v>
      </c>
      <c r="B3663" s="305">
        <v>91956</v>
      </c>
      <c r="C3663" s="302" t="s">
        <v>5014</v>
      </c>
      <c r="D3663" s="305" t="s">
        <v>36</v>
      </c>
      <c r="E3663" s="306">
        <v>0.57199999999999995</v>
      </c>
    </row>
    <row r="3664" spans="1:5" x14ac:dyDescent="0.25">
      <c r="A3664" s="302" t="s">
        <v>4900</v>
      </c>
      <c r="B3664" s="305">
        <v>91963</v>
      </c>
      <c r="C3664" s="302" t="s">
        <v>5015</v>
      </c>
      <c r="D3664" s="305" t="s">
        <v>36</v>
      </c>
      <c r="E3664" s="306">
        <v>0.56430000000000002</v>
      </c>
    </row>
    <row r="3665" spans="1:5" x14ac:dyDescent="0.25">
      <c r="A3665" s="302" t="s">
        <v>4900</v>
      </c>
      <c r="B3665" s="305">
        <v>91962</v>
      </c>
      <c r="C3665" s="302" t="s">
        <v>5016</v>
      </c>
      <c r="D3665" s="305" t="s">
        <v>36</v>
      </c>
      <c r="E3665" s="306">
        <v>0.5655</v>
      </c>
    </row>
    <row r="3666" spans="1:5" x14ac:dyDescent="0.25">
      <c r="A3666" s="302" t="s">
        <v>4900</v>
      </c>
      <c r="B3666" s="305">
        <v>91953</v>
      </c>
      <c r="C3666" s="302" t="s">
        <v>5017</v>
      </c>
      <c r="D3666" s="305" t="s">
        <v>36</v>
      </c>
      <c r="E3666" s="306">
        <v>0.58099999999999996</v>
      </c>
    </row>
    <row r="3667" spans="1:5" x14ac:dyDescent="0.25">
      <c r="A3667" s="302" t="s">
        <v>4900</v>
      </c>
      <c r="B3667" s="305">
        <v>91952</v>
      </c>
      <c r="C3667" s="302" t="s">
        <v>5018</v>
      </c>
      <c r="D3667" s="305" t="s">
        <v>36</v>
      </c>
      <c r="E3667" s="306">
        <v>0.5948</v>
      </c>
    </row>
    <row r="3668" spans="1:5" x14ac:dyDescent="0.25">
      <c r="A3668" s="302" t="s">
        <v>4900</v>
      </c>
      <c r="B3668" s="305">
        <v>92035</v>
      </c>
      <c r="C3668" s="302" t="s">
        <v>5019</v>
      </c>
      <c r="D3668" s="305" t="s">
        <v>36</v>
      </c>
      <c r="E3668" s="306">
        <v>0.57399999999999995</v>
      </c>
    </row>
    <row r="3669" spans="1:5" x14ac:dyDescent="0.25">
      <c r="A3669" s="302" t="s">
        <v>4900</v>
      </c>
      <c r="B3669" s="305">
        <v>92034</v>
      </c>
      <c r="C3669" s="302" t="s">
        <v>5020</v>
      </c>
      <c r="D3669" s="305" t="s">
        <v>36</v>
      </c>
      <c r="E3669" s="306">
        <v>0.57689999999999997</v>
      </c>
    </row>
    <row r="3670" spans="1:5" x14ac:dyDescent="0.25">
      <c r="A3670" s="302" t="s">
        <v>4900</v>
      </c>
      <c r="B3670" s="305">
        <v>92027</v>
      </c>
      <c r="C3670" s="302" t="s">
        <v>218</v>
      </c>
      <c r="D3670" s="305" t="s">
        <v>36</v>
      </c>
      <c r="E3670" s="306">
        <v>0.56759999999999999</v>
      </c>
    </row>
    <row r="3671" spans="1:5" x14ac:dyDescent="0.25">
      <c r="A3671" s="302" t="s">
        <v>4900</v>
      </c>
      <c r="B3671" s="305">
        <v>92026</v>
      </c>
      <c r="C3671" s="302" t="s">
        <v>5021</v>
      </c>
      <c r="D3671" s="305" t="s">
        <v>36</v>
      </c>
      <c r="E3671" s="306">
        <v>0.5696</v>
      </c>
    </row>
    <row r="3672" spans="1:5" x14ac:dyDescent="0.25">
      <c r="A3672" s="302" t="s">
        <v>4900</v>
      </c>
      <c r="B3672" s="305">
        <v>91965</v>
      </c>
      <c r="C3672" s="302" t="s">
        <v>5022</v>
      </c>
      <c r="D3672" s="305" t="s">
        <v>36</v>
      </c>
      <c r="E3672" s="306">
        <v>0.55710000000000004</v>
      </c>
    </row>
    <row r="3673" spans="1:5" x14ac:dyDescent="0.25">
      <c r="A3673" s="302" t="s">
        <v>4900</v>
      </c>
      <c r="B3673" s="305">
        <v>91964</v>
      </c>
      <c r="C3673" s="302" t="s">
        <v>5023</v>
      </c>
      <c r="D3673" s="305" t="s">
        <v>36</v>
      </c>
      <c r="E3673" s="306">
        <v>0.55710000000000004</v>
      </c>
    </row>
    <row r="3674" spans="1:5" x14ac:dyDescent="0.25">
      <c r="A3674" s="302" t="s">
        <v>4900</v>
      </c>
      <c r="B3674" s="305">
        <v>91973</v>
      </c>
      <c r="C3674" s="302" t="s">
        <v>5024</v>
      </c>
      <c r="D3674" s="305" t="s">
        <v>36</v>
      </c>
      <c r="E3674" s="306">
        <v>0.53739999999999999</v>
      </c>
    </row>
    <row r="3675" spans="1:5" x14ac:dyDescent="0.25">
      <c r="A3675" s="302" t="s">
        <v>4900</v>
      </c>
      <c r="B3675" s="305">
        <v>91972</v>
      </c>
      <c r="C3675" s="302" t="s">
        <v>5025</v>
      </c>
      <c r="D3675" s="305" t="s">
        <v>36</v>
      </c>
      <c r="E3675" s="306">
        <v>0.55820000000000003</v>
      </c>
    </row>
    <row r="3676" spans="1:5" x14ac:dyDescent="0.25">
      <c r="A3676" s="302" t="s">
        <v>4900</v>
      </c>
      <c r="B3676" s="305">
        <v>91959</v>
      </c>
      <c r="C3676" s="302" t="s">
        <v>1332</v>
      </c>
      <c r="D3676" s="305" t="s">
        <v>36</v>
      </c>
      <c r="E3676" s="306">
        <v>0.55920000000000003</v>
      </c>
    </row>
    <row r="3677" spans="1:5" x14ac:dyDescent="0.25">
      <c r="A3677" s="302" t="s">
        <v>4900</v>
      </c>
      <c r="B3677" s="305">
        <v>91958</v>
      </c>
      <c r="C3677" s="302" t="s">
        <v>5026</v>
      </c>
      <c r="D3677" s="305" t="s">
        <v>36</v>
      </c>
      <c r="E3677" s="306">
        <v>0.55979999999999996</v>
      </c>
    </row>
    <row r="3678" spans="1:5" x14ac:dyDescent="0.25">
      <c r="A3678" s="302" t="s">
        <v>4900</v>
      </c>
      <c r="B3678" s="305">
        <v>91971</v>
      </c>
      <c r="C3678" s="302" t="s">
        <v>5027</v>
      </c>
      <c r="D3678" s="305" t="s">
        <v>36</v>
      </c>
      <c r="E3678" s="306">
        <v>0.52980000000000005</v>
      </c>
    </row>
    <row r="3679" spans="1:5" x14ac:dyDescent="0.25">
      <c r="A3679" s="302" t="s">
        <v>4900</v>
      </c>
      <c r="B3679" s="305">
        <v>91970</v>
      </c>
      <c r="C3679" s="302" t="s">
        <v>5028</v>
      </c>
      <c r="D3679" s="305" t="s">
        <v>36</v>
      </c>
      <c r="E3679" s="306">
        <v>0.55069999999999997</v>
      </c>
    </row>
    <row r="3680" spans="1:5" x14ac:dyDescent="0.25">
      <c r="A3680" s="302" t="s">
        <v>4900</v>
      </c>
      <c r="B3680" s="305">
        <v>91967</v>
      </c>
      <c r="C3680" s="302" t="s">
        <v>5029</v>
      </c>
      <c r="D3680" s="305" t="s">
        <v>36</v>
      </c>
      <c r="E3680" s="306">
        <v>0.54879999999999995</v>
      </c>
    </row>
    <row r="3681" spans="1:5" x14ac:dyDescent="0.25">
      <c r="A3681" s="302" t="s">
        <v>4900</v>
      </c>
      <c r="B3681" s="305">
        <v>91966</v>
      </c>
      <c r="C3681" s="302" t="s">
        <v>5030</v>
      </c>
      <c r="D3681" s="305" t="s">
        <v>36</v>
      </c>
      <c r="E3681" s="306">
        <v>0.54690000000000005</v>
      </c>
    </row>
    <row r="3682" spans="1:5" x14ac:dyDescent="0.25">
      <c r="A3682" s="302" t="s">
        <v>4900</v>
      </c>
      <c r="B3682" s="305">
        <v>91975</v>
      </c>
      <c r="C3682" s="302" t="s">
        <v>5031</v>
      </c>
      <c r="D3682" s="305" t="s">
        <v>36</v>
      </c>
      <c r="E3682" s="306">
        <v>0.52129999999999999</v>
      </c>
    </row>
    <row r="3683" spans="1:5" x14ac:dyDescent="0.25">
      <c r="A3683" s="302" t="s">
        <v>4900</v>
      </c>
      <c r="B3683" s="305">
        <v>91974</v>
      </c>
      <c r="C3683" s="302" t="s">
        <v>5032</v>
      </c>
      <c r="D3683" s="305" t="s">
        <v>36</v>
      </c>
      <c r="E3683" s="306">
        <v>0.54210000000000003</v>
      </c>
    </row>
    <row r="3684" spans="1:5" x14ac:dyDescent="0.25">
      <c r="A3684" s="302" t="s">
        <v>4900</v>
      </c>
      <c r="B3684" s="305">
        <v>91977</v>
      </c>
      <c r="C3684" s="302" t="s">
        <v>5033</v>
      </c>
      <c r="D3684" s="305" t="s">
        <v>36</v>
      </c>
      <c r="E3684" s="306">
        <v>0.52070000000000005</v>
      </c>
    </row>
    <row r="3685" spans="1:5" x14ac:dyDescent="0.25">
      <c r="A3685" s="302" t="s">
        <v>4900</v>
      </c>
      <c r="B3685" s="305">
        <v>91976</v>
      </c>
      <c r="C3685" s="302" t="s">
        <v>5034</v>
      </c>
      <c r="D3685" s="305" t="s">
        <v>36</v>
      </c>
      <c r="E3685" s="306">
        <v>0.53469999999999995</v>
      </c>
    </row>
    <row r="3686" spans="1:5" x14ac:dyDescent="0.25">
      <c r="A3686" s="302" t="s">
        <v>4900</v>
      </c>
      <c r="B3686" s="305">
        <v>91874</v>
      </c>
      <c r="C3686" s="302" t="s">
        <v>5035</v>
      </c>
      <c r="D3686" s="305" t="s">
        <v>36</v>
      </c>
      <c r="E3686" s="306">
        <v>0.86780000000000002</v>
      </c>
    </row>
    <row r="3687" spans="1:5" x14ac:dyDescent="0.25">
      <c r="A3687" s="302" t="s">
        <v>4900</v>
      </c>
      <c r="B3687" s="305">
        <v>91878</v>
      </c>
      <c r="C3687" s="302" t="s">
        <v>5036</v>
      </c>
      <c r="D3687" s="305" t="s">
        <v>36</v>
      </c>
      <c r="E3687" s="306">
        <v>0.83299999999999996</v>
      </c>
    </row>
    <row r="3688" spans="1:5" x14ac:dyDescent="0.25">
      <c r="A3688" s="302" t="s">
        <v>4900</v>
      </c>
      <c r="B3688" s="305">
        <v>91882</v>
      </c>
      <c r="C3688" s="302" t="s">
        <v>5037</v>
      </c>
      <c r="D3688" s="305" t="s">
        <v>36</v>
      </c>
      <c r="E3688" s="306">
        <v>0.90769999999999995</v>
      </c>
    </row>
    <row r="3689" spans="1:5" x14ac:dyDescent="0.25">
      <c r="A3689" s="302" t="s">
        <v>4900</v>
      </c>
      <c r="B3689" s="305">
        <v>91875</v>
      </c>
      <c r="C3689" s="302" t="s">
        <v>5038</v>
      </c>
      <c r="D3689" s="305" t="s">
        <v>36</v>
      </c>
      <c r="E3689" s="306">
        <v>0.83350000000000002</v>
      </c>
    </row>
    <row r="3690" spans="1:5" x14ac:dyDescent="0.25">
      <c r="A3690" s="302" t="s">
        <v>4900</v>
      </c>
      <c r="B3690" s="305">
        <v>91879</v>
      </c>
      <c r="C3690" s="302" t="s">
        <v>5039</v>
      </c>
      <c r="D3690" s="305" t="s">
        <v>36</v>
      </c>
      <c r="E3690" s="306">
        <v>0.79800000000000004</v>
      </c>
    </row>
    <row r="3691" spans="1:5" x14ac:dyDescent="0.25">
      <c r="A3691" s="302" t="s">
        <v>4900</v>
      </c>
      <c r="B3691" s="305">
        <v>91884</v>
      </c>
      <c r="C3691" s="302" t="s">
        <v>5040</v>
      </c>
      <c r="D3691" s="305" t="s">
        <v>36</v>
      </c>
      <c r="E3691" s="306">
        <v>0.87819999999999998</v>
      </c>
    </row>
    <row r="3692" spans="1:5" x14ac:dyDescent="0.25">
      <c r="A3692" s="302" t="s">
        <v>4900</v>
      </c>
      <c r="B3692" s="305">
        <v>91876</v>
      </c>
      <c r="C3692" s="302" t="s">
        <v>5041</v>
      </c>
      <c r="D3692" s="305" t="s">
        <v>36</v>
      </c>
      <c r="E3692" s="306">
        <v>0.80840000000000001</v>
      </c>
    </row>
    <row r="3693" spans="1:5" x14ac:dyDescent="0.25">
      <c r="A3693" s="302" t="s">
        <v>4900</v>
      </c>
      <c r="B3693" s="305">
        <v>91880</v>
      </c>
      <c r="C3693" s="302" t="s">
        <v>5042</v>
      </c>
      <c r="D3693" s="305" t="s">
        <v>36</v>
      </c>
      <c r="E3693" s="306">
        <v>0.77529999999999999</v>
      </c>
    </row>
    <row r="3694" spans="1:5" x14ac:dyDescent="0.25">
      <c r="A3694" s="302" t="s">
        <v>4900</v>
      </c>
      <c r="B3694" s="305">
        <v>91885</v>
      </c>
      <c r="C3694" s="302" t="s">
        <v>5043</v>
      </c>
      <c r="D3694" s="305" t="s">
        <v>36</v>
      </c>
      <c r="E3694" s="306">
        <v>0.85229999999999995</v>
      </c>
    </row>
    <row r="3695" spans="1:5" x14ac:dyDescent="0.25">
      <c r="A3695" s="302" t="s">
        <v>4900</v>
      </c>
      <c r="B3695" s="305">
        <v>91877</v>
      </c>
      <c r="C3695" s="302" t="s">
        <v>5044</v>
      </c>
      <c r="D3695" s="305" t="s">
        <v>36</v>
      </c>
      <c r="E3695" s="306">
        <v>0.7591</v>
      </c>
    </row>
    <row r="3696" spans="1:5" x14ac:dyDescent="0.25">
      <c r="A3696" s="302" t="s">
        <v>4900</v>
      </c>
      <c r="B3696" s="305">
        <v>91881</v>
      </c>
      <c r="C3696" s="302" t="s">
        <v>5045</v>
      </c>
      <c r="D3696" s="305" t="s">
        <v>36</v>
      </c>
      <c r="E3696" s="306">
        <v>0.72670000000000001</v>
      </c>
    </row>
    <row r="3697" spans="1:5" x14ac:dyDescent="0.25">
      <c r="A3697" s="302" t="s">
        <v>4900</v>
      </c>
      <c r="B3697" s="305">
        <v>91886</v>
      </c>
      <c r="C3697" s="302" t="s">
        <v>5046</v>
      </c>
      <c r="D3697" s="305" t="s">
        <v>36</v>
      </c>
      <c r="E3697" s="306">
        <v>0.80530000000000002</v>
      </c>
    </row>
    <row r="3698" spans="1:5" x14ac:dyDescent="0.25">
      <c r="A3698" s="302" t="s">
        <v>4900</v>
      </c>
      <c r="B3698" s="305">
        <v>91945</v>
      </c>
      <c r="C3698" s="302" t="s">
        <v>5047</v>
      </c>
      <c r="D3698" s="305" t="s">
        <v>36</v>
      </c>
      <c r="E3698" s="306">
        <v>0.64759999999999995</v>
      </c>
    </row>
    <row r="3699" spans="1:5" x14ac:dyDescent="0.25">
      <c r="A3699" s="302" t="s">
        <v>4900</v>
      </c>
      <c r="B3699" s="305">
        <v>91947</v>
      </c>
      <c r="C3699" s="302" t="s">
        <v>5048</v>
      </c>
      <c r="D3699" s="305" t="s">
        <v>36</v>
      </c>
      <c r="E3699" s="306">
        <v>0.47189999999999999</v>
      </c>
    </row>
    <row r="3700" spans="1:5" x14ac:dyDescent="0.25">
      <c r="A3700" s="302" t="s">
        <v>4900</v>
      </c>
      <c r="B3700" s="305">
        <v>91946</v>
      </c>
      <c r="C3700" s="302" t="s">
        <v>253</v>
      </c>
      <c r="D3700" s="305" t="s">
        <v>36</v>
      </c>
      <c r="E3700" s="306">
        <v>0.55740000000000001</v>
      </c>
    </row>
    <row r="3701" spans="1:5" x14ac:dyDescent="0.25">
      <c r="A3701" s="302" t="s">
        <v>4900</v>
      </c>
      <c r="B3701" s="305">
        <v>91949</v>
      </c>
      <c r="C3701" s="302" t="s">
        <v>5049</v>
      </c>
      <c r="D3701" s="305" t="s">
        <v>36</v>
      </c>
      <c r="E3701" s="306">
        <v>0.53500000000000003</v>
      </c>
    </row>
    <row r="3702" spans="1:5" x14ac:dyDescent="0.25">
      <c r="A3702" s="302" t="s">
        <v>4900</v>
      </c>
      <c r="B3702" s="305">
        <v>91951</v>
      </c>
      <c r="C3702" s="302" t="s">
        <v>5050</v>
      </c>
      <c r="D3702" s="305" t="s">
        <v>36</v>
      </c>
      <c r="E3702" s="306">
        <v>0.35630000000000001</v>
      </c>
    </row>
    <row r="3703" spans="1:5" x14ac:dyDescent="0.25">
      <c r="A3703" s="302" t="s">
        <v>4900</v>
      </c>
      <c r="B3703" s="305">
        <v>91950</v>
      </c>
      <c r="C3703" s="302" t="s">
        <v>5051</v>
      </c>
      <c r="D3703" s="305" t="s">
        <v>36</v>
      </c>
      <c r="E3703" s="306">
        <v>0.4375</v>
      </c>
    </row>
    <row r="3704" spans="1:5" x14ac:dyDescent="0.25">
      <c r="A3704" s="302" t="s">
        <v>4900</v>
      </c>
      <c r="B3704" s="305">
        <v>91992</v>
      </c>
      <c r="C3704" s="302" t="s">
        <v>5052</v>
      </c>
      <c r="D3704" s="305" t="s">
        <v>36</v>
      </c>
      <c r="E3704" s="306">
        <v>0.69430000000000003</v>
      </c>
    </row>
    <row r="3705" spans="1:5" x14ac:dyDescent="0.25">
      <c r="A3705" s="302" t="s">
        <v>4900</v>
      </c>
      <c r="B3705" s="305">
        <v>91990</v>
      </c>
      <c r="C3705" s="302" t="s">
        <v>5053</v>
      </c>
      <c r="D3705" s="305" t="s">
        <v>36</v>
      </c>
      <c r="E3705" s="306">
        <v>0.73980000000000001</v>
      </c>
    </row>
    <row r="3706" spans="1:5" x14ac:dyDescent="0.25">
      <c r="A3706" s="302" t="s">
        <v>4900</v>
      </c>
      <c r="B3706" s="305">
        <v>91993</v>
      </c>
      <c r="C3706" s="302" t="s">
        <v>5054</v>
      </c>
      <c r="D3706" s="305" t="s">
        <v>36</v>
      </c>
      <c r="E3706" s="306">
        <v>0.6583</v>
      </c>
    </row>
    <row r="3707" spans="1:5" x14ac:dyDescent="0.25">
      <c r="A3707" s="302" t="s">
        <v>4900</v>
      </c>
      <c r="B3707" s="305">
        <v>91991</v>
      </c>
      <c r="C3707" s="302" t="s">
        <v>5055</v>
      </c>
      <c r="D3707" s="305" t="s">
        <v>36</v>
      </c>
      <c r="E3707" s="306">
        <v>0.68959999999999999</v>
      </c>
    </row>
    <row r="3708" spans="1:5" x14ac:dyDescent="0.25">
      <c r="A3708" s="302" t="s">
        <v>4900</v>
      </c>
      <c r="B3708" s="305">
        <v>92000</v>
      </c>
      <c r="C3708" s="302" t="s">
        <v>5056</v>
      </c>
      <c r="D3708" s="305" t="s">
        <v>36</v>
      </c>
      <c r="E3708" s="306">
        <v>0.56789999999999996</v>
      </c>
    </row>
    <row r="3709" spans="1:5" x14ac:dyDescent="0.25">
      <c r="A3709" s="302" t="s">
        <v>4900</v>
      </c>
      <c r="B3709" s="305">
        <v>91998</v>
      </c>
      <c r="C3709" s="302" t="s">
        <v>5057</v>
      </c>
      <c r="D3709" s="305" t="s">
        <v>36</v>
      </c>
      <c r="E3709" s="306">
        <v>0.57350000000000001</v>
      </c>
    </row>
    <row r="3710" spans="1:5" x14ac:dyDescent="0.25">
      <c r="A3710" s="302" t="s">
        <v>4900</v>
      </c>
      <c r="B3710" s="305">
        <v>92001</v>
      </c>
      <c r="C3710" s="302" t="s">
        <v>5058</v>
      </c>
      <c r="D3710" s="305" t="s">
        <v>36</v>
      </c>
      <c r="E3710" s="306">
        <v>0.5272</v>
      </c>
    </row>
    <row r="3711" spans="1:5" x14ac:dyDescent="0.25">
      <c r="A3711" s="302" t="s">
        <v>4900</v>
      </c>
      <c r="B3711" s="305">
        <v>91999</v>
      </c>
      <c r="C3711" s="302" t="s">
        <v>5059</v>
      </c>
      <c r="D3711" s="305" t="s">
        <v>36</v>
      </c>
      <c r="E3711" s="306">
        <v>0.51249999999999996</v>
      </c>
    </row>
    <row r="3712" spans="1:5" x14ac:dyDescent="0.25">
      <c r="A3712" s="302" t="s">
        <v>4900</v>
      </c>
      <c r="B3712" s="305">
        <v>92008</v>
      </c>
      <c r="C3712" s="302" t="s">
        <v>5060</v>
      </c>
      <c r="D3712" s="305" t="s">
        <v>36</v>
      </c>
      <c r="E3712" s="306">
        <v>0.54349999999999998</v>
      </c>
    </row>
    <row r="3713" spans="1:5" x14ac:dyDescent="0.25">
      <c r="A3713" s="302" t="s">
        <v>4900</v>
      </c>
      <c r="B3713" s="305">
        <v>92006</v>
      </c>
      <c r="C3713" s="302" t="s">
        <v>5061</v>
      </c>
      <c r="D3713" s="305" t="s">
        <v>36</v>
      </c>
      <c r="E3713" s="306">
        <v>0.53939999999999999</v>
      </c>
    </row>
    <row r="3714" spans="1:5" x14ac:dyDescent="0.25">
      <c r="A3714" s="302" t="s">
        <v>4900</v>
      </c>
      <c r="B3714" s="305">
        <v>92009</v>
      </c>
      <c r="C3714" s="302" t="s">
        <v>5062</v>
      </c>
      <c r="D3714" s="305" t="s">
        <v>36</v>
      </c>
      <c r="E3714" s="306">
        <v>0.49430000000000002</v>
      </c>
    </row>
    <row r="3715" spans="1:5" x14ac:dyDescent="0.25">
      <c r="A3715" s="302" t="s">
        <v>4900</v>
      </c>
      <c r="B3715" s="305">
        <v>92007</v>
      </c>
      <c r="C3715" s="302" t="s">
        <v>5063</v>
      </c>
      <c r="D3715" s="305" t="s">
        <v>36</v>
      </c>
      <c r="E3715" s="306">
        <v>0.4778</v>
      </c>
    </row>
    <row r="3716" spans="1:5" x14ac:dyDescent="0.25">
      <c r="A3716" s="302" t="s">
        <v>4900</v>
      </c>
      <c r="B3716" s="305">
        <v>92016</v>
      </c>
      <c r="C3716" s="302" t="s">
        <v>5064</v>
      </c>
      <c r="D3716" s="305" t="s">
        <v>36</v>
      </c>
      <c r="E3716" s="306">
        <v>0.53190000000000004</v>
      </c>
    </row>
    <row r="3717" spans="1:5" x14ac:dyDescent="0.25">
      <c r="A3717" s="302" t="s">
        <v>4900</v>
      </c>
      <c r="B3717" s="305">
        <v>92014</v>
      </c>
      <c r="C3717" s="302" t="s">
        <v>5065</v>
      </c>
      <c r="D3717" s="305" t="s">
        <v>36</v>
      </c>
      <c r="E3717" s="306">
        <v>0.52669999999999995</v>
      </c>
    </row>
    <row r="3718" spans="1:5" x14ac:dyDescent="0.25">
      <c r="A3718" s="302" t="s">
        <v>4900</v>
      </c>
      <c r="B3718" s="305">
        <v>92017</v>
      </c>
      <c r="C3718" s="302" t="s">
        <v>5066</v>
      </c>
      <c r="D3718" s="305" t="s">
        <v>36</v>
      </c>
      <c r="E3718" s="306">
        <v>0.47910000000000003</v>
      </c>
    </row>
    <row r="3719" spans="1:5" x14ac:dyDescent="0.25">
      <c r="A3719" s="302" t="s">
        <v>4900</v>
      </c>
      <c r="B3719" s="305">
        <v>92015</v>
      </c>
      <c r="C3719" s="302" t="s">
        <v>5067</v>
      </c>
      <c r="D3719" s="305" t="s">
        <v>36</v>
      </c>
      <c r="E3719" s="306">
        <v>0.4652</v>
      </c>
    </row>
    <row r="3720" spans="1:5" x14ac:dyDescent="0.25">
      <c r="A3720" s="302" t="s">
        <v>4900</v>
      </c>
      <c r="B3720" s="305">
        <v>92019</v>
      </c>
      <c r="C3720" s="302" t="s">
        <v>5068</v>
      </c>
      <c r="D3720" s="305" t="s">
        <v>36</v>
      </c>
      <c r="E3720" s="306">
        <v>0.50760000000000005</v>
      </c>
    </row>
    <row r="3721" spans="1:5" x14ac:dyDescent="0.25">
      <c r="A3721" s="302" t="s">
        <v>4900</v>
      </c>
      <c r="B3721" s="305">
        <v>92018</v>
      </c>
      <c r="C3721" s="302" t="s">
        <v>5069</v>
      </c>
      <c r="D3721" s="305" t="s">
        <v>36</v>
      </c>
      <c r="E3721" s="306">
        <v>0.52359999999999995</v>
      </c>
    </row>
    <row r="3722" spans="1:5" x14ac:dyDescent="0.25">
      <c r="A3722" s="302" t="s">
        <v>4900</v>
      </c>
      <c r="B3722" s="305">
        <v>92021</v>
      </c>
      <c r="C3722" s="302" t="s">
        <v>5070</v>
      </c>
      <c r="D3722" s="305" t="s">
        <v>36</v>
      </c>
      <c r="E3722" s="306">
        <v>0.50619999999999998</v>
      </c>
    </row>
    <row r="3723" spans="1:5" x14ac:dyDescent="0.25">
      <c r="A3723" s="302" t="s">
        <v>4900</v>
      </c>
      <c r="B3723" s="305">
        <v>92020</v>
      </c>
      <c r="C3723" s="302" t="s">
        <v>5071</v>
      </c>
      <c r="D3723" s="305" t="s">
        <v>36</v>
      </c>
      <c r="E3723" s="306">
        <v>0.51670000000000005</v>
      </c>
    </row>
    <row r="3724" spans="1:5" x14ac:dyDescent="0.25">
      <c r="A3724" s="302" t="s">
        <v>4900</v>
      </c>
      <c r="B3724" s="305">
        <v>91996</v>
      </c>
      <c r="C3724" s="302" t="s">
        <v>5072</v>
      </c>
      <c r="D3724" s="305" t="s">
        <v>36</v>
      </c>
      <c r="E3724" s="306">
        <v>0.61250000000000004</v>
      </c>
    </row>
    <row r="3725" spans="1:5" x14ac:dyDescent="0.25">
      <c r="A3725" s="302" t="s">
        <v>4900</v>
      </c>
      <c r="B3725" s="305">
        <v>91994</v>
      </c>
      <c r="C3725" s="302" t="s">
        <v>5073</v>
      </c>
      <c r="D3725" s="305" t="s">
        <v>36</v>
      </c>
      <c r="E3725" s="306">
        <v>0.63800000000000001</v>
      </c>
    </row>
    <row r="3726" spans="1:5" x14ac:dyDescent="0.25">
      <c r="A3726" s="302" t="s">
        <v>4900</v>
      </c>
      <c r="B3726" s="305">
        <v>91997</v>
      </c>
      <c r="C3726" s="302" t="s">
        <v>5074</v>
      </c>
      <c r="D3726" s="305" t="s">
        <v>36</v>
      </c>
      <c r="E3726" s="306">
        <v>0.57289999999999996</v>
      </c>
    </row>
    <row r="3727" spans="1:5" x14ac:dyDescent="0.25">
      <c r="A3727" s="302" t="s">
        <v>4900</v>
      </c>
      <c r="B3727" s="305">
        <v>91995</v>
      </c>
      <c r="C3727" s="302" t="s">
        <v>5075</v>
      </c>
      <c r="D3727" s="305" t="s">
        <v>36</v>
      </c>
      <c r="E3727" s="306">
        <v>0.57940000000000003</v>
      </c>
    </row>
    <row r="3728" spans="1:5" x14ac:dyDescent="0.25">
      <c r="A3728" s="302" t="s">
        <v>4900</v>
      </c>
      <c r="B3728" s="305">
        <v>92004</v>
      </c>
      <c r="C3728" s="302" t="s">
        <v>5076</v>
      </c>
      <c r="D3728" s="305" t="s">
        <v>36</v>
      </c>
      <c r="E3728" s="306">
        <v>0.6028</v>
      </c>
    </row>
    <row r="3729" spans="1:5" x14ac:dyDescent="0.25">
      <c r="A3729" s="302" t="s">
        <v>4900</v>
      </c>
      <c r="B3729" s="305">
        <v>92002</v>
      </c>
      <c r="C3729" s="302" t="s">
        <v>5077</v>
      </c>
      <c r="D3729" s="305" t="s">
        <v>36</v>
      </c>
      <c r="E3729" s="306">
        <v>0.61399999999999999</v>
      </c>
    </row>
    <row r="3730" spans="1:5" x14ac:dyDescent="0.25">
      <c r="A3730" s="302" t="s">
        <v>4900</v>
      </c>
      <c r="B3730" s="305">
        <v>92005</v>
      </c>
      <c r="C3730" s="302" t="s">
        <v>5078</v>
      </c>
      <c r="D3730" s="305" t="s">
        <v>36</v>
      </c>
      <c r="E3730" s="306">
        <v>0.55479999999999996</v>
      </c>
    </row>
    <row r="3731" spans="1:5" x14ac:dyDescent="0.25">
      <c r="A3731" s="302" t="s">
        <v>4900</v>
      </c>
      <c r="B3731" s="305">
        <v>92003</v>
      </c>
      <c r="C3731" s="302" t="s">
        <v>5079</v>
      </c>
      <c r="D3731" s="305" t="s">
        <v>36</v>
      </c>
      <c r="E3731" s="306">
        <v>0.55420000000000003</v>
      </c>
    </row>
    <row r="3732" spans="1:5" x14ac:dyDescent="0.25">
      <c r="A3732" s="302" t="s">
        <v>4900</v>
      </c>
      <c r="B3732" s="305">
        <v>92012</v>
      </c>
      <c r="C3732" s="302" t="s">
        <v>5080</v>
      </c>
      <c r="D3732" s="305" t="s">
        <v>36</v>
      </c>
      <c r="E3732" s="306">
        <v>0.59809999999999997</v>
      </c>
    </row>
    <row r="3733" spans="1:5" x14ac:dyDescent="0.25">
      <c r="A3733" s="302" t="s">
        <v>4900</v>
      </c>
      <c r="B3733" s="305">
        <v>92010</v>
      </c>
      <c r="C3733" s="302" t="s">
        <v>225</v>
      </c>
      <c r="D3733" s="305" t="s">
        <v>36</v>
      </c>
      <c r="E3733" s="306">
        <v>0.60499999999999998</v>
      </c>
    </row>
    <row r="3734" spans="1:5" x14ac:dyDescent="0.25">
      <c r="A3734" s="302" t="s">
        <v>4900</v>
      </c>
      <c r="B3734" s="305">
        <v>92013</v>
      </c>
      <c r="C3734" s="302" t="s">
        <v>5081</v>
      </c>
      <c r="D3734" s="305" t="s">
        <v>36</v>
      </c>
      <c r="E3734" s="306">
        <v>0.54649999999999999</v>
      </c>
    </row>
    <row r="3735" spans="1:5" x14ac:dyDescent="0.25">
      <c r="A3735" s="302" t="s">
        <v>4900</v>
      </c>
      <c r="B3735" s="305">
        <v>92011</v>
      </c>
      <c r="C3735" s="302" t="s">
        <v>5082</v>
      </c>
      <c r="D3735" s="305" t="s">
        <v>36</v>
      </c>
      <c r="E3735" s="306">
        <v>0.54479999999999995</v>
      </c>
    </row>
    <row r="3736" spans="1:5" x14ac:dyDescent="0.25">
      <c r="A3736" s="302" t="s">
        <v>5083</v>
      </c>
      <c r="B3736" s="305">
        <v>95777</v>
      </c>
      <c r="C3736" s="302" t="s">
        <v>5084</v>
      </c>
      <c r="D3736" s="305" t="s">
        <v>36</v>
      </c>
      <c r="E3736" s="306">
        <v>0.4471</v>
      </c>
    </row>
    <row r="3737" spans="1:5" x14ac:dyDescent="0.25">
      <c r="A3737" s="302" t="s">
        <v>5083</v>
      </c>
      <c r="B3737" s="305">
        <v>95780</v>
      </c>
      <c r="C3737" s="302" t="s">
        <v>5085</v>
      </c>
      <c r="D3737" s="305" t="s">
        <v>36</v>
      </c>
      <c r="E3737" s="306">
        <v>0.41470000000000001</v>
      </c>
    </row>
    <row r="3738" spans="1:5" x14ac:dyDescent="0.25">
      <c r="A3738" s="302" t="s">
        <v>5083</v>
      </c>
      <c r="B3738" s="305">
        <v>95778</v>
      </c>
      <c r="C3738" s="302" t="s">
        <v>5086</v>
      </c>
      <c r="D3738" s="305" t="s">
        <v>36</v>
      </c>
      <c r="E3738" s="306">
        <v>0.47570000000000001</v>
      </c>
    </row>
    <row r="3739" spans="1:5" x14ac:dyDescent="0.25">
      <c r="A3739" s="302" t="s">
        <v>5083</v>
      </c>
      <c r="B3739" s="305">
        <v>95781</v>
      </c>
      <c r="C3739" s="302" t="s">
        <v>5087</v>
      </c>
      <c r="D3739" s="305" t="s">
        <v>36</v>
      </c>
      <c r="E3739" s="306">
        <v>0.46450000000000002</v>
      </c>
    </row>
    <row r="3740" spans="1:5" x14ac:dyDescent="0.25">
      <c r="A3740" s="302" t="s">
        <v>5083</v>
      </c>
      <c r="B3740" s="305">
        <v>95782</v>
      </c>
      <c r="C3740" s="302" t="s">
        <v>5088</v>
      </c>
      <c r="D3740" s="305" t="s">
        <v>36</v>
      </c>
      <c r="E3740" s="306">
        <v>0.38740000000000002</v>
      </c>
    </row>
    <row r="3741" spans="1:5" x14ac:dyDescent="0.25">
      <c r="A3741" s="302" t="s">
        <v>5083</v>
      </c>
      <c r="B3741" s="305">
        <v>95779</v>
      </c>
      <c r="C3741" s="302" t="s">
        <v>5089</v>
      </c>
      <c r="D3741" s="305" t="s">
        <v>36</v>
      </c>
      <c r="E3741" s="306">
        <v>0.48270000000000002</v>
      </c>
    </row>
    <row r="3742" spans="1:5" x14ac:dyDescent="0.25">
      <c r="A3742" s="302" t="s">
        <v>5083</v>
      </c>
      <c r="B3742" s="305">
        <v>95785</v>
      </c>
      <c r="C3742" s="302" t="s">
        <v>5090</v>
      </c>
      <c r="D3742" s="305" t="s">
        <v>36</v>
      </c>
      <c r="E3742" s="306">
        <v>0.37109999999999999</v>
      </c>
    </row>
    <row r="3743" spans="1:5" x14ac:dyDescent="0.25">
      <c r="A3743" s="302" t="s">
        <v>5083</v>
      </c>
      <c r="B3743" s="305">
        <v>95787</v>
      </c>
      <c r="C3743" s="302" t="s">
        <v>5091</v>
      </c>
      <c r="D3743" s="305" t="s">
        <v>36</v>
      </c>
      <c r="E3743" s="306">
        <v>0.55359999999999998</v>
      </c>
    </row>
    <row r="3744" spans="1:5" x14ac:dyDescent="0.25">
      <c r="A3744" s="302" t="s">
        <v>5083</v>
      </c>
      <c r="B3744" s="305">
        <v>95789</v>
      </c>
      <c r="C3744" s="302" t="s">
        <v>5092</v>
      </c>
      <c r="D3744" s="305" t="s">
        <v>36</v>
      </c>
      <c r="E3744" s="306">
        <v>0.49980000000000002</v>
      </c>
    </row>
    <row r="3745" spans="1:5" x14ac:dyDescent="0.25">
      <c r="A3745" s="302" t="s">
        <v>5083</v>
      </c>
      <c r="B3745" s="305">
        <v>95791</v>
      </c>
      <c r="C3745" s="302" t="s">
        <v>5093</v>
      </c>
      <c r="D3745" s="305" t="s">
        <v>36</v>
      </c>
      <c r="E3745" s="306">
        <v>0.4536</v>
      </c>
    </row>
    <row r="3746" spans="1:5" x14ac:dyDescent="0.25">
      <c r="A3746" s="302" t="s">
        <v>5083</v>
      </c>
      <c r="B3746" s="305">
        <v>95795</v>
      </c>
      <c r="C3746" s="302" t="s">
        <v>5094</v>
      </c>
      <c r="D3746" s="305" t="s">
        <v>36</v>
      </c>
      <c r="E3746" s="306">
        <v>0.55189999999999995</v>
      </c>
    </row>
    <row r="3747" spans="1:5" x14ac:dyDescent="0.25">
      <c r="A3747" s="302" t="s">
        <v>5083</v>
      </c>
      <c r="B3747" s="305">
        <v>95796</v>
      </c>
      <c r="C3747" s="302" t="s">
        <v>5095</v>
      </c>
      <c r="D3747" s="305" t="s">
        <v>36</v>
      </c>
      <c r="E3747" s="306">
        <v>0.49959999999999999</v>
      </c>
    </row>
    <row r="3748" spans="1:5" x14ac:dyDescent="0.25">
      <c r="A3748" s="302" t="s">
        <v>5083</v>
      </c>
      <c r="B3748" s="305">
        <v>95797</v>
      </c>
      <c r="C3748" s="302" t="s">
        <v>5096</v>
      </c>
      <c r="D3748" s="305" t="s">
        <v>36</v>
      </c>
      <c r="E3748" s="306">
        <v>0.46989999999999998</v>
      </c>
    </row>
    <row r="3749" spans="1:5" x14ac:dyDescent="0.25">
      <c r="A3749" s="302" t="s">
        <v>5083</v>
      </c>
      <c r="B3749" s="305">
        <v>95801</v>
      </c>
      <c r="C3749" s="302" t="s">
        <v>5097</v>
      </c>
      <c r="D3749" s="305" t="s">
        <v>36</v>
      </c>
      <c r="E3749" s="306">
        <v>0.5141</v>
      </c>
    </row>
    <row r="3750" spans="1:5" x14ac:dyDescent="0.25">
      <c r="A3750" s="302" t="s">
        <v>5083</v>
      </c>
      <c r="B3750" s="305">
        <v>95802</v>
      </c>
      <c r="C3750" s="302" t="s">
        <v>5098</v>
      </c>
      <c r="D3750" s="305" t="s">
        <v>36</v>
      </c>
      <c r="E3750" s="306">
        <v>0.5444</v>
      </c>
    </row>
    <row r="3751" spans="1:5" x14ac:dyDescent="0.25">
      <c r="A3751" s="302" t="s">
        <v>5083</v>
      </c>
      <c r="B3751" s="305">
        <v>95803</v>
      </c>
      <c r="C3751" s="302" t="s">
        <v>5099</v>
      </c>
      <c r="D3751" s="305" t="s">
        <v>36</v>
      </c>
      <c r="E3751" s="306">
        <v>0.49580000000000002</v>
      </c>
    </row>
    <row r="3752" spans="1:5" x14ac:dyDescent="0.25">
      <c r="A3752" s="302" t="s">
        <v>5083</v>
      </c>
      <c r="B3752" s="305">
        <v>95804</v>
      </c>
      <c r="C3752" s="302" t="s">
        <v>5100</v>
      </c>
      <c r="D3752" s="305" t="s">
        <v>36</v>
      </c>
      <c r="E3752" s="306">
        <v>0.46870000000000001</v>
      </c>
    </row>
    <row r="3753" spans="1:5" x14ac:dyDescent="0.25">
      <c r="A3753" s="302" t="s">
        <v>5083</v>
      </c>
      <c r="B3753" s="305">
        <v>95805</v>
      </c>
      <c r="C3753" s="302" t="s">
        <v>5101</v>
      </c>
      <c r="D3753" s="305" t="s">
        <v>36</v>
      </c>
      <c r="E3753" s="306">
        <v>0.49630000000000002</v>
      </c>
    </row>
    <row r="3754" spans="1:5" x14ac:dyDescent="0.25">
      <c r="A3754" s="302" t="s">
        <v>5083</v>
      </c>
      <c r="B3754" s="305">
        <v>95806</v>
      </c>
      <c r="C3754" s="302" t="s">
        <v>5102</v>
      </c>
      <c r="D3754" s="305" t="s">
        <v>36</v>
      </c>
      <c r="E3754" s="306">
        <v>0.51970000000000005</v>
      </c>
    </row>
    <row r="3755" spans="1:5" x14ac:dyDescent="0.25">
      <c r="A3755" s="302" t="s">
        <v>5083</v>
      </c>
      <c r="B3755" s="305">
        <v>104401</v>
      </c>
      <c r="C3755" s="302" t="s">
        <v>5103</v>
      </c>
      <c r="D3755" s="305" t="s">
        <v>36</v>
      </c>
      <c r="E3755" s="306">
        <v>0.4763</v>
      </c>
    </row>
    <row r="3756" spans="1:5" x14ac:dyDescent="0.25">
      <c r="A3756" s="302" t="s">
        <v>5083</v>
      </c>
      <c r="B3756" s="305">
        <v>104402</v>
      </c>
      <c r="C3756" s="302" t="s">
        <v>5104</v>
      </c>
      <c r="D3756" s="305" t="s">
        <v>36</v>
      </c>
      <c r="E3756" s="306">
        <v>0.55020000000000002</v>
      </c>
    </row>
    <row r="3757" spans="1:5" x14ac:dyDescent="0.25">
      <c r="A3757" s="302" t="s">
        <v>5083</v>
      </c>
      <c r="B3757" s="305">
        <v>104403</v>
      </c>
      <c r="C3757" s="302" t="s">
        <v>5105</v>
      </c>
      <c r="D3757" s="305" t="s">
        <v>36</v>
      </c>
      <c r="E3757" s="306">
        <v>0.55030000000000001</v>
      </c>
    </row>
    <row r="3758" spans="1:5" x14ac:dyDescent="0.25">
      <c r="A3758" s="302" t="s">
        <v>5083</v>
      </c>
      <c r="B3758" s="305">
        <v>104395</v>
      </c>
      <c r="C3758" s="302" t="s">
        <v>5106</v>
      </c>
      <c r="D3758" s="305" t="s">
        <v>36</v>
      </c>
      <c r="E3758" s="306">
        <v>0.47970000000000002</v>
      </c>
    </row>
    <row r="3759" spans="1:5" x14ac:dyDescent="0.25">
      <c r="A3759" s="302" t="s">
        <v>5083</v>
      </c>
      <c r="B3759" s="305">
        <v>104396</v>
      </c>
      <c r="C3759" s="302" t="s">
        <v>5107</v>
      </c>
      <c r="D3759" s="305" t="s">
        <v>36</v>
      </c>
      <c r="E3759" s="306">
        <v>0.52669999999999995</v>
      </c>
    </row>
    <row r="3760" spans="1:5" x14ac:dyDescent="0.25">
      <c r="A3760" s="302" t="s">
        <v>5083</v>
      </c>
      <c r="B3760" s="305">
        <v>104397</v>
      </c>
      <c r="C3760" s="302" t="s">
        <v>5108</v>
      </c>
      <c r="D3760" s="305" t="s">
        <v>36</v>
      </c>
      <c r="E3760" s="306">
        <v>0.50700000000000001</v>
      </c>
    </row>
    <row r="3761" spans="1:5" x14ac:dyDescent="0.25">
      <c r="A3761" s="302" t="s">
        <v>5083</v>
      </c>
      <c r="B3761" s="305">
        <v>95810</v>
      </c>
      <c r="C3761" s="302" t="s">
        <v>5109</v>
      </c>
      <c r="D3761" s="305" t="s">
        <v>36</v>
      </c>
      <c r="E3761" s="306">
        <v>0.24640000000000001</v>
      </c>
    </row>
    <row r="3762" spans="1:5" x14ac:dyDescent="0.25">
      <c r="A3762" s="302" t="s">
        <v>5083</v>
      </c>
      <c r="B3762" s="305">
        <v>95811</v>
      </c>
      <c r="C3762" s="302" t="s">
        <v>5110</v>
      </c>
      <c r="D3762" s="305" t="s">
        <v>36</v>
      </c>
      <c r="E3762" s="306">
        <v>0.38450000000000001</v>
      </c>
    </row>
    <row r="3763" spans="1:5" x14ac:dyDescent="0.25">
      <c r="A3763" s="302" t="s">
        <v>5083</v>
      </c>
      <c r="B3763" s="305">
        <v>95812</v>
      </c>
      <c r="C3763" s="302" t="s">
        <v>5111</v>
      </c>
      <c r="D3763" s="305" t="s">
        <v>36</v>
      </c>
      <c r="E3763" s="306">
        <v>0.4723</v>
      </c>
    </row>
    <row r="3764" spans="1:5" x14ac:dyDescent="0.25">
      <c r="A3764" s="302" t="s">
        <v>5083</v>
      </c>
      <c r="B3764" s="305">
        <v>95807</v>
      </c>
      <c r="C3764" s="302" t="s">
        <v>5112</v>
      </c>
      <c r="D3764" s="305" t="s">
        <v>36</v>
      </c>
      <c r="E3764" s="306">
        <v>0.50280000000000002</v>
      </c>
    </row>
    <row r="3765" spans="1:5" x14ac:dyDescent="0.25">
      <c r="A3765" s="302" t="s">
        <v>5083</v>
      </c>
      <c r="B3765" s="305">
        <v>95808</v>
      </c>
      <c r="C3765" s="302" t="s">
        <v>5113</v>
      </c>
      <c r="D3765" s="305" t="s">
        <v>36</v>
      </c>
      <c r="E3765" s="306">
        <v>0.5635</v>
      </c>
    </row>
    <row r="3766" spans="1:5" x14ac:dyDescent="0.25">
      <c r="A3766" s="302" t="s">
        <v>5083</v>
      </c>
      <c r="B3766" s="305">
        <v>95809</v>
      </c>
      <c r="C3766" s="302" t="s">
        <v>5114</v>
      </c>
      <c r="D3766" s="305" t="s">
        <v>36</v>
      </c>
      <c r="E3766" s="306">
        <v>0.59319999999999995</v>
      </c>
    </row>
    <row r="3767" spans="1:5" x14ac:dyDescent="0.25">
      <c r="A3767" s="302" t="s">
        <v>5083</v>
      </c>
      <c r="B3767" s="305">
        <v>104398</v>
      </c>
      <c r="C3767" s="302" t="s">
        <v>5115</v>
      </c>
      <c r="D3767" s="305" t="s">
        <v>36</v>
      </c>
      <c r="E3767" s="306">
        <v>0.50319999999999998</v>
      </c>
    </row>
    <row r="3768" spans="1:5" x14ac:dyDescent="0.25">
      <c r="A3768" s="302" t="s">
        <v>5083</v>
      </c>
      <c r="B3768" s="305">
        <v>104399</v>
      </c>
      <c r="C3768" s="302" t="s">
        <v>5116</v>
      </c>
      <c r="D3768" s="305" t="s">
        <v>36</v>
      </c>
      <c r="E3768" s="306">
        <v>0.59060000000000001</v>
      </c>
    </row>
    <row r="3769" spans="1:5" x14ac:dyDescent="0.25">
      <c r="A3769" s="302" t="s">
        <v>5083</v>
      </c>
      <c r="B3769" s="305">
        <v>104400</v>
      </c>
      <c r="C3769" s="302" t="s">
        <v>5117</v>
      </c>
      <c r="D3769" s="305" t="s">
        <v>36</v>
      </c>
      <c r="E3769" s="306">
        <v>0.60289999999999999</v>
      </c>
    </row>
    <row r="3770" spans="1:5" x14ac:dyDescent="0.25">
      <c r="A3770" s="302" t="s">
        <v>5083</v>
      </c>
      <c r="B3770" s="305">
        <v>104404</v>
      </c>
      <c r="C3770" s="302" t="s">
        <v>5118</v>
      </c>
      <c r="D3770" s="305" t="s">
        <v>36</v>
      </c>
      <c r="E3770" s="306">
        <v>0.58309999999999995</v>
      </c>
    </row>
    <row r="3771" spans="1:5" x14ac:dyDescent="0.25">
      <c r="A3771" s="302" t="s">
        <v>5083</v>
      </c>
      <c r="B3771" s="305">
        <v>104405</v>
      </c>
      <c r="C3771" s="302" t="s">
        <v>5119</v>
      </c>
      <c r="D3771" s="305" t="s">
        <v>36</v>
      </c>
      <c r="E3771" s="306">
        <v>0.58479999999999999</v>
      </c>
    </row>
    <row r="3772" spans="1:5" x14ac:dyDescent="0.25">
      <c r="A3772" s="302" t="s">
        <v>5083</v>
      </c>
      <c r="B3772" s="305">
        <v>95813</v>
      </c>
      <c r="C3772" s="302" t="s">
        <v>5120</v>
      </c>
      <c r="D3772" s="305" t="s">
        <v>36</v>
      </c>
      <c r="E3772" s="306">
        <v>0.28360000000000002</v>
      </c>
    </row>
    <row r="3773" spans="1:5" x14ac:dyDescent="0.25">
      <c r="A3773" s="302" t="s">
        <v>5083</v>
      </c>
      <c r="B3773" s="305">
        <v>95814</v>
      </c>
      <c r="C3773" s="302" t="s">
        <v>5121</v>
      </c>
      <c r="D3773" s="305" t="s">
        <v>36</v>
      </c>
      <c r="E3773" s="306">
        <v>0.4304</v>
      </c>
    </row>
    <row r="3774" spans="1:5" x14ac:dyDescent="0.25">
      <c r="A3774" s="302" t="s">
        <v>5083</v>
      </c>
      <c r="B3774" s="305">
        <v>95815</v>
      </c>
      <c r="C3774" s="302" t="s">
        <v>5122</v>
      </c>
      <c r="D3774" s="305" t="s">
        <v>36</v>
      </c>
      <c r="E3774" s="306">
        <v>0.48859999999999998</v>
      </c>
    </row>
    <row r="3775" spans="1:5" x14ac:dyDescent="0.25">
      <c r="A3775" s="302" t="s">
        <v>5083</v>
      </c>
      <c r="B3775" s="305">
        <v>95816</v>
      </c>
      <c r="C3775" s="302" t="s">
        <v>5123</v>
      </c>
      <c r="D3775" s="305" t="s">
        <v>36</v>
      </c>
      <c r="E3775" s="306">
        <v>0.50029999999999997</v>
      </c>
    </row>
    <row r="3776" spans="1:5" x14ac:dyDescent="0.25">
      <c r="A3776" s="302" t="s">
        <v>5083</v>
      </c>
      <c r="B3776" s="305">
        <v>95817</v>
      </c>
      <c r="C3776" s="302" t="s">
        <v>5124</v>
      </c>
      <c r="D3776" s="305" t="s">
        <v>36</v>
      </c>
      <c r="E3776" s="306">
        <v>0.5887</v>
      </c>
    </row>
    <row r="3777" spans="1:5" x14ac:dyDescent="0.25">
      <c r="A3777" s="302" t="s">
        <v>5083</v>
      </c>
      <c r="B3777" s="305">
        <v>95818</v>
      </c>
      <c r="C3777" s="302" t="s">
        <v>5125</v>
      </c>
      <c r="D3777" s="305" t="s">
        <v>36</v>
      </c>
      <c r="E3777" s="306">
        <v>0.59030000000000005</v>
      </c>
    </row>
    <row r="3778" spans="1:5" x14ac:dyDescent="0.25">
      <c r="A3778" s="302" t="s">
        <v>5083</v>
      </c>
      <c r="B3778" s="305">
        <v>95726</v>
      </c>
      <c r="C3778" s="302" t="s">
        <v>5126</v>
      </c>
      <c r="D3778" s="305" t="s">
        <v>8</v>
      </c>
      <c r="E3778" s="306">
        <v>0.56999999999999995</v>
      </c>
    </row>
    <row r="3779" spans="1:5" x14ac:dyDescent="0.25">
      <c r="A3779" s="302" t="s">
        <v>5083</v>
      </c>
      <c r="B3779" s="305">
        <v>95727</v>
      </c>
      <c r="C3779" s="302" t="s">
        <v>5127</v>
      </c>
      <c r="D3779" s="305" t="s">
        <v>8</v>
      </c>
      <c r="E3779" s="306">
        <v>0.60929999999999995</v>
      </c>
    </row>
    <row r="3780" spans="1:5" x14ac:dyDescent="0.25">
      <c r="A3780" s="302" t="s">
        <v>5083</v>
      </c>
      <c r="B3780" s="305">
        <v>95728</v>
      </c>
      <c r="C3780" s="302" t="s">
        <v>5128</v>
      </c>
      <c r="D3780" s="305" t="s">
        <v>8</v>
      </c>
      <c r="E3780" s="306">
        <v>0.62029999999999996</v>
      </c>
    </row>
    <row r="3781" spans="1:5" x14ac:dyDescent="0.25">
      <c r="A3781" s="302" t="s">
        <v>5129</v>
      </c>
      <c r="B3781" s="305">
        <v>101884</v>
      </c>
      <c r="C3781" s="302" t="s">
        <v>5130</v>
      </c>
      <c r="D3781" s="305" t="s">
        <v>8</v>
      </c>
      <c r="E3781" s="306">
        <v>1.61E-2</v>
      </c>
    </row>
    <row r="3782" spans="1:5" x14ac:dyDescent="0.25">
      <c r="A3782" s="302" t="s">
        <v>5129</v>
      </c>
      <c r="B3782" s="305">
        <v>101886</v>
      </c>
      <c r="C3782" s="302" t="s">
        <v>5131</v>
      </c>
      <c r="D3782" s="305" t="s">
        <v>8</v>
      </c>
      <c r="E3782" s="306">
        <v>2.18E-2</v>
      </c>
    </row>
    <row r="3783" spans="1:5" x14ac:dyDescent="0.25">
      <c r="A3783" s="302" t="s">
        <v>5129</v>
      </c>
      <c r="B3783" s="305">
        <v>101888</v>
      </c>
      <c r="C3783" s="302" t="s">
        <v>5132</v>
      </c>
      <c r="D3783" s="305" t="s">
        <v>8</v>
      </c>
      <c r="E3783" s="306">
        <v>4.1099999999999998E-2</v>
      </c>
    </row>
    <row r="3784" spans="1:5" x14ac:dyDescent="0.25">
      <c r="A3784" s="302" t="s">
        <v>5129</v>
      </c>
      <c r="B3784" s="305">
        <v>101938</v>
      </c>
      <c r="C3784" s="302" t="s">
        <v>5133</v>
      </c>
      <c r="D3784" s="305" t="s">
        <v>36</v>
      </c>
      <c r="E3784" s="306">
        <v>0.41980000000000001</v>
      </c>
    </row>
    <row r="3785" spans="1:5" x14ac:dyDescent="0.25">
      <c r="A3785" s="302" t="s">
        <v>5129</v>
      </c>
      <c r="B3785" s="305">
        <v>101904</v>
      </c>
      <c r="C3785" s="302" t="s">
        <v>5134</v>
      </c>
      <c r="D3785" s="305" t="s">
        <v>36</v>
      </c>
      <c r="E3785" s="306">
        <v>1.9900000000000001E-2</v>
      </c>
    </row>
    <row r="3786" spans="1:5" x14ac:dyDescent="0.25">
      <c r="A3786" s="302" t="s">
        <v>5129</v>
      </c>
      <c r="B3786" s="305">
        <v>101901</v>
      </c>
      <c r="C3786" s="302" t="s">
        <v>216</v>
      </c>
      <c r="D3786" s="305" t="s">
        <v>36</v>
      </c>
      <c r="E3786" s="306">
        <v>2.8000000000000001E-2</v>
      </c>
    </row>
    <row r="3787" spans="1:5" x14ac:dyDescent="0.25">
      <c r="A3787" s="302" t="s">
        <v>5129</v>
      </c>
      <c r="B3787" s="305">
        <v>101902</v>
      </c>
      <c r="C3787" s="302" t="s">
        <v>230</v>
      </c>
      <c r="D3787" s="305" t="s">
        <v>36</v>
      </c>
      <c r="E3787" s="306">
        <v>3.0099999999999998E-2</v>
      </c>
    </row>
    <row r="3788" spans="1:5" x14ac:dyDescent="0.25">
      <c r="A3788" s="302" t="s">
        <v>5129</v>
      </c>
      <c r="B3788" s="305">
        <v>101903</v>
      </c>
      <c r="C3788" s="302" t="s">
        <v>5135</v>
      </c>
      <c r="D3788" s="305" t="s">
        <v>36</v>
      </c>
      <c r="E3788" s="306">
        <v>2.7E-2</v>
      </c>
    </row>
    <row r="3789" spans="1:5" x14ac:dyDescent="0.25">
      <c r="A3789" s="302" t="s">
        <v>5129</v>
      </c>
      <c r="B3789" s="305">
        <v>101900</v>
      </c>
      <c r="C3789" s="302" t="s">
        <v>5136</v>
      </c>
      <c r="D3789" s="305" t="s">
        <v>36</v>
      </c>
      <c r="E3789" s="306">
        <v>1.54E-2</v>
      </c>
    </row>
    <row r="3790" spans="1:5" x14ac:dyDescent="0.25">
      <c r="A3790" s="302" t="s">
        <v>5129</v>
      </c>
      <c r="B3790" s="305">
        <v>106030</v>
      </c>
      <c r="C3790" s="302" t="s">
        <v>5137</v>
      </c>
      <c r="D3790" s="305" t="s">
        <v>36</v>
      </c>
      <c r="E3790" s="306">
        <v>0.1154</v>
      </c>
    </row>
    <row r="3791" spans="1:5" x14ac:dyDescent="0.25">
      <c r="A3791" s="302" t="s">
        <v>5129</v>
      </c>
      <c r="B3791" s="305">
        <v>93660</v>
      </c>
      <c r="C3791" s="302" t="s">
        <v>5138</v>
      </c>
      <c r="D3791" s="305" t="s">
        <v>36</v>
      </c>
      <c r="E3791" s="306">
        <v>6.9900000000000004E-2</v>
      </c>
    </row>
    <row r="3792" spans="1:5" x14ac:dyDescent="0.25">
      <c r="A3792" s="302" t="s">
        <v>5129</v>
      </c>
      <c r="B3792" s="305">
        <v>93661</v>
      </c>
      <c r="C3792" s="302" t="s">
        <v>5139</v>
      </c>
      <c r="D3792" s="305" t="s">
        <v>36</v>
      </c>
      <c r="E3792" s="306">
        <v>6.9900000000000004E-2</v>
      </c>
    </row>
    <row r="3793" spans="1:5" x14ac:dyDescent="0.25">
      <c r="A3793" s="302" t="s">
        <v>5129</v>
      </c>
      <c r="B3793" s="305">
        <v>93662</v>
      </c>
      <c r="C3793" s="302" t="s">
        <v>5140</v>
      </c>
      <c r="D3793" s="305" t="s">
        <v>36</v>
      </c>
      <c r="E3793" s="306">
        <v>8.9200000000000002E-2</v>
      </c>
    </row>
    <row r="3794" spans="1:5" x14ac:dyDescent="0.25">
      <c r="A3794" s="302" t="s">
        <v>5129</v>
      </c>
      <c r="B3794" s="305">
        <v>93663</v>
      </c>
      <c r="C3794" s="302" t="s">
        <v>5141</v>
      </c>
      <c r="D3794" s="305" t="s">
        <v>36</v>
      </c>
      <c r="E3794" s="306">
        <v>0.1181</v>
      </c>
    </row>
    <row r="3795" spans="1:5" x14ac:dyDescent="0.25">
      <c r="A3795" s="302" t="s">
        <v>5129</v>
      </c>
      <c r="B3795" s="305">
        <v>93664</v>
      </c>
      <c r="C3795" s="302" t="s">
        <v>5142</v>
      </c>
      <c r="D3795" s="305" t="s">
        <v>36</v>
      </c>
      <c r="E3795" s="306">
        <v>0.15229999999999999</v>
      </c>
    </row>
    <row r="3796" spans="1:5" x14ac:dyDescent="0.25">
      <c r="A3796" s="302" t="s">
        <v>5129</v>
      </c>
      <c r="B3796" s="305">
        <v>93665</v>
      </c>
      <c r="C3796" s="302" t="s">
        <v>5143</v>
      </c>
      <c r="D3796" s="305" t="s">
        <v>36</v>
      </c>
      <c r="E3796" s="306">
        <v>0.2099</v>
      </c>
    </row>
    <row r="3797" spans="1:5" x14ac:dyDescent="0.25">
      <c r="A3797" s="302" t="s">
        <v>5129</v>
      </c>
      <c r="B3797" s="305">
        <v>93666</v>
      </c>
      <c r="C3797" s="302" t="s">
        <v>5144</v>
      </c>
      <c r="D3797" s="305" t="s">
        <v>36</v>
      </c>
      <c r="E3797" s="306">
        <v>0.26650000000000001</v>
      </c>
    </row>
    <row r="3798" spans="1:5" x14ac:dyDescent="0.25">
      <c r="A3798" s="302" t="s">
        <v>5129</v>
      </c>
      <c r="B3798" s="305">
        <v>93674</v>
      </c>
      <c r="C3798" s="302" t="s">
        <v>5145</v>
      </c>
      <c r="D3798" s="305" t="s">
        <v>36</v>
      </c>
      <c r="E3798" s="306">
        <v>4.9299999999999997E-2</v>
      </c>
    </row>
    <row r="3799" spans="1:5" x14ac:dyDescent="0.25">
      <c r="A3799" s="302" t="s">
        <v>5129</v>
      </c>
      <c r="B3799" s="305">
        <v>93675</v>
      </c>
      <c r="C3799" s="302" t="s">
        <v>5146</v>
      </c>
      <c r="D3799" s="305" t="s">
        <v>36</v>
      </c>
      <c r="E3799" s="306">
        <v>9.1499999999999998E-2</v>
      </c>
    </row>
    <row r="3800" spans="1:5" x14ac:dyDescent="0.25">
      <c r="A3800" s="302" t="s">
        <v>5129</v>
      </c>
      <c r="B3800" s="305">
        <v>101892</v>
      </c>
      <c r="C3800" s="302" t="s">
        <v>5147</v>
      </c>
      <c r="D3800" s="305" t="s">
        <v>36</v>
      </c>
      <c r="E3800" s="306">
        <v>0.1002</v>
      </c>
    </row>
    <row r="3801" spans="1:5" x14ac:dyDescent="0.25">
      <c r="A3801" s="302" t="s">
        <v>5129</v>
      </c>
      <c r="B3801" s="305">
        <v>93653</v>
      </c>
      <c r="C3801" s="302" t="s">
        <v>220</v>
      </c>
      <c r="D3801" s="305" t="s">
        <v>36</v>
      </c>
      <c r="E3801" s="306">
        <v>0.16470000000000001</v>
      </c>
    </row>
    <row r="3802" spans="1:5" x14ac:dyDescent="0.25">
      <c r="A3802" s="302" t="s">
        <v>5129</v>
      </c>
      <c r="B3802" s="305">
        <v>93654</v>
      </c>
      <c r="C3802" s="302" t="s">
        <v>223</v>
      </c>
      <c r="D3802" s="305" t="s">
        <v>36</v>
      </c>
      <c r="E3802" s="306">
        <v>0.16470000000000001</v>
      </c>
    </row>
    <row r="3803" spans="1:5" x14ac:dyDescent="0.25">
      <c r="A3803" s="302" t="s">
        <v>5129</v>
      </c>
      <c r="B3803" s="305">
        <v>93655</v>
      </c>
      <c r="C3803" s="302" t="s">
        <v>229</v>
      </c>
      <c r="D3803" s="305" t="s">
        <v>36</v>
      </c>
      <c r="E3803" s="306">
        <v>0.20080000000000001</v>
      </c>
    </row>
    <row r="3804" spans="1:5" x14ac:dyDescent="0.25">
      <c r="A3804" s="302" t="s">
        <v>5129</v>
      </c>
      <c r="B3804" s="305">
        <v>93656</v>
      </c>
      <c r="C3804" s="302" t="s">
        <v>5148</v>
      </c>
      <c r="D3804" s="305" t="s">
        <v>36</v>
      </c>
      <c r="E3804" s="306">
        <v>0.2555</v>
      </c>
    </row>
    <row r="3805" spans="1:5" x14ac:dyDescent="0.25">
      <c r="A3805" s="302" t="s">
        <v>5129</v>
      </c>
      <c r="B3805" s="305">
        <v>93657</v>
      </c>
      <c r="C3805" s="302" t="s">
        <v>5149</v>
      </c>
      <c r="D3805" s="305" t="s">
        <v>36</v>
      </c>
      <c r="E3805" s="306">
        <v>0.31409999999999999</v>
      </c>
    </row>
    <row r="3806" spans="1:5" x14ac:dyDescent="0.25">
      <c r="A3806" s="302" t="s">
        <v>5129</v>
      </c>
      <c r="B3806" s="305">
        <v>93658</v>
      </c>
      <c r="C3806" s="302" t="s">
        <v>221</v>
      </c>
      <c r="D3806" s="305" t="s">
        <v>36</v>
      </c>
      <c r="E3806" s="306">
        <v>0.3206</v>
      </c>
    </row>
    <row r="3807" spans="1:5" x14ac:dyDescent="0.25">
      <c r="A3807" s="302" t="s">
        <v>5129</v>
      </c>
      <c r="B3807" s="305">
        <v>93659</v>
      </c>
      <c r="C3807" s="302" t="s">
        <v>5150</v>
      </c>
      <c r="D3807" s="305" t="s">
        <v>36</v>
      </c>
      <c r="E3807" s="306">
        <v>0.38940000000000002</v>
      </c>
    </row>
    <row r="3808" spans="1:5" x14ac:dyDescent="0.25">
      <c r="A3808" s="302" t="s">
        <v>5129</v>
      </c>
      <c r="B3808" s="305">
        <v>101890</v>
      </c>
      <c r="C3808" s="302" t="s">
        <v>5151</v>
      </c>
      <c r="D3808" s="305" t="s">
        <v>36</v>
      </c>
      <c r="E3808" s="306">
        <v>0.1676</v>
      </c>
    </row>
    <row r="3809" spans="1:5" x14ac:dyDescent="0.25">
      <c r="A3809" s="302" t="s">
        <v>5129</v>
      </c>
      <c r="B3809" s="305">
        <v>101891</v>
      </c>
      <c r="C3809" s="302" t="s">
        <v>5152</v>
      </c>
      <c r="D3809" s="305" t="s">
        <v>36</v>
      </c>
      <c r="E3809" s="306">
        <v>0.252</v>
      </c>
    </row>
    <row r="3810" spans="1:5" x14ac:dyDescent="0.25">
      <c r="A3810" s="302" t="s">
        <v>5129</v>
      </c>
      <c r="B3810" s="305">
        <v>101895</v>
      </c>
      <c r="C3810" s="302" t="s">
        <v>5153</v>
      </c>
      <c r="D3810" s="305" t="s">
        <v>36</v>
      </c>
      <c r="E3810" s="306">
        <v>0.1615</v>
      </c>
    </row>
    <row r="3811" spans="1:5" x14ac:dyDescent="0.25">
      <c r="A3811" s="302" t="s">
        <v>5129</v>
      </c>
      <c r="B3811" s="305">
        <v>101896</v>
      </c>
      <c r="C3811" s="302" t="s">
        <v>5154</v>
      </c>
      <c r="D3811" s="305" t="s">
        <v>36</v>
      </c>
      <c r="E3811" s="306">
        <v>0.1081</v>
      </c>
    </row>
    <row r="3812" spans="1:5" x14ac:dyDescent="0.25">
      <c r="A3812" s="302" t="s">
        <v>5129</v>
      </c>
      <c r="B3812" s="305">
        <v>101897</v>
      </c>
      <c r="C3812" s="302" t="s">
        <v>5155</v>
      </c>
      <c r="D3812" s="305" t="s">
        <v>36</v>
      </c>
      <c r="E3812" s="306">
        <v>6.8000000000000005E-2</v>
      </c>
    </row>
    <row r="3813" spans="1:5" x14ac:dyDescent="0.25">
      <c r="A3813" s="302" t="s">
        <v>5129</v>
      </c>
      <c r="B3813" s="305">
        <v>101898</v>
      </c>
      <c r="C3813" s="302" t="s">
        <v>5156</v>
      </c>
      <c r="D3813" s="305" t="s">
        <v>36</v>
      </c>
      <c r="E3813" s="306">
        <v>5.11E-2</v>
      </c>
    </row>
    <row r="3814" spans="1:5" x14ac:dyDescent="0.25">
      <c r="A3814" s="302" t="s">
        <v>5129</v>
      </c>
      <c r="B3814" s="305">
        <v>101899</v>
      </c>
      <c r="C3814" s="302" t="s">
        <v>5157</v>
      </c>
      <c r="D3814" s="305" t="s">
        <v>36</v>
      </c>
      <c r="E3814" s="306">
        <v>3.2099999999999997E-2</v>
      </c>
    </row>
    <row r="3815" spans="1:5" x14ac:dyDescent="0.25">
      <c r="A3815" s="302" t="s">
        <v>5129</v>
      </c>
      <c r="B3815" s="305">
        <v>93676</v>
      </c>
      <c r="C3815" s="302" t="s">
        <v>5158</v>
      </c>
      <c r="D3815" s="305" t="s">
        <v>36</v>
      </c>
      <c r="E3815" s="306">
        <v>8.2100000000000006E-2</v>
      </c>
    </row>
    <row r="3816" spans="1:5" x14ac:dyDescent="0.25">
      <c r="A3816" s="302" t="s">
        <v>5129</v>
      </c>
      <c r="B3816" s="305">
        <v>97711</v>
      </c>
      <c r="C3816" s="302" t="s">
        <v>219</v>
      </c>
      <c r="D3816" s="305" t="s">
        <v>36</v>
      </c>
      <c r="E3816" s="306">
        <v>0.14949999999999999</v>
      </c>
    </row>
    <row r="3817" spans="1:5" x14ac:dyDescent="0.25">
      <c r="A3817" s="302" t="s">
        <v>5129</v>
      </c>
      <c r="B3817" s="305">
        <v>106020</v>
      </c>
      <c r="C3817" s="302" t="s">
        <v>5159</v>
      </c>
      <c r="D3817" s="305" t="s">
        <v>36</v>
      </c>
      <c r="E3817" s="306">
        <v>0.26829999999999998</v>
      </c>
    </row>
    <row r="3818" spans="1:5" x14ac:dyDescent="0.25">
      <c r="A3818" s="302" t="s">
        <v>5129</v>
      </c>
      <c r="B3818" s="305">
        <v>93667</v>
      </c>
      <c r="C3818" s="302" t="s">
        <v>5160</v>
      </c>
      <c r="D3818" s="305" t="s">
        <v>36</v>
      </c>
      <c r="E3818" s="306">
        <v>8.3500000000000005E-2</v>
      </c>
    </row>
    <row r="3819" spans="1:5" x14ac:dyDescent="0.25">
      <c r="A3819" s="302" t="s">
        <v>5129</v>
      </c>
      <c r="B3819" s="305">
        <v>93668</v>
      </c>
      <c r="C3819" s="302" t="s">
        <v>222</v>
      </c>
      <c r="D3819" s="305" t="s">
        <v>36</v>
      </c>
      <c r="E3819" s="306">
        <v>8.3500000000000005E-2</v>
      </c>
    </row>
    <row r="3820" spans="1:5" x14ac:dyDescent="0.25">
      <c r="A3820" s="302" t="s">
        <v>5129</v>
      </c>
      <c r="B3820" s="305">
        <v>93669</v>
      </c>
      <c r="C3820" s="302" t="s">
        <v>5161</v>
      </c>
      <c r="D3820" s="305" t="s">
        <v>36</v>
      </c>
      <c r="E3820" s="306">
        <v>0.106</v>
      </c>
    </row>
    <row r="3821" spans="1:5" x14ac:dyDescent="0.25">
      <c r="A3821" s="302" t="s">
        <v>5129</v>
      </c>
      <c r="B3821" s="305">
        <v>93670</v>
      </c>
      <c r="C3821" s="302" t="s">
        <v>224</v>
      </c>
      <c r="D3821" s="305" t="s">
        <v>36</v>
      </c>
      <c r="E3821" s="306">
        <v>0.13919999999999999</v>
      </c>
    </row>
    <row r="3822" spans="1:5" x14ac:dyDescent="0.25">
      <c r="A3822" s="302" t="s">
        <v>5129</v>
      </c>
      <c r="B3822" s="305">
        <v>93671</v>
      </c>
      <c r="C3822" s="302" t="s">
        <v>5162</v>
      </c>
      <c r="D3822" s="305" t="s">
        <v>36</v>
      </c>
      <c r="E3822" s="306">
        <v>0.1779</v>
      </c>
    </row>
    <row r="3823" spans="1:5" x14ac:dyDescent="0.25">
      <c r="A3823" s="302" t="s">
        <v>5129</v>
      </c>
      <c r="B3823" s="305">
        <v>93672</v>
      </c>
      <c r="C3823" s="302" t="s">
        <v>234</v>
      </c>
      <c r="D3823" s="305" t="s">
        <v>36</v>
      </c>
      <c r="E3823" s="306">
        <v>0.23960000000000001</v>
      </c>
    </row>
    <row r="3824" spans="1:5" x14ac:dyDescent="0.25">
      <c r="A3824" s="302" t="s">
        <v>5129</v>
      </c>
      <c r="B3824" s="305">
        <v>93673</v>
      </c>
      <c r="C3824" s="302" t="s">
        <v>5163</v>
      </c>
      <c r="D3824" s="305" t="s">
        <v>36</v>
      </c>
      <c r="E3824" s="306">
        <v>0.30070000000000002</v>
      </c>
    </row>
    <row r="3825" spans="1:5" x14ac:dyDescent="0.25">
      <c r="A3825" s="302" t="s">
        <v>5129</v>
      </c>
      <c r="B3825" s="305">
        <v>101893</v>
      </c>
      <c r="C3825" s="302" t="s">
        <v>5164</v>
      </c>
      <c r="D3825" s="305" t="s">
        <v>36</v>
      </c>
      <c r="E3825" s="306">
        <v>0.11700000000000001</v>
      </c>
    </row>
    <row r="3826" spans="1:5" x14ac:dyDescent="0.25">
      <c r="A3826" s="302" t="s">
        <v>5129</v>
      </c>
      <c r="B3826" s="305">
        <v>101894</v>
      </c>
      <c r="C3826" s="302" t="s">
        <v>235</v>
      </c>
      <c r="D3826" s="305" t="s">
        <v>36</v>
      </c>
      <c r="E3826" s="306">
        <v>0.25719999999999998</v>
      </c>
    </row>
    <row r="3827" spans="1:5" x14ac:dyDescent="0.25">
      <c r="A3827" s="302" t="s">
        <v>5129</v>
      </c>
      <c r="B3827" s="305">
        <v>106027</v>
      </c>
      <c r="C3827" s="302" t="s">
        <v>1298</v>
      </c>
      <c r="D3827" s="305" t="s">
        <v>36</v>
      </c>
      <c r="E3827" s="306">
        <v>9.8900000000000002E-2</v>
      </c>
    </row>
    <row r="3828" spans="1:5" x14ac:dyDescent="0.25">
      <c r="A3828" s="302" t="s">
        <v>5129</v>
      </c>
      <c r="B3828" s="305">
        <v>101875</v>
      </c>
      <c r="C3828" s="302" t="s">
        <v>228</v>
      </c>
      <c r="D3828" s="305" t="s">
        <v>36</v>
      </c>
      <c r="E3828" s="306">
        <v>0.1719</v>
      </c>
    </row>
    <row r="3829" spans="1:5" x14ac:dyDescent="0.25">
      <c r="A3829" s="302" t="s">
        <v>5129</v>
      </c>
      <c r="B3829" s="305">
        <v>101883</v>
      </c>
      <c r="C3829" s="302" t="s">
        <v>5165</v>
      </c>
      <c r="D3829" s="305" t="s">
        <v>36</v>
      </c>
      <c r="E3829" s="306">
        <v>0.1447</v>
      </c>
    </row>
    <row r="3830" spans="1:5" x14ac:dyDescent="0.25">
      <c r="A3830" s="302" t="s">
        <v>5129</v>
      </c>
      <c r="B3830" s="305">
        <v>101879</v>
      </c>
      <c r="C3830" s="302" t="s">
        <v>978</v>
      </c>
      <c r="D3830" s="305" t="s">
        <v>36</v>
      </c>
      <c r="E3830" s="306">
        <v>0.13919999999999999</v>
      </c>
    </row>
    <row r="3831" spans="1:5" x14ac:dyDescent="0.25">
      <c r="A3831" s="302" t="s">
        <v>5129</v>
      </c>
      <c r="B3831" s="305">
        <v>101880</v>
      </c>
      <c r="C3831" s="302" t="s">
        <v>5166</v>
      </c>
      <c r="D3831" s="305" t="s">
        <v>36</v>
      </c>
      <c r="E3831" s="306">
        <v>0.14799999999999999</v>
      </c>
    </row>
    <row r="3832" spans="1:5" x14ac:dyDescent="0.25">
      <c r="A3832" s="302" t="s">
        <v>5129</v>
      </c>
      <c r="B3832" s="305">
        <v>101882</v>
      </c>
      <c r="C3832" s="302" t="s">
        <v>5167</v>
      </c>
      <c r="D3832" s="305" t="s">
        <v>36</v>
      </c>
      <c r="E3832" s="306">
        <v>7.6600000000000001E-2</v>
      </c>
    </row>
    <row r="3833" spans="1:5" x14ac:dyDescent="0.25">
      <c r="A3833" s="302" t="s">
        <v>5129</v>
      </c>
      <c r="B3833" s="305">
        <v>101881</v>
      </c>
      <c r="C3833" s="302" t="s">
        <v>5168</v>
      </c>
      <c r="D3833" s="305" t="s">
        <v>36</v>
      </c>
      <c r="E3833" s="306">
        <v>0.107</v>
      </c>
    </row>
    <row r="3834" spans="1:5" x14ac:dyDescent="0.25">
      <c r="A3834" s="302" t="s">
        <v>5129</v>
      </c>
      <c r="B3834" s="305">
        <v>101878</v>
      </c>
      <c r="C3834" s="302" t="s">
        <v>5169</v>
      </c>
      <c r="D3834" s="305" t="s">
        <v>36</v>
      </c>
      <c r="E3834" s="306">
        <v>3.3000000000000002E-2</v>
      </c>
    </row>
    <row r="3835" spans="1:5" x14ac:dyDescent="0.25">
      <c r="A3835" s="302" t="s">
        <v>5129</v>
      </c>
      <c r="B3835" s="305">
        <v>101877</v>
      </c>
      <c r="C3835" s="302" t="s">
        <v>5170</v>
      </c>
      <c r="D3835" s="305" t="s">
        <v>36</v>
      </c>
      <c r="E3835" s="306">
        <v>0.49690000000000001</v>
      </c>
    </row>
    <row r="3836" spans="1:5" x14ac:dyDescent="0.25">
      <c r="A3836" s="302" t="s">
        <v>5129</v>
      </c>
      <c r="B3836" s="305">
        <v>101876</v>
      </c>
      <c r="C3836" s="302" t="s">
        <v>943</v>
      </c>
      <c r="D3836" s="305" t="s">
        <v>36</v>
      </c>
      <c r="E3836" s="306">
        <v>0.42759999999999998</v>
      </c>
    </row>
    <row r="3837" spans="1:5" x14ac:dyDescent="0.25">
      <c r="A3837" s="302" t="s">
        <v>5129</v>
      </c>
      <c r="B3837" s="305">
        <v>97360</v>
      </c>
      <c r="C3837" s="302" t="s">
        <v>5171</v>
      </c>
      <c r="D3837" s="305" t="s">
        <v>36</v>
      </c>
      <c r="E3837" s="306">
        <v>4.1000000000000002E-2</v>
      </c>
    </row>
    <row r="3838" spans="1:5" x14ac:dyDescent="0.25">
      <c r="A3838" s="302" t="s">
        <v>5129</v>
      </c>
      <c r="B3838" s="305">
        <v>97361</v>
      </c>
      <c r="C3838" s="302" t="s">
        <v>5172</v>
      </c>
      <c r="D3838" s="305" t="s">
        <v>36</v>
      </c>
      <c r="E3838" s="306">
        <v>4.1000000000000002E-2</v>
      </c>
    </row>
    <row r="3839" spans="1:5" x14ac:dyDescent="0.25">
      <c r="A3839" s="302" t="s">
        <v>5129</v>
      </c>
      <c r="B3839" s="305">
        <v>97359</v>
      </c>
      <c r="C3839" s="302" t="s">
        <v>5173</v>
      </c>
      <c r="D3839" s="305" t="s">
        <v>36</v>
      </c>
      <c r="E3839" s="306">
        <v>5.2699999999999997E-2</v>
      </c>
    </row>
    <row r="3840" spans="1:5" x14ac:dyDescent="0.25">
      <c r="A3840" s="302" t="s">
        <v>5129</v>
      </c>
      <c r="B3840" s="305">
        <v>101946</v>
      </c>
      <c r="C3840" s="302" t="s">
        <v>5174</v>
      </c>
      <c r="D3840" s="305" t="s">
        <v>36</v>
      </c>
      <c r="E3840" s="306">
        <v>0.25090000000000001</v>
      </c>
    </row>
    <row r="3841" spans="1:5" x14ac:dyDescent="0.25">
      <c r="A3841" s="302" t="s">
        <v>5129</v>
      </c>
      <c r="B3841" s="305">
        <v>97362</v>
      </c>
      <c r="C3841" s="302" t="s">
        <v>5175</v>
      </c>
      <c r="D3841" s="305" t="s">
        <v>36</v>
      </c>
      <c r="E3841" s="306">
        <v>2.23E-2</v>
      </c>
    </row>
    <row r="3842" spans="1:5" x14ac:dyDescent="0.25">
      <c r="A3842" s="302" t="s">
        <v>5176</v>
      </c>
      <c r="B3842" s="305">
        <v>101553</v>
      </c>
      <c r="C3842" s="302" t="s">
        <v>5177</v>
      </c>
      <c r="D3842" s="305" t="s">
        <v>36</v>
      </c>
      <c r="E3842" s="306">
        <v>0.33929999999999999</v>
      </c>
    </row>
    <row r="3843" spans="1:5" x14ac:dyDescent="0.25">
      <c r="A3843" s="302" t="s">
        <v>5176</v>
      </c>
      <c r="B3843" s="305">
        <v>101554</v>
      </c>
      <c r="C3843" s="302" t="s">
        <v>5178</v>
      </c>
      <c r="D3843" s="305" t="s">
        <v>36</v>
      </c>
      <c r="E3843" s="306">
        <v>0.45979999999999999</v>
      </c>
    </row>
    <row r="3844" spans="1:5" x14ac:dyDescent="0.25">
      <c r="A3844" s="302" t="s">
        <v>5176</v>
      </c>
      <c r="B3844" s="305">
        <v>101555</v>
      </c>
      <c r="C3844" s="302" t="s">
        <v>5179</v>
      </c>
      <c r="D3844" s="305" t="s">
        <v>36</v>
      </c>
      <c r="E3844" s="306">
        <v>0.67959999999999998</v>
      </c>
    </row>
    <row r="3845" spans="1:5" x14ac:dyDescent="0.25">
      <c r="A3845" s="302" t="s">
        <v>5176</v>
      </c>
      <c r="B3845" s="305">
        <v>101556</v>
      </c>
      <c r="C3845" s="302" t="s">
        <v>5180</v>
      </c>
      <c r="D3845" s="305" t="s">
        <v>36</v>
      </c>
      <c r="E3845" s="306">
        <v>0.73540000000000005</v>
      </c>
    </row>
    <row r="3846" spans="1:5" x14ac:dyDescent="0.25">
      <c r="A3846" s="302" t="s">
        <v>5176</v>
      </c>
      <c r="B3846" s="305">
        <v>101537</v>
      </c>
      <c r="C3846" s="302" t="s">
        <v>5181</v>
      </c>
      <c r="D3846" s="305" t="s">
        <v>36</v>
      </c>
      <c r="E3846" s="306">
        <v>0.47399999999999998</v>
      </c>
    </row>
    <row r="3847" spans="1:5" x14ac:dyDescent="0.25">
      <c r="A3847" s="302" t="s">
        <v>5176</v>
      </c>
      <c r="B3847" s="305">
        <v>101538</v>
      </c>
      <c r="C3847" s="302" t="s">
        <v>5182</v>
      </c>
      <c r="D3847" s="305" t="s">
        <v>36</v>
      </c>
      <c r="E3847" s="306">
        <v>0.27960000000000002</v>
      </c>
    </row>
    <row r="3848" spans="1:5" x14ac:dyDescent="0.25">
      <c r="A3848" s="302" t="s">
        <v>5176</v>
      </c>
      <c r="B3848" s="305">
        <v>101542</v>
      </c>
      <c r="C3848" s="302" t="s">
        <v>5183</v>
      </c>
      <c r="D3848" s="305" t="s">
        <v>36</v>
      </c>
      <c r="E3848" s="306">
        <v>0.3044</v>
      </c>
    </row>
    <row r="3849" spans="1:5" x14ac:dyDescent="0.25">
      <c r="A3849" s="302" t="s">
        <v>5176</v>
      </c>
      <c r="B3849" s="305">
        <v>101539</v>
      </c>
      <c r="C3849" s="302" t="s">
        <v>5184</v>
      </c>
      <c r="D3849" s="305" t="s">
        <v>36</v>
      </c>
      <c r="E3849" s="306">
        <v>0.33300000000000002</v>
      </c>
    </row>
    <row r="3850" spans="1:5" x14ac:dyDescent="0.25">
      <c r="A3850" s="302" t="s">
        <v>5176</v>
      </c>
      <c r="B3850" s="305">
        <v>101543</v>
      </c>
      <c r="C3850" s="302" t="s">
        <v>5185</v>
      </c>
      <c r="D3850" s="305" t="s">
        <v>36</v>
      </c>
      <c r="E3850" s="306">
        <v>0.33860000000000001</v>
      </c>
    </row>
    <row r="3851" spans="1:5" x14ac:dyDescent="0.25">
      <c r="A3851" s="302" t="s">
        <v>5176</v>
      </c>
      <c r="B3851" s="305">
        <v>101540</v>
      </c>
      <c r="C3851" s="302" t="s">
        <v>5186</v>
      </c>
      <c r="D3851" s="305" t="s">
        <v>36</v>
      </c>
      <c r="E3851" s="306">
        <v>0.29920000000000002</v>
      </c>
    </row>
    <row r="3852" spans="1:5" x14ac:dyDescent="0.25">
      <c r="A3852" s="302" t="s">
        <v>5176</v>
      </c>
      <c r="B3852" s="305">
        <v>101544</v>
      </c>
      <c r="C3852" s="302" t="s">
        <v>5187</v>
      </c>
      <c r="D3852" s="305" t="s">
        <v>36</v>
      </c>
      <c r="E3852" s="306">
        <v>0.3196</v>
      </c>
    </row>
    <row r="3853" spans="1:5" x14ac:dyDescent="0.25">
      <c r="A3853" s="302" t="s">
        <v>5176</v>
      </c>
      <c r="B3853" s="305">
        <v>101541</v>
      </c>
      <c r="C3853" s="302" t="s">
        <v>5188</v>
      </c>
      <c r="D3853" s="305" t="s">
        <v>36</v>
      </c>
      <c r="E3853" s="306">
        <v>0.3054</v>
      </c>
    </row>
    <row r="3854" spans="1:5" x14ac:dyDescent="0.25">
      <c r="A3854" s="302" t="s">
        <v>5176</v>
      </c>
      <c r="B3854" s="305">
        <v>101545</v>
      </c>
      <c r="C3854" s="302" t="s">
        <v>5189</v>
      </c>
      <c r="D3854" s="305" t="s">
        <v>36</v>
      </c>
      <c r="E3854" s="306">
        <v>0.29599999999999999</v>
      </c>
    </row>
    <row r="3855" spans="1:5" x14ac:dyDescent="0.25">
      <c r="A3855" s="302" t="s">
        <v>5176</v>
      </c>
      <c r="B3855" s="305">
        <v>101560</v>
      </c>
      <c r="C3855" s="302" t="s">
        <v>5190</v>
      </c>
      <c r="D3855" s="305" t="s">
        <v>8</v>
      </c>
      <c r="E3855" s="306">
        <v>7.4999999999999997E-3</v>
      </c>
    </row>
    <row r="3856" spans="1:5" x14ac:dyDescent="0.25">
      <c r="A3856" s="302" t="s">
        <v>5176</v>
      </c>
      <c r="B3856" s="305">
        <v>101568</v>
      </c>
      <c r="C3856" s="302" t="s">
        <v>5191</v>
      </c>
      <c r="D3856" s="305" t="s">
        <v>8</v>
      </c>
      <c r="E3856" s="306">
        <v>6.9999999999999999E-4</v>
      </c>
    </row>
    <row r="3857" spans="1:5" x14ac:dyDescent="0.25">
      <c r="A3857" s="302" t="s">
        <v>5176</v>
      </c>
      <c r="B3857" s="305">
        <v>101561</v>
      </c>
      <c r="C3857" s="302" t="s">
        <v>5192</v>
      </c>
      <c r="D3857" s="305" t="s">
        <v>8</v>
      </c>
      <c r="E3857" s="306">
        <v>4.7000000000000002E-3</v>
      </c>
    </row>
    <row r="3858" spans="1:5" x14ac:dyDescent="0.25">
      <c r="A3858" s="302" t="s">
        <v>5176</v>
      </c>
      <c r="B3858" s="305">
        <v>101562</v>
      </c>
      <c r="C3858" s="302" t="s">
        <v>231</v>
      </c>
      <c r="D3858" s="305" t="s">
        <v>8</v>
      </c>
      <c r="E3858" s="306">
        <v>3.0999999999999999E-3</v>
      </c>
    </row>
    <row r="3859" spans="1:5" x14ac:dyDescent="0.25">
      <c r="A3859" s="302" t="s">
        <v>5176</v>
      </c>
      <c r="B3859" s="305">
        <v>101563</v>
      </c>
      <c r="C3859" s="302" t="s">
        <v>232</v>
      </c>
      <c r="D3859" s="305" t="s">
        <v>8</v>
      </c>
      <c r="E3859" s="306">
        <v>2.2000000000000001E-3</v>
      </c>
    </row>
    <row r="3860" spans="1:5" x14ac:dyDescent="0.25">
      <c r="A3860" s="302" t="s">
        <v>5176</v>
      </c>
      <c r="B3860" s="305">
        <v>101564</v>
      </c>
      <c r="C3860" s="302" t="s">
        <v>5193</v>
      </c>
      <c r="D3860" s="305" t="s">
        <v>8</v>
      </c>
      <c r="E3860" s="306">
        <v>1.5E-3</v>
      </c>
    </row>
    <row r="3861" spans="1:5" x14ac:dyDescent="0.25">
      <c r="A3861" s="302" t="s">
        <v>5176</v>
      </c>
      <c r="B3861" s="305">
        <v>101565</v>
      </c>
      <c r="C3861" s="302" t="s">
        <v>5194</v>
      </c>
      <c r="D3861" s="305" t="s">
        <v>8</v>
      </c>
      <c r="E3861" s="306">
        <v>1E-3</v>
      </c>
    </row>
    <row r="3862" spans="1:5" x14ac:dyDescent="0.25">
      <c r="A3862" s="302" t="s">
        <v>5176</v>
      </c>
      <c r="B3862" s="305">
        <v>101567</v>
      </c>
      <c r="C3862" s="302" t="s">
        <v>5195</v>
      </c>
      <c r="D3862" s="305" t="s">
        <v>8</v>
      </c>
      <c r="E3862" s="306">
        <v>8.9999999999999998E-4</v>
      </c>
    </row>
    <row r="3863" spans="1:5" x14ac:dyDescent="0.25">
      <c r="A3863" s="302" t="s">
        <v>5176</v>
      </c>
      <c r="B3863" s="305">
        <v>101501</v>
      </c>
      <c r="C3863" s="302" t="s">
        <v>5196</v>
      </c>
      <c r="D3863" s="305" t="s">
        <v>36</v>
      </c>
      <c r="E3863" s="306">
        <v>0.2742</v>
      </c>
    </row>
    <row r="3864" spans="1:5" x14ac:dyDescent="0.25">
      <c r="A3864" s="302" t="s">
        <v>5176</v>
      </c>
      <c r="B3864" s="305">
        <v>101502</v>
      </c>
      <c r="C3864" s="302" t="s">
        <v>5197</v>
      </c>
      <c r="D3864" s="305" t="s">
        <v>36</v>
      </c>
      <c r="E3864" s="306">
        <v>0.26910000000000001</v>
      </c>
    </row>
    <row r="3865" spans="1:5" x14ac:dyDescent="0.25">
      <c r="A3865" s="302" t="s">
        <v>5176</v>
      </c>
      <c r="B3865" s="305">
        <v>101503</v>
      </c>
      <c r="C3865" s="302" t="s">
        <v>5198</v>
      </c>
      <c r="D3865" s="305" t="s">
        <v>36</v>
      </c>
      <c r="E3865" s="306">
        <v>0.24010000000000001</v>
      </c>
    </row>
    <row r="3866" spans="1:5" x14ac:dyDescent="0.25">
      <c r="A3866" s="302" t="s">
        <v>5176</v>
      </c>
      <c r="B3866" s="305">
        <v>101504</v>
      </c>
      <c r="C3866" s="302" t="s">
        <v>5199</v>
      </c>
      <c r="D3866" s="305" t="s">
        <v>36</v>
      </c>
      <c r="E3866" s="306">
        <v>0.22550000000000001</v>
      </c>
    </row>
    <row r="3867" spans="1:5" x14ac:dyDescent="0.25">
      <c r="A3867" s="302" t="s">
        <v>5176</v>
      </c>
      <c r="B3867" s="305">
        <v>101497</v>
      </c>
      <c r="C3867" s="302" t="s">
        <v>5200</v>
      </c>
      <c r="D3867" s="305" t="s">
        <v>36</v>
      </c>
      <c r="E3867" s="306">
        <v>0.28100000000000003</v>
      </c>
    </row>
    <row r="3868" spans="1:5" x14ac:dyDescent="0.25">
      <c r="A3868" s="302" t="s">
        <v>5176</v>
      </c>
      <c r="B3868" s="305">
        <v>101498</v>
      </c>
      <c r="C3868" s="302" t="s">
        <v>5201</v>
      </c>
      <c r="D3868" s="305" t="s">
        <v>36</v>
      </c>
      <c r="E3868" s="306">
        <v>0.27539999999999998</v>
      </c>
    </row>
    <row r="3869" spans="1:5" x14ac:dyDescent="0.25">
      <c r="A3869" s="302" t="s">
        <v>5176</v>
      </c>
      <c r="B3869" s="305">
        <v>101499</v>
      </c>
      <c r="C3869" s="302" t="s">
        <v>5202</v>
      </c>
      <c r="D3869" s="305" t="s">
        <v>36</v>
      </c>
      <c r="E3869" s="306">
        <v>0.24629999999999999</v>
      </c>
    </row>
    <row r="3870" spans="1:5" x14ac:dyDescent="0.25">
      <c r="A3870" s="302" t="s">
        <v>5176</v>
      </c>
      <c r="B3870" s="305">
        <v>101500</v>
      </c>
      <c r="C3870" s="302" t="s">
        <v>5203</v>
      </c>
      <c r="D3870" s="305" t="s">
        <v>36</v>
      </c>
      <c r="E3870" s="306">
        <v>0.23119999999999999</v>
      </c>
    </row>
    <row r="3871" spans="1:5" x14ac:dyDescent="0.25">
      <c r="A3871" s="302" t="s">
        <v>5176</v>
      </c>
      <c r="B3871" s="305">
        <v>101493</v>
      </c>
      <c r="C3871" s="302" t="s">
        <v>5204</v>
      </c>
      <c r="D3871" s="305" t="s">
        <v>36</v>
      </c>
      <c r="E3871" s="306">
        <v>0.29670000000000002</v>
      </c>
    </row>
    <row r="3872" spans="1:5" x14ac:dyDescent="0.25">
      <c r="A3872" s="302" t="s">
        <v>5176</v>
      </c>
      <c r="B3872" s="305">
        <v>101494</v>
      </c>
      <c r="C3872" s="302" t="s">
        <v>5205</v>
      </c>
      <c r="D3872" s="305" t="s">
        <v>36</v>
      </c>
      <c r="E3872" s="306">
        <v>0.2913</v>
      </c>
    </row>
    <row r="3873" spans="1:5" x14ac:dyDescent="0.25">
      <c r="A3873" s="302" t="s">
        <v>5176</v>
      </c>
      <c r="B3873" s="305">
        <v>101495</v>
      </c>
      <c r="C3873" s="302" t="s">
        <v>5206</v>
      </c>
      <c r="D3873" s="305" t="s">
        <v>36</v>
      </c>
      <c r="E3873" s="306">
        <v>0.26800000000000002</v>
      </c>
    </row>
    <row r="3874" spans="1:5" x14ac:dyDescent="0.25">
      <c r="A3874" s="302" t="s">
        <v>5176</v>
      </c>
      <c r="B3874" s="305">
        <v>101496</v>
      </c>
      <c r="C3874" s="302" t="s">
        <v>5207</v>
      </c>
      <c r="D3874" s="305" t="s">
        <v>36</v>
      </c>
      <c r="E3874" s="306">
        <v>0.25459999999999999</v>
      </c>
    </row>
    <row r="3875" spans="1:5" x14ac:dyDescent="0.25">
      <c r="A3875" s="302" t="s">
        <v>5176</v>
      </c>
      <c r="B3875" s="305">
        <v>101489</v>
      </c>
      <c r="C3875" s="302" t="s">
        <v>5208</v>
      </c>
      <c r="D3875" s="305" t="s">
        <v>36</v>
      </c>
      <c r="E3875" s="306">
        <v>0.30559999999999998</v>
      </c>
    </row>
    <row r="3876" spans="1:5" x14ac:dyDescent="0.25">
      <c r="A3876" s="302" t="s">
        <v>5176</v>
      </c>
      <c r="B3876" s="305">
        <v>101490</v>
      </c>
      <c r="C3876" s="302" t="s">
        <v>5209</v>
      </c>
      <c r="D3876" s="305" t="s">
        <v>36</v>
      </c>
      <c r="E3876" s="306">
        <v>0.29970000000000002</v>
      </c>
    </row>
    <row r="3877" spans="1:5" x14ac:dyDescent="0.25">
      <c r="A3877" s="302" t="s">
        <v>5176</v>
      </c>
      <c r="B3877" s="305">
        <v>101491</v>
      </c>
      <c r="C3877" s="302" t="s">
        <v>5210</v>
      </c>
      <c r="D3877" s="305" t="s">
        <v>36</v>
      </c>
      <c r="E3877" s="306">
        <v>0.27650000000000002</v>
      </c>
    </row>
    <row r="3878" spans="1:5" x14ac:dyDescent="0.25">
      <c r="A3878" s="302" t="s">
        <v>5176</v>
      </c>
      <c r="B3878" s="305">
        <v>101492</v>
      </c>
      <c r="C3878" s="302" t="s">
        <v>5211</v>
      </c>
      <c r="D3878" s="305" t="s">
        <v>36</v>
      </c>
      <c r="E3878" s="306">
        <v>0.26250000000000001</v>
      </c>
    </row>
    <row r="3879" spans="1:5" x14ac:dyDescent="0.25">
      <c r="A3879" s="302" t="s">
        <v>5176</v>
      </c>
      <c r="B3879" s="305">
        <v>101509</v>
      </c>
      <c r="C3879" s="302" t="s">
        <v>5212</v>
      </c>
      <c r="D3879" s="305" t="s">
        <v>36</v>
      </c>
      <c r="E3879" s="306">
        <v>0.26169999999999999</v>
      </c>
    </row>
    <row r="3880" spans="1:5" x14ac:dyDescent="0.25">
      <c r="A3880" s="302" t="s">
        <v>5176</v>
      </c>
      <c r="B3880" s="305">
        <v>101510</v>
      </c>
      <c r="C3880" s="302" t="s">
        <v>5213</v>
      </c>
      <c r="D3880" s="305" t="s">
        <v>36</v>
      </c>
      <c r="E3880" s="306">
        <v>0.25690000000000002</v>
      </c>
    </row>
    <row r="3881" spans="1:5" x14ac:dyDescent="0.25">
      <c r="A3881" s="302" t="s">
        <v>5176</v>
      </c>
      <c r="B3881" s="305">
        <v>101511</v>
      </c>
      <c r="C3881" s="302" t="s">
        <v>5214</v>
      </c>
      <c r="D3881" s="305" t="s">
        <v>36</v>
      </c>
      <c r="E3881" s="306">
        <v>0.22320000000000001</v>
      </c>
    </row>
    <row r="3882" spans="1:5" x14ac:dyDescent="0.25">
      <c r="A3882" s="302" t="s">
        <v>5176</v>
      </c>
      <c r="B3882" s="305">
        <v>101512</v>
      </c>
      <c r="C3882" s="302" t="s">
        <v>5215</v>
      </c>
      <c r="D3882" s="305" t="s">
        <v>36</v>
      </c>
      <c r="E3882" s="306">
        <v>0.2077</v>
      </c>
    </row>
    <row r="3883" spans="1:5" x14ac:dyDescent="0.25">
      <c r="A3883" s="302" t="s">
        <v>5176</v>
      </c>
      <c r="B3883" s="305">
        <v>101505</v>
      </c>
      <c r="C3883" s="302" t="s">
        <v>5216</v>
      </c>
      <c r="D3883" s="305" t="s">
        <v>36</v>
      </c>
      <c r="E3883" s="306">
        <v>0.28050000000000003</v>
      </c>
    </row>
    <row r="3884" spans="1:5" x14ac:dyDescent="0.25">
      <c r="A3884" s="302" t="s">
        <v>5176</v>
      </c>
      <c r="B3884" s="305">
        <v>101506</v>
      </c>
      <c r="C3884" s="302" t="s">
        <v>5217</v>
      </c>
      <c r="D3884" s="305" t="s">
        <v>36</v>
      </c>
      <c r="E3884" s="306">
        <v>0.2737</v>
      </c>
    </row>
    <row r="3885" spans="1:5" x14ac:dyDescent="0.25">
      <c r="A3885" s="302" t="s">
        <v>5176</v>
      </c>
      <c r="B3885" s="305">
        <v>101507</v>
      </c>
      <c r="C3885" s="302" t="s">
        <v>5218</v>
      </c>
      <c r="D3885" s="305" t="s">
        <v>36</v>
      </c>
      <c r="E3885" s="306">
        <v>0.2382</v>
      </c>
    </row>
    <row r="3886" spans="1:5" x14ac:dyDescent="0.25">
      <c r="A3886" s="302" t="s">
        <v>5176</v>
      </c>
      <c r="B3886" s="305">
        <v>101508</v>
      </c>
      <c r="C3886" s="302" t="s">
        <v>977</v>
      </c>
      <c r="D3886" s="305" t="s">
        <v>36</v>
      </c>
      <c r="E3886" s="306">
        <v>0.2205</v>
      </c>
    </row>
    <row r="3887" spans="1:5" x14ac:dyDescent="0.25">
      <c r="A3887" s="302" t="s">
        <v>5176</v>
      </c>
      <c r="B3887" s="305">
        <v>101525</v>
      </c>
      <c r="C3887" s="302" t="s">
        <v>5219</v>
      </c>
      <c r="D3887" s="305" t="s">
        <v>36</v>
      </c>
      <c r="E3887" s="306">
        <v>0.20180000000000001</v>
      </c>
    </row>
    <row r="3888" spans="1:5" x14ac:dyDescent="0.25">
      <c r="A3888" s="302" t="s">
        <v>5176</v>
      </c>
      <c r="B3888" s="305">
        <v>101526</v>
      </c>
      <c r="C3888" s="302" t="s">
        <v>5220</v>
      </c>
      <c r="D3888" s="305" t="s">
        <v>36</v>
      </c>
      <c r="E3888" s="306">
        <v>0.20319999999999999</v>
      </c>
    </row>
    <row r="3889" spans="1:5" x14ac:dyDescent="0.25">
      <c r="A3889" s="302" t="s">
        <v>5176</v>
      </c>
      <c r="B3889" s="305">
        <v>101527</v>
      </c>
      <c r="C3889" s="302" t="s">
        <v>5221</v>
      </c>
      <c r="D3889" s="305" t="s">
        <v>36</v>
      </c>
      <c r="E3889" s="306">
        <v>0.154</v>
      </c>
    </row>
    <row r="3890" spans="1:5" x14ac:dyDescent="0.25">
      <c r="A3890" s="302" t="s">
        <v>5176</v>
      </c>
      <c r="B3890" s="305">
        <v>101528</v>
      </c>
      <c r="C3890" s="302" t="s">
        <v>5222</v>
      </c>
      <c r="D3890" s="305" t="s">
        <v>36</v>
      </c>
      <c r="E3890" s="306">
        <v>0.1386</v>
      </c>
    </row>
    <row r="3891" spans="1:5" x14ac:dyDescent="0.25">
      <c r="A3891" s="302" t="s">
        <v>5176</v>
      </c>
      <c r="B3891" s="305">
        <v>101521</v>
      </c>
      <c r="C3891" s="302" t="s">
        <v>5223</v>
      </c>
      <c r="D3891" s="305" t="s">
        <v>36</v>
      </c>
      <c r="E3891" s="306">
        <v>0.2135</v>
      </c>
    </row>
    <row r="3892" spans="1:5" x14ac:dyDescent="0.25">
      <c r="A3892" s="302" t="s">
        <v>5176</v>
      </c>
      <c r="B3892" s="305">
        <v>101522</v>
      </c>
      <c r="C3892" s="302" t="s">
        <v>5224</v>
      </c>
      <c r="D3892" s="305" t="s">
        <v>36</v>
      </c>
      <c r="E3892" s="306">
        <v>0.21310000000000001</v>
      </c>
    </row>
    <row r="3893" spans="1:5" x14ac:dyDescent="0.25">
      <c r="A3893" s="302" t="s">
        <v>5176</v>
      </c>
      <c r="B3893" s="305">
        <v>101523</v>
      </c>
      <c r="C3893" s="302" t="s">
        <v>5225</v>
      </c>
      <c r="D3893" s="305" t="s">
        <v>36</v>
      </c>
      <c r="E3893" s="306">
        <v>0.16389999999999999</v>
      </c>
    </row>
    <row r="3894" spans="1:5" x14ac:dyDescent="0.25">
      <c r="A3894" s="302" t="s">
        <v>5176</v>
      </c>
      <c r="B3894" s="305">
        <v>101524</v>
      </c>
      <c r="C3894" s="302" t="s">
        <v>5226</v>
      </c>
      <c r="D3894" s="305" t="s">
        <v>36</v>
      </c>
      <c r="E3894" s="306">
        <v>0.1472</v>
      </c>
    </row>
    <row r="3895" spans="1:5" x14ac:dyDescent="0.25">
      <c r="A3895" s="302" t="s">
        <v>5176</v>
      </c>
      <c r="B3895" s="305">
        <v>101517</v>
      </c>
      <c r="C3895" s="302" t="s">
        <v>5227</v>
      </c>
      <c r="D3895" s="305" t="s">
        <v>36</v>
      </c>
      <c r="E3895" s="306">
        <v>0.22059999999999999</v>
      </c>
    </row>
    <row r="3896" spans="1:5" x14ac:dyDescent="0.25">
      <c r="A3896" s="302" t="s">
        <v>5176</v>
      </c>
      <c r="B3896" s="305">
        <v>101518</v>
      </c>
      <c r="C3896" s="302" t="s">
        <v>5228</v>
      </c>
      <c r="D3896" s="305" t="s">
        <v>36</v>
      </c>
      <c r="E3896" s="306">
        <v>0.21940000000000001</v>
      </c>
    </row>
    <row r="3897" spans="1:5" x14ac:dyDescent="0.25">
      <c r="A3897" s="302" t="s">
        <v>5176</v>
      </c>
      <c r="B3897" s="305">
        <v>101519</v>
      </c>
      <c r="C3897" s="302" t="s">
        <v>5229</v>
      </c>
      <c r="D3897" s="305" t="s">
        <v>36</v>
      </c>
      <c r="E3897" s="306">
        <v>0.17430000000000001</v>
      </c>
    </row>
    <row r="3898" spans="1:5" x14ac:dyDescent="0.25">
      <c r="A3898" s="302" t="s">
        <v>5176</v>
      </c>
      <c r="B3898" s="305">
        <v>101520</v>
      </c>
      <c r="C3898" s="302" t="s">
        <v>5230</v>
      </c>
      <c r="D3898" s="305" t="s">
        <v>36</v>
      </c>
      <c r="E3898" s="306">
        <v>0.1575</v>
      </c>
    </row>
    <row r="3899" spans="1:5" x14ac:dyDescent="0.25">
      <c r="A3899" s="302" t="s">
        <v>5176</v>
      </c>
      <c r="B3899" s="305">
        <v>101513</v>
      </c>
      <c r="C3899" s="302" t="s">
        <v>5231</v>
      </c>
      <c r="D3899" s="305" t="s">
        <v>36</v>
      </c>
      <c r="E3899" s="306">
        <v>0.23849999999999999</v>
      </c>
    </row>
    <row r="3900" spans="1:5" x14ac:dyDescent="0.25">
      <c r="A3900" s="302" t="s">
        <v>5176</v>
      </c>
      <c r="B3900" s="305">
        <v>101514</v>
      </c>
      <c r="C3900" s="302" t="s">
        <v>5232</v>
      </c>
      <c r="D3900" s="305" t="s">
        <v>36</v>
      </c>
      <c r="E3900" s="306">
        <v>0.23499999999999999</v>
      </c>
    </row>
    <row r="3901" spans="1:5" x14ac:dyDescent="0.25">
      <c r="A3901" s="302" t="s">
        <v>5176</v>
      </c>
      <c r="B3901" s="305">
        <v>101515</v>
      </c>
      <c r="C3901" s="302" t="s">
        <v>5233</v>
      </c>
      <c r="D3901" s="305" t="s">
        <v>36</v>
      </c>
      <c r="E3901" s="306">
        <v>0.19009999999999999</v>
      </c>
    </row>
    <row r="3902" spans="1:5" x14ac:dyDescent="0.25">
      <c r="A3902" s="302" t="s">
        <v>5176</v>
      </c>
      <c r="B3902" s="305">
        <v>101516</v>
      </c>
      <c r="C3902" s="302" t="s">
        <v>5234</v>
      </c>
      <c r="D3902" s="305" t="s">
        <v>36</v>
      </c>
      <c r="E3902" s="306">
        <v>0.1716</v>
      </c>
    </row>
    <row r="3903" spans="1:5" x14ac:dyDescent="0.25">
      <c r="A3903" s="302" t="s">
        <v>5176</v>
      </c>
      <c r="B3903" s="305">
        <v>101533</v>
      </c>
      <c r="C3903" s="302" t="s">
        <v>5235</v>
      </c>
      <c r="D3903" s="305" t="s">
        <v>36</v>
      </c>
      <c r="E3903" s="306">
        <v>0.1948</v>
      </c>
    </row>
    <row r="3904" spans="1:5" x14ac:dyDescent="0.25">
      <c r="A3904" s="302" t="s">
        <v>5176</v>
      </c>
      <c r="B3904" s="305">
        <v>101534</v>
      </c>
      <c r="C3904" s="302" t="s">
        <v>5236</v>
      </c>
      <c r="D3904" s="305" t="s">
        <v>36</v>
      </c>
      <c r="E3904" s="306">
        <v>0.19739999999999999</v>
      </c>
    </row>
    <row r="3905" spans="1:5" x14ac:dyDescent="0.25">
      <c r="A3905" s="302" t="s">
        <v>5176</v>
      </c>
      <c r="B3905" s="305">
        <v>101535</v>
      </c>
      <c r="C3905" s="302" t="s">
        <v>5237</v>
      </c>
      <c r="D3905" s="305" t="s">
        <v>36</v>
      </c>
      <c r="E3905" s="306">
        <v>0.14430000000000001</v>
      </c>
    </row>
    <row r="3906" spans="1:5" x14ac:dyDescent="0.25">
      <c r="A3906" s="302" t="s">
        <v>5176</v>
      </c>
      <c r="B3906" s="305">
        <v>101536</v>
      </c>
      <c r="C3906" s="302" t="s">
        <v>5238</v>
      </c>
      <c r="D3906" s="305" t="s">
        <v>36</v>
      </c>
      <c r="E3906" s="306">
        <v>0.12920000000000001</v>
      </c>
    </row>
    <row r="3907" spans="1:5" x14ac:dyDescent="0.25">
      <c r="A3907" s="302" t="s">
        <v>5176</v>
      </c>
      <c r="B3907" s="305">
        <v>101529</v>
      </c>
      <c r="C3907" s="302" t="s">
        <v>5239</v>
      </c>
      <c r="D3907" s="305" t="s">
        <v>36</v>
      </c>
      <c r="E3907" s="306">
        <v>0.21940000000000001</v>
      </c>
    </row>
    <row r="3908" spans="1:5" x14ac:dyDescent="0.25">
      <c r="A3908" s="302" t="s">
        <v>5176</v>
      </c>
      <c r="B3908" s="305">
        <v>101530</v>
      </c>
      <c r="C3908" s="302" t="s">
        <v>5240</v>
      </c>
      <c r="D3908" s="305" t="s">
        <v>36</v>
      </c>
      <c r="E3908" s="306">
        <v>0.218</v>
      </c>
    </row>
    <row r="3909" spans="1:5" x14ac:dyDescent="0.25">
      <c r="A3909" s="302" t="s">
        <v>5176</v>
      </c>
      <c r="B3909" s="305">
        <v>101531</v>
      </c>
      <c r="C3909" s="302" t="s">
        <v>5241</v>
      </c>
      <c r="D3909" s="305" t="s">
        <v>36</v>
      </c>
      <c r="E3909" s="306">
        <v>0.161</v>
      </c>
    </row>
    <row r="3910" spans="1:5" x14ac:dyDescent="0.25">
      <c r="A3910" s="302" t="s">
        <v>5176</v>
      </c>
      <c r="B3910" s="305">
        <v>101532</v>
      </c>
      <c r="C3910" s="302" t="s">
        <v>5242</v>
      </c>
      <c r="D3910" s="305" t="s">
        <v>36</v>
      </c>
      <c r="E3910" s="306">
        <v>0.1426</v>
      </c>
    </row>
    <row r="3911" spans="1:5" x14ac:dyDescent="0.25">
      <c r="A3911" s="302" t="s">
        <v>5176</v>
      </c>
      <c r="B3911" s="305">
        <v>101549</v>
      </c>
      <c r="C3911" s="302" t="s">
        <v>5243</v>
      </c>
      <c r="D3911" s="305" t="s">
        <v>36</v>
      </c>
      <c r="E3911" s="306">
        <v>0.27039999999999997</v>
      </c>
    </row>
    <row r="3912" spans="1:5" x14ac:dyDescent="0.25">
      <c r="A3912" s="302" t="s">
        <v>5176</v>
      </c>
      <c r="B3912" s="305">
        <v>101547</v>
      </c>
      <c r="C3912" s="302" t="s">
        <v>5244</v>
      </c>
      <c r="D3912" s="305" t="s">
        <v>36</v>
      </c>
      <c r="E3912" s="306">
        <v>2.1399999999999999E-2</v>
      </c>
    </row>
    <row r="3913" spans="1:5" x14ac:dyDescent="0.25">
      <c r="A3913" s="302" t="s">
        <v>5176</v>
      </c>
      <c r="B3913" s="305">
        <v>101546</v>
      </c>
      <c r="C3913" s="302" t="s">
        <v>5245</v>
      </c>
      <c r="D3913" s="305" t="s">
        <v>36</v>
      </c>
      <c r="E3913" s="306">
        <v>6.6699999999999995E-2</v>
      </c>
    </row>
    <row r="3914" spans="1:5" x14ac:dyDescent="0.25">
      <c r="A3914" s="302" t="s">
        <v>5176</v>
      </c>
      <c r="B3914" s="305">
        <v>101548</v>
      </c>
      <c r="C3914" s="302" t="s">
        <v>5246</v>
      </c>
      <c r="D3914" s="305" t="s">
        <v>36</v>
      </c>
      <c r="E3914" s="306">
        <v>0.26290000000000002</v>
      </c>
    </row>
    <row r="3915" spans="1:5" x14ac:dyDescent="0.25">
      <c r="A3915" s="302" t="s">
        <v>5247</v>
      </c>
      <c r="B3915" s="305">
        <v>94764</v>
      </c>
      <c r="C3915" s="302" t="s">
        <v>5248</v>
      </c>
      <c r="D3915" s="305" t="s">
        <v>36</v>
      </c>
      <c r="E3915" s="306">
        <v>0.15040000000000001</v>
      </c>
    </row>
    <row r="3916" spans="1:5" x14ac:dyDescent="0.25">
      <c r="A3916" s="302" t="s">
        <v>5247</v>
      </c>
      <c r="B3916" s="305">
        <v>94765</v>
      </c>
      <c r="C3916" s="302" t="s">
        <v>5249</v>
      </c>
      <c r="D3916" s="305" t="s">
        <v>36</v>
      </c>
      <c r="E3916" s="306">
        <v>0.13869999999999999</v>
      </c>
    </row>
    <row r="3917" spans="1:5" x14ac:dyDescent="0.25">
      <c r="A3917" s="302" t="s">
        <v>5247</v>
      </c>
      <c r="B3917" s="305">
        <v>94766</v>
      </c>
      <c r="C3917" s="302" t="s">
        <v>5250</v>
      </c>
      <c r="D3917" s="305" t="s">
        <v>36</v>
      </c>
      <c r="E3917" s="306">
        <v>0.12609999999999999</v>
      </c>
    </row>
    <row r="3918" spans="1:5" x14ac:dyDescent="0.25">
      <c r="A3918" s="302" t="s">
        <v>5247</v>
      </c>
      <c r="B3918" s="305">
        <v>94767</v>
      </c>
      <c r="C3918" s="302" t="s">
        <v>5251</v>
      </c>
      <c r="D3918" s="305" t="s">
        <v>36</v>
      </c>
      <c r="E3918" s="306">
        <v>8.6699999999999999E-2</v>
      </c>
    </row>
    <row r="3919" spans="1:5" x14ac:dyDescent="0.25">
      <c r="A3919" s="302" t="s">
        <v>5247</v>
      </c>
      <c r="B3919" s="305">
        <v>94768</v>
      </c>
      <c r="C3919" s="302" t="s">
        <v>5252</v>
      </c>
      <c r="D3919" s="305" t="s">
        <v>36</v>
      </c>
      <c r="E3919" s="306">
        <v>7.8600000000000003E-2</v>
      </c>
    </row>
    <row r="3920" spans="1:5" x14ac:dyDescent="0.25">
      <c r="A3920" s="302" t="s">
        <v>5247</v>
      </c>
      <c r="B3920" s="305">
        <v>94769</v>
      </c>
      <c r="C3920" s="302" t="s">
        <v>5253</v>
      </c>
      <c r="D3920" s="305" t="s">
        <v>36</v>
      </c>
      <c r="E3920" s="306">
        <v>6.0900000000000003E-2</v>
      </c>
    </row>
    <row r="3921" spans="1:5" x14ac:dyDescent="0.25">
      <c r="A3921" s="302" t="s">
        <v>5247</v>
      </c>
      <c r="B3921" s="305">
        <v>94783</v>
      </c>
      <c r="C3921" s="302" t="s">
        <v>5254</v>
      </c>
      <c r="D3921" s="305" t="s">
        <v>36</v>
      </c>
      <c r="E3921" s="306">
        <v>0.31419999999999998</v>
      </c>
    </row>
    <row r="3922" spans="1:5" x14ac:dyDescent="0.25">
      <c r="A3922" s="302" t="s">
        <v>5247</v>
      </c>
      <c r="B3922" s="305">
        <v>94703</v>
      </c>
      <c r="C3922" s="302" t="s">
        <v>5255</v>
      </c>
      <c r="D3922" s="305" t="s">
        <v>36</v>
      </c>
      <c r="E3922" s="306">
        <v>0.29849999999999999</v>
      </c>
    </row>
    <row r="3923" spans="1:5" x14ac:dyDescent="0.25">
      <c r="A3923" s="302" t="s">
        <v>5247</v>
      </c>
      <c r="B3923" s="305">
        <v>94704</v>
      </c>
      <c r="C3923" s="302" t="s">
        <v>5256</v>
      </c>
      <c r="D3923" s="305" t="s">
        <v>36</v>
      </c>
      <c r="E3923" s="306">
        <v>0.22600000000000001</v>
      </c>
    </row>
    <row r="3924" spans="1:5" x14ac:dyDescent="0.25">
      <c r="A3924" s="302" t="s">
        <v>5247</v>
      </c>
      <c r="B3924" s="305">
        <v>94705</v>
      </c>
      <c r="C3924" s="302" t="s">
        <v>5257</v>
      </c>
      <c r="D3924" s="305" t="s">
        <v>36</v>
      </c>
      <c r="E3924" s="306">
        <v>0.16819999999999999</v>
      </c>
    </row>
    <row r="3925" spans="1:5" x14ac:dyDescent="0.25">
      <c r="A3925" s="302" t="s">
        <v>5247</v>
      </c>
      <c r="B3925" s="305">
        <v>94706</v>
      </c>
      <c r="C3925" s="302" t="s">
        <v>5258</v>
      </c>
      <c r="D3925" s="305" t="s">
        <v>36</v>
      </c>
      <c r="E3925" s="306">
        <v>0.1787</v>
      </c>
    </row>
    <row r="3926" spans="1:5" x14ac:dyDescent="0.25">
      <c r="A3926" s="302" t="s">
        <v>5247</v>
      </c>
      <c r="B3926" s="305">
        <v>94707</v>
      </c>
      <c r="C3926" s="302" t="s">
        <v>5259</v>
      </c>
      <c r="D3926" s="305" t="s">
        <v>36</v>
      </c>
      <c r="E3926" s="306">
        <v>0.11559999999999999</v>
      </c>
    </row>
    <row r="3927" spans="1:5" x14ac:dyDescent="0.25">
      <c r="A3927" s="302" t="s">
        <v>5247</v>
      </c>
      <c r="B3927" s="305">
        <v>94715</v>
      </c>
      <c r="C3927" s="302" t="s">
        <v>5260</v>
      </c>
      <c r="D3927" s="305" t="s">
        <v>36</v>
      </c>
      <c r="E3927" s="306">
        <v>4.3900000000000002E-2</v>
      </c>
    </row>
    <row r="3928" spans="1:5" x14ac:dyDescent="0.25">
      <c r="A3928" s="302" t="s">
        <v>5247</v>
      </c>
      <c r="B3928" s="305">
        <v>94713</v>
      </c>
      <c r="C3928" s="302" t="s">
        <v>5261</v>
      </c>
      <c r="D3928" s="305" t="s">
        <v>36</v>
      </c>
      <c r="E3928" s="306">
        <v>4.9099999999999998E-2</v>
      </c>
    </row>
    <row r="3929" spans="1:5" x14ac:dyDescent="0.25">
      <c r="A3929" s="302" t="s">
        <v>5247</v>
      </c>
      <c r="B3929" s="305">
        <v>94714</v>
      </c>
      <c r="C3929" s="302" t="s">
        <v>5262</v>
      </c>
      <c r="D3929" s="305" t="s">
        <v>36</v>
      </c>
      <c r="E3929" s="306">
        <v>3.61E-2</v>
      </c>
    </row>
    <row r="3930" spans="1:5" x14ac:dyDescent="0.25">
      <c r="A3930" s="302" t="s">
        <v>5247</v>
      </c>
      <c r="B3930" s="305">
        <v>94670</v>
      </c>
      <c r="C3930" s="302" t="s">
        <v>5263</v>
      </c>
      <c r="D3930" s="305" t="s">
        <v>36</v>
      </c>
      <c r="E3930" s="306">
        <v>0.24030000000000001</v>
      </c>
    </row>
    <row r="3931" spans="1:5" x14ac:dyDescent="0.25">
      <c r="A3931" s="302" t="s">
        <v>5247</v>
      </c>
      <c r="B3931" s="305">
        <v>94656</v>
      </c>
      <c r="C3931" s="302" t="s">
        <v>5264</v>
      </c>
      <c r="D3931" s="305" t="s">
        <v>36</v>
      </c>
      <c r="E3931" s="306">
        <v>0.504</v>
      </c>
    </row>
    <row r="3932" spans="1:5" x14ac:dyDescent="0.25">
      <c r="A3932" s="302" t="s">
        <v>5247</v>
      </c>
      <c r="B3932" s="305">
        <v>94658</v>
      </c>
      <c r="C3932" s="302" t="s">
        <v>5265</v>
      </c>
      <c r="D3932" s="305" t="s">
        <v>36</v>
      </c>
      <c r="E3932" s="306">
        <v>0.43309999999999998</v>
      </c>
    </row>
    <row r="3933" spans="1:5" x14ac:dyDescent="0.25">
      <c r="A3933" s="302" t="s">
        <v>5247</v>
      </c>
      <c r="B3933" s="305">
        <v>94660</v>
      </c>
      <c r="C3933" s="302" t="s">
        <v>5266</v>
      </c>
      <c r="D3933" s="305" t="s">
        <v>36</v>
      </c>
      <c r="E3933" s="306">
        <v>0.36259999999999998</v>
      </c>
    </row>
    <row r="3934" spans="1:5" x14ac:dyDescent="0.25">
      <c r="A3934" s="302" t="s">
        <v>5247</v>
      </c>
      <c r="B3934" s="305">
        <v>94662</v>
      </c>
      <c r="C3934" s="302" t="s">
        <v>5267</v>
      </c>
      <c r="D3934" s="305" t="s">
        <v>36</v>
      </c>
      <c r="E3934" s="306">
        <v>0.38469999999999999</v>
      </c>
    </row>
    <row r="3935" spans="1:5" x14ac:dyDescent="0.25">
      <c r="A3935" s="302" t="s">
        <v>5247</v>
      </c>
      <c r="B3935" s="305">
        <v>94664</v>
      </c>
      <c r="C3935" s="302" t="s">
        <v>5268</v>
      </c>
      <c r="D3935" s="305" t="s">
        <v>36</v>
      </c>
      <c r="E3935" s="306">
        <v>0.27800000000000002</v>
      </c>
    </row>
    <row r="3936" spans="1:5" x14ac:dyDescent="0.25">
      <c r="A3936" s="302" t="s">
        <v>5247</v>
      </c>
      <c r="B3936" s="305">
        <v>94666</v>
      </c>
      <c r="C3936" s="302" t="s">
        <v>5269</v>
      </c>
      <c r="D3936" s="305" t="s">
        <v>36</v>
      </c>
      <c r="E3936" s="306">
        <v>0.25069999999999998</v>
      </c>
    </row>
    <row r="3937" spans="1:5" x14ac:dyDescent="0.25">
      <c r="A3937" s="302" t="s">
        <v>5247</v>
      </c>
      <c r="B3937" s="305">
        <v>94668</v>
      </c>
      <c r="C3937" s="302" t="s">
        <v>5270</v>
      </c>
      <c r="D3937" s="305" t="s">
        <v>36</v>
      </c>
      <c r="E3937" s="306">
        <v>0.23580000000000001</v>
      </c>
    </row>
    <row r="3938" spans="1:5" x14ac:dyDescent="0.25">
      <c r="A3938" s="302" t="s">
        <v>5247</v>
      </c>
      <c r="B3938" s="305">
        <v>105215</v>
      </c>
      <c r="C3938" s="302" t="s">
        <v>5271</v>
      </c>
      <c r="D3938" s="305" t="s">
        <v>36</v>
      </c>
      <c r="E3938" s="306">
        <v>0.17169999999999999</v>
      </c>
    </row>
    <row r="3939" spans="1:5" x14ac:dyDescent="0.25">
      <c r="A3939" s="302" t="s">
        <v>5247</v>
      </c>
      <c r="B3939" s="305">
        <v>105216</v>
      </c>
      <c r="C3939" s="302" t="s">
        <v>5272</v>
      </c>
      <c r="D3939" s="305" t="s">
        <v>36</v>
      </c>
      <c r="E3939" s="306">
        <v>5.8700000000000002E-2</v>
      </c>
    </row>
    <row r="3940" spans="1:5" x14ac:dyDescent="0.25">
      <c r="A3940" s="302" t="s">
        <v>5247</v>
      </c>
      <c r="B3940" s="305">
        <v>105217</v>
      </c>
      <c r="C3940" s="302" t="s">
        <v>5273</v>
      </c>
      <c r="D3940" s="305" t="s">
        <v>36</v>
      </c>
      <c r="E3940" s="306">
        <v>5.57E-2</v>
      </c>
    </row>
    <row r="3941" spans="1:5" x14ac:dyDescent="0.25">
      <c r="A3941" s="302" t="s">
        <v>5247</v>
      </c>
      <c r="B3941" s="305">
        <v>105214</v>
      </c>
      <c r="C3941" s="302" t="s">
        <v>5274</v>
      </c>
      <c r="D3941" s="305" t="s">
        <v>36</v>
      </c>
      <c r="E3941" s="306">
        <v>7.4999999999999997E-2</v>
      </c>
    </row>
    <row r="3942" spans="1:5" x14ac:dyDescent="0.25">
      <c r="A3942" s="302" t="s">
        <v>5247</v>
      </c>
      <c r="B3942" s="305">
        <v>105218</v>
      </c>
      <c r="C3942" s="302" t="s">
        <v>5275</v>
      </c>
      <c r="D3942" s="305" t="s">
        <v>36</v>
      </c>
      <c r="E3942" s="306">
        <v>4.9099999999999998E-2</v>
      </c>
    </row>
    <row r="3943" spans="1:5" x14ac:dyDescent="0.25">
      <c r="A3943" s="302" t="s">
        <v>5247</v>
      </c>
      <c r="B3943" s="305">
        <v>105213</v>
      </c>
      <c r="C3943" s="302" t="s">
        <v>5276</v>
      </c>
      <c r="D3943" s="305" t="s">
        <v>36</v>
      </c>
      <c r="E3943" s="306">
        <v>0.107</v>
      </c>
    </row>
    <row r="3944" spans="1:5" x14ac:dyDescent="0.25">
      <c r="A3944" s="302" t="s">
        <v>5247</v>
      </c>
      <c r="B3944" s="305">
        <v>105233</v>
      </c>
      <c r="C3944" s="302" t="s">
        <v>5277</v>
      </c>
      <c r="D3944" s="305" t="s">
        <v>36</v>
      </c>
      <c r="E3944" s="306">
        <v>0.29099999999999998</v>
      </c>
    </row>
    <row r="3945" spans="1:5" x14ac:dyDescent="0.25">
      <c r="A3945" s="302" t="s">
        <v>5247</v>
      </c>
      <c r="B3945" s="305">
        <v>105234</v>
      </c>
      <c r="C3945" s="302" t="s">
        <v>5278</v>
      </c>
      <c r="D3945" s="305" t="s">
        <v>36</v>
      </c>
      <c r="E3945" s="306">
        <v>0.29809999999999998</v>
      </c>
    </row>
    <row r="3946" spans="1:5" x14ac:dyDescent="0.25">
      <c r="A3946" s="302" t="s">
        <v>5247</v>
      </c>
      <c r="B3946" s="305">
        <v>105228</v>
      </c>
      <c r="C3946" s="302" t="s">
        <v>5279</v>
      </c>
      <c r="D3946" s="305" t="s">
        <v>36</v>
      </c>
      <c r="E3946" s="306">
        <v>0.26779999999999998</v>
      </c>
    </row>
    <row r="3947" spans="1:5" x14ac:dyDescent="0.25">
      <c r="A3947" s="302" t="s">
        <v>5247</v>
      </c>
      <c r="B3947" s="305">
        <v>105138</v>
      </c>
      <c r="C3947" s="302" t="s">
        <v>5280</v>
      </c>
      <c r="D3947" s="305" t="s">
        <v>36</v>
      </c>
      <c r="E3947" s="306">
        <v>0.20780000000000001</v>
      </c>
    </row>
    <row r="3948" spans="1:5" x14ac:dyDescent="0.25">
      <c r="A3948" s="302" t="s">
        <v>5247</v>
      </c>
      <c r="B3948" s="305">
        <v>105139</v>
      </c>
      <c r="C3948" s="302" t="s">
        <v>5281</v>
      </c>
      <c r="D3948" s="305" t="s">
        <v>36</v>
      </c>
      <c r="E3948" s="306">
        <v>0.18909999999999999</v>
      </c>
    </row>
    <row r="3949" spans="1:5" x14ac:dyDescent="0.25">
      <c r="A3949" s="302" t="s">
        <v>5247</v>
      </c>
      <c r="B3949" s="305">
        <v>105140</v>
      </c>
      <c r="C3949" s="302" t="s">
        <v>5282</v>
      </c>
      <c r="D3949" s="305" t="s">
        <v>36</v>
      </c>
      <c r="E3949" s="306">
        <v>0.1827</v>
      </c>
    </row>
    <row r="3950" spans="1:5" x14ac:dyDescent="0.25">
      <c r="A3950" s="302" t="s">
        <v>5247</v>
      </c>
      <c r="B3950" s="305">
        <v>105141</v>
      </c>
      <c r="C3950" s="302" t="s">
        <v>5283</v>
      </c>
      <c r="D3950" s="305" t="s">
        <v>36</v>
      </c>
      <c r="E3950" s="306">
        <v>0.19589999999999999</v>
      </c>
    </row>
    <row r="3951" spans="1:5" x14ac:dyDescent="0.25">
      <c r="A3951" s="302" t="s">
        <v>5247</v>
      </c>
      <c r="B3951" s="305">
        <v>105172</v>
      </c>
      <c r="C3951" s="302" t="s">
        <v>5284</v>
      </c>
      <c r="D3951" s="305" t="s">
        <v>36</v>
      </c>
      <c r="E3951" s="306">
        <v>0.21340000000000001</v>
      </c>
    </row>
    <row r="3952" spans="1:5" x14ac:dyDescent="0.25">
      <c r="A3952" s="302" t="s">
        <v>5247</v>
      </c>
      <c r="B3952" s="305">
        <v>105169</v>
      </c>
      <c r="C3952" s="302" t="s">
        <v>5285</v>
      </c>
      <c r="D3952" s="305" t="s">
        <v>36</v>
      </c>
      <c r="E3952" s="306">
        <v>0.22889999999999999</v>
      </c>
    </row>
    <row r="3953" spans="1:5" x14ac:dyDescent="0.25">
      <c r="A3953" s="302" t="s">
        <v>5247</v>
      </c>
      <c r="B3953" s="305">
        <v>105230</v>
      </c>
      <c r="C3953" s="302" t="s">
        <v>5286</v>
      </c>
      <c r="D3953" s="305" t="s">
        <v>36</v>
      </c>
      <c r="E3953" s="306">
        <v>0.44719999999999999</v>
      </c>
    </row>
    <row r="3954" spans="1:5" x14ac:dyDescent="0.25">
      <c r="A3954" s="302" t="s">
        <v>5247</v>
      </c>
      <c r="B3954" s="305">
        <v>105231</v>
      </c>
      <c r="C3954" s="302" t="s">
        <v>5287</v>
      </c>
      <c r="D3954" s="305" t="s">
        <v>36</v>
      </c>
      <c r="E3954" s="306">
        <v>0.4289</v>
      </c>
    </row>
    <row r="3955" spans="1:5" x14ac:dyDescent="0.25">
      <c r="A3955" s="302" t="s">
        <v>5247</v>
      </c>
      <c r="B3955" s="305">
        <v>105232</v>
      </c>
      <c r="C3955" s="302" t="s">
        <v>5288</v>
      </c>
      <c r="D3955" s="305" t="s">
        <v>36</v>
      </c>
      <c r="E3955" s="306">
        <v>0.2427</v>
      </c>
    </row>
    <row r="3956" spans="1:5" x14ac:dyDescent="0.25">
      <c r="A3956" s="302" t="s">
        <v>5247</v>
      </c>
      <c r="B3956" s="305">
        <v>105229</v>
      </c>
      <c r="C3956" s="302" t="s">
        <v>5289</v>
      </c>
      <c r="D3956" s="305" t="s">
        <v>36</v>
      </c>
      <c r="E3956" s="306">
        <v>0.17460000000000001</v>
      </c>
    </row>
    <row r="3957" spans="1:5" x14ac:dyDescent="0.25">
      <c r="A3957" s="302" t="s">
        <v>5247</v>
      </c>
      <c r="B3957" s="305">
        <v>105146</v>
      </c>
      <c r="C3957" s="302" t="s">
        <v>5290</v>
      </c>
      <c r="D3957" s="305" t="s">
        <v>36</v>
      </c>
      <c r="E3957" s="306">
        <v>0.2303</v>
      </c>
    </row>
    <row r="3958" spans="1:5" x14ac:dyDescent="0.25">
      <c r="A3958" s="302" t="s">
        <v>5247</v>
      </c>
      <c r="B3958" s="305">
        <v>96738</v>
      </c>
      <c r="C3958" s="302" t="s">
        <v>5291</v>
      </c>
      <c r="D3958" s="305" t="s">
        <v>36</v>
      </c>
      <c r="E3958" s="306">
        <v>0.1515</v>
      </c>
    </row>
    <row r="3959" spans="1:5" x14ac:dyDescent="0.25">
      <c r="A3959" s="302" t="s">
        <v>5247</v>
      </c>
      <c r="B3959" s="305">
        <v>96740</v>
      </c>
      <c r="C3959" s="302" t="s">
        <v>5292</v>
      </c>
      <c r="D3959" s="305" t="s">
        <v>36</v>
      </c>
      <c r="E3959" s="306">
        <v>0.12620000000000001</v>
      </c>
    </row>
    <row r="3960" spans="1:5" x14ac:dyDescent="0.25">
      <c r="A3960" s="302" t="s">
        <v>5247</v>
      </c>
      <c r="B3960" s="305">
        <v>94738</v>
      </c>
      <c r="C3960" s="302" t="s">
        <v>5293</v>
      </c>
      <c r="D3960" s="305" t="s">
        <v>36</v>
      </c>
      <c r="E3960" s="306">
        <v>1.0200000000000001E-2</v>
      </c>
    </row>
    <row r="3961" spans="1:5" x14ac:dyDescent="0.25">
      <c r="A3961" s="302" t="s">
        <v>5247</v>
      </c>
      <c r="B3961" s="305">
        <v>94724</v>
      </c>
      <c r="C3961" s="302" t="s">
        <v>5294</v>
      </c>
      <c r="D3961" s="305" t="s">
        <v>36</v>
      </c>
      <c r="E3961" s="306">
        <v>5.5E-2</v>
      </c>
    </row>
    <row r="3962" spans="1:5" x14ac:dyDescent="0.25">
      <c r="A3962" s="302" t="s">
        <v>5247</v>
      </c>
      <c r="B3962" s="305">
        <v>94726</v>
      </c>
      <c r="C3962" s="302" t="s">
        <v>5295</v>
      </c>
      <c r="D3962" s="305" t="s">
        <v>36</v>
      </c>
      <c r="E3962" s="306">
        <v>5.3900000000000003E-2</v>
      </c>
    </row>
    <row r="3963" spans="1:5" x14ac:dyDescent="0.25">
      <c r="A3963" s="302" t="s">
        <v>5247</v>
      </c>
      <c r="B3963" s="305">
        <v>94728</v>
      </c>
      <c r="C3963" s="302" t="s">
        <v>5296</v>
      </c>
      <c r="D3963" s="305" t="s">
        <v>36</v>
      </c>
      <c r="E3963" s="306">
        <v>4.4900000000000002E-2</v>
      </c>
    </row>
    <row r="3964" spans="1:5" x14ac:dyDescent="0.25">
      <c r="A3964" s="302" t="s">
        <v>5247</v>
      </c>
      <c r="B3964" s="305">
        <v>94730</v>
      </c>
      <c r="C3964" s="302" t="s">
        <v>5297</v>
      </c>
      <c r="D3964" s="305" t="s">
        <v>36</v>
      </c>
      <c r="E3964" s="306">
        <v>4.7100000000000003E-2</v>
      </c>
    </row>
    <row r="3965" spans="1:5" x14ac:dyDescent="0.25">
      <c r="A3965" s="302" t="s">
        <v>5247</v>
      </c>
      <c r="B3965" s="305">
        <v>94732</v>
      </c>
      <c r="C3965" s="302" t="s">
        <v>5298</v>
      </c>
      <c r="D3965" s="305" t="s">
        <v>36</v>
      </c>
      <c r="E3965" s="306">
        <v>4.3200000000000002E-2</v>
      </c>
    </row>
    <row r="3966" spans="1:5" x14ac:dyDescent="0.25">
      <c r="A3966" s="302" t="s">
        <v>5247</v>
      </c>
      <c r="B3966" s="305">
        <v>94734</v>
      </c>
      <c r="C3966" s="302" t="s">
        <v>5299</v>
      </c>
      <c r="D3966" s="305" t="s">
        <v>36</v>
      </c>
      <c r="E3966" s="306">
        <v>1.9699999999999999E-2</v>
      </c>
    </row>
    <row r="3967" spans="1:5" x14ac:dyDescent="0.25">
      <c r="A3967" s="302" t="s">
        <v>5247</v>
      </c>
      <c r="B3967" s="305">
        <v>94736</v>
      </c>
      <c r="C3967" s="302" t="s">
        <v>5300</v>
      </c>
      <c r="D3967" s="305" t="s">
        <v>36</v>
      </c>
      <c r="E3967" s="306">
        <v>1.9400000000000001E-2</v>
      </c>
    </row>
    <row r="3968" spans="1:5" x14ac:dyDescent="0.25">
      <c r="A3968" s="302" t="s">
        <v>5247</v>
      </c>
      <c r="B3968" s="305">
        <v>94483</v>
      </c>
      <c r="C3968" s="302" t="s">
        <v>5301</v>
      </c>
      <c r="D3968" s="305" t="s">
        <v>36</v>
      </c>
      <c r="E3968" s="306">
        <v>0.32790000000000002</v>
      </c>
    </row>
    <row r="3969" spans="1:5" x14ac:dyDescent="0.25">
      <c r="A3969" s="302" t="s">
        <v>5247</v>
      </c>
      <c r="B3969" s="305">
        <v>94482</v>
      </c>
      <c r="C3969" s="302" t="s">
        <v>5302</v>
      </c>
      <c r="D3969" s="305" t="s">
        <v>36</v>
      </c>
      <c r="E3969" s="306">
        <v>0.28549999999999998</v>
      </c>
    </row>
    <row r="3970" spans="1:5" x14ac:dyDescent="0.25">
      <c r="A3970" s="302" t="s">
        <v>5247</v>
      </c>
      <c r="B3970" s="305">
        <v>94481</v>
      </c>
      <c r="C3970" s="302" t="s">
        <v>5303</v>
      </c>
      <c r="D3970" s="305" t="s">
        <v>36</v>
      </c>
      <c r="E3970" s="306">
        <v>0.2344</v>
      </c>
    </row>
    <row r="3971" spans="1:5" x14ac:dyDescent="0.25">
      <c r="A3971" s="302" t="s">
        <v>5247</v>
      </c>
      <c r="B3971" s="305">
        <v>94480</v>
      </c>
      <c r="C3971" s="302" t="s">
        <v>5304</v>
      </c>
      <c r="D3971" s="305" t="s">
        <v>36</v>
      </c>
      <c r="E3971" s="306">
        <v>0.17449999999999999</v>
      </c>
    </row>
    <row r="3972" spans="1:5" x14ac:dyDescent="0.25">
      <c r="A3972" s="302" t="s">
        <v>5247</v>
      </c>
      <c r="B3972" s="305">
        <v>94472</v>
      </c>
      <c r="C3972" s="302" t="s">
        <v>5305</v>
      </c>
      <c r="D3972" s="305" t="s">
        <v>36</v>
      </c>
      <c r="E3972" s="306">
        <v>0.30180000000000001</v>
      </c>
    </row>
    <row r="3973" spans="1:5" x14ac:dyDescent="0.25">
      <c r="A3973" s="302" t="s">
        <v>5247</v>
      </c>
      <c r="B3973" s="305">
        <v>94474</v>
      </c>
      <c r="C3973" s="302" t="s">
        <v>5306</v>
      </c>
      <c r="D3973" s="305" t="s">
        <v>36</v>
      </c>
      <c r="E3973" s="306">
        <v>0.20780000000000001</v>
      </c>
    </row>
    <row r="3974" spans="1:5" x14ac:dyDescent="0.25">
      <c r="A3974" s="302" t="s">
        <v>5247</v>
      </c>
      <c r="B3974" s="305">
        <v>94476</v>
      </c>
      <c r="C3974" s="302" t="s">
        <v>5307</v>
      </c>
      <c r="D3974" s="305" t="s">
        <v>36</v>
      </c>
      <c r="E3974" s="306">
        <v>0.17499999999999999</v>
      </c>
    </row>
    <row r="3975" spans="1:5" x14ac:dyDescent="0.25">
      <c r="A3975" s="302" t="s">
        <v>5247</v>
      </c>
      <c r="B3975" s="305">
        <v>94471</v>
      </c>
      <c r="C3975" s="302" t="s">
        <v>5308</v>
      </c>
      <c r="D3975" s="305" t="s">
        <v>36</v>
      </c>
      <c r="E3975" s="306">
        <v>0.31119999999999998</v>
      </c>
    </row>
    <row r="3976" spans="1:5" x14ac:dyDescent="0.25">
      <c r="A3976" s="302" t="s">
        <v>5247</v>
      </c>
      <c r="B3976" s="305">
        <v>94473</v>
      </c>
      <c r="C3976" s="302" t="s">
        <v>5309</v>
      </c>
      <c r="D3976" s="305" t="s">
        <v>36</v>
      </c>
      <c r="E3976" s="306">
        <v>0.22550000000000001</v>
      </c>
    </row>
    <row r="3977" spans="1:5" x14ac:dyDescent="0.25">
      <c r="A3977" s="302" t="s">
        <v>5247</v>
      </c>
      <c r="B3977" s="305">
        <v>94475</v>
      </c>
      <c r="C3977" s="302" t="s">
        <v>5310</v>
      </c>
      <c r="D3977" s="305" t="s">
        <v>36</v>
      </c>
      <c r="E3977" s="306">
        <v>0.1961</v>
      </c>
    </row>
    <row r="3978" spans="1:5" x14ac:dyDescent="0.25">
      <c r="A3978" s="302" t="s">
        <v>5247</v>
      </c>
      <c r="B3978" s="305">
        <v>105194</v>
      </c>
      <c r="C3978" s="302" t="s">
        <v>5311</v>
      </c>
      <c r="D3978" s="305" t="s">
        <v>36</v>
      </c>
      <c r="E3978" s="306">
        <v>0.2787</v>
      </c>
    </row>
    <row r="3979" spans="1:5" x14ac:dyDescent="0.25">
      <c r="A3979" s="302" t="s">
        <v>5247</v>
      </c>
      <c r="B3979" s="305">
        <v>105195</v>
      </c>
      <c r="C3979" s="302" t="s">
        <v>5312</v>
      </c>
      <c r="D3979" s="305" t="s">
        <v>36</v>
      </c>
      <c r="E3979" s="306">
        <v>0.14810000000000001</v>
      </c>
    </row>
    <row r="3980" spans="1:5" x14ac:dyDescent="0.25">
      <c r="A3980" s="302" t="s">
        <v>5247</v>
      </c>
      <c r="B3980" s="305">
        <v>105178</v>
      </c>
      <c r="C3980" s="302" t="s">
        <v>5313</v>
      </c>
      <c r="D3980" s="305" t="s">
        <v>36</v>
      </c>
      <c r="E3980" s="306">
        <v>0.18579999999999999</v>
      </c>
    </row>
    <row r="3981" spans="1:5" x14ac:dyDescent="0.25">
      <c r="A3981" s="302" t="s">
        <v>5247</v>
      </c>
      <c r="B3981" s="305">
        <v>94620</v>
      </c>
      <c r="C3981" s="302" t="s">
        <v>5314</v>
      </c>
      <c r="D3981" s="305" t="s">
        <v>36</v>
      </c>
      <c r="E3981" s="306">
        <v>3.9899999999999998E-2</v>
      </c>
    </row>
    <row r="3982" spans="1:5" x14ac:dyDescent="0.25">
      <c r="A3982" s="302" t="s">
        <v>5247</v>
      </c>
      <c r="B3982" s="305">
        <v>94614</v>
      </c>
      <c r="C3982" s="302" t="s">
        <v>5315</v>
      </c>
      <c r="D3982" s="305" t="s">
        <v>36</v>
      </c>
      <c r="E3982" s="306">
        <v>0.21529999999999999</v>
      </c>
    </row>
    <row r="3983" spans="1:5" x14ac:dyDescent="0.25">
      <c r="A3983" s="302" t="s">
        <v>5247</v>
      </c>
      <c r="B3983" s="305">
        <v>94616</v>
      </c>
      <c r="C3983" s="302" t="s">
        <v>5316</v>
      </c>
      <c r="D3983" s="305" t="s">
        <v>36</v>
      </c>
      <c r="E3983" s="306">
        <v>7.9399999999999998E-2</v>
      </c>
    </row>
    <row r="3984" spans="1:5" x14ac:dyDescent="0.25">
      <c r="A3984" s="302" t="s">
        <v>5247</v>
      </c>
      <c r="B3984" s="305">
        <v>94618</v>
      </c>
      <c r="C3984" s="302" t="s">
        <v>5317</v>
      </c>
      <c r="D3984" s="305" t="s">
        <v>36</v>
      </c>
      <c r="E3984" s="306">
        <v>8.5400000000000004E-2</v>
      </c>
    </row>
    <row r="3985" spans="1:5" x14ac:dyDescent="0.25">
      <c r="A3985" s="302" t="s">
        <v>5247</v>
      </c>
      <c r="B3985" s="305">
        <v>105193</v>
      </c>
      <c r="C3985" s="302" t="s">
        <v>5318</v>
      </c>
      <c r="D3985" s="305" t="s">
        <v>36</v>
      </c>
      <c r="E3985" s="306">
        <v>0.18279999999999999</v>
      </c>
    </row>
    <row r="3986" spans="1:5" x14ac:dyDescent="0.25">
      <c r="A3986" s="302" t="s">
        <v>5247</v>
      </c>
      <c r="B3986" s="305">
        <v>105197</v>
      </c>
      <c r="C3986" s="302" t="s">
        <v>5319</v>
      </c>
      <c r="D3986" s="305" t="s">
        <v>36</v>
      </c>
      <c r="E3986" s="306">
        <v>0.14610000000000001</v>
      </c>
    </row>
    <row r="3987" spans="1:5" x14ac:dyDescent="0.25">
      <c r="A3987" s="302" t="s">
        <v>5247</v>
      </c>
      <c r="B3987" s="305">
        <v>105196</v>
      </c>
      <c r="C3987" s="302" t="s">
        <v>5320</v>
      </c>
      <c r="D3987" s="305" t="s">
        <v>36</v>
      </c>
      <c r="E3987" s="306">
        <v>0.1172</v>
      </c>
    </row>
    <row r="3988" spans="1:5" x14ac:dyDescent="0.25">
      <c r="A3988" s="302" t="s">
        <v>5247</v>
      </c>
      <c r="B3988" s="305">
        <v>105198</v>
      </c>
      <c r="C3988" s="302" t="s">
        <v>5321</v>
      </c>
      <c r="D3988" s="305" t="s">
        <v>36</v>
      </c>
      <c r="E3988" s="306">
        <v>9.7299999999999998E-2</v>
      </c>
    </row>
    <row r="3989" spans="1:5" x14ac:dyDescent="0.25">
      <c r="A3989" s="302" t="s">
        <v>5247</v>
      </c>
      <c r="B3989" s="305">
        <v>105200</v>
      </c>
      <c r="C3989" s="302" t="s">
        <v>5322</v>
      </c>
      <c r="D3989" s="305" t="s">
        <v>36</v>
      </c>
      <c r="E3989" s="306">
        <v>0.18590000000000001</v>
      </c>
    </row>
    <row r="3990" spans="1:5" x14ac:dyDescent="0.25">
      <c r="A3990" s="302" t="s">
        <v>5247</v>
      </c>
      <c r="B3990" s="305">
        <v>105199</v>
      </c>
      <c r="C3990" s="302" t="s">
        <v>5323</v>
      </c>
      <c r="D3990" s="305" t="s">
        <v>36</v>
      </c>
      <c r="E3990" s="306">
        <v>0.12909999999999999</v>
      </c>
    </row>
    <row r="3991" spans="1:5" x14ac:dyDescent="0.25">
      <c r="A3991" s="302" t="s">
        <v>5247</v>
      </c>
      <c r="B3991" s="305">
        <v>105201</v>
      </c>
      <c r="C3991" s="302" t="s">
        <v>5324</v>
      </c>
      <c r="D3991" s="305" t="s">
        <v>36</v>
      </c>
      <c r="E3991" s="306">
        <v>0.11119999999999999</v>
      </c>
    </row>
    <row r="3992" spans="1:5" x14ac:dyDescent="0.25">
      <c r="A3992" s="302" t="s">
        <v>5247</v>
      </c>
      <c r="B3992" s="305">
        <v>94741</v>
      </c>
      <c r="C3992" s="302" t="s">
        <v>5325</v>
      </c>
      <c r="D3992" s="305" t="s">
        <v>36</v>
      </c>
      <c r="E3992" s="306">
        <v>0.17069999999999999</v>
      </c>
    </row>
    <row r="3993" spans="1:5" x14ac:dyDescent="0.25">
      <c r="A3993" s="302" t="s">
        <v>5247</v>
      </c>
      <c r="B3993" s="305">
        <v>94743</v>
      </c>
      <c r="C3993" s="302" t="s">
        <v>5326</v>
      </c>
      <c r="D3993" s="305" t="s">
        <v>36</v>
      </c>
      <c r="E3993" s="306">
        <v>0.1305</v>
      </c>
    </row>
    <row r="3994" spans="1:5" x14ac:dyDescent="0.25">
      <c r="A3994" s="302" t="s">
        <v>5247</v>
      </c>
      <c r="B3994" s="305">
        <v>105209</v>
      </c>
      <c r="C3994" s="302" t="s">
        <v>5327</v>
      </c>
      <c r="D3994" s="305" t="s">
        <v>36</v>
      </c>
      <c r="E3994" s="306">
        <v>0.15090000000000001</v>
      </c>
    </row>
    <row r="3995" spans="1:5" x14ac:dyDescent="0.25">
      <c r="A3995" s="302" t="s">
        <v>5247</v>
      </c>
      <c r="B3995" s="305">
        <v>105208</v>
      </c>
      <c r="C3995" s="302" t="s">
        <v>5328</v>
      </c>
      <c r="D3995" s="305" t="s">
        <v>36</v>
      </c>
      <c r="E3995" s="306">
        <v>8.5199999999999998E-2</v>
      </c>
    </row>
    <row r="3996" spans="1:5" x14ac:dyDescent="0.25">
      <c r="A3996" s="302" t="s">
        <v>5247</v>
      </c>
      <c r="B3996" s="305">
        <v>105210</v>
      </c>
      <c r="C3996" s="302" t="s">
        <v>5329</v>
      </c>
      <c r="D3996" s="305" t="s">
        <v>36</v>
      </c>
      <c r="E3996" s="306">
        <v>7.7799999999999994E-2</v>
      </c>
    </row>
    <row r="3997" spans="1:5" x14ac:dyDescent="0.25">
      <c r="A3997" s="302" t="s">
        <v>5247</v>
      </c>
      <c r="B3997" s="305">
        <v>105203</v>
      </c>
      <c r="C3997" s="302" t="s">
        <v>5330</v>
      </c>
      <c r="D3997" s="305" t="s">
        <v>36</v>
      </c>
      <c r="E3997" s="306">
        <v>0.1467</v>
      </c>
    </row>
    <row r="3998" spans="1:5" x14ac:dyDescent="0.25">
      <c r="A3998" s="302" t="s">
        <v>5247</v>
      </c>
      <c r="B3998" s="305">
        <v>105202</v>
      </c>
      <c r="C3998" s="302" t="s">
        <v>5331</v>
      </c>
      <c r="D3998" s="305" t="s">
        <v>36</v>
      </c>
      <c r="E3998" s="306">
        <v>0.10390000000000001</v>
      </c>
    </row>
    <row r="3999" spans="1:5" x14ac:dyDescent="0.25">
      <c r="A3999" s="302" t="s">
        <v>5247</v>
      </c>
      <c r="B3999" s="305">
        <v>105204</v>
      </c>
      <c r="C3999" s="302" t="s">
        <v>5332</v>
      </c>
      <c r="D3999" s="305" t="s">
        <v>36</v>
      </c>
      <c r="E3999" s="306">
        <v>9.2100000000000001E-2</v>
      </c>
    </row>
    <row r="4000" spans="1:5" x14ac:dyDescent="0.25">
      <c r="A4000" s="302" t="s">
        <v>5247</v>
      </c>
      <c r="B4000" s="305">
        <v>105206</v>
      </c>
      <c r="C4000" s="302" t="s">
        <v>5333</v>
      </c>
      <c r="D4000" s="305" t="s">
        <v>36</v>
      </c>
      <c r="E4000" s="306">
        <v>0.15409999999999999</v>
      </c>
    </row>
    <row r="4001" spans="1:5" x14ac:dyDescent="0.25">
      <c r="A4001" s="302" t="s">
        <v>5247</v>
      </c>
      <c r="B4001" s="305">
        <v>105205</v>
      </c>
      <c r="C4001" s="302" t="s">
        <v>5334</v>
      </c>
      <c r="D4001" s="305" t="s">
        <v>36</v>
      </c>
      <c r="E4001" s="306">
        <v>0.1125</v>
      </c>
    </row>
    <row r="4002" spans="1:5" x14ac:dyDescent="0.25">
      <c r="A4002" s="302" t="s">
        <v>5247</v>
      </c>
      <c r="B4002" s="305">
        <v>105207</v>
      </c>
      <c r="C4002" s="302" t="s">
        <v>5335</v>
      </c>
      <c r="D4002" s="305" t="s">
        <v>36</v>
      </c>
      <c r="E4002" s="306">
        <v>9.4799999999999995E-2</v>
      </c>
    </row>
    <row r="4003" spans="1:5" x14ac:dyDescent="0.25">
      <c r="A4003" s="302" t="s">
        <v>5247</v>
      </c>
      <c r="B4003" s="305">
        <v>94687</v>
      </c>
      <c r="C4003" s="302" t="s">
        <v>5336</v>
      </c>
      <c r="D4003" s="305" t="s">
        <v>36</v>
      </c>
      <c r="E4003" s="306">
        <v>0.1065</v>
      </c>
    </row>
    <row r="4004" spans="1:5" x14ac:dyDescent="0.25">
      <c r="A4004" s="302" t="s">
        <v>5247</v>
      </c>
      <c r="B4004" s="305">
        <v>94673</v>
      </c>
      <c r="C4004" s="302" t="s">
        <v>5337</v>
      </c>
      <c r="D4004" s="305" t="s">
        <v>36</v>
      </c>
      <c r="E4004" s="306">
        <v>0.3614</v>
      </c>
    </row>
    <row r="4005" spans="1:5" x14ac:dyDescent="0.25">
      <c r="A4005" s="302" t="s">
        <v>5247</v>
      </c>
      <c r="B4005" s="305">
        <v>94675</v>
      </c>
      <c r="C4005" s="302" t="s">
        <v>5338</v>
      </c>
      <c r="D4005" s="305" t="s">
        <v>36</v>
      </c>
      <c r="E4005" s="306">
        <v>0.27639999999999998</v>
      </c>
    </row>
    <row r="4006" spans="1:5" x14ac:dyDescent="0.25">
      <c r="A4006" s="302" t="s">
        <v>5247</v>
      </c>
      <c r="B4006" s="305">
        <v>94677</v>
      </c>
      <c r="C4006" s="302" t="s">
        <v>5339</v>
      </c>
      <c r="D4006" s="305" t="s">
        <v>36</v>
      </c>
      <c r="E4006" s="306">
        <v>0.22700000000000001</v>
      </c>
    </row>
    <row r="4007" spans="1:5" x14ac:dyDescent="0.25">
      <c r="A4007" s="302" t="s">
        <v>5247</v>
      </c>
      <c r="B4007" s="305">
        <v>94679</v>
      </c>
      <c r="C4007" s="302" t="s">
        <v>5340</v>
      </c>
      <c r="D4007" s="305" t="s">
        <v>36</v>
      </c>
      <c r="E4007" s="306">
        <v>0.26340000000000002</v>
      </c>
    </row>
    <row r="4008" spans="1:5" x14ac:dyDescent="0.25">
      <c r="A4008" s="302" t="s">
        <v>5247</v>
      </c>
      <c r="B4008" s="305">
        <v>94681</v>
      </c>
      <c r="C4008" s="302" t="s">
        <v>5341</v>
      </c>
      <c r="D4008" s="305" t="s">
        <v>36</v>
      </c>
      <c r="E4008" s="306">
        <v>0.1686</v>
      </c>
    </row>
    <row r="4009" spans="1:5" x14ac:dyDescent="0.25">
      <c r="A4009" s="302" t="s">
        <v>5247</v>
      </c>
      <c r="B4009" s="305">
        <v>94683</v>
      </c>
      <c r="C4009" s="302" t="s">
        <v>5342</v>
      </c>
      <c r="D4009" s="305" t="s">
        <v>36</v>
      </c>
      <c r="E4009" s="306">
        <v>0.16320000000000001</v>
      </c>
    </row>
    <row r="4010" spans="1:5" x14ac:dyDescent="0.25">
      <c r="A4010" s="302" t="s">
        <v>5247</v>
      </c>
      <c r="B4010" s="305">
        <v>94685</v>
      </c>
      <c r="C4010" s="302" t="s">
        <v>5343</v>
      </c>
      <c r="D4010" s="305" t="s">
        <v>36</v>
      </c>
      <c r="E4010" s="306">
        <v>0.16059999999999999</v>
      </c>
    </row>
    <row r="4011" spans="1:5" x14ac:dyDescent="0.25">
      <c r="A4011" s="302" t="s">
        <v>5247</v>
      </c>
      <c r="B4011" s="305">
        <v>94615</v>
      </c>
      <c r="C4011" s="302" t="s">
        <v>5344</v>
      </c>
      <c r="D4011" s="305" t="s">
        <v>36</v>
      </c>
      <c r="E4011" s="306">
        <v>0.1893</v>
      </c>
    </row>
    <row r="4012" spans="1:5" x14ac:dyDescent="0.25">
      <c r="A4012" s="302" t="s">
        <v>5247</v>
      </c>
      <c r="B4012" s="305">
        <v>94617</v>
      </c>
      <c r="C4012" s="302" t="s">
        <v>5345</v>
      </c>
      <c r="D4012" s="305" t="s">
        <v>36</v>
      </c>
      <c r="E4012" s="306">
        <v>9.5500000000000002E-2</v>
      </c>
    </row>
    <row r="4013" spans="1:5" x14ac:dyDescent="0.25">
      <c r="A4013" s="302" t="s">
        <v>5247</v>
      </c>
      <c r="B4013" s="305">
        <v>105147</v>
      </c>
      <c r="C4013" s="302" t="s">
        <v>5346</v>
      </c>
      <c r="D4013" s="305" t="s">
        <v>36</v>
      </c>
      <c r="E4013" s="306">
        <v>0.31469999999999998</v>
      </c>
    </row>
    <row r="4014" spans="1:5" x14ac:dyDescent="0.25">
      <c r="A4014" s="302" t="s">
        <v>5247</v>
      </c>
      <c r="B4014" s="305">
        <v>105148</v>
      </c>
      <c r="C4014" s="302" t="s">
        <v>5347</v>
      </c>
      <c r="D4014" s="305" t="s">
        <v>36</v>
      </c>
      <c r="E4014" s="306">
        <v>0.23910000000000001</v>
      </c>
    </row>
    <row r="4015" spans="1:5" x14ac:dyDescent="0.25">
      <c r="A4015" s="302" t="s">
        <v>5247</v>
      </c>
      <c r="B4015" s="305">
        <v>105154</v>
      </c>
      <c r="C4015" s="302" t="s">
        <v>5348</v>
      </c>
      <c r="D4015" s="305" t="s">
        <v>36</v>
      </c>
      <c r="E4015" s="306">
        <v>0.39360000000000001</v>
      </c>
    </row>
    <row r="4016" spans="1:5" x14ac:dyDescent="0.25">
      <c r="A4016" s="302" t="s">
        <v>5247</v>
      </c>
      <c r="B4016" s="305">
        <v>105155</v>
      </c>
      <c r="C4016" s="302" t="s">
        <v>5349</v>
      </c>
      <c r="D4016" s="305" t="s">
        <v>36</v>
      </c>
      <c r="E4016" s="306">
        <v>0.33639999999999998</v>
      </c>
    </row>
    <row r="4017" spans="1:5" x14ac:dyDescent="0.25">
      <c r="A4017" s="302" t="s">
        <v>5247</v>
      </c>
      <c r="B4017" s="305">
        <v>105156</v>
      </c>
      <c r="C4017" s="302" t="s">
        <v>5350</v>
      </c>
      <c r="D4017" s="305" t="s">
        <v>36</v>
      </c>
      <c r="E4017" s="306">
        <v>0.35639999999999999</v>
      </c>
    </row>
    <row r="4018" spans="1:5" x14ac:dyDescent="0.25">
      <c r="A4018" s="302" t="s">
        <v>5247</v>
      </c>
      <c r="B4018" s="305">
        <v>105157</v>
      </c>
      <c r="C4018" s="302" t="s">
        <v>5351</v>
      </c>
      <c r="D4018" s="305" t="s">
        <v>36</v>
      </c>
      <c r="E4018" s="306">
        <v>0.31830000000000003</v>
      </c>
    </row>
    <row r="4019" spans="1:5" x14ac:dyDescent="0.25">
      <c r="A4019" s="302" t="s">
        <v>5247</v>
      </c>
      <c r="B4019" s="305">
        <v>105158</v>
      </c>
      <c r="C4019" s="302" t="s">
        <v>5352</v>
      </c>
      <c r="D4019" s="305" t="s">
        <v>36</v>
      </c>
      <c r="E4019" s="306">
        <v>0.28899999999999998</v>
      </c>
    </row>
    <row r="4020" spans="1:5" x14ac:dyDescent="0.25">
      <c r="A4020" s="302" t="s">
        <v>5247</v>
      </c>
      <c r="B4020" s="305">
        <v>105159</v>
      </c>
      <c r="C4020" s="302" t="s">
        <v>5353</v>
      </c>
      <c r="D4020" s="305" t="s">
        <v>36</v>
      </c>
      <c r="E4020" s="306">
        <v>0.23530000000000001</v>
      </c>
    </row>
    <row r="4021" spans="1:5" x14ac:dyDescent="0.25">
      <c r="A4021" s="302" t="s">
        <v>5247</v>
      </c>
      <c r="B4021" s="305">
        <v>105160</v>
      </c>
      <c r="C4021" s="302" t="s">
        <v>5354</v>
      </c>
      <c r="D4021" s="305" t="s">
        <v>36</v>
      </c>
      <c r="E4021" s="306">
        <v>0.2394</v>
      </c>
    </row>
    <row r="4022" spans="1:5" x14ac:dyDescent="0.25">
      <c r="A4022" s="302" t="s">
        <v>5247</v>
      </c>
      <c r="B4022" s="305">
        <v>94672</v>
      </c>
      <c r="C4022" s="302" t="s">
        <v>5355</v>
      </c>
      <c r="D4022" s="305" t="s">
        <v>36</v>
      </c>
      <c r="E4022" s="306">
        <v>0.434</v>
      </c>
    </row>
    <row r="4023" spans="1:5" x14ac:dyDescent="0.25">
      <c r="A4023" s="302" t="s">
        <v>5247</v>
      </c>
      <c r="B4023" s="305">
        <v>94754</v>
      </c>
      <c r="C4023" s="302" t="s">
        <v>5356</v>
      </c>
      <c r="D4023" s="305" t="s">
        <v>36</v>
      </c>
      <c r="E4023" s="306">
        <v>8.9200000000000002E-2</v>
      </c>
    </row>
    <row r="4024" spans="1:5" x14ac:dyDescent="0.25">
      <c r="A4024" s="302" t="s">
        <v>5247</v>
      </c>
      <c r="B4024" s="305">
        <v>94740</v>
      </c>
      <c r="C4024" s="302" t="s">
        <v>5357</v>
      </c>
      <c r="D4024" s="305" t="s">
        <v>36</v>
      </c>
      <c r="E4024" s="306">
        <v>0.22289999999999999</v>
      </c>
    </row>
    <row r="4025" spans="1:5" x14ac:dyDescent="0.25">
      <c r="A4025" s="302" t="s">
        <v>5247</v>
      </c>
      <c r="B4025" s="305">
        <v>94742</v>
      </c>
      <c r="C4025" s="302" t="s">
        <v>5358</v>
      </c>
      <c r="D4025" s="305" t="s">
        <v>36</v>
      </c>
      <c r="E4025" s="306">
        <v>0.1661</v>
      </c>
    </row>
    <row r="4026" spans="1:5" x14ac:dyDescent="0.25">
      <c r="A4026" s="302" t="s">
        <v>5247</v>
      </c>
      <c r="B4026" s="305">
        <v>94744</v>
      </c>
      <c r="C4026" s="302" t="s">
        <v>5359</v>
      </c>
      <c r="D4026" s="305" t="s">
        <v>36</v>
      </c>
      <c r="E4026" s="306">
        <v>0.13669999999999999</v>
      </c>
    </row>
    <row r="4027" spans="1:5" x14ac:dyDescent="0.25">
      <c r="A4027" s="302" t="s">
        <v>5247</v>
      </c>
      <c r="B4027" s="305">
        <v>94746</v>
      </c>
      <c r="C4027" s="302" t="s">
        <v>5360</v>
      </c>
      <c r="D4027" s="305" t="s">
        <v>36</v>
      </c>
      <c r="E4027" s="306">
        <v>0.1221</v>
      </c>
    </row>
    <row r="4028" spans="1:5" x14ac:dyDescent="0.25">
      <c r="A4028" s="302" t="s">
        <v>5247</v>
      </c>
      <c r="B4028" s="305">
        <v>94748</v>
      </c>
      <c r="C4028" s="302" t="s">
        <v>5361</v>
      </c>
      <c r="D4028" s="305" t="s">
        <v>36</v>
      </c>
      <c r="E4028" s="306">
        <v>8.14E-2</v>
      </c>
    </row>
    <row r="4029" spans="1:5" x14ac:dyDescent="0.25">
      <c r="A4029" s="302" t="s">
        <v>5247</v>
      </c>
      <c r="B4029" s="305">
        <v>94750</v>
      </c>
      <c r="C4029" s="302" t="s">
        <v>5362</v>
      </c>
      <c r="D4029" s="305" t="s">
        <v>36</v>
      </c>
      <c r="E4029" s="306">
        <v>6.7299999999999999E-2</v>
      </c>
    </row>
    <row r="4030" spans="1:5" x14ac:dyDescent="0.25">
      <c r="A4030" s="302" t="s">
        <v>5247</v>
      </c>
      <c r="B4030" s="305">
        <v>94752</v>
      </c>
      <c r="C4030" s="302" t="s">
        <v>5363</v>
      </c>
      <c r="D4030" s="305" t="s">
        <v>36</v>
      </c>
      <c r="E4030" s="306">
        <v>8.0199999999999994E-2</v>
      </c>
    </row>
    <row r="4031" spans="1:5" x14ac:dyDescent="0.25">
      <c r="A4031" s="302" t="s">
        <v>5247</v>
      </c>
      <c r="B4031" s="305">
        <v>96755</v>
      </c>
      <c r="C4031" s="302" t="s">
        <v>5364</v>
      </c>
      <c r="D4031" s="305" t="s">
        <v>36</v>
      </c>
      <c r="E4031" s="306">
        <v>8.72E-2</v>
      </c>
    </row>
    <row r="4032" spans="1:5" x14ac:dyDescent="0.25">
      <c r="A4032" s="302" t="s">
        <v>5247</v>
      </c>
      <c r="B4032" s="305">
        <v>96747</v>
      </c>
      <c r="C4032" s="302" t="s">
        <v>5365</v>
      </c>
      <c r="D4032" s="305" t="s">
        <v>36</v>
      </c>
      <c r="E4032" s="306">
        <v>0.70960000000000001</v>
      </c>
    </row>
    <row r="4033" spans="1:5" x14ac:dyDescent="0.25">
      <c r="A4033" s="302" t="s">
        <v>5247</v>
      </c>
      <c r="B4033" s="305">
        <v>96748</v>
      </c>
      <c r="C4033" s="302" t="s">
        <v>5366</v>
      </c>
      <c r="D4033" s="305" t="s">
        <v>36</v>
      </c>
      <c r="E4033" s="306">
        <v>0.66790000000000005</v>
      </c>
    </row>
    <row r="4034" spans="1:5" x14ac:dyDescent="0.25">
      <c r="A4034" s="302" t="s">
        <v>5247</v>
      </c>
      <c r="B4034" s="305">
        <v>96749</v>
      </c>
      <c r="C4034" s="302" t="s">
        <v>5367</v>
      </c>
      <c r="D4034" s="305" t="s">
        <v>36</v>
      </c>
      <c r="E4034" s="306">
        <v>0.60560000000000003</v>
      </c>
    </row>
    <row r="4035" spans="1:5" x14ac:dyDescent="0.25">
      <c r="A4035" s="302" t="s">
        <v>5247</v>
      </c>
      <c r="B4035" s="305">
        <v>96750</v>
      </c>
      <c r="C4035" s="302" t="s">
        <v>5368</v>
      </c>
      <c r="D4035" s="305" t="s">
        <v>36</v>
      </c>
      <c r="E4035" s="306">
        <v>0.45140000000000002</v>
      </c>
    </row>
    <row r="4036" spans="1:5" x14ac:dyDescent="0.25">
      <c r="A4036" s="302" t="s">
        <v>5247</v>
      </c>
      <c r="B4036" s="305">
        <v>96751</v>
      </c>
      <c r="C4036" s="302" t="s">
        <v>5369</v>
      </c>
      <c r="D4036" s="305" t="s">
        <v>36</v>
      </c>
      <c r="E4036" s="306">
        <v>0.38500000000000001</v>
      </c>
    </row>
    <row r="4037" spans="1:5" x14ac:dyDescent="0.25">
      <c r="A4037" s="302" t="s">
        <v>5247</v>
      </c>
      <c r="B4037" s="305">
        <v>96752</v>
      </c>
      <c r="C4037" s="302" t="s">
        <v>5370</v>
      </c>
      <c r="D4037" s="305" t="s">
        <v>36</v>
      </c>
      <c r="E4037" s="306">
        <v>0.34010000000000001</v>
      </c>
    </row>
    <row r="4038" spans="1:5" x14ac:dyDescent="0.25">
      <c r="A4038" s="302" t="s">
        <v>5247</v>
      </c>
      <c r="B4038" s="305">
        <v>96753</v>
      </c>
      <c r="C4038" s="302" t="s">
        <v>5371</v>
      </c>
      <c r="D4038" s="305" t="s">
        <v>36</v>
      </c>
      <c r="E4038" s="306">
        <v>0.18590000000000001</v>
      </c>
    </row>
    <row r="4039" spans="1:5" x14ac:dyDescent="0.25">
      <c r="A4039" s="302" t="s">
        <v>5247</v>
      </c>
      <c r="B4039" s="305">
        <v>96754</v>
      </c>
      <c r="C4039" s="302" t="s">
        <v>5372</v>
      </c>
      <c r="D4039" s="305" t="s">
        <v>36</v>
      </c>
      <c r="E4039" s="306">
        <v>0.19270000000000001</v>
      </c>
    </row>
    <row r="4040" spans="1:5" x14ac:dyDescent="0.25">
      <c r="A4040" s="302" t="s">
        <v>5247</v>
      </c>
      <c r="B4040" s="305">
        <v>94686</v>
      </c>
      <c r="C4040" s="302" t="s">
        <v>5373</v>
      </c>
      <c r="D4040" s="305" t="s">
        <v>36</v>
      </c>
      <c r="E4040" s="306">
        <v>9.6199999999999994E-2</v>
      </c>
    </row>
    <row r="4041" spans="1:5" x14ac:dyDescent="0.25">
      <c r="A4041" s="302" t="s">
        <v>5247</v>
      </c>
      <c r="B4041" s="305">
        <v>94674</v>
      </c>
      <c r="C4041" s="302" t="s">
        <v>5374</v>
      </c>
      <c r="D4041" s="305" t="s">
        <v>36</v>
      </c>
      <c r="E4041" s="306">
        <v>0.43309999999999998</v>
      </c>
    </row>
    <row r="4042" spans="1:5" x14ac:dyDescent="0.25">
      <c r="A4042" s="302" t="s">
        <v>5247</v>
      </c>
      <c r="B4042" s="305">
        <v>94676</v>
      </c>
      <c r="C4042" s="302" t="s">
        <v>5375</v>
      </c>
      <c r="D4042" s="305" t="s">
        <v>36</v>
      </c>
      <c r="E4042" s="306">
        <v>0.34210000000000002</v>
      </c>
    </row>
    <row r="4043" spans="1:5" x14ac:dyDescent="0.25">
      <c r="A4043" s="302" t="s">
        <v>5247</v>
      </c>
      <c r="B4043" s="305">
        <v>94678</v>
      </c>
      <c r="C4043" s="302" t="s">
        <v>5376</v>
      </c>
      <c r="D4043" s="305" t="s">
        <v>36</v>
      </c>
      <c r="E4043" s="306">
        <v>0.41689999999999999</v>
      </c>
    </row>
    <row r="4044" spans="1:5" x14ac:dyDescent="0.25">
      <c r="A4044" s="302" t="s">
        <v>5247</v>
      </c>
      <c r="B4044" s="305">
        <v>94680</v>
      </c>
      <c r="C4044" s="302" t="s">
        <v>5377</v>
      </c>
      <c r="D4044" s="305" t="s">
        <v>36</v>
      </c>
      <c r="E4044" s="306">
        <v>0.18990000000000001</v>
      </c>
    </row>
    <row r="4045" spans="1:5" x14ac:dyDescent="0.25">
      <c r="A4045" s="302" t="s">
        <v>5247</v>
      </c>
      <c r="B4045" s="305">
        <v>94682</v>
      </c>
      <c r="C4045" s="302" t="s">
        <v>5378</v>
      </c>
      <c r="D4045" s="305" t="s">
        <v>36</v>
      </c>
      <c r="E4045" s="306">
        <v>0.1108</v>
      </c>
    </row>
    <row r="4046" spans="1:5" x14ac:dyDescent="0.25">
      <c r="A4046" s="302" t="s">
        <v>5247</v>
      </c>
      <c r="B4046" s="305">
        <v>94684</v>
      </c>
      <c r="C4046" s="302" t="s">
        <v>5379</v>
      </c>
      <c r="D4046" s="305" t="s">
        <v>36</v>
      </c>
      <c r="E4046" s="306">
        <v>0.1153</v>
      </c>
    </row>
    <row r="4047" spans="1:5" x14ac:dyDescent="0.25">
      <c r="A4047" s="302" t="s">
        <v>5247</v>
      </c>
      <c r="B4047" s="305">
        <v>105219</v>
      </c>
      <c r="C4047" s="302" t="s">
        <v>5380</v>
      </c>
      <c r="D4047" s="305" t="s">
        <v>36</v>
      </c>
      <c r="E4047" s="306">
        <v>0.1905</v>
      </c>
    </row>
    <row r="4048" spans="1:5" x14ac:dyDescent="0.25">
      <c r="A4048" s="302" t="s">
        <v>5247</v>
      </c>
      <c r="B4048" s="305">
        <v>105220</v>
      </c>
      <c r="C4048" s="302" t="s">
        <v>5381</v>
      </c>
      <c r="D4048" s="305" t="s">
        <v>36</v>
      </c>
      <c r="E4048" s="306">
        <v>0.1734</v>
      </c>
    </row>
    <row r="4049" spans="1:5" x14ac:dyDescent="0.25">
      <c r="A4049" s="302" t="s">
        <v>5247</v>
      </c>
      <c r="B4049" s="305">
        <v>105221</v>
      </c>
      <c r="C4049" s="302" t="s">
        <v>5382</v>
      </c>
      <c r="D4049" s="305" t="s">
        <v>36</v>
      </c>
      <c r="E4049" s="306">
        <v>0.1462</v>
      </c>
    </row>
    <row r="4050" spans="1:5" x14ac:dyDescent="0.25">
      <c r="A4050" s="302" t="s">
        <v>5247</v>
      </c>
      <c r="B4050" s="305">
        <v>105166</v>
      </c>
      <c r="C4050" s="302" t="s">
        <v>5383</v>
      </c>
      <c r="D4050" s="305" t="s">
        <v>36</v>
      </c>
      <c r="E4050" s="306">
        <v>0.1235</v>
      </c>
    </row>
    <row r="4051" spans="1:5" x14ac:dyDescent="0.25">
      <c r="A4051" s="302" t="s">
        <v>5247</v>
      </c>
      <c r="B4051" s="305">
        <v>105222</v>
      </c>
      <c r="C4051" s="302" t="s">
        <v>5384</v>
      </c>
      <c r="D4051" s="305" t="s">
        <v>36</v>
      </c>
      <c r="E4051" s="306">
        <v>9.5799999999999996E-2</v>
      </c>
    </row>
    <row r="4052" spans="1:5" x14ac:dyDescent="0.25">
      <c r="A4052" s="302" t="s">
        <v>5247</v>
      </c>
      <c r="B4052" s="305">
        <v>105223</v>
      </c>
      <c r="C4052" s="302" t="s">
        <v>5385</v>
      </c>
      <c r="D4052" s="305" t="s">
        <v>36</v>
      </c>
      <c r="E4052" s="306">
        <v>6.9599999999999995E-2</v>
      </c>
    </row>
    <row r="4053" spans="1:5" x14ac:dyDescent="0.25">
      <c r="A4053" s="302" t="s">
        <v>5247</v>
      </c>
      <c r="B4053" s="305">
        <v>105224</v>
      </c>
      <c r="C4053" s="302" t="s">
        <v>5386</v>
      </c>
      <c r="D4053" s="305" t="s">
        <v>36</v>
      </c>
      <c r="E4053" s="306">
        <v>6.83E-2</v>
      </c>
    </row>
    <row r="4054" spans="1:5" x14ac:dyDescent="0.25">
      <c r="A4054" s="302" t="s">
        <v>5247</v>
      </c>
      <c r="B4054" s="305">
        <v>105149</v>
      </c>
      <c r="C4054" s="302" t="s">
        <v>5387</v>
      </c>
      <c r="D4054" s="305" t="s">
        <v>36</v>
      </c>
      <c r="E4054" s="306">
        <v>0.68600000000000005</v>
      </c>
    </row>
    <row r="4055" spans="1:5" x14ac:dyDescent="0.25">
      <c r="A4055" s="302" t="s">
        <v>5247</v>
      </c>
      <c r="B4055" s="305">
        <v>105150</v>
      </c>
      <c r="C4055" s="302" t="s">
        <v>5388</v>
      </c>
      <c r="D4055" s="305" t="s">
        <v>36</v>
      </c>
      <c r="E4055" s="306">
        <v>0.63590000000000002</v>
      </c>
    </row>
    <row r="4056" spans="1:5" x14ac:dyDescent="0.25">
      <c r="A4056" s="302" t="s">
        <v>5247</v>
      </c>
      <c r="B4056" s="305">
        <v>105151</v>
      </c>
      <c r="C4056" s="302" t="s">
        <v>5389</v>
      </c>
      <c r="D4056" s="305" t="s">
        <v>36</v>
      </c>
      <c r="E4056" s="306">
        <v>0.33789999999999998</v>
      </c>
    </row>
    <row r="4057" spans="1:5" x14ac:dyDescent="0.25">
      <c r="A4057" s="302" t="s">
        <v>5247</v>
      </c>
      <c r="B4057" s="305">
        <v>105152</v>
      </c>
      <c r="C4057" s="302" t="s">
        <v>5390</v>
      </c>
      <c r="D4057" s="305" t="s">
        <v>36</v>
      </c>
      <c r="E4057" s="306">
        <v>0.2828</v>
      </c>
    </row>
    <row r="4058" spans="1:5" x14ac:dyDescent="0.25">
      <c r="A4058" s="302" t="s">
        <v>5247</v>
      </c>
      <c r="B4058" s="305">
        <v>105153</v>
      </c>
      <c r="C4058" s="302" t="s">
        <v>5391</v>
      </c>
      <c r="D4058" s="305" t="s">
        <v>36</v>
      </c>
      <c r="E4058" s="306">
        <v>0.2384</v>
      </c>
    </row>
    <row r="4059" spans="1:5" x14ac:dyDescent="0.25">
      <c r="A4059" s="302" t="s">
        <v>5247</v>
      </c>
      <c r="B4059" s="305">
        <v>105161</v>
      </c>
      <c r="C4059" s="302" t="s">
        <v>5392</v>
      </c>
      <c r="D4059" s="305" t="s">
        <v>36</v>
      </c>
      <c r="E4059" s="306">
        <v>0.1673</v>
      </c>
    </row>
    <row r="4060" spans="1:5" x14ac:dyDescent="0.25">
      <c r="A4060" s="302" t="s">
        <v>5247</v>
      </c>
      <c r="B4060" s="305">
        <v>105162</v>
      </c>
      <c r="C4060" s="302" t="s">
        <v>5393</v>
      </c>
      <c r="D4060" s="305" t="s">
        <v>36</v>
      </c>
      <c r="E4060" s="306">
        <v>0.1293</v>
      </c>
    </row>
    <row r="4061" spans="1:5" x14ac:dyDescent="0.25">
      <c r="A4061" s="302" t="s">
        <v>5247</v>
      </c>
      <c r="B4061" s="305">
        <v>105163</v>
      </c>
      <c r="C4061" s="302" t="s">
        <v>5394</v>
      </c>
      <c r="D4061" s="305" t="s">
        <v>36</v>
      </c>
      <c r="E4061" s="306">
        <v>0.45429999999999998</v>
      </c>
    </row>
    <row r="4062" spans="1:5" x14ac:dyDescent="0.25">
      <c r="A4062" s="302" t="s">
        <v>5247</v>
      </c>
      <c r="B4062" s="305">
        <v>105170</v>
      </c>
      <c r="C4062" s="302" t="s">
        <v>5395</v>
      </c>
      <c r="D4062" s="305" t="s">
        <v>36</v>
      </c>
      <c r="E4062" s="306">
        <v>0.46779999999999999</v>
      </c>
    </row>
    <row r="4063" spans="1:5" x14ac:dyDescent="0.25">
      <c r="A4063" s="302" t="s">
        <v>5247</v>
      </c>
      <c r="B4063" s="305">
        <v>105179</v>
      </c>
      <c r="C4063" s="302" t="s">
        <v>5396</v>
      </c>
      <c r="D4063" s="305" t="s">
        <v>36</v>
      </c>
      <c r="E4063" s="306">
        <v>0.3488</v>
      </c>
    </row>
    <row r="4064" spans="1:5" x14ac:dyDescent="0.25">
      <c r="A4064" s="302" t="s">
        <v>5247</v>
      </c>
      <c r="B4064" s="305">
        <v>105180</v>
      </c>
      <c r="C4064" s="302" t="s">
        <v>5397</v>
      </c>
      <c r="D4064" s="305" t="s">
        <v>36</v>
      </c>
      <c r="E4064" s="306">
        <v>0.34039999999999998</v>
      </c>
    </row>
    <row r="4065" spans="1:5" x14ac:dyDescent="0.25">
      <c r="A4065" s="302" t="s">
        <v>5247</v>
      </c>
      <c r="B4065" s="305">
        <v>105181</v>
      </c>
      <c r="C4065" s="302" t="s">
        <v>5398</v>
      </c>
      <c r="D4065" s="305" t="s">
        <v>36</v>
      </c>
      <c r="E4065" s="306">
        <v>0.35310000000000002</v>
      </c>
    </row>
    <row r="4066" spans="1:5" x14ac:dyDescent="0.25">
      <c r="A4066" s="302" t="s">
        <v>5247</v>
      </c>
      <c r="B4066" s="305">
        <v>105182</v>
      </c>
      <c r="C4066" s="302" t="s">
        <v>5399</v>
      </c>
      <c r="D4066" s="305" t="s">
        <v>36</v>
      </c>
      <c r="E4066" s="306">
        <v>0.19839999999999999</v>
      </c>
    </row>
    <row r="4067" spans="1:5" x14ac:dyDescent="0.25">
      <c r="A4067" s="302" t="s">
        <v>5247</v>
      </c>
      <c r="B4067" s="305">
        <v>105183</v>
      </c>
      <c r="C4067" s="302" t="s">
        <v>5400</v>
      </c>
      <c r="D4067" s="305" t="s">
        <v>36</v>
      </c>
      <c r="E4067" s="306">
        <v>0.13780000000000001</v>
      </c>
    </row>
    <row r="4068" spans="1:5" x14ac:dyDescent="0.25">
      <c r="A4068" s="302" t="s">
        <v>5247</v>
      </c>
      <c r="B4068" s="305">
        <v>105184</v>
      </c>
      <c r="C4068" s="302" t="s">
        <v>5401</v>
      </c>
      <c r="D4068" s="305" t="s">
        <v>36</v>
      </c>
      <c r="E4068" s="306">
        <v>0.1396</v>
      </c>
    </row>
    <row r="4069" spans="1:5" x14ac:dyDescent="0.25">
      <c r="A4069" s="302" t="s">
        <v>5247</v>
      </c>
      <c r="B4069" s="305">
        <v>94612</v>
      </c>
      <c r="C4069" s="302" t="s">
        <v>5402</v>
      </c>
      <c r="D4069" s="305" t="s">
        <v>36</v>
      </c>
      <c r="E4069" s="306">
        <v>5.4899999999999997E-2</v>
      </c>
    </row>
    <row r="4070" spans="1:5" x14ac:dyDescent="0.25">
      <c r="A4070" s="302" t="s">
        <v>5247</v>
      </c>
      <c r="B4070" s="305">
        <v>105142</v>
      </c>
      <c r="C4070" s="302" t="s">
        <v>5403</v>
      </c>
      <c r="D4070" s="305" t="s">
        <v>36</v>
      </c>
      <c r="E4070" s="306">
        <v>0.28699999999999998</v>
      </c>
    </row>
    <row r="4071" spans="1:5" x14ac:dyDescent="0.25">
      <c r="A4071" s="302" t="s">
        <v>5247</v>
      </c>
      <c r="B4071" s="305">
        <v>105143</v>
      </c>
      <c r="C4071" s="302" t="s">
        <v>5404</v>
      </c>
      <c r="D4071" s="305" t="s">
        <v>36</v>
      </c>
      <c r="E4071" s="306">
        <v>0.25219999999999998</v>
      </c>
    </row>
    <row r="4072" spans="1:5" x14ac:dyDescent="0.25">
      <c r="A4072" s="302" t="s">
        <v>5247</v>
      </c>
      <c r="B4072" s="305">
        <v>105144</v>
      </c>
      <c r="C4072" s="302" t="s">
        <v>5405</v>
      </c>
      <c r="D4072" s="305" t="s">
        <v>36</v>
      </c>
      <c r="E4072" s="306">
        <v>0.22120000000000001</v>
      </c>
    </row>
    <row r="4073" spans="1:5" x14ac:dyDescent="0.25">
      <c r="A4073" s="302" t="s">
        <v>5247</v>
      </c>
      <c r="B4073" s="305">
        <v>105173</v>
      </c>
      <c r="C4073" s="302" t="s">
        <v>5406</v>
      </c>
      <c r="D4073" s="305" t="s">
        <v>36</v>
      </c>
      <c r="E4073" s="306">
        <v>0.19259999999999999</v>
      </c>
    </row>
    <row r="4074" spans="1:5" x14ac:dyDescent="0.25">
      <c r="A4074" s="302" t="s">
        <v>5247</v>
      </c>
      <c r="B4074" s="305">
        <v>105175</v>
      </c>
      <c r="C4074" s="302" t="s">
        <v>5407</v>
      </c>
      <c r="D4074" s="305" t="s">
        <v>36</v>
      </c>
      <c r="E4074" s="306">
        <v>0.14699999999999999</v>
      </c>
    </row>
    <row r="4075" spans="1:5" x14ac:dyDescent="0.25">
      <c r="A4075" s="302" t="s">
        <v>5247</v>
      </c>
      <c r="B4075" s="305">
        <v>105174</v>
      </c>
      <c r="C4075" s="302" t="s">
        <v>5408</v>
      </c>
      <c r="D4075" s="305" t="s">
        <v>36</v>
      </c>
      <c r="E4075" s="306">
        <v>0.15570000000000001</v>
      </c>
    </row>
    <row r="4076" spans="1:5" x14ac:dyDescent="0.25">
      <c r="A4076" s="302" t="s">
        <v>5247</v>
      </c>
      <c r="B4076" s="305">
        <v>105145</v>
      </c>
      <c r="C4076" s="302" t="s">
        <v>5409</v>
      </c>
      <c r="D4076" s="305" t="s">
        <v>36</v>
      </c>
      <c r="E4076" s="306">
        <v>0.2447</v>
      </c>
    </row>
    <row r="4077" spans="1:5" x14ac:dyDescent="0.25">
      <c r="A4077" s="302" t="s">
        <v>5247</v>
      </c>
      <c r="B4077" s="305">
        <v>94606</v>
      </c>
      <c r="C4077" s="302" t="s">
        <v>5410</v>
      </c>
      <c r="D4077" s="305" t="s">
        <v>36</v>
      </c>
      <c r="E4077" s="306">
        <v>0.24540000000000001</v>
      </c>
    </row>
    <row r="4078" spans="1:5" x14ac:dyDescent="0.25">
      <c r="A4078" s="302" t="s">
        <v>5247</v>
      </c>
      <c r="B4078" s="305">
        <v>94608</v>
      </c>
      <c r="C4078" s="302" t="s">
        <v>5411</v>
      </c>
      <c r="D4078" s="305" t="s">
        <v>36</v>
      </c>
      <c r="E4078" s="306">
        <v>0.1011</v>
      </c>
    </row>
    <row r="4079" spans="1:5" x14ac:dyDescent="0.25">
      <c r="A4079" s="302" t="s">
        <v>5247</v>
      </c>
      <c r="B4079" s="305">
        <v>94610</v>
      </c>
      <c r="C4079" s="302" t="s">
        <v>5412</v>
      </c>
      <c r="D4079" s="305" t="s">
        <v>36</v>
      </c>
      <c r="E4079" s="306">
        <v>7.2099999999999997E-2</v>
      </c>
    </row>
    <row r="4080" spans="1:5" x14ac:dyDescent="0.25">
      <c r="A4080" s="302" t="s">
        <v>5247</v>
      </c>
      <c r="B4080" s="305">
        <v>94657</v>
      </c>
      <c r="C4080" s="302" t="s">
        <v>5413</v>
      </c>
      <c r="D4080" s="305" t="s">
        <v>36</v>
      </c>
      <c r="E4080" s="306">
        <v>0.43930000000000002</v>
      </c>
    </row>
    <row r="4081" spans="1:5" x14ac:dyDescent="0.25">
      <c r="A4081" s="302" t="s">
        <v>5247</v>
      </c>
      <c r="B4081" s="305">
        <v>94659</v>
      </c>
      <c r="C4081" s="302" t="s">
        <v>5414</v>
      </c>
      <c r="D4081" s="305" t="s">
        <v>36</v>
      </c>
      <c r="E4081" s="306">
        <v>0.36280000000000001</v>
      </c>
    </row>
    <row r="4082" spans="1:5" x14ac:dyDescent="0.25">
      <c r="A4082" s="302" t="s">
        <v>5247</v>
      </c>
      <c r="B4082" s="305">
        <v>94739</v>
      </c>
      <c r="C4082" s="302" t="s">
        <v>5415</v>
      </c>
      <c r="D4082" s="305" t="s">
        <v>36</v>
      </c>
      <c r="E4082" s="306">
        <v>7.2400000000000006E-2</v>
      </c>
    </row>
    <row r="4083" spans="1:5" x14ac:dyDescent="0.25">
      <c r="A4083" s="302" t="s">
        <v>5247</v>
      </c>
      <c r="B4083" s="305">
        <v>94725</v>
      </c>
      <c r="C4083" s="302" t="s">
        <v>5416</v>
      </c>
      <c r="D4083" s="305" t="s">
        <v>36</v>
      </c>
      <c r="E4083" s="306">
        <v>0.2044</v>
      </c>
    </row>
    <row r="4084" spans="1:5" x14ac:dyDescent="0.25">
      <c r="A4084" s="302" t="s">
        <v>5247</v>
      </c>
      <c r="B4084" s="305">
        <v>94727</v>
      </c>
      <c r="C4084" s="302" t="s">
        <v>5417</v>
      </c>
      <c r="D4084" s="305" t="s">
        <v>36</v>
      </c>
      <c r="E4084" s="306">
        <v>0.15790000000000001</v>
      </c>
    </row>
    <row r="4085" spans="1:5" x14ac:dyDescent="0.25">
      <c r="A4085" s="302" t="s">
        <v>5247</v>
      </c>
      <c r="B4085" s="305">
        <v>94729</v>
      </c>
      <c r="C4085" s="302" t="s">
        <v>5418</v>
      </c>
      <c r="D4085" s="305" t="s">
        <v>36</v>
      </c>
      <c r="E4085" s="306">
        <v>0.11899999999999999</v>
      </c>
    </row>
    <row r="4086" spans="1:5" x14ac:dyDescent="0.25">
      <c r="A4086" s="302" t="s">
        <v>5247</v>
      </c>
      <c r="B4086" s="305">
        <v>94731</v>
      </c>
      <c r="C4086" s="302" t="s">
        <v>5419</v>
      </c>
      <c r="D4086" s="305" t="s">
        <v>36</v>
      </c>
      <c r="E4086" s="306">
        <v>0.1154</v>
      </c>
    </row>
    <row r="4087" spans="1:5" x14ac:dyDescent="0.25">
      <c r="A4087" s="302" t="s">
        <v>5247</v>
      </c>
      <c r="B4087" s="305">
        <v>94733</v>
      </c>
      <c r="C4087" s="302" t="s">
        <v>5420</v>
      </c>
      <c r="D4087" s="305" t="s">
        <v>36</v>
      </c>
      <c r="E4087" s="306">
        <v>9.6799999999999997E-2</v>
      </c>
    </row>
    <row r="4088" spans="1:5" x14ac:dyDescent="0.25">
      <c r="A4088" s="302" t="s">
        <v>5247</v>
      </c>
      <c r="B4088" s="305">
        <v>94863</v>
      </c>
      <c r="C4088" s="302" t="s">
        <v>5421</v>
      </c>
      <c r="D4088" s="305" t="s">
        <v>36</v>
      </c>
      <c r="E4088" s="306">
        <v>4.65E-2</v>
      </c>
    </row>
    <row r="4089" spans="1:5" x14ac:dyDescent="0.25">
      <c r="A4089" s="302" t="s">
        <v>5247</v>
      </c>
      <c r="B4089" s="305">
        <v>94737</v>
      </c>
      <c r="C4089" s="302" t="s">
        <v>5422</v>
      </c>
      <c r="D4089" s="305" t="s">
        <v>36</v>
      </c>
      <c r="E4089" s="306">
        <v>5.5899999999999998E-2</v>
      </c>
    </row>
    <row r="4090" spans="1:5" x14ac:dyDescent="0.25">
      <c r="A4090" s="302" t="s">
        <v>5247</v>
      </c>
      <c r="B4090" s="305">
        <v>94465</v>
      </c>
      <c r="C4090" s="302" t="s">
        <v>5423</v>
      </c>
      <c r="D4090" s="305" t="s">
        <v>36</v>
      </c>
      <c r="E4090" s="306">
        <v>0.2984</v>
      </c>
    </row>
    <row r="4091" spans="1:5" x14ac:dyDescent="0.25">
      <c r="A4091" s="302" t="s">
        <v>5247</v>
      </c>
      <c r="B4091" s="305">
        <v>94467</v>
      </c>
      <c r="C4091" s="302" t="s">
        <v>5424</v>
      </c>
      <c r="D4091" s="305" t="s">
        <v>36</v>
      </c>
      <c r="E4091" s="306">
        <v>0.215</v>
      </c>
    </row>
    <row r="4092" spans="1:5" x14ac:dyDescent="0.25">
      <c r="A4092" s="302" t="s">
        <v>5247</v>
      </c>
      <c r="B4092" s="305">
        <v>94469</v>
      </c>
      <c r="C4092" s="302" t="s">
        <v>5425</v>
      </c>
      <c r="D4092" s="305" t="s">
        <v>36</v>
      </c>
      <c r="E4092" s="306">
        <v>0.1769</v>
      </c>
    </row>
    <row r="4093" spans="1:5" x14ac:dyDescent="0.25">
      <c r="A4093" s="302" t="s">
        <v>5247</v>
      </c>
      <c r="B4093" s="305">
        <v>96746</v>
      </c>
      <c r="C4093" s="302" t="s">
        <v>5426</v>
      </c>
      <c r="D4093" s="305" t="s">
        <v>36</v>
      </c>
      <c r="E4093" s="306">
        <v>0.1784</v>
      </c>
    </row>
    <row r="4094" spans="1:5" x14ac:dyDescent="0.25">
      <c r="A4094" s="302" t="s">
        <v>5247</v>
      </c>
      <c r="B4094" s="305">
        <v>96736</v>
      </c>
      <c r="C4094" s="302" t="s">
        <v>5427</v>
      </c>
      <c r="D4094" s="305" t="s">
        <v>36</v>
      </c>
      <c r="E4094" s="306">
        <v>0.56699999999999995</v>
      </c>
    </row>
    <row r="4095" spans="1:5" x14ac:dyDescent="0.25">
      <c r="A4095" s="302" t="s">
        <v>5247</v>
      </c>
      <c r="B4095" s="305">
        <v>96737</v>
      </c>
      <c r="C4095" s="302" t="s">
        <v>5428</v>
      </c>
      <c r="D4095" s="305" t="s">
        <v>36</v>
      </c>
      <c r="E4095" s="306">
        <v>0.61209999999999998</v>
      </c>
    </row>
    <row r="4096" spans="1:5" x14ac:dyDescent="0.25">
      <c r="A4096" s="302" t="s">
        <v>5247</v>
      </c>
      <c r="B4096" s="305">
        <v>96739</v>
      </c>
      <c r="C4096" s="302" t="s">
        <v>5429</v>
      </c>
      <c r="D4096" s="305" t="s">
        <v>36</v>
      </c>
      <c r="E4096" s="306">
        <v>0.50539999999999996</v>
      </c>
    </row>
    <row r="4097" spans="1:5" x14ac:dyDescent="0.25">
      <c r="A4097" s="302" t="s">
        <v>5247</v>
      </c>
      <c r="B4097" s="305">
        <v>96741</v>
      </c>
      <c r="C4097" s="302" t="s">
        <v>5430</v>
      </c>
      <c r="D4097" s="305" t="s">
        <v>36</v>
      </c>
      <c r="E4097" s="306">
        <v>0.30199999999999999</v>
      </c>
    </row>
    <row r="4098" spans="1:5" x14ac:dyDescent="0.25">
      <c r="A4098" s="302" t="s">
        <v>5247</v>
      </c>
      <c r="B4098" s="305">
        <v>96742</v>
      </c>
      <c r="C4098" s="302" t="s">
        <v>5431</v>
      </c>
      <c r="D4098" s="305" t="s">
        <v>36</v>
      </c>
      <c r="E4098" s="306">
        <v>0.30969999999999998</v>
      </c>
    </row>
    <row r="4099" spans="1:5" x14ac:dyDescent="0.25">
      <c r="A4099" s="302" t="s">
        <v>5247</v>
      </c>
      <c r="B4099" s="305">
        <v>96743</v>
      </c>
      <c r="C4099" s="302" t="s">
        <v>5432</v>
      </c>
      <c r="D4099" s="305" t="s">
        <v>36</v>
      </c>
      <c r="E4099" s="306">
        <v>0.26300000000000001</v>
      </c>
    </row>
    <row r="4100" spans="1:5" x14ac:dyDescent="0.25">
      <c r="A4100" s="302" t="s">
        <v>5247</v>
      </c>
      <c r="B4100" s="305">
        <v>96744</v>
      </c>
      <c r="C4100" s="302" t="s">
        <v>5433</v>
      </c>
      <c r="D4100" s="305" t="s">
        <v>36</v>
      </c>
      <c r="E4100" s="306">
        <v>0.19800000000000001</v>
      </c>
    </row>
    <row r="4101" spans="1:5" x14ac:dyDescent="0.25">
      <c r="A4101" s="302" t="s">
        <v>5247</v>
      </c>
      <c r="B4101" s="305">
        <v>96745</v>
      </c>
      <c r="C4101" s="302" t="s">
        <v>5434</v>
      </c>
      <c r="D4101" s="305" t="s">
        <v>36</v>
      </c>
      <c r="E4101" s="306">
        <v>0.1671</v>
      </c>
    </row>
    <row r="4102" spans="1:5" x14ac:dyDescent="0.25">
      <c r="A4102" s="302" t="s">
        <v>5247</v>
      </c>
      <c r="B4102" s="305">
        <v>94671</v>
      </c>
      <c r="C4102" s="302" t="s">
        <v>5435</v>
      </c>
      <c r="D4102" s="305" t="s">
        <v>36</v>
      </c>
      <c r="E4102" s="306">
        <v>0.15390000000000001</v>
      </c>
    </row>
    <row r="4103" spans="1:5" x14ac:dyDescent="0.25">
      <c r="A4103" s="302" t="s">
        <v>5247</v>
      </c>
      <c r="B4103" s="305">
        <v>94661</v>
      </c>
      <c r="C4103" s="302" t="s">
        <v>5436</v>
      </c>
      <c r="D4103" s="305" t="s">
        <v>36</v>
      </c>
      <c r="E4103" s="306">
        <v>0.3044</v>
      </c>
    </row>
    <row r="4104" spans="1:5" x14ac:dyDescent="0.25">
      <c r="A4104" s="302" t="s">
        <v>5247</v>
      </c>
      <c r="B4104" s="305">
        <v>94663</v>
      </c>
      <c r="C4104" s="302" t="s">
        <v>5437</v>
      </c>
      <c r="D4104" s="305" t="s">
        <v>36</v>
      </c>
      <c r="E4104" s="306">
        <v>0.34050000000000002</v>
      </c>
    </row>
    <row r="4105" spans="1:5" x14ac:dyDescent="0.25">
      <c r="A4105" s="302" t="s">
        <v>5247</v>
      </c>
      <c r="B4105" s="305">
        <v>94665</v>
      </c>
      <c r="C4105" s="302" t="s">
        <v>5438</v>
      </c>
      <c r="D4105" s="305" t="s">
        <v>36</v>
      </c>
      <c r="E4105" s="306">
        <v>0.22819999999999999</v>
      </c>
    </row>
    <row r="4106" spans="1:5" x14ac:dyDescent="0.25">
      <c r="A4106" s="302" t="s">
        <v>5247</v>
      </c>
      <c r="B4106" s="305">
        <v>94667</v>
      </c>
      <c r="C4106" s="302" t="s">
        <v>5439</v>
      </c>
      <c r="D4106" s="305" t="s">
        <v>36</v>
      </c>
      <c r="E4106" s="306">
        <v>0.22869999999999999</v>
      </c>
    </row>
    <row r="4107" spans="1:5" x14ac:dyDescent="0.25">
      <c r="A4107" s="302" t="s">
        <v>5247</v>
      </c>
      <c r="B4107" s="305">
        <v>94669</v>
      </c>
      <c r="C4107" s="302" t="s">
        <v>5440</v>
      </c>
      <c r="D4107" s="305" t="s">
        <v>36</v>
      </c>
      <c r="E4107" s="306">
        <v>0.15609999999999999</v>
      </c>
    </row>
    <row r="4108" spans="1:5" x14ac:dyDescent="0.25">
      <c r="A4108" s="302" t="s">
        <v>5247</v>
      </c>
      <c r="B4108" s="305">
        <v>105177</v>
      </c>
      <c r="C4108" s="302" t="s">
        <v>5441</v>
      </c>
      <c r="D4108" s="305" t="s">
        <v>36</v>
      </c>
      <c r="E4108" s="306">
        <v>0.13009999999999999</v>
      </c>
    </row>
    <row r="4109" spans="1:5" x14ac:dyDescent="0.25">
      <c r="A4109" s="302" t="s">
        <v>5247</v>
      </c>
      <c r="B4109" s="305">
        <v>105176</v>
      </c>
      <c r="C4109" s="302" t="s">
        <v>5442</v>
      </c>
      <c r="D4109" s="305" t="s">
        <v>36</v>
      </c>
      <c r="E4109" s="306">
        <v>0.124</v>
      </c>
    </row>
    <row r="4110" spans="1:5" x14ac:dyDescent="0.25">
      <c r="A4110" s="302" t="s">
        <v>5247</v>
      </c>
      <c r="B4110" s="305">
        <v>94466</v>
      </c>
      <c r="C4110" s="302" t="s">
        <v>5443</v>
      </c>
      <c r="D4110" s="305" t="s">
        <v>36</v>
      </c>
      <c r="E4110" s="306">
        <v>0.29830000000000001</v>
      </c>
    </row>
    <row r="4111" spans="1:5" x14ac:dyDescent="0.25">
      <c r="A4111" s="302" t="s">
        <v>5247</v>
      </c>
      <c r="B4111" s="305">
        <v>94468</v>
      </c>
      <c r="C4111" s="302" t="s">
        <v>5444</v>
      </c>
      <c r="D4111" s="305" t="s">
        <v>36</v>
      </c>
      <c r="E4111" s="306">
        <v>0.2455</v>
      </c>
    </row>
    <row r="4112" spans="1:5" x14ac:dyDescent="0.25">
      <c r="A4112" s="302" t="s">
        <v>5247</v>
      </c>
      <c r="B4112" s="305">
        <v>94470</v>
      </c>
      <c r="C4112" s="302" t="s">
        <v>5445</v>
      </c>
      <c r="D4112" s="305" t="s">
        <v>36</v>
      </c>
      <c r="E4112" s="306">
        <v>0.19170000000000001</v>
      </c>
    </row>
    <row r="4113" spans="1:5" x14ac:dyDescent="0.25">
      <c r="A4113" s="302" t="s">
        <v>5247</v>
      </c>
      <c r="B4113" s="305">
        <v>105225</v>
      </c>
      <c r="C4113" s="302" t="s">
        <v>5446</v>
      </c>
      <c r="D4113" s="305" t="s">
        <v>36</v>
      </c>
      <c r="E4113" s="306">
        <v>0.19869999999999999</v>
      </c>
    </row>
    <row r="4114" spans="1:5" x14ac:dyDescent="0.25">
      <c r="A4114" s="302" t="s">
        <v>5247</v>
      </c>
      <c r="B4114" s="305">
        <v>105226</v>
      </c>
      <c r="C4114" s="302" t="s">
        <v>5447</v>
      </c>
      <c r="D4114" s="305" t="s">
        <v>36</v>
      </c>
      <c r="E4114" s="306">
        <v>0.1086</v>
      </c>
    </row>
    <row r="4115" spans="1:5" x14ac:dyDescent="0.25">
      <c r="A4115" s="302" t="s">
        <v>5247</v>
      </c>
      <c r="B4115" s="305">
        <v>105227</v>
      </c>
      <c r="C4115" s="302" t="s">
        <v>5448</v>
      </c>
      <c r="D4115" s="305" t="s">
        <v>36</v>
      </c>
      <c r="E4115" s="306">
        <v>9.7600000000000006E-2</v>
      </c>
    </row>
    <row r="4116" spans="1:5" x14ac:dyDescent="0.25">
      <c r="A4116" s="302" t="s">
        <v>5247</v>
      </c>
      <c r="B4116" s="305">
        <v>105212</v>
      </c>
      <c r="C4116" s="302" t="s">
        <v>5449</v>
      </c>
      <c r="D4116" s="305" t="s">
        <v>36</v>
      </c>
      <c r="E4116" s="306">
        <v>0.16209999999999999</v>
      </c>
    </row>
    <row r="4117" spans="1:5" x14ac:dyDescent="0.25">
      <c r="A4117" s="302" t="s">
        <v>5247</v>
      </c>
      <c r="B4117" s="305">
        <v>105211</v>
      </c>
      <c r="C4117" s="302" t="s">
        <v>5450</v>
      </c>
      <c r="D4117" s="305" t="s">
        <v>36</v>
      </c>
      <c r="E4117" s="306">
        <v>0.1681</v>
      </c>
    </row>
    <row r="4118" spans="1:5" x14ac:dyDescent="0.25">
      <c r="A4118" s="302" t="s">
        <v>5247</v>
      </c>
      <c r="B4118" s="305">
        <v>105189</v>
      </c>
      <c r="C4118" s="302" t="s">
        <v>5451</v>
      </c>
      <c r="D4118" s="305" t="s">
        <v>36</v>
      </c>
      <c r="E4118" s="306">
        <v>0.308</v>
      </c>
    </row>
    <row r="4119" spans="1:5" x14ac:dyDescent="0.25">
      <c r="A4119" s="302" t="s">
        <v>5247</v>
      </c>
      <c r="B4119" s="305">
        <v>105190</v>
      </c>
      <c r="C4119" s="302" t="s">
        <v>5452</v>
      </c>
      <c r="D4119" s="305" t="s">
        <v>36</v>
      </c>
      <c r="E4119" s="306">
        <v>0.25800000000000001</v>
      </c>
    </row>
    <row r="4120" spans="1:5" x14ac:dyDescent="0.25">
      <c r="A4120" s="302" t="s">
        <v>5247</v>
      </c>
      <c r="B4120" s="305">
        <v>94625</v>
      </c>
      <c r="C4120" s="302" t="s">
        <v>5453</v>
      </c>
      <c r="D4120" s="305" t="s">
        <v>36</v>
      </c>
      <c r="E4120" s="306">
        <v>3.0499999999999999E-2</v>
      </c>
    </row>
    <row r="4121" spans="1:5" x14ac:dyDescent="0.25">
      <c r="A4121" s="302" t="s">
        <v>5247</v>
      </c>
      <c r="B4121" s="305">
        <v>94622</v>
      </c>
      <c r="C4121" s="302" t="s">
        <v>5454</v>
      </c>
      <c r="D4121" s="305" t="s">
        <v>36</v>
      </c>
      <c r="E4121" s="306">
        <v>0.1966</v>
      </c>
    </row>
    <row r="4122" spans="1:5" x14ac:dyDescent="0.25">
      <c r="A4122" s="302" t="s">
        <v>5247</v>
      </c>
      <c r="B4122" s="305">
        <v>94623</v>
      </c>
      <c r="C4122" s="302" t="s">
        <v>5455</v>
      </c>
      <c r="D4122" s="305" t="s">
        <v>36</v>
      </c>
      <c r="E4122" s="306">
        <v>8.5500000000000007E-2</v>
      </c>
    </row>
    <row r="4123" spans="1:5" x14ac:dyDescent="0.25">
      <c r="A4123" s="302" t="s">
        <v>5247</v>
      </c>
      <c r="B4123" s="305">
        <v>94624</v>
      </c>
      <c r="C4123" s="302" t="s">
        <v>5456</v>
      </c>
      <c r="D4123" s="305" t="s">
        <v>36</v>
      </c>
      <c r="E4123" s="306">
        <v>5.9200000000000003E-2</v>
      </c>
    </row>
    <row r="4124" spans="1:5" x14ac:dyDescent="0.25">
      <c r="A4124" s="302" t="s">
        <v>5247</v>
      </c>
      <c r="B4124" s="305">
        <v>94763</v>
      </c>
      <c r="C4124" s="302" t="s">
        <v>5457</v>
      </c>
      <c r="D4124" s="305" t="s">
        <v>36</v>
      </c>
      <c r="E4124" s="306">
        <v>9.5399999999999999E-2</v>
      </c>
    </row>
    <row r="4125" spans="1:5" x14ac:dyDescent="0.25">
      <c r="A4125" s="302" t="s">
        <v>5247</v>
      </c>
      <c r="B4125" s="305">
        <v>94756</v>
      </c>
      <c r="C4125" s="302" t="s">
        <v>5458</v>
      </c>
      <c r="D4125" s="305" t="s">
        <v>36</v>
      </c>
      <c r="E4125" s="306">
        <v>0.22989999999999999</v>
      </c>
    </row>
    <row r="4126" spans="1:5" x14ac:dyDescent="0.25">
      <c r="A4126" s="302" t="s">
        <v>5247</v>
      </c>
      <c r="B4126" s="305">
        <v>94757</v>
      </c>
      <c r="C4126" s="302" t="s">
        <v>5459</v>
      </c>
      <c r="D4126" s="305" t="s">
        <v>36</v>
      </c>
      <c r="E4126" s="306">
        <v>0.182</v>
      </c>
    </row>
    <row r="4127" spans="1:5" x14ac:dyDescent="0.25">
      <c r="A4127" s="302" t="s">
        <v>5247</v>
      </c>
      <c r="B4127" s="305">
        <v>94758</v>
      </c>
      <c r="C4127" s="302" t="s">
        <v>5460</v>
      </c>
      <c r="D4127" s="305" t="s">
        <v>36</v>
      </c>
      <c r="E4127" s="306">
        <v>9.2499999999999999E-2</v>
      </c>
    </row>
    <row r="4128" spans="1:5" x14ac:dyDescent="0.25">
      <c r="A4128" s="302" t="s">
        <v>5247</v>
      </c>
      <c r="B4128" s="305">
        <v>94759</v>
      </c>
      <c r="C4128" s="302" t="s">
        <v>5461</v>
      </c>
      <c r="D4128" s="305" t="s">
        <v>36</v>
      </c>
      <c r="E4128" s="306">
        <v>9.3399999999999997E-2</v>
      </c>
    </row>
    <row r="4129" spans="1:5" x14ac:dyDescent="0.25">
      <c r="A4129" s="302" t="s">
        <v>5247</v>
      </c>
      <c r="B4129" s="305">
        <v>94760</v>
      </c>
      <c r="C4129" s="302" t="s">
        <v>5462</v>
      </c>
      <c r="D4129" s="305" t="s">
        <v>36</v>
      </c>
      <c r="E4129" s="306">
        <v>8.6300000000000002E-2</v>
      </c>
    </row>
    <row r="4130" spans="1:5" x14ac:dyDescent="0.25">
      <c r="A4130" s="302" t="s">
        <v>5247</v>
      </c>
      <c r="B4130" s="305">
        <v>94761</v>
      </c>
      <c r="C4130" s="302" t="s">
        <v>5463</v>
      </c>
      <c r="D4130" s="305" t="s">
        <v>36</v>
      </c>
      <c r="E4130" s="306">
        <v>6.6600000000000006E-2</v>
      </c>
    </row>
    <row r="4131" spans="1:5" x14ac:dyDescent="0.25">
      <c r="A4131" s="302" t="s">
        <v>5247</v>
      </c>
      <c r="B4131" s="305">
        <v>94762</v>
      </c>
      <c r="C4131" s="302" t="s">
        <v>5464</v>
      </c>
      <c r="D4131" s="305" t="s">
        <v>36</v>
      </c>
      <c r="E4131" s="306">
        <v>7.8700000000000006E-2</v>
      </c>
    </row>
    <row r="4132" spans="1:5" x14ac:dyDescent="0.25">
      <c r="A4132" s="302" t="s">
        <v>5247</v>
      </c>
      <c r="B4132" s="305">
        <v>94462</v>
      </c>
      <c r="C4132" s="302" t="s">
        <v>5465</v>
      </c>
      <c r="D4132" s="305" t="s">
        <v>8</v>
      </c>
      <c r="E4132" s="306">
        <v>0.19670000000000001</v>
      </c>
    </row>
    <row r="4133" spans="1:5" x14ac:dyDescent="0.25">
      <c r="A4133" s="302" t="s">
        <v>5247</v>
      </c>
      <c r="B4133" s="305">
        <v>94463</v>
      </c>
      <c r="C4133" s="302" t="s">
        <v>5466</v>
      </c>
      <c r="D4133" s="305" t="s">
        <v>8</v>
      </c>
      <c r="E4133" s="306">
        <v>0.18729999999999999</v>
      </c>
    </row>
    <row r="4134" spans="1:5" x14ac:dyDescent="0.25">
      <c r="A4134" s="302" t="s">
        <v>5247</v>
      </c>
      <c r="B4134" s="305">
        <v>94464</v>
      </c>
      <c r="C4134" s="302" t="s">
        <v>5467</v>
      </c>
      <c r="D4134" s="305" t="s">
        <v>8</v>
      </c>
      <c r="E4134" s="306">
        <v>0.16819999999999999</v>
      </c>
    </row>
    <row r="4135" spans="1:5" x14ac:dyDescent="0.25">
      <c r="A4135" s="302" t="s">
        <v>5247</v>
      </c>
      <c r="B4135" s="305">
        <v>94605</v>
      </c>
      <c r="C4135" s="302" t="s">
        <v>5468</v>
      </c>
      <c r="D4135" s="305" t="s">
        <v>8</v>
      </c>
      <c r="E4135" s="306">
        <v>4.3499999999999997E-2</v>
      </c>
    </row>
    <row r="4136" spans="1:5" x14ac:dyDescent="0.25">
      <c r="A4136" s="302" t="s">
        <v>5247</v>
      </c>
      <c r="B4136" s="305">
        <v>94602</v>
      </c>
      <c r="C4136" s="302" t="s">
        <v>5469</v>
      </c>
      <c r="D4136" s="305" t="s">
        <v>8</v>
      </c>
      <c r="E4136" s="306">
        <v>0.1046</v>
      </c>
    </row>
    <row r="4137" spans="1:5" x14ac:dyDescent="0.25">
      <c r="A4137" s="302" t="s">
        <v>5247</v>
      </c>
      <c r="B4137" s="305">
        <v>94603</v>
      </c>
      <c r="C4137" s="302" t="s">
        <v>5470</v>
      </c>
      <c r="D4137" s="305" t="s">
        <v>8</v>
      </c>
      <c r="E4137" s="306">
        <v>7.9699999999999993E-2</v>
      </c>
    </row>
    <row r="4138" spans="1:5" x14ac:dyDescent="0.25">
      <c r="A4138" s="302" t="s">
        <v>5247</v>
      </c>
      <c r="B4138" s="305">
        <v>94604</v>
      </c>
      <c r="C4138" s="302" t="s">
        <v>5471</v>
      </c>
      <c r="D4138" s="305" t="s">
        <v>8</v>
      </c>
      <c r="E4138" s="306">
        <v>5.8299999999999998E-2</v>
      </c>
    </row>
    <row r="4139" spans="1:5" x14ac:dyDescent="0.25">
      <c r="A4139" s="302" t="s">
        <v>5247</v>
      </c>
      <c r="B4139" s="305">
        <v>94723</v>
      </c>
      <c r="C4139" s="302" t="s">
        <v>5472</v>
      </c>
      <c r="D4139" s="305" t="s">
        <v>8</v>
      </c>
      <c r="E4139" s="306">
        <v>4.48E-2</v>
      </c>
    </row>
    <row r="4140" spans="1:5" x14ac:dyDescent="0.25">
      <c r="A4140" s="302" t="s">
        <v>5247</v>
      </c>
      <c r="B4140" s="305">
        <v>94716</v>
      </c>
      <c r="C4140" s="302" t="s">
        <v>5473</v>
      </c>
      <c r="D4140" s="305" t="s">
        <v>8</v>
      </c>
      <c r="E4140" s="306">
        <v>7.7799999999999994E-2</v>
      </c>
    </row>
    <row r="4141" spans="1:5" x14ac:dyDescent="0.25">
      <c r="A4141" s="302" t="s">
        <v>5247</v>
      </c>
      <c r="B4141" s="305">
        <v>94717</v>
      </c>
      <c r="C4141" s="302" t="s">
        <v>5474</v>
      </c>
      <c r="D4141" s="305" t="s">
        <v>8</v>
      </c>
      <c r="E4141" s="306">
        <v>5.8299999999999998E-2</v>
      </c>
    </row>
    <row r="4142" spans="1:5" x14ac:dyDescent="0.25">
      <c r="A4142" s="302" t="s">
        <v>5247</v>
      </c>
      <c r="B4142" s="305">
        <v>94718</v>
      </c>
      <c r="C4142" s="302" t="s">
        <v>5475</v>
      </c>
      <c r="D4142" s="305" t="s">
        <v>8</v>
      </c>
      <c r="E4142" s="306">
        <v>5.8099999999999999E-2</v>
      </c>
    </row>
    <row r="4143" spans="1:5" x14ac:dyDescent="0.25">
      <c r="A4143" s="302" t="s">
        <v>5247</v>
      </c>
      <c r="B4143" s="305">
        <v>94719</v>
      </c>
      <c r="C4143" s="302" t="s">
        <v>5476</v>
      </c>
      <c r="D4143" s="305" t="s">
        <v>8</v>
      </c>
      <c r="E4143" s="306">
        <v>5.5800000000000002E-2</v>
      </c>
    </row>
    <row r="4144" spans="1:5" x14ac:dyDescent="0.25">
      <c r="A4144" s="302" t="s">
        <v>5247</v>
      </c>
      <c r="B4144" s="305">
        <v>94720</v>
      </c>
      <c r="C4144" s="302" t="s">
        <v>5477</v>
      </c>
      <c r="D4144" s="305" t="s">
        <v>8</v>
      </c>
      <c r="E4144" s="306">
        <v>5.62E-2</v>
      </c>
    </row>
    <row r="4145" spans="1:5" x14ac:dyDescent="0.25">
      <c r="A4145" s="302" t="s">
        <v>5247</v>
      </c>
      <c r="B4145" s="305">
        <v>94721</v>
      </c>
      <c r="C4145" s="302" t="s">
        <v>5478</v>
      </c>
      <c r="D4145" s="305" t="s">
        <v>8</v>
      </c>
      <c r="E4145" s="306">
        <v>5.79E-2</v>
      </c>
    </row>
    <row r="4146" spans="1:5" x14ac:dyDescent="0.25">
      <c r="A4146" s="302" t="s">
        <v>5247</v>
      </c>
      <c r="B4146" s="305">
        <v>94722</v>
      </c>
      <c r="C4146" s="302" t="s">
        <v>5479</v>
      </c>
      <c r="D4146" s="305" t="s">
        <v>8</v>
      </c>
      <c r="E4146" s="306">
        <v>5.3100000000000001E-2</v>
      </c>
    </row>
    <row r="4147" spans="1:5" x14ac:dyDescent="0.25">
      <c r="A4147" s="302" t="s">
        <v>5247</v>
      </c>
      <c r="B4147" s="305">
        <v>96726</v>
      </c>
      <c r="C4147" s="302" t="s">
        <v>5480</v>
      </c>
      <c r="D4147" s="305" t="s">
        <v>8</v>
      </c>
      <c r="E4147" s="306">
        <v>0.1449</v>
      </c>
    </row>
    <row r="4148" spans="1:5" x14ac:dyDescent="0.25">
      <c r="A4148" s="302" t="s">
        <v>5247</v>
      </c>
      <c r="B4148" s="305">
        <v>96735</v>
      </c>
      <c r="C4148" s="302" t="s">
        <v>5481</v>
      </c>
      <c r="D4148" s="305" t="s">
        <v>8</v>
      </c>
      <c r="E4148" s="306">
        <v>9.35E-2</v>
      </c>
    </row>
    <row r="4149" spans="1:5" x14ac:dyDescent="0.25">
      <c r="A4149" s="302" t="s">
        <v>5247</v>
      </c>
      <c r="B4149" s="305">
        <v>96718</v>
      </c>
      <c r="C4149" s="302" t="s">
        <v>5482</v>
      </c>
      <c r="D4149" s="305" t="s">
        <v>8</v>
      </c>
      <c r="E4149" s="306">
        <v>0.26850000000000002</v>
      </c>
    </row>
    <row r="4150" spans="1:5" x14ac:dyDescent="0.25">
      <c r="A4150" s="302" t="s">
        <v>5247</v>
      </c>
      <c r="B4150" s="305">
        <v>96727</v>
      </c>
      <c r="C4150" s="302" t="s">
        <v>5483</v>
      </c>
      <c r="D4150" s="305" t="s">
        <v>8</v>
      </c>
      <c r="E4150" s="306">
        <v>0.29099999999999998</v>
      </c>
    </row>
    <row r="4151" spans="1:5" x14ac:dyDescent="0.25">
      <c r="A4151" s="302" t="s">
        <v>5247</v>
      </c>
      <c r="B4151" s="305">
        <v>96719</v>
      </c>
      <c r="C4151" s="302" t="s">
        <v>5484</v>
      </c>
      <c r="D4151" s="305" t="s">
        <v>8</v>
      </c>
      <c r="E4151" s="306">
        <v>0.2296</v>
      </c>
    </row>
    <row r="4152" spans="1:5" x14ac:dyDescent="0.25">
      <c r="A4152" s="302" t="s">
        <v>5247</v>
      </c>
      <c r="B4152" s="305">
        <v>96728</v>
      </c>
      <c r="C4152" s="302" t="s">
        <v>5485</v>
      </c>
      <c r="D4152" s="305" t="s">
        <v>8</v>
      </c>
      <c r="E4152" s="306">
        <v>0.24610000000000001</v>
      </c>
    </row>
    <row r="4153" spans="1:5" x14ac:dyDescent="0.25">
      <c r="A4153" s="302" t="s">
        <v>5247</v>
      </c>
      <c r="B4153" s="305">
        <v>96720</v>
      </c>
      <c r="C4153" s="302" t="s">
        <v>5486</v>
      </c>
      <c r="D4153" s="305" t="s">
        <v>8</v>
      </c>
      <c r="E4153" s="306">
        <v>0.29549999999999998</v>
      </c>
    </row>
    <row r="4154" spans="1:5" x14ac:dyDescent="0.25">
      <c r="A4154" s="302" t="s">
        <v>5247</v>
      </c>
      <c r="B4154" s="305">
        <v>96729</v>
      </c>
      <c r="C4154" s="302" t="s">
        <v>5487</v>
      </c>
      <c r="D4154" s="305" t="s">
        <v>8</v>
      </c>
      <c r="E4154" s="306">
        <v>0.22020000000000001</v>
      </c>
    </row>
    <row r="4155" spans="1:5" x14ac:dyDescent="0.25">
      <c r="A4155" s="302" t="s">
        <v>5247</v>
      </c>
      <c r="B4155" s="305">
        <v>96721</v>
      </c>
      <c r="C4155" s="302" t="s">
        <v>5488</v>
      </c>
      <c r="D4155" s="305" t="s">
        <v>8</v>
      </c>
      <c r="E4155" s="306">
        <v>0.27179999999999999</v>
      </c>
    </row>
    <row r="4156" spans="1:5" x14ac:dyDescent="0.25">
      <c r="A4156" s="302" t="s">
        <v>5247</v>
      </c>
      <c r="B4156" s="305">
        <v>96730</v>
      </c>
      <c r="C4156" s="302" t="s">
        <v>5489</v>
      </c>
      <c r="D4156" s="305" t="s">
        <v>8</v>
      </c>
      <c r="E4156" s="306">
        <v>0.19</v>
      </c>
    </row>
    <row r="4157" spans="1:5" x14ac:dyDescent="0.25">
      <c r="A4157" s="302" t="s">
        <v>5247</v>
      </c>
      <c r="B4157" s="305">
        <v>96722</v>
      </c>
      <c r="C4157" s="302" t="s">
        <v>5490</v>
      </c>
      <c r="D4157" s="305" t="s">
        <v>8</v>
      </c>
      <c r="E4157" s="306">
        <v>0.2213</v>
      </c>
    </row>
    <row r="4158" spans="1:5" x14ac:dyDescent="0.25">
      <c r="A4158" s="302" t="s">
        <v>5247</v>
      </c>
      <c r="B4158" s="305">
        <v>96731</v>
      </c>
      <c r="C4158" s="302" t="s">
        <v>5491</v>
      </c>
      <c r="D4158" s="305" t="s">
        <v>8</v>
      </c>
      <c r="E4158" s="306">
        <v>0.15740000000000001</v>
      </c>
    </row>
    <row r="4159" spans="1:5" x14ac:dyDescent="0.25">
      <c r="A4159" s="302" t="s">
        <v>5247</v>
      </c>
      <c r="B4159" s="305">
        <v>96723</v>
      </c>
      <c r="C4159" s="302" t="s">
        <v>5492</v>
      </c>
      <c r="D4159" s="305" t="s">
        <v>8</v>
      </c>
      <c r="E4159" s="306">
        <v>0.18940000000000001</v>
      </c>
    </row>
    <row r="4160" spans="1:5" x14ac:dyDescent="0.25">
      <c r="A4160" s="302" t="s">
        <v>5247</v>
      </c>
      <c r="B4160" s="305">
        <v>96732</v>
      </c>
      <c r="C4160" s="302" t="s">
        <v>5493</v>
      </c>
      <c r="D4160" s="305" t="s">
        <v>8</v>
      </c>
      <c r="E4160" s="306">
        <v>0.1242</v>
      </c>
    </row>
    <row r="4161" spans="1:5" x14ac:dyDescent="0.25">
      <c r="A4161" s="302" t="s">
        <v>5247</v>
      </c>
      <c r="B4161" s="305">
        <v>96724</v>
      </c>
      <c r="C4161" s="302" t="s">
        <v>5494</v>
      </c>
      <c r="D4161" s="305" t="s">
        <v>8</v>
      </c>
      <c r="E4161" s="306">
        <v>0.1893</v>
      </c>
    </row>
    <row r="4162" spans="1:5" x14ac:dyDescent="0.25">
      <c r="A4162" s="302" t="s">
        <v>5247</v>
      </c>
      <c r="B4162" s="305">
        <v>96733</v>
      </c>
      <c r="C4162" s="302" t="s">
        <v>5495</v>
      </c>
      <c r="D4162" s="305" t="s">
        <v>8</v>
      </c>
      <c r="E4162" s="306">
        <v>0.1169</v>
      </c>
    </row>
    <row r="4163" spans="1:5" x14ac:dyDescent="0.25">
      <c r="A4163" s="302" t="s">
        <v>5247</v>
      </c>
      <c r="B4163" s="305">
        <v>96725</v>
      </c>
      <c r="C4163" s="302" t="s">
        <v>5496</v>
      </c>
      <c r="D4163" s="305" t="s">
        <v>8</v>
      </c>
      <c r="E4163" s="306">
        <v>0.153</v>
      </c>
    </row>
    <row r="4164" spans="1:5" x14ac:dyDescent="0.25">
      <c r="A4164" s="302" t="s">
        <v>5247</v>
      </c>
      <c r="B4164" s="305">
        <v>96734</v>
      </c>
      <c r="C4164" s="302" t="s">
        <v>5497</v>
      </c>
      <c r="D4164" s="305" t="s">
        <v>8</v>
      </c>
      <c r="E4164" s="306">
        <v>9.2899999999999996E-2</v>
      </c>
    </row>
    <row r="4165" spans="1:5" x14ac:dyDescent="0.25">
      <c r="A4165" s="302" t="s">
        <v>5247</v>
      </c>
      <c r="B4165" s="305">
        <v>94655</v>
      </c>
      <c r="C4165" s="302" t="s">
        <v>5498</v>
      </c>
      <c r="D4165" s="305" t="s">
        <v>8</v>
      </c>
      <c r="E4165" s="306">
        <v>0.16200000000000001</v>
      </c>
    </row>
    <row r="4166" spans="1:5" x14ac:dyDescent="0.25">
      <c r="A4166" s="302" t="s">
        <v>5247</v>
      </c>
      <c r="B4166" s="305">
        <v>94648</v>
      </c>
      <c r="C4166" s="302" t="s">
        <v>5499</v>
      </c>
      <c r="D4166" s="305" t="s">
        <v>8</v>
      </c>
      <c r="E4166" s="306">
        <v>0.30270000000000002</v>
      </c>
    </row>
    <row r="4167" spans="1:5" x14ac:dyDescent="0.25">
      <c r="A4167" s="302" t="s">
        <v>5247</v>
      </c>
      <c r="B4167" s="305">
        <v>94649</v>
      </c>
      <c r="C4167" s="302" t="s">
        <v>5500</v>
      </c>
      <c r="D4167" s="305" t="s">
        <v>8</v>
      </c>
      <c r="E4167" s="306">
        <v>0.20899999999999999</v>
      </c>
    </row>
    <row r="4168" spans="1:5" x14ac:dyDescent="0.25">
      <c r="A4168" s="302" t="s">
        <v>5247</v>
      </c>
      <c r="B4168" s="305">
        <v>94650</v>
      </c>
      <c r="C4168" s="302" t="s">
        <v>5501</v>
      </c>
      <c r="D4168" s="305" t="s">
        <v>8</v>
      </c>
      <c r="E4168" s="306">
        <v>0.18290000000000001</v>
      </c>
    </row>
    <row r="4169" spans="1:5" x14ac:dyDescent="0.25">
      <c r="A4169" s="302" t="s">
        <v>5247</v>
      </c>
      <c r="B4169" s="305">
        <v>94651</v>
      </c>
      <c r="C4169" s="302" t="s">
        <v>5502</v>
      </c>
      <c r="D4169" s="305" t="s">
        <v>8</v>
      </c>
      <c r="E4169" s="306">
        <v>0.22209999999999999</v>
      </c>
    </row>
    <row r="4170" spans="1:5" x14ac:dyDescent="0.25">
      <c r="A4170" s="302" t="s">
        <v>5247</v>
      </c>
      <c r="B4170" s="305">
        <v>94652</v>
      </c>
      <c r="C4170" s="302" t="s">
        <v>5503</v>
      </c>
      <c r="D4170" s="305" t="s">
        <v>8</v>
      </c>
      <c r="E4170" s="306">
        <v>0.18909999999999999</v>
      </c>
    </row>
    <row r="4171" spans="1:5" x14ac:dyDescent="0.25">
      <c r="A4171" s="302" t="s">
        <v>5247</v>
      </c>
      <c r="B4171" s="305">
        <v>94653</v>
      </c>
      <c r="C4171" s="302" t="s">
        <v>5504</v>
      </c>
      <c r="D4171" s="305" t="s">
        <v>8</v>
      </c>
      <c r="E4171" s="306">
        <v>0.1719</v>
      </c>
    </row>
    <row r="4172" spans="1:5" x14ac:dyDescent="0.25">
      <c r="A4172" s="302" t="s">
        <v>5247</v>
      </c>
      <c r="B4172" s="305">
        <v>94654</v>
      </c>
      <c r="C4172" s="302" t="s">
        <v>5505</v>
      </c>
      <c r="D4172" s="305" t="s">
        <v>8</v>
      </c>
      <c r="E4172" s="306">
        <v>0.15759999999999999</v>
      </c>
    </row>
    <row r="4173" spans="1:5" x14ac:dyDescent="0.25">
      <c r="A4173" s="302" t="s">
        <v>5247</v>
      </c>
      <c r="B4173" s="305">
        <v>94689</v>
      </c>
      <c r="C4173" s="302" t="s">
        <v>5506</v>
      </c>
      <c r="D4173" s="305" t="s">
        <v>36</v>
      </c>
      <c r="E4173" s="306">
        <v>0.36430000000000001</v>
      </c>
    </row>
    <row r="4174" spans="1:5" x14ac:dyDescent="0.25">
      <c r="A4174" s="302" t="s">
        <v>5247</v>
      </c>
      <c r="B4174" s="305">
        <v>94702</v>
      </c>
      <c r="C4174" s="302" t="s">
        <v>5507</v>
      </c>
      <c r="D4174" s="305" t="s">
        <v>36</v>
      </c>
      <c r="E4174" s="306">
        <v>0.1343</v>
      </c>
    </row>
    <row r="4175" spans="1:5" x14ac:dyDescent="0.25">
      <c r="A4175" s="302" t="s">
        <v>5247</v>
      </c>
      <c r="B4175" s="305">
        <v>94691</v>
      </c>
      <c r="C4175" s="302" t="s">
        <v>5508</v>
      </c>
      <c r="D4175" s="305" t="s">
        <v>36</v>
      </c>
      <c r="E4175" s="306">
        <v>0.30130000000000001</v>
      </c>
    </row>
    <row r="4176" spans="1:5" x14ac:dyDescent="0.25">
      <c r="A4176" s="302" t="s">
        <v>5247</v>
      </c>
      <c r="B4176" s="305">
        <v>94693</v>
      </c>
      <c r="C4176" s="302" t="s">
        <v>5509</v>
      </c>
      <c r="D4176" s="305" t="s">
        <v>36</v>
      </c>
      <c r="E4176" s="306">
        <v>0.30609999999999998</v>
      </c>
    </row>
    <row r="4177" spans="1:5" x14ac:dyDescent="0.25">
      <c r="A4177" s="302" t="s">
        <v>5247</v>
      </c>
      <c r="B4177" s="305">
        <v>94695</v>
      </c>
      <c r="C4177" s="302" t="s">
        <v>5510</v>
      </c>
      <c r="D4177" s="305" t="s">
        <v>36</v>
      </c>
      <c r="E4177" s="306">
        <v>0.23849999999999999</v>
      </c>
    </row>
    <row r="4178" spans="1:5" x14ac:dyDescent="0.25">
      <c r="A4178" s="302" t="s">
        <v>5247</v>
      </c>
      <c r="B4178" s="305">
        <v>94698</v>
      </c>
      <c r="C4178" s="302" t="s">
        <v>5511</v>
      </c>
      <c r="D4178" s="305" t="s">
        <v>36</v>
      </c>
      <c r="E4178" s="306">
        <v>0.20180000000000001</v>
      </c>
    </row>
    <row r="4179" spans="1:5" x14ac:dyDescent="0.25">
      <c r="A4179" s="302" t="s">
        <v>5247</v>
      </c>
      <c r="B4179" s="305">
        <v>94700</v>
      </c>
      <c r="C4179" s="302" t="s">
        <v>5512</v>
      </c>
      <c r="D4179" s="305" t="s">
        <v>36</v>
      </c>
      <c r="E4179" s="306">
        <v>0.13</v>
      </c>
    </row>
    <row r="4180" spans="1:5" x14ac:dyDescent="0.25">
      <c r="A4180" s="302" t="s">
        <v>5247</v>
      </c>
      <c r="B4180" s="305">
        <v>94477</v>
      </c>
      <c r="C4180" s="302" t="s">
        <v>5513</v>
      </c>
      <c r="D4180" s="305" t="s">
        <v>36</v>
      </c>
      <c r="E4180" s="306">
        <v>0.31130000000000002</v>
      </c>
    </row>
    <row r="4181" spans="1:5" x14ac:dyDescent="0.25">
      <c r="A4181" s="302" t="s">
        <v>5247</v>
      </c>
      <c r="B4181" s="305">
        <v>94478</v>
      </c>
      <c r="C4181" s="302" t="s">
        <v>5514</v>
      </c>
      <c r="D4181" s="305" t="s">
        <v>36</v>
      </c>
      <c r="E4181" s="306">
        <v>0.2185</v>
      </c>
    </row>
    <row r="4182" spans="1:5" x14ac:dyDescent="0.25">
      <c r="A4182" s="302" t="s">
        <v>5247</v>
      </c>
      <c r="B4182" s="305">
        <v>94479</v>
      </c>
      <c r="C4182" s="302" t="s">
        <v>5515</v>
      </c>
      <c r="D4182" s="305" t="s">
        <v>36</v>
      </c>
      <c r="E4182" s="306">
        <v>0.19789999999999999</v>
      </c>
    </row>
    <row r="4183" spans="1:5" x14ac:dyDescent="0.25">
      <c r="A4183" s="302" t="s">
        <v>5247</v>
      </c>
      <c r="B4183" s="305">
        <v>96764</v>
      </c>
      <c r="C4183" s="302" t="s">
        <v>5516</v>
      </c>
      <c r="D4183" s="305" t="s">
        <v>36</v>
      </c>
      <c r="E4183" s="306">
        <v>0.12839999999999999</v>
      </c>
    </row>
    <row r="4184" spans="1:5" x14ac:dyDescent="0.25">
      <c r="A4184" s="302" t="s">
        <v>5247</v>
      </c>
      <c r="B4184" s="305">
        <v>105164</v>
      </c>
      <c r="C4184" s="302" t="s">
        <v>5517</v>
      </c>
      <c r="D4184" s="305" t="s">
        <v>36</v>
      </c>
      <c r="E4184" s="306">
        <v>0.63229999999999997</v>
      </c>
    </row>
    <row r="4185" spans="1:5" x14ac:dyDescent="0.25">
      <c r="A4185" s="302" t="s">
        <v>5247</v>
      </c>
      <c r="B4185" s="305">
        <v>105165</v>
      </c>
      <c r="C4185" s="302" t="s">
        <v>5518</v>
      </c>
      <c r="D4185" s="305" t="s">
        <v>36</v>
      </c>
      <c r="E4185" s="306">
        <v>0.6865</v>
      </c>
    </row>
    <row r="4186" spans="1:5" x14ac:dyDescent="0.25">
      <c r="A4186" s="302" t="s">
        <v>5247</v>
      </c>
      <c r="B4186" s="305">
        <v>96758</v>
      </c>
      <c r="C4186" s="302" t="s">
        <v>5519</v>
      </c>
      <c r="D4186" s="305" t="s">
        <v>36</v>
      </c>
      <c r="E4186" s="306">
        <v>0.50690000000000002</v>
      </c>
    </row>
    <row r="4187" spans="1:5" x14ac:dyDescent="0.25">
      <c r="A4187" s="302" t="s">
        <v>5247</v>
      </c>
      <c r="B4187" s="305">
        <v>96759</v>
      </c>
      <c r="C4187" s="302" t="s">
        <v>5520</v>
      </c>
      <c r="D4187" s="305" t="s">
        <v>36</v>
      </c>
      <c r="E4187" s="306">
        <v>0.40439999999999998</v>
      </c>
    </row>
    <row r="4188" spans="1:5" x14ac:dyDescent="0.25">
      <c r="A4188" s="302" t="s">
        <v>5247</v>
      </c>
      <c r="B4188" s="305">
        <v>96760</v>
      </c>
      <c r="C4188" s="302" t="s">
        <v>5521</v>
      </c>
      <c r="D4188" s="305" t="s">
        <v>36</v>
      </c>
      <c r="E4188" s="306">
        <v>0.30759999999999998</v>
      </c>
    </row>
    <row r="4189" spans="1:5" x14ac:dyDescent="0.25">
      <c r="A4189" s="302" t="s">
        <v>5247</v>
      </c>
      <c r="B4189" s="305">
        <v>96761</v>
      </c>
      <c r="C4189" s="302" t="s">
        <v>5522</v>
      </c>
      <c r="D4189" s="305" t="s">
        <v>36</v>
      </c>
      <c r="E4189" s="306">
        <v>0.27400000000000002</v>
      </c>
    </row>
    <row r="4190" spans="1:5" x14ac:dyDescent="0.25">
      <c r="A4190" s="302" t="s">
        <v>5247</v>
      </c>
      <c r="B4190" s="305">
        <v>96762</v>
      </c>
      <c r="C4190" s="302" t="s">
        <v>5523</v>
      </c>
      <c r="D4190" s="305" t="s">
        <v>36</v>
      </c>
      <c r="E4190" s="306">
        <v>0.18410000000000001</v>
      </c>
    </row>
    <row r="4191" spans="1:5" x14ac:dyDescent="0.25">
      <c r="A4191" s="302" t="s">
        <v>5247</v>
      </c>
      <c r="B4191" s="305">
        <v>96763</v>
      </c>
      <c r="C4191" s="302" t="s">
        <v>5524</v>
      </c>
      <c r="D4191" s="305" t="s">
        <v>36</v>
      </c>
      <c r="E4191" s="306">
        <v>0.18279999999999999</v>
      </c>
    </row>
    <row r="4192" spans="1:5" x14ac:dyDescent="0.25">
      <c r="A4192" s="302" t="s">
        <v>5247</v>
      </c>
      <c r="B4192" s="305">
        <v>94701</v>
      </c>
      <c r="C4192" s="302" t="s">
        <v>5525</v>
      </c>
      <c r="D4192" s="305" t="s">
        <v>36</v>
      </c>
      <c r="E4192" s="306">
        <v>0.14410000000000001</v>
      </c>
    </row>
    <row r="4193" spans="1:5" x14ac:dyDescent="0.25">
      <c r="A4193" s="302" t="s">
        <v>5247</v>
      </c>
      <c r="B4193" s="305">
        <v>94688</v>
      </c>
      <c r="C4193" s="302" t="s">
        <v>5526</v>
      </c>
      <c r="D4193" s="305" t="s">
        <v>36</v>
      </c>
      <c r="E4193" s="306">
        <v>0.51290000000000002</v>
      </c>
    </row>
    <row r="4194" spans="1:5" x14ac:dyDescent="0.25">
      <c r="A4194" s="302" t="s">
        <v>5247</v>
      </c>
      <c r="B4194" s="305">
        <v>94690</v>
      </c>
      <c r="C4194" s="302" t="s">
        <v>90</v>
      </c>
      <c r="D4194" s="305" t="s">
        <v>36</v>
      </c>
      <c r="E4194" s="306">
        <v>0.39950000000000002</v>
      </c>
    </row>
    <row r="4195" spans="1:5" x14ac:dyDescent="0.25">
      <c r="A4195" s="302" t="s">
        <v>5247</v>
      </c>
      <c r="B4195" s="305">
        <v>94692</v>
      </c>
      <c r="C4195" s="302" t="s">
        <v>5527</v>
      </c>
      <c r="D4195" s="305" t="s">
        <v>36</v>
      </c>
      <c r="E4195" s="306">
        <v>0.30919999999999997</v>
      </c>
    </row>
    <row r="4196" spans="1:5" x14ac:dyDescent="0.25">
      <c r="A4196" s="302" t="s">
        <v>5247</v>
      </c>
      <c r="B4196" s="305">
        <v>94694</v>
      </c>
      <c r="C4196" s="302" t="s">
        <v>5528</v>
      </c>
      <c r="D4196" s="305" t="s">
        <v>36</v>
      </c>
      <c r="E4196" s="306">
        <v>0.35010000000000002</v>
      </c>
    </row>
    <row r="4197" spans="1:5" x14ac:dyDescent="0.25">
      <c r="A4197" s="302" t="s">
        <v>5247</v>
      </c>
      <c r="B4197" s="305">
        <v>94696</v>
      </c>
      <c r="C4197" s="302" t="s">
        <v>5529</v>
      </c>
      <c r="D4197" s="305" t="s">
        <v>36</v>
      </c>
      <c r="E4197" s="306">
        <v>0.2177</v>
      </c>
    </row>
    <row r="4198" spans="1:5" x14ac:dyDescent="0.25">
      <c r="A4198" s="302" t="s">
        <v>5247</v>
      </c>
      <c r="B4198" s="305">
        <v>94697</v>
      </c>
      <c r="C4198" s="302" t="s">
        <v>5530</v>
      </c>
      <c r="D4198" s="305" t="s">
        <v>36</v>
      </c>
      <c r="E4198" s="306">
        <v>0.18579999999999999</v>
      </c>
    </row>
    <row r="4199" spans="1:5" x14ac:dyDescent="0.25">
      <c r="A4199" s="302" t="s">
        <v>5247</v>
      </c>
      <c r="B4199" s="305">
        <v>94699</v>
      </c>
      <c r="C4199" s="302" t="s">
        <v>5531</v>
      </c>
      <c r="D4199" s="305" t="s">
        <v>36</v>
      </c>
      <c r="E4199" s="306">
        <v>0.17549999999999999</v>
      </c>
    </row>
    <row r="4200" spans="1:5" x14ac:dyDescent="0.25">
      <c r="A4200" s="302" t="s">
        <v>5247</v>
      </c>
      <c r="B4200" s="305">
        <v>105167</v>
      </c>
      <c r="C4200" s="302" t="s">
        <v>5532</v>
      </c>
      <c r="D4200" s="305" t="s">
        <v>36</v>
      </c>
      <c r="E4200" s="306">
        <v>0.30690000000000001</v>
      </c>
    </row>
    <row r="4201" spans="1:5" x14ac:dyDescent="0.25">
      <c r="A4201" s="302" t="s">
        <v>5533</v>
      </c>
      <c r="B4201" s="305">
        <v>96809</v>
      </c>
      <c r="C4201" s="302" t="s">
        <v>5534</v>
      </c>
      <c r="D4201" s="305" t="s">
        <v>36</v>
      </c>
      <c r="E4201" s="306">
        <v>0.34799999999999998</v>
      </c>
    </row>
    <row r="4202" spans="1:5" x14ac:dyDescent="0.25">
      <c r="A4202" s="302" t="s">
        <v>5533</v>
      </c>
      <c r="B4202" s="305">
        <v>96812</v>
      </c>
      <c r="C4202" s="302" t="s">
        <v>5535</v>
      </c>
      <c r="D4202" s="305" t="s">
        <v>36</v>
      </c>
      <c r="E4202" s="306">
        <v>0.3594</v>
      </c>
    </row>
    <row r="4203" spans="1:5" x14ac:dyDescent="0.25">
      <c r="A4203" s="302" t="s">
        <v>5533</v>
      </c>
      <c r="B4203" s="305">
        <v>96813</v>
      </c>
      <c r="C4203" s="302" t="s">
        <v>5536</v>
      </c>
      <c r="D4203" s="305" t="s">
        <v>36</v>
      </c>
      <c r="E4203" s="306">
        <v>0.34660000000000002</v>
      </c>
    </row>
    <row r="4204" spans="1:5" x14ac:dyDescent="0.25">
      <c r="A4204" s="302" t="s">
        <v>5533</v>
      </c>
      <c r="B4204" s="305">
        <v>96817</v>
      </c>
      <c r="C4204" s="302" t="s">
        <v>5537</v>
      </c>
      <c r="D4204" s="305" t="s">
        <v>36</v>
      </c>
      <c r="E4204" s="306">
        <v>0.26</v>
      </c>
    </row>
    <row r="4205" spans="1:5" x14ac:dyDescent="0.25">
      <c r="A4205" s="302" t="s">
        <v>5533</v>
      </c>
      <c r="B4205" s="305">
        <v>96816</v>
      </c>
      <c r="C4205" s="302" t="s">
        <v>5538</v>
      </c>
      <c r="D4205" s="305" t="s">
        <v>36</v>
      </c>
      <c r="E4205" s="306">
        <v>0.32490000000000002</v>
      </c>
    </row>
    <row r="4206" spans="1:5" x14ac:dyDescent="0.25">
      <c r="A4206" s="302" t="s">
        <v>5533</v>
      </c>
      <c r="B4206" s="305">
        <v>96821</v>
      </c>
      <c r="C4206" s="302" t="s">
        <v>5539</v>
      </c>
      <c r="D4206" s="305" t="s">
        <v>36</v>
      </c>
      <c r="E4206" s="306">
        <v>0.25230000000000002</v>
      </c>
    </row>
    <row r="4207" spans="1:5" x14ac:dyDescent="0.25">
      <c r="A4207" s="302" t="s">
        <v>5533</v>
      </c>
      <c r="B4207" s="305">
        <v>96824</v>
      </c>
      <c r="C4207" s="302" t="s">
        <v>5540</v>
      </c>
      <c r="D4207" s="305" t="s">
        <v>36</v>
      </c>
      <c r="E4207" s="306">
        <v>0.3246</v>
      </c>
    </row>
    <row r="4208" spans="1:5" x14ac:dyDescent="0.25">
      <c r="A4208" s="302" t="s">
        <v>5533</v>
      </c>
      <c r="B4208" s="305">
        <v>96827</v>
      </c>
      <c r="C4208" s="302" t="s">
        <v>5541</v>
      </c>
      <c r="D4208" s="305" t="s">
        <v>36</v>
      </c>
      <c r="E4208" s="306">
        <v>0.3115</v>
      </c>
    </row>
    <row r="4209" spans="1:5" x14ac:dyDescent="0.25">
      <c r="A4209" s="302" t="s">
        <v>5533</v>
      </c>
      <c r="B4209" s="305">
        <v>96828</v>
      </c>
      <c r="C4209" s="302" t="s">
        <v>5542</v>
      </c>
      <c r="D4209" s="305" t="s">
        <v>36</v>
      </c>
      <c r="E4209" s="306">
        <v>0.2777</v>
      </c>
    </row>
    <row r="4210" spans="1:5" x14ac:dyDescent="0.25">
      <c r="A4210" s="302" t="s">
        <v>5533</v>
      </c>
      <c r="B4210" s="305">
        <v>96832</v>
      </c>
      <c r="C4210" s="302" t="s">
        <v>5543</v>
      </c>
      <c r="D4210" s="305" t="s">
        <v>36</v>
      </c>
      <c r="E4210" s="306">
        <v>0.22559999999999999</v>
      </c>
    </row>
    <row r="4211" spans="1:5" x14ac:dyDescent="0.25">
      <c r="A4211" s="302" t="s">
        <v>5533</v>
      </c>
      <c r="B4211" s="305">
        <v>96810</v>
      </c>
      <c r="C4211" s="302" t="s">
        <v>5544</v>
      </c>
      <c r="D4211" s="305" t="s">
        <v>36</v>
      </c>
      <c r="E4211" s="306">
        <v>0.36</v>
      </c>
    </row>
    <row r="4212" spans="1:5" x14ac:dyDescent="0.25">
      <c r="A4212" s="302" t="s">
        <v>5533</v>
      </c>
      <c r="B4212" s="305">
        <v>96873</v>
      </c>
      <c r="C4212" s="302" t="s">
        <v>5545</v>
      </c>
      <c r="D4212" s="305" t="s">
        <v>36</v>
      </c>
      <c r="E4212" s="306">
        <v>0.222</v>
      </c>
    </row>
    <row r="4213" spans="1:5" x14ac:dyDescent="0.25">
      <c r="A4213" s="302" t="s">
        <v>5533</v>
      </c>
      <c r="B4213" s="305">
        <v>96872</v>
      </c>
      <c r="C4213" s="302" t="s">
        <v>5546</v>
      </c>
      <c r="D4213" s="305" t="s">
        <v>36</v>
      </c>
      <c r="E4213" s="306">
        <v>0.2717</v>
      </c>
    </row>
    <row r="4214" spans="1:5" x14ac:dyDescent="0.25">
      <c r="A4214" s="302" t="s">
        <v>5533</v>
      </c>
      <c r="B4214" s="305">
        <v>96876</v>
      </c>
      <c r="C4214" s="302" t="s">
        <v>5547</v>
      </c>
      <c r="D4214" s="305" t="s">
        <v>36</v>
      </c>
      <c r="E4214" s="306">
        <v>7.9299999999999995E-2</v>
      </c>
    </row>
    <row r="4215" spans="1:5" x14ac:dyDescent="0.25">
      <c r="A4215" s="302" t="s">
        <v>5533</v>
      </c>
      <c r="B4215" s="305">
        <v>96878</v>
      </c>
      <c r="C4215" s="302" t="s">
        <v>5548</v>
      </c>
      <c r="D4215" s="305" t="s">
        <v>36</v>
      </c>
      <c r="E4215" s="306">
        <v>7.6399999999999996E-2</v>
      </c>
    </row>
    <row r="4216" spans="1:5" x14ac:dyDescent="0.25">
      <c r="A4216" s="302" t="s">
        <v>5533</v>
      </c>
      <c r="B4216" s="305">
        <v>96875</v>
      </c>
      <c r="C4216" s="302" t="s">
        <v>5549</v>
      </c>
      <c r="D4216" s="305" t="s">
        <v>36</v>
      </c>
      <c r="E4216" s="306">
        <v>0.21360000000000001</v>
      </c>
    </row>
    <row r="4217" spans="1:5" x14ac:dyDescent="0.25">
      <c r="A4217" s="302" t="s">
        <v>5533</v>
      </c>
      <c r="B4217" s="305">
        <v>96874</v>
      </c>
      <c r="C4217" s="302" t="s">
        <v>5550</v>
      </c>
      <c r="D4217" s="305" t="s">
        <v>36</v>
      </c>
      <c r="E4217" s="306">
        <v>0.26179999999999998</v>
      </c>
    </row>
    <row r="4218" spans="1:5" x14ac:dyDescent="0.25">
      <c r="A4218" s="302" t="s">
        <v>5533</v>
      </c>
      <c r="B4218" s="305">
        <v>96879</v>
      </c>
      <c r="C4218" s="302" t="s">
        <v>5551</v>
      </c>
      <c r="D4218" s="305" t="s">
        <v>36</v>
      </c>
      <c r="E4218" s="306">
        <v>8.0399999999999999E-2</v>
      </c>
    </row>
    <row r="4219" spans="1:5" x14ac:dyDescent="0.25">
      <c r="A4219" s="302" t="s">
        <v>5533</v>
      </c>
      <c r="B4219" s="305">
        <v>96881</v>
      </c>
      <c r="C4219" s="302" t="s">
        <v>5552</v>
      </c>
      <c r="D4219" s="305" t="s">
        <v>36</v>
      </c>
      <c r="E4219" s="306">
        <v>7.5200000000000003E-2</v>
      </c>
    </row>
    <row r="4220" spans="1:5" x14ac:dyDescent="0.25">
      <c r="A4220" s="302" t="s">
        <v>5533</v>
      </c>
      <c r="B4220" s="305">
        <v>96837</v>
      </c>
      <c r="C4220" s="302" t="s">
        <v>5553</v>
      </c>
      <c r="D4220" s="305" t="s">
        <v>36</v>
      </c>
      <c r="E4220" s="306">
        <v>0.35010000000000002</v>
      </c>
    </row>
    <row r="4221" spans="1:5" x14ac:dyDescent="0.25">
      <c r="A4221" s="302" t="s">
        <v>5533</v>
      </c>
      <c r="B4221" s="305">
        <v>96840</v>
      </c>
      <c r="C4221" s="302" t="s">
        <v>5554</v>
      </c>
      <c r="D4221" s="305" t="s">
        <v>36</v>
      </c>
      <c r="E4221" s="306">
        <v>0.3422</v>
      </c>
    </row>
    <row r="4222" spans="1:5" x14ac:dyDescent="0.25">
      <c r="A4222" s="302" t="s">
        <v>5533</v>
      </c>
      <c r="B4222" s="305">
        <v>96845</v>
      </c>
      <c r="C4222" s="302" t="s">
        <v>5555</v>
      </c>
      <c r="D4222" s="305" t="s">
        <v>36</v>
      </c>
      <c r="E4222" s="306">
        <v>0.24390000000000001</v>
      </c>
    </row>
    <row r="4223" spans="1:5" x14ac:dyDescent="0.25">
      <c r="A4223" s="302" t="s">
        <v>5533</v>
      </c>
      <c r="B4223" s="305">
        <v>96848</v>
      </c>
      <c r="C4223" s="302" t="s">
        <v>5556</v>
      </c>
      <c r="D4223" s="305" t="s">
        <v>36</v>
      </c>
      <c r="E4223" s="306">
        <v>0.2228</v>
      </c>
    </row>
    <row r="4224" spans="1:5" x14ac:dyDescent="0.25">
      <c r="A4224" s="302" t="s">
        <v>5533</v>
      </c>
      <c r="B4224" s="305">
        <v>96849</v>
      </c>
      <c r="C4224" s="302" t="s">
        <v>5557</v>
      </c>
      <c r="D4224" s="305" t="s">
        <v>36</v>
      </c>
      <c r="E4224" s="306">
        <v>0.29649999999999999</v>
      </c>
    </row>
    <row r="4225" spans="1:5" x14ac:dyDescent="0.25">
      <c r="A4225" s="302" t="s">
        <v>5533</v>
      </c>
      <c r="B4225" s="305">
        <v>96852</v>
      </c>
      <c r="C4225" s="302" t="s">
        <v>5558</v>
      </c>
      <c r="D4225" s="305" t="s">
        <v>36</v>
      </c>
      <c r="E4225" s="306">
        <v>0.27139999999999997</v>
      </c>
    </row>
    <row r="4226" spans="1:5" x14ac:dyDescent="0.25">
      <c r="A4226" s="302" t="s">
        <v>5533</v>
      </c>
      <c r="B4226" s="305">
        <v>96855</v>
      </c>
      <c r="C4226" s="302" t="s">
        <v>5559</v>
      </c>
      <c r="D4226" s="305" t="s">
        <v>36</v>
      </c>
      <c r="E4226" s="306">
        <v>0.1968</v>
      </c>
    </row>
    <row r="4227" spans="1:5" x14ac:dyDescent="0.25">
      <c r="A4227" s="302" t="s">
        <v>5533</v>
      </c>
      <c r="B4227" s="305">
        <v>96838</v>
      </c>
      <c r="C4227" s="302" t="s">
        <v>5560</v>
      </c>
      <c r="D4227" s="305" t="s">
        <v>36</v>
      </c>
      <c r="E4227" s="306">
        <v>0.4022</v>
      </c>
    </row>
    <row r="4228" spans="1:5" x14ac:dyDescent="0.25">
      <c r="A4228" s="302" t="s">
        <v>5533</v>
      </c>
      <c r="B4228" s="305">
        <v>96841</v>
      </c>
      <c r="C4228" s="302" t="s">
        <v>5561</v>
      </c>
      <c r="D4228" s="305" t="s">
        <v>36</v>
      </c>
      <c r="E4228" s="306">
        <v>0.38279999999999997</v>
      </c>
    </row>
    <row r="4229" spans="1:5" x14ac:dyDescent="0.25">
      <c r="A4229" s="302" t="s">
        <v>5533</v>
      </c>
      <c r="B4229" s="305">
        <v>96842</v>
      </c>
      <c r="C4229" s="302" t="s">
        <v>5562</v>
      </c>
      <c r="D4229" s="305" t="s">
        <v>36</v>
      </c>
      <c r="E4229" s="306">
        <v>0.3669</v>
      </c>
    </row>
    <row r="4230" spans="1:5" x14ac:dyDescent="0.25">
      <c r="A4230" s="302" t="s">
        <v>5533</v>
      </c>
      <c r="B4230" s="305">
        <v>96846</v>
      </c>
      <c r="C4230" s="302" t="s">
        <v>5563</v>
      </c>
      <c r="D4230" s="305" t="s">
        <v>36</v>
      </c>
      <c r="E4230" s="306">
        <v>0.32990000000000003</v>
      </c>
    </row>
    <row r="4231" spans="1:5" x14ac:dyDescent="0.25">
      <c r="A4231" s="302" t="s">
        <v>5533</v>
      </c>
      <c r="B4231" s="305">
        <v>96850</v>
      </c>
      <c r="C4231" s="302" t="s">
        <v>5564</v>
      </c>
      <c r="D4231" s="305" t="s">
        <v>36</v>
      </c>
      <c r="E4231" s="306">
        <v>0.37669999999999998</v>
      </c>
    </row>
    <row r="4232" spans="1:5" x14ac:dyDescent="0.25">
      <c r="A4232" s="302" t="s">
        <v>5533</v>
      </c>
      <c r="B4232" s="305">
        <v>96853</v>
      </c>
      <c r="C4232" s="302" t="s">
        <v>5565</v>
      </c>
      <c r="D4232" s="305" t="s">
        <v>36</v>
      </c>
      <c r="E4232" s="306">
        <v>0.36770000000000003</v>
      </c>
    </row>
    <row r="4233" spans="1:5" x14ac:dyDescent="0.25">
      <c r="A4233" s="302" t="s">
        <v>5533</v>
      </c>
      <c r="B4233" s="305">
        <v>96854</v>
      </c>
      <c r="C4233" s="302" t="s">
        <v>5566</v>
      </c>
      <c r="D4233" s="305" t="s">
        <v>36</v>
      </c>
      <c r="E4233" s="306">
        <v>0.3271</v>
      </c>
    </row>
    <row r="4234" spans="1:5" x14ac:dyDescent="0.25">
      <c r="A4234" s="302" t="s">
        <v>5533</v>
      </c>
      <c r="B4234" s="305">
        <v>96856</v>
      </c>
      <c r="C4234" s="302" t="s">
        <v>5567</v>
      </c>
      <c r="D4234" s="305" t="s">
        <v>36</v>
      </c>
      <c r="E4234" s="306">
        <v>0.2586</v>
      </c>
    </row>
    <row r="4235" spans="1:5" x14ac:dyDescent="0.25">
      <c r="A4235" s="302" t="s">
        <v>5533</v>
      </c>
      <c r="B4235" s="305">
        <v>96843</v>
      </c>
      <c r="C4235" s="302" t="s">
        <v>5568</v>
      </c>
      <c r="D4235" s="305" t="s">
        <v>36</v>
      </c>
      <c r="E4235" s="306">
        <v>0.36320000000000002</v>
      </c>
    </row>
    <row r="4236" spans="1:5" x14ac:dyDescent="0.25">
      <c r="A4236" s="302" t="s">
        <v>5533</v>
      </c>
      <c r="B4236" s="305">
        <v>96847</v>
      </c>
      <c r="C4236" s="302" t="s">
        <v>5569</v>
      </c>
      <c r="D4236" s="305" t="s">
        <v>36</v>
      </c>
      <c r="E4236" s="306">
        <v>0.3357</v>
      </c>
    </row>
    <row r="4237" spans="1:5" x14ac:dyDescent="0.25">
      <c r="A4237" s="302" t="s">
        <v>5533</v>
      </c>
      <c r="B4237" s="305">
        <v>96844</v>
      </c>
      <c r="C4237" s="302" t="s">
        <v>5570</v>
      </c>
      <c r="D4237" s="305" t="s">
        <v>36</v>
      </c>
      <c r="E4237" s="306">
        <v>0.34599999999999997</v>
      </c>
    </row>
    <row r="4238" spans="1:5" x14ac:dyDescent="0.25">
      <c r="A4238" s="302" t="s">
        <v>5533</v>
      </c>
      <c r="B4238" s="305">
        <v>96839</v>
      </c>
      <c r="C4238" s="302" t="s">
        <v>5571</v>
      </c>
      <c r="D4238" s="305" t="s">
        <v>36</v>
      </c>
      <c r="E4238" s="306">
        <v>0.38500000000000001</v>
      </c>
    </row>
    <row r="4239" spans="1:5" x14ac:dyDescent="0.25">
      <c r="A4239" s="302" t="s">
        <v>5533</v>
      </c>
      <c r="B4239" s="305">
        <v>96805</v>
      </c>
      <c r="C4239" s="302" t="s">
        <v>5572</v>
      </c>
      <c r="D4239" s="305" t="s">
        <v>36</v>
      </c>
      <c r="E4239" s="306">
        <v>7.5800000000000006E-2</v>
      </c>
    </row>
    <row r="4240" spans="1:5" x14ac:dyDescent="0.25">
      <c r="A4240" s="302" t="s">
        <v>5533</v>
      </c>
      <c r="B4240" s="305">
        <v>96802</v>
      </c>
      <c r="C4240" s="302" t="s">
        <v>5573</v>
      </c>
      <c r="D4240" s="305" t="s">
        <v>36</v>
      </c>
      <c r="E4240" s="306">
        <v>2.8199999999999999E-2</v>
      </c>
    </row>
    <row r="4241" spans="1:5" x14ac:dyDescent="0.25">
      <c r="A4241" s="302" t="s">
        <v>5533</v>
      </c>
      <c r="B4241" s="305">
        <v>96806</v>
      </c>
      <c r="C4241" s="302" t="s">
        <v>5574</v>
      </c>
      <c r="D4241" s="305" t="s">
        <v>36</v>
      </c>
      <c r="E4241" s="306">
        <v>0.1857</v>
      </c>
    </row>
    <row r="4242" spans="1:5" x14ac:dyDescent="0.25">
      <c r="A4242" s="302" t="s">
        <v>5533</v>
      </c>
      <c r="B4242" s="305">
        <v>96803</v>
      </c>
      <c r="C4242" s="302" t="s">
        <v>5575</v>
      </c>
      <c r="D4242" s="305" t="s">
        <v>36</v>
      </c>
      <c r="E4242" s="306">
        <v>0.1391</v>
      </c>
    </row>
    <row r="4243" spans="1:5" x14ac:dyDescent="0.25">
      <c r="A4243" s="302" t="s">
        <v>5533</v>
      </c>
      <c r="B4243" s="305">
        <v>96807</v>
      </c>
      <c r="C4243" s="302" t="s">
        <v>5576</v>
      </c>
      <c r="D4243" s="305" t="s">
        <v>36</v>
      </c>
      <c r="E4243" s="306">
        <v>0.23549999999999999</v>
      </c>
    </row>
    <row r="4244" spans="1:5" x14ac:dyDescent="0.25">
      <c r="A4244" s="302" t="s">
        <v>5533</v>
      </c>
      <c r="B4244" s="305">
        <v>96804</v>
      </c>
      <c r="C4244" s="302" t="s">
        <v>5577</v>
      </c>
      <c r="D4244" s="305" t="s">
        <v>36</v>
      </c>
      <c r="E4244" s="306">
        <v>0.2157</v>
      </c>
    </row>
    <row r="4245" spans="1:5" x14ac:dyDescent="0.25">
      <c r="A4245" s="302" t="s">
        <v>5533</v>
      </c>
      <c r="B4245" s="305">
        <v>96829</v>
      </c>
      <c r="C4245" s="302" t="s">
        <v>5578</v>
      </c>
      <c r="D4245" s="305" t="s">
        <v>36</v>
      </c>
      <c r="E4245" s="306">
        <v>0.18149999999999999</v>
      </c>
    </row>
    <row r="4246" spans="1:5" x14ac:dyDescent="0.25">
      <c r="A4246" s="302" t="s">
        <v>5533</v>
      </c>
      <c r="B4246" s="305">
        <v>96833</v>
      </c>
      <c r="C4246" s="302" t="s">
        <v>5579</v>
      </c>
      <c r="D4246" s="305" t="s">
        <v>36</v>
      </c>
      <c r="E4246" s="306">
        <v>0.15440000000000001</v>
      </c>
    </row>
    <row r="4247" spans="1:5" x14ac:dyDescent="0.25">
      <c r="A4247" s="302" t="s">
        <v>5533</v>
      </c>
      <c r="B4247" s="305">
        <v>96836</v>
      </c>
      <c r="C4247" s="302" t="s">
        <v>5580</v>
      </c>
      <c r="D4247" s="305" t="s">
        <v>36</v>
      </c>
      <c r="E4247" s="306">
        <v>0.13969999999999999</v>
      </c>
    </row>
    <row r="4248" spans="1:5" x14ac:dyDescent="0.25">
      <c r="A4248" s="302" t="s">
        <v>5533</v>
      </c>
      <c r="B4248" s="305">
        <v>104576</v>
      </c>
      <c r="C4248" s="302" t="s">
        <v>5581</v>
      </c>
      <c r="D4248" s="305" t="s">
        <v>36</v>
      </c>
      <c r="E4248" s="306">
        <v>0.3276</v>
      </c>
    </row>
    <row r="4249" spans="1:5" x14ac:dyDescent="0.25">
      <c r="A4249" s="302" t="s">
        <v>5533</v>
      </c>
      <c r="B4249" s="305">
        <v>104577</v>
      </c>
      <c r="C4249" s="302" t="s">
        <v>5582</v>
      </c>
      <c r="D4249" s="305" t="s">
        <v>36</v>
      </c>
      <c r="E4249" s="306">
        <v>0.25750000000000001</v>
      </c>
    </row>
    <row r="4250" spans="1:5" x14ac:dyDescent="0.25">
      <c r="A4250" s="302" t="s">
        <v>5533</v>
      </c>
      <c r="B4250" s="305">
        <v>104578</v>
      </c>
      <c r="C4250" s="302" t="s">
        <v>5583</v>
      </c>
      <c r="D4250" s="305" t="s">
        <v>36</v>
      </c>
      <c r="E4250" s="306">
        <v>0.25900000000000001</v>
      </c>
    </row>
    <row r="4251" spans="1:5" x14ac:dyDescent="0.25">
      <c r="A4251" s="302" t="s">
        <v>5533</v>
      </c>
      <c r="B4251" s="305">
        <v>104580</v>
      </c>
      <c r="C4251" s="302" t="s">
        <v>5584</v>
      </c>
      <c r="D4251" s="305" t="s">
        <v>36</v>
      </c>
      <c r="E4251" s="306">
        <v>0.2291</v>
      </c>
    </row>
    <row r="4252" spans="1:5" x14ac:dyDescent="0.25">
      <c r="A4252" s="302" t="s">
        <v>5533</v>
      </c>
      <c r="B4252" s="305">
        <v>104579</v>
      </c>
      <c r="C4252" s="302" t="s">
        <v>5585</v>
      </c>
      <c r="D4252" s="305" t="s">
        <v>36</v>
      </c>
      <c r="E4252" s="306">
        <v>0.23569999999999999</v>
      </c>
    </row>
    <row r="4253" spans="1:5" x14ac:dyDescent="0.25">
      <c r="A4253" s="302" t="s">
        <v>5533</v>
      </c>
      <c r="B4253" s="305">
        <v>96823</v>
      </c>
      <c r="C4253" s="302" t="s">
        <v>5586</v>
      </c>
      <c r="D4253" s="305" t="s">
        <v>36</v>
      </c>
      <c r="E4253" s="306">
        <v>0.2903</v>
      </c>
    </row>
    <row r="4254" spans="1:5" x14ac:dyDescent="0.25">
      <c r="A4254" s="302" t="s">
        <v>5533</v>
      </c>
      <c r="B4254" s="305">
        <v>96826</v>
      </c>
      <c r="C4254" s="302" t="s">
        <v>5587</v>
      </c>
      <c r="D4254" s="305" t="s">
        <v>36</v>
      </c>
      <c r="E4254" s="306">
        <v>0.2979</v>
      </c>
    </row>
    <row r="4255" spans="1:5" x14ac:dyDescent="0.25">
      <c r="A4255" s="302" t="s">
        <v>5533</v>
      </c>
      <c r="B4255" s="305">
        <v>96830</v>
      </c>
      <c r="C4255" s="302" t="s">
        <v>5588</v>
      </c>
      <c r="D4255" s="305" t="s">
        <v>36</v>
      </c>
      <c r="E4255" s="306">
        <v>0.214</v>
      </c>
    </row>
    <row r="4256" spans="1:5" x14ac:dyDescent="0.25">
      <c r="A4256" s="302" t="s">
        <v>5533</v>
      </c>
      <c r="B4256" s="305">
        <v>96834</v>
      </c>
      <c r="C4256" s="302" t="s">
        <v>5589</v>
      </c>
      <c r="D4256" s="305" t="s">
        <v>36</v>
      </c>
      <c r="E4256" s="306">
        <v>0.19139999999999999</v>
      </c>
    </row>
    <row r="4257" spans="1:5" x14ac:dyDescent="0.25">
      <c r="A4257" s="302" t="s">
        <v>5533</v>
      </c>
      <c r="B4257" s="305">
        <v>104581</v>
      </c>
      <c r="C4257" s="302" t="s">
        <v>5590</v>
      </c>
      <c r="D4257" s="305" t="s">
        <v>36</v>
      </c>
      <c r="E4257" s="306">
        <v>0.32869999999999999</v>
      </c>
    </row>
    <row r="4258" spans="1:5" x14ac:dyDescent="0.25">
      <c r="A4258" s="302" t="s">
        <v>5533</v>
      </c>
      <c r="B4258" s="305">
        <v>104582</v>
      </c>
      <c r="C4258" s="302" t="s">
        <v>5591</v>
      </c>
      <c r="D4258" s="305" t="s">
        <v>36</v>
      </c>
      <c r="E4258" s="306">
        <v>0.29959999999999998</v>
      </c>
    </row>
    <row r="4259" spans="1:5" x14ac:dyDescent="0.25">
      <c r="A4259" s="302" t="s">
        <v>5533</v>
      </c>
      <c r="B4259" s="305">
        <v>104583</v>
      </c>
      <c r="C4259" s="302" t="s">
        <v>5592</v>
      </c>
      <c r="D4259" s="305" t="s">
        <v>36</v>
      </c>
      <c r="E4259" s="306">
        <v>0.21029999999999999</v>
      </c>
    </row>
    <row r="4260" spans="1:5" x14ac:dyDescent="0.25">
      <c r="A4260" s="302" t="s">
        <v>5533</v>
      </c>
      <c r="B4260" s="305">
        <v>104584</v>
      </c>
      <c r="C4260" s="302" t="s">
        <v>5593</v>
      </c>
      <c r="D4260" s="305" t="s">
        <v>36</v>
      </c>
      <c r="E4260" s="306">
        <v>0.2165</v>
      </c>
    </row>
    <row r="4261" spans="1:5" x14ac:dyDescent="0.25">
      <c r="A4261" s="302" t="s">
        <v>5533</v>
      </c>
      <c r="B4261" s="305">
        <v>96798</v>
      </c>
      <c r="C4261" s="302" t="s">
        <v>5594</v>
      </c>
      <c r="D4261" s="305" t="s">
        <v>8</v>
      </c>
      <c r="E4261" s="306">
        <v>0.26939999999999997</v>
      </c>
    </row>
    <row r="4262" spans="1:5" x14ac:dyDescent="0.25">
      <c r="A4262" s="302" t="s">
        <v>5533</v>
      </c>
      <c r="B4262" s="305">
        <v>96799</v>
      </c>
      <c r="C4262" s="302" t="s">
        <v>5595</v>
      </c>
      <c r="D4262" s="305" t="s">
        <v>8</v>
      </c>
      <c r="E4262" s="306">
        <v>0.26490000000000002</v>
      </c>
    </row>
    <row r="4263" spans="1:5" x14ac:dyDescent="0.25">
      <c r="A4263" s="302" t="s">
        <v>5533</v>
      </c>
      <c r="B4263" s="305">
        <v>96800</v>
      </c>
      <c r="C4263" s="302" t="s">
        <v>5596</v>
      </c>
      <c r="D4263" s="305" t="s">
        <v>8</v>
      </c>
      <c r="E4263" s="306">
        <v>0.24129999999999999</v>
      </c>
    </row>
    <row r="4264" spans="1:5" x14ac:dyDescent="0.25">
      <c r="A4264" s="302" t="s">
        <v>5533</v>
      </c>
      <c r="B4264" s="305">
        <v>96801</v>
      </c>
      <c r="C4264" s="302" t="s">
        <v>5597</v>
      </c>
      <c r="D4264" s="305" t="s">
        <v>8</v>
      </c>
      <c r="E4264" s="306">
        <v>0.2006</v>
      </c>
    </row>
    <row r="4265" spans="1:5" x14ac:dyDescent="0.25">
      <c r="A4265" s="302" t="s">
        <v>5533</v>
      </c>
      <c r="B4265" s="305">
        <v>96860</v>
      </c>
      <c r="C4265" s="302" t="s">
        <v>5598</v>
      </c>
      <c r="D4265" s="305" t="s">
        <v>36</v>
      </c>
      <c r="E4265" s="306">
        <v>0.32050000000000001</v>
      </c>
    </row>
    <row r="4266" spans="1:5" x14ac:dyDescent="0.25">
      <c r="A4266" s="302" t="s">
        <v>5533</v>
      </c>
      <c r="B4266" s="305">
        <v>96862</v>
      </c>
      <c r="C4266" s="302" t="s">
        <v>5599</v>
      </c>
      <c r="D4266" s="305" t="s">
        <v>36</v>
      </c>
      <c r="E4266" s="306">
        <v>0.30620000000000003</v>
      </c>
    </row>
    <row r="4267" spans="1:5" x14ac:dyDescent="0.25">
      <c r="A4267" s="302" t="s">
        <v>5533</v>
      </c>
      <c r="B4267" s="305">
        <v>96864</v>
      </c>
      <c r="C4267" s="302" t="s">
        <v>5600</v>
      </c>
      <c r="D4267" s="305" t="s">
        <v>36</v>
      </c>
      <c r="E4267" s="306">
        <v>0.24979999999999999</v>
      </c>
    </row>
    <row r="4268" spans="1:5" x14ac:dyDescent="0.25">
      <c r="A4268" s="302" t="s">
        <v>5533</v>
      </c>
      <c r="B4268" s="305">
        <v>96866</v>
      </c>
      <c r="C4268" s="302" t="s">
        <v>5601</v>
      </c>
      <c r="D4268" s="305" t="s">
        <v>36</v>
      </c>
      <c r="E4268" s="306">
        <v>0.23350000000000001</v>
      </c>
    </row>
    <row r="4269" spans="1:5" x14ac:dyDescent="0.25">
      <c r="A4269" s="302" t="s">
        <v>5533</v>
      </c>
      <c r="B4269" s="305">
        <v>96868</v>
      </c>
      <c r="C4269" s="302" t="s">
        <v>5602</v>
      </c>
      <c r="D4269" s="305" t="s">
        <v>36</v>
      </c>
      <c r="E4269" s="306">
        <v>0.3483</v>
      </c>
    </row>
    <row r="4270" spans="1:5" x14ac:dyDescent="0.25">
      <c r="A4270" s="302" t="s">
        <v>5533</v>
      </c>
      <c r="B4270" s="305">
        <v>96869</v>
      </c>
      <c r="C4270" s="302" t="s">
        <v>5603</v>
      </c>
      <c r="D4270" s="305" t="s">
        <v>36</v>
      </c>
      <c r="E4270" s="306">
        <v>0.25390000000000001</v>
      </c>
    </row>
    <row r="4271" spans="1:5" x14ac:dyDescent="0.25">
      <c r="A4271" s="302" t="s">
        <v>5533</v>
      </c>
      <c r="B4271" s="305">
        <v>96870</v>
      </c>
      <c r="C4271" s="302" t="s">
        <v>5604</v>
      </c>
      <c r="D4271" s="305" t="s">
        <v>36</v>
      </c>
      <c r="E4271" s="306">
        <v>0.19409999999999999</v>
      </c>
    </row>
    <row r="4272" spans="1:5" x14ac:dyDescent="0.25">
      <c r="A4272" s="302" t="s">
        <v>5533</v>
      </c>
      <c r="B4272" s="305">
        <v>96871</v>
      </c>
      <c r="C4272" s="302" t="s">
        <v>5605</v>
      </c>
      <c r="D4272" s="305" t="s">
        <v>36</v>
      </c>
      <c r="E4272" s="306">
        <v>0.2112</v>
      </c>
    </row>
    <row r="4273" spans="1:5" x14ac:dyDescent="0.25">
      <c r="A4273" s="302" t="s">
        <v>5533</v>
      </c>
      <c r="B4273" s="305">
        <v>96861</v>
      </c>
      <c r="C4273" s="302" t="s">
        <v>5606</v>
      </c>
      <c r="D4273" s="305" t="s">
        <v>36</v>
      </c>
      <c r="E4273" s="306">
        <v>0.3085</v>
      </c>
    </row>
    <row r="4274" spans="1:5" x14ac:dyDescent="0.25">
      <c r="A4274" s="302" t="s">
        <v>5533</v>
      </c>
      <c r="B4274" s="305">
        <v>96863</v>
      </c>
      <c r="C4274" s="302" t="s">
        <v>5607</v>
      </c>
      <c r="D4274" s="305" t="s">
        <v>36</v>
      </c>
      <c r="E4274" s="306">
        <v>0.33760000000000001</v>
      </c>
    </row>
    <row r="4275" spans="1:5" x14ac:dyDescent="0.25">
      <c r="A4275" s="302" t="s">
        <v>5533</v>
      </c>
      <c r="B4275" s="305">
        <v>96865</v>
      </c>
      <c r="C4275" s="302" t="s">
        <v>5608</v>
      </c>
      <c r="D4275" s="305" t="s">
        <v>36</v>
      </c>
      <c r="E4275" s="306">
        <v>0.3417</v>
      </c>
    </row>
    <row r="4276" spans="1:5" x14ac:dyDescent="0.25">
      <c r="A4276" s="302" t="s">
        <v>5533</v>
      </c>
      <c r="B4276" s="305">
        <v>96814</v>
      </c>
      <c r="C4276" s="302" t="s">
        <v>5609</v>
      </c>
      <c r="D4276" s="305" t="s">
        <v>36</v>
      </c>
      <c r="E4276" s="306">
        <v>0.3276</v>
      </c>
    </row>
    <row r="4277" spans="1:5" x14ac:dyDescent="0.25">
      <c r="A4277" s="302" t="s">
        <v>5533</v>
      </c>
      <c r="B4277" s="305">
        <v>96818</v>
      </c>
      <c r="C4277" s="302" t="s">
        <v>5610</v>
      </c>
      <c r="D4277" s="305" t="s">
        <v>36</v>
      </c>
      <c r="E4277" s="306">
        <v>0.25750000000000001</v>
      </c>
    </row>
    <row r="4278" spans="1:5" x14ac:dyDescent="0.25">
      <c r="A4278" s="302" t="s">
        <v>5533</v>
      </c>
      <c r="B4278" s="305">
        <v>96819</v>
      </c>
      <c r="C4278" s="302" t="s">
        <v>5611</v>
      </c>
      <c r="D4278" s="305" t="s">
        <v>36</v>
      </c>
      <c r="E4278" s="306">
        <v>0.25900000000000001</v>
      </c>
    </row>
    <row r="4279" spans="1:5" x14ac:dyDescent="0.25">
      <c r="A4279" s="302" t="s">
        <v>5533</v>
      </c>
      <c r="B4279" s="305">
        <v>96822</v>
      </c>
      <c r="C4279" s="302" t="s">
        <v>5612</v>
      </c>
      <c r="D4279" s="305" t="s">
        <v>36</v>
      </c>
      <c r="E4279" s="306">
        <v>0.23569999999999999</v>
      </c>
    </row>
    <row r="4280" spans="1:5" x14ac:dyDescent="0.25">
      <c r="A4280" s="302" t="s">
        <v>5533</v>
      </c>
      <c r="B4280" s="305">
        <v>96808</v>
      </c>
      <c r="C4280" s="302" t="s">
        <v>5613</v>
      </c>
      <c r="D4280" s="305" t="s">
        <v>36</v>
      </c>
      <c r="E4280" s="306">
        <v>0.3952</v>
      </c>
    </row>
    <row r="4281" spans="1:5" x14ac:dyDescent="0.25">
      <c r="A4281" s="302" t="s">
        <v>5533</v>
      </c>
      <c r="B4281" s="305">
        <v>96811</v>
      </c>
      <c r="C4281" s="302" t="s">
        <v>5614</v>
      </c>
      <c r="D4281" s="305" t="s">
        <v>36</v>
      </c>
      <c r="E4281" s="306">
        <v>0.36349999999999999</v>
      </c>
    </row>
    <row r="4282" spans="1:5" x14ac:dyDescent="0.25">
      <c r="A4282" s="302" t="s">
        <v>5533</v>
      </c>
      <c r="B4282" s="305">
        <v>96815</v>
      </c>
      <c r="C4282" s="302" t="s">
        <v>5615</v>
      </c>
      <c r="D4282" s="305" t="s">
        <v>36</v>
      </c>
      <c r="E4282" s="306">
        <v>0.26250000000000001</v>
      </c>
    </row>
    <row r="4283" spans="1:5" x14ac:dyDescent="0.25">
      <c r="A4283" s="302" t="s">
        <v>5533</v>
      </c>
      <c r="B4283" s="305">
        <v>96820</v>
      </c>
      <c r="C4283" s="302" t="s">
        <v>5616</v>
      </c>
      <c r="D4283" s="305" t="s">
        <v>36</v>
      </c>
      <c r="E4283" s="306">
        <v>0.2697</v>
      </c>
    </row>
    <row r="4284" spans="1:5" x14ac:dyDescent="0.25">
      <c r="A4284" s="302" t="s">
        <v>5617</v>
      </c>
      <c r="B4284" s="305">
        <v>96702</v>
      </c>
      <c r="C4284" s="302" t="s">
        <v>5618</v>
      </c>
      <c r="D4284" s="305" t="s">
        <v>36</v>
      </c>
      <c r="E4284" s="306">
        <v>0.54630000000000001</v>
      </c>
    </row>
    <row r="4285" spans="1:5" x14ac:dyDescent="0.25">
      <c r="A4285" s="302" t="s">
        <v>5617</v>
      </c>
      <c r="B4285" s="305">
        <v>96662</v>
      </c>
      <c r="C4285" s="302" t="s">
        <v>5619</v>
      </c>
      <c r="D4285" s="305" t="s">
        <v>36</v>
      </c>
      <c r="E4285" s="306">
        <v>0.44469999999999998</v>
      </c>
    </row>
    <row r="4286" spans="1:5" x14ac:dyDescent="0.25">
      <c r="A4286" s="302" t="s">
        <v>5617</v>
      </c>
      <c r="B4286" s="305">
        <v>96704</v>
      </c>
      <c r="C4286" s="302" t="s">
        <v>5620</v>
      </c>
      <c r="D4286" s="305" t="s">
        <v>36</v>
      </c>
      <c r="E4286" s="306">
        <v>0.34110000000000001</v>
      </c>
    </row>
    <row r="4287" spans="1:5" x14ac:dyDescent="0.25">
      <c r="A4287" s="302" t="s">
        <v>5617</v>
      </c>
      <c r="B4287" s="305">
        <v>96664</v>
      </c>
      <c r="C4287" s="302" t="s">
        <v>5621</v>
      </c>
      <c r="D4287" s="305" t="s">
        <v>36</v>
      </c>
      <c r="E4287" s="306">
        <v>0.24099999999999999</v>
      </c>
    </row>
    <row r="4288" spans="1:5" x14ac:dyDescent="0.25">
      <c r="A4288" s="302" t="s">
        <v>5617</v>
      </c>
      <c r="B4288" s="305">
        <v>104191</v>
      </c>
      <c r="C4288" s="302" t="s">
        <v>5622</v>
      </c>
      <c r="D4288" s="305" t="s">
        <v>36</v>
      </c>
      <c r="E4288" s="306">
        <v>0.58379999999999999</v>
      </c>
    </row>
    <row r="4289" spans="1:5" x14ac:dyDescent="0.25">
      <c r="A4289" s="302" t="s">
        <v>5617</v>
      </c>
      <c r="B4289" s="305">
        <v>96700</v>
      </c>
      <c r="C4289" s="302" t="s">
        <v>5623</v>
      </c>
      <c r="D4289" s="305" t="s">
        <v>36</v>
      </c>
      <c r="E4289" s="306">
        <v>0.3327</v>
      </c>
    </row>
    <row r="4290" spans="1:5" x14ac:dyDescent="0.25">
      <c r="A4290" s="302" t="s">
        <v>5617</v>
      </c>
      <c r="B4290" s="305">
        <v>96658</v>
      </c>
      <c r="C4290" s="302" t="s">
        <v>5624</v>
      </c>
      <c r="D4290" s="305" t="s">
        <v>36</v>
      </c>
      <c r="E4290" s="306">
        <v>0.2636</v>
      </c>
    </row>
    <row r="4291" spans="1:5" x14ac:dyDescent="0.25">
      <c r="A4291" s="302" t="s">
        <v>5617</v>
      </c>
      <c r="B4291" s="305">
        <v>96641</v>
      </c>
      <c r="C4291" s="302" t="s">
        <v>5625</v>
      </c>
      <c r="D4291" s="305" t="s">
        <v>36</v>
      </c>
      <c r="E4291" s="306">
        <v>0.3473</v>
      </c>
    </row>
    <row r="4292" spans="1:5" x14ac:dyDescent="0.25">
      <c r="A4292" s="302" t="s">
        <v>5617</v>
      </c>
      <c r="B4292" s="305">
        <v>96661</v>
      </c>
      <c r="C4292" s="302" t="s">
        <v>5626</v>
      </c>
      <c r="D4292" s="305" t="s">
        <v>36</v>
      </c>
      <c r="E4292" s="306">
        <v>0.12720000000000001</v>
      </c>
    </row>
    <row r="4293" spans="1:5" x14ac:dyDescent="0.25">
      <c r="A4293" s="302" t="s">
        <v>5617</v>
      </c>
      <c r="B4293" s="305">
        <v>96699</v>
      </c>
      <c r="C4293" s="302" t="s">
        <v>5627</v>
      </c>
      <c r="D4293" s="305" t="s">
        <v>36</v>
      </c>
      <c r="E4293" s="306">
        <v>0.2185</v>
      </c>
    </row>
    <row r="4294" spans="1:5" x14ac:dyDescent="0.25">
      <c r="A4294" s="302" t="s">
        <v>5617</v>
      </c>
      <c r="B4294" s="305">
        <v>96657</v>
      </c>
      <c r="C4294" s="302" t="s">
        <v>5628</v>
      </c>
      <c r="D4294" s="305" t="s">
        <v>36</v>
      </c>
      <c r="E4294" s="306">
        <v>0.1671</v>
      </c>
    </row>
    <row r="4295" spans="1:5" x14ac:dyDescent="0.25">
      <c r="A4295" s="302" t="s">
        <v>5617</v>
      </c>
      <c r="B4295" s="305">
        <v>96640</v>
      </c>
      <c r="C4295" s="302" t="s">
        <v>5629</v>
      </c>
      <c r="D4295" s="305" t="s">
        <v>36</v>
      </c>
      <c r="E4295" s="306">
        <v>0.2298</v>
      </c>
    </row>
    <row r="4296" spans="1:5" x14ac:dyDescent="0.25">
      <c r="A4296" s="302" t="s">
        <v>5617</v>
      </c>
      <c r="B4296" s="305">
        <v>96660</v>
      </c>
      <c r="C4296" s="302" t="s">
        <v>5630</v>
      </c>
      <c r="D4296" s="305" t="s">
        <v>36</v>
      </c>
      <c r="E4296" s="306">
        <v>0.126</v>
      </c>
    </row>
    <row r="4297" spans="1:5" x14ac:dyDescent="0.25">
      <c r="A4297" s="302" t="s">
        <v>5617</v>
      </c>
      <c r="B4297" s="305">
        <v>104196</v>
      </c>
      <c r="C4297" s="302" t="s">
        <v>5631</v>
      </c>
      <c r="D4297" s="305" t="s">
        <v>36</v>
      </c>
      <c r="E4297" s="306">
        <v>0.33250000000000002</v>
      </c>
    </row>
    <row r="4298" spans="1:5" x14ac:dyDescent="0.25">
      <c r="A4298" s="302" t="s">
        <v>5617</v>
      </c>
      <c r="B4298" s="305">
        <v>104197</v>
      </c>
      <c r="C4298" s="302" t="s">
        <v>5632</v>
      </c>
      <c r="D4298" s="305" t="s">
        <v>36</v>
      </c>
      <c r="E4298" s="306">
        <v>0.4239</v>
      </c>
    </row>
    <row r="4299" spans="1:5" x14ac:dyDescent="0.25">
      <c r="A4299" s="302" t="s">
        <v>5617</v>
      </c>
      <c r="B4299" s="305">
        <v>104198</v>
      </c>
      <c r="C4299" s="302" t="s">
        <v>5633</v>
      </c>
      <c r="D4299" s="305" t="s">
        <v>36</v>
      </c>
      <c r="E4299" s="306">
        <v>0.70330000000000004</v>
      </c>
    </row>
    <row r="4300" spans="1:5" x14ac:dyDescent="0.25">
      <c r="A4300" s="302" t="s">
        <v>5617</v>
      </c>
      <c r="B4300" s="305">
        <v>96685</v>
      </c>
      <c r="C4300" s="302" t="s">
        <v>5634</v>
      </c>
      <c r="D4300" s="305" t="s">
        <v>36</v>
      </c>
      <c r="E4300" s="306">
        <v>0.72970000000000002</v>
      </c>
    </row>
    <row r="4301" spans="1:5" x14ac:dyDescent="0.25">
      <c r="A4301" s="302" t="s">
        <v>5617</v>
      </c>
      <c r="B4301" s="305">
        <v>96651</v>
      </c>
      <c r="C4301" s="302" t="s">
        <v>5635</v>
      </c>
      <c r="D4301" s="305" t="s">
        <v>36</v>
      </c>
      <c r="E4301" s="306">
        <v>0.6613</v>
      </c>
    </row>
    <row r="4302" spans="1:5" x14ac:dyDescent="0.25">
      <c r="A4302" s="302" t="s">
        <v>5617</v>
      </c>
      <c r="B4302" s="305">
        <v>96638</v>
      </c>
      <c r="C4302" s="302" t="s">
        <v>5636</v>
      </c>
      <c r="D4302" s="305" t="s">
        <v>36</v>
      </c>
      <c r="E4302" s="306">
        <v>0.80020000000000002</v>
      </c>
    </row>
    <row r="4303" spans="1:5" x14ac:dyDescent="0.25">
      <c r="A4303" s="302" t="s">
        <v>5617</v>
      </c>
      <c r="B4303" s="305">
        <v>96687</v>
      </c>
      <c r="C4303" s="302" t="s">
        <v>5637</v>
      </c>
      <c r="D4303" s="305" t="s">
        <v>36</v>
      </c>
      <c r="E4303" s="306">
        <v>0.57679999999999998</v>
      </c>
    </row>
    <row r="4304" spans="1:5" x14ac:dyDescent="0.25">
      <c r="A4304" s="302" t="s">
        <v>5617</v>
      </c>
      <c r="B4304" s="305">
        <v>96653</v>
      </c>
      <c r="C4304" s="302" t="s">
        <v>5638</v>
      </c>
      <c r="D4304" s="305" t="s">
        <v>36</v>
      </c>
      <c r="E4304" s="306">
        <v>0.45900000000000002</v>
      </c>
    </row>
    <row r="4305" spans="1:5" x14ac:dyDescent="0.25">
      <c r="A4305" s="302" t="s">
        <v>5617</v>
      </c>
      <c r="B4305" s="305">
        <v>96689</v>
      </c>
      <c r="C4305" s="302" t="s">
        <v>5639</v>
      </c>
      <c r="D4305" s="305" t="s">
        <v>36</v>
      </c>
      <c r="E4305" s="306">
        <v>0.45729999999999998</v>
      </c>
    </row>
    <row r="4306" spans="1:5" x14ac:dyDescent="0.25">
      <c r="A4306" s="302" t="s">
        <v>5617</v>
      </c>
      <c r="B4306" s="305">
        <v>96655</v>
      </c>
      <c r="C4306" s="302" t="s">
        <v>5640</v>
      </c>
      <c r="D4306" s="305" t="s">
        <v>36</v>
      </c>
      <c r="E4306" s="306">
        <v>0.31419999999999998</v>
      </c>
    </row>
    <row r="4307" spans="1:5" x14ac:dyDescent="0.25">
      <c r="A4307" s="302" t="s">
        <v>5617</v>
      </c>
      <c r="B4307" s="305">
        <v>96691</v>
      </c>
      <c r="C4307" s="302" t="s">
        <v>5641</v>
      </c>
      <c r="D4307" s="305" t="s">
        <v>36</v>
      </c>
      <c r="E4307" s="306">
        <v>0.3861</v>
      </c>
    </row>
    <row r="4308" spans="1:5" x14ac:dyDescent="0.25">
      <c r="A4308" s="302" t="s">
        <v>5617</v>
      </c>
      <c r="B4308" s="305">
        <v>96693</v>
      </c>
      <c r="C4308" s="302" t="s">
        <v>5642</v>
      </c>
      <c r="D4308" s="305" t="s">
        <v>36</v>
      </c>
      <c r="E4308" s="306">
        <v>0.315</v>
      </c>
    </row>
    <row r="4309" spans="1:5" x14ac:dyDescent="0.25">
      <c r="A4309" s="302" t="s">
        <v>5617</v>
      </c>
      <c r="B4309" s="305">
        <v>96695</v>
      </c>
      <c r="C4309" s="302" t="s">
        <v>5643</v>
      </c>
      <c r="D4309" s="305" t="s">
        <v>36</v>
      </c>
      <c r="E4309" s="306">
        <v>0.21249999999999999</v>
      </c>
    </row>
    <row r="4310" spans="1:5" x14ac:dyDescent="0.25">
      <c r="A4310" s="302" t="s">
        <v>5617</v>
      </c>
      <c r="B4310" s="305">
        <v>104193</v>
      </c>
      <c r="C4310" s="302" t="s">
        <v>5644</v>
      </c>
      <c r="D4310" s="305" t="s">
        <v>36</v>
      </c>
      <c r="E4310" s="306">
        <v>0.15090000000000001</v>
      </c>
    </row>
    <row r="4311" spans="1:5" x14ac:dyDescent="0.25">
      <c r="A4311" s="302" t="s">
        <v>5617</v>
      </c>
      <c r="B4311" s="305">
        <v>96697</v>
      </c>
      <c r="C4311" s="302" t="s">
        <v>5645</v>
      </c>
      <c r="D4311" s="305" t="s">
        <v>36</v>
      </c>
      <c r="E4311" s="306">
        <v>8.9599999999999999E-2</v>
      </c>
    </row>
    <row r="4312" spans="1:5" x14ac:dyDescent="0.25">
      <c r="A4312" s="302" t="s">
        <v>5617</v>
      </c>
      <c r="B4312" s="305">
        <v>104199</v>
      </c>
      <c r="C4312" s="302" t="s">
        <v>5646</v>
      </c>
      <c r="D4312" s="305" t="s">
        <v>36</v>
      </c>
      <c r="E4312" s="306">
        <v>0.72599999999999998</v>
      </c>
    </row>
    <row r="4313" spans="1:5" x14ac:dyDescent="0.25">
      <c r="A4313" s="302" t="s">
        <v>5617</v>
      </c>
      <c r="B4313" s="305">
        <v>96684</v>
      </c>
      <c r="C4313" s="302" t="s">
        <v>5647</v>
      </c>
      <c r="D4313" s="305" t="s">
        <v>36</v>
      </c>
      <c r="E4313" s="306">
        <v>0.75619999999999998</v>
      </c>
    </row>
    <row r="4314" spans="1:5" x14ac:dyDescent="0.25">
      <c r="A4314" s="302" t="s">
        <v>5617</v>
      </c>
      <c r="B4314" s="305">
        <v>96650</v>
      </c>
      <c r="C4314" s="302" t="s">
        <v>5648</v>
      </c>
      <c r="D4314" s="305" t="s">
        <v>36</v>
      </c>
      <c r="E4314" s="306">
        <v>0.69199999999999995</v>
      </c>
    </row>
    <row r="4315" spans="1:5" x14ac:dyDescent="0.25">
      <c r="A4315" s="302" t="s">
        <v>5617</v>
      </c>
      <c r="B4315" s="305">
        <v>96637</v>
      </c>
      <c r="C4315" s="302" t="s">
        <v>5649</v>
      </c>
      <c r="D4315" s="305" t="s">
        <v>36</v>
      </c>
      <c r="E4315" s="306">
        <v>0.82130000000000003</v>
      </c>
    </row>
    <row r="4316" spans="1:5" x14ac:dyDescent="0.25">
      <c r="A4316" s="302" t="s">
        <v>5617</v>
      </c>
      <c r="B4316" s="305">
        <v>96686</v>
      </c>
      <c r="C4316" s="302" t="s">
        <v>5650</v>
      </c>
      <c r="D4316" s="305" t="s">
        <v>36</v>
      </c>
      <c r="E4316" s="306">
        <v>0.71430000000000005</v>
      </c>
    </row>
    <row r="4317" spans="1:5" x14ac:dyDescent="0.25">
      <c r="A4317" s="302" t="s">
        <v>5617</v>
      </c>
      <c r="B4317" s="305">
        <v>96652</v>
      </c>
      <c r="C4317" s="302" t="s">
        <v>5651</v>
      </c>
      <c r="D4317" s="305" t="s">
        <v>36</v>
      </c>
      <c r="E4317" s="306">
        <v>0.61009999999999998</v>
      </c>
    </row>
    <row r="4318" spans="1:5" x14ac:dyDescent="0.25">
      <c r="A4318" s="302" t="s">
        <v>5617</v>
      </c>
      <c r="B4318" s="305">
        <v>96688</v>
      </c>
      <c r="C4318" s="302" t="s">
        <v>5652</v>
      </c>
      <c r="D4318" s="305" t="s">
        <v>36</v>
      </c>
      <c r="E4318" s="306">
        <v>0.57550000000000001</v>
      </c>
    </row>
    <row r="4319" spans="1:5" x14ac:dyDescent="0.25">
      <c r="A4319" s="302" t="s">
        <v>5617</v>
      </c>
      <c r="B4319" s="305">
        <v>96654</v>
      </c>
      <c r="C4319" s="302" t="s">
        <v>5653</v>
      </c>
      <c r="D4319" s="305" t="s">
        <v>36</v>
      </c>
      <c r="E4319" s="306">
        <v>0.4249</v>
      </c>
    </row>
    <row r="4320" spans="1:5" x14ac:dyDescent="0.25">
      <c r="A4320" s="302" t="s">
        <v>5617</v>
      </c>
      <c r="B4320" s="305">
        <v>96690</v>
      </c>
      <c r="C4320" s="302" t="s">
        <v>5654</v>
      </c>
      <c r="D4320" s="305" t="s">
        <v>36</v>
      </c>
      <c r="E4320" s="306">
        <v>0.49919999999999998</v>
      </c>
    </row>
    <row r="4321" spans="1:5" x14ac:dyDescent="0.25">
      <c r="A4321" s="302" t="s">
        <v>5617</v>
      </c>
      <c r="B4321" s="305">
        <v>96692</v>
      </c>
      <c r="C4321" s="302" t="s">
        <v>5655</v>
      </c>
      <c r="D4321" s="305" t="s">
        <v>36</v>
      </c>
      <c r="E4321" s="306">
        <v>0.43059999999999998</v>
      </c>
    </row>
    <row r="4322" spans="1:5" x14ac:dyDescent="0.25">
      <c r="A4322" s="302" t="s">
        <v>5617</v>
      </c>
      <c r="B4322" s="305">
        <v>96694</v>
      </c>
      <c r="C4322" s="302" t="s">
        <v>5656</v>
      </c>
      <c r="D4322" s="305" t="s">
        <v>36</v>
      </c>
      <c r="E4322" s="306">
        <v>0.2346</v>
      </c>
    </row>
    <row r="4323" spans="1:5" x14ac:dyDescent="0.25">
      <c r="A4323" s="302" t="s">
        <v>5617</v>
      </c>
      <c r="B4323" s="305">
        <v>96696</v>
      </c>
      <c r="C4323" s="302" t="s">
        <v>5657</v>
      </c>
      <c r="D4323" s="305" t="s">
        <v>36</v>
      </c>
      <c r="E4323" s="306">
        <v>0.22209999999999999</v>
      </c>
    </row>
    <row r="4324" spans="1:5" x14ac:dyDescent="0.25">
      <c r="A4324" s="302" t="s">
        <v>5617</v>
      </c>
      <c r="B4324" s="305">
        <v>96709</v>
      </c>
      <c r="C4324" s="302" t="s">
        <v>5658</v>
      </c>
      <c r="D4324" s="305" t="s">
        <v>36</v>
      </c>
      <c r="E4324" s="306">
        <v>0.18290000000000001</v>
      </c>
    </row>
    <row r="4325" spans="1:5" x14ac:dyDescent="0.25">
      <c r="A4325" s="302" t="s">
        <v>5617</v>
      </c>
      <c r="B4325" s="305">
        <v>104200</v>
      </c>
      <c r="C4325" s="302" t="s">
        <v>5659</v>
      </c>
      <c r="D4325" s="305" t="s">
        <v>36</v>
      </c>
      <c r="E4325" s="306">
        <v>0.58689999999999998</v>
      </c>
    </row>
    <row r="4326" spans="1:5" x14ac:dyDescent="0.25">
      <c r="A4326" s="302" t="s">
        <v>5617</v>
      </c>
      <c r="B4326" s="305">
        <v>96698</v>
      </c>
      <c r="C4326" s="302" t="s">
        <v>5660</v>
      </c>
      <c r="D4326" s="305" t="s">
        <v>36</v>
      </c>
      <c r="E4326" s="306">
        <v>0.70909999999999995</v>
      </c>
    </row>
    <row r="4327" spans="1:5" x14ac:dyDescent="0.25">
      <c r="A4327" s="302" t="s">
        <v>5617</v>
      </c>
      <c r="B4327" s="305">
        <v>96656</v>
      </c>
      <c r="C4327" s="302" t="s">
        <v>5661</v>
      </c>
      <c r="D4327" s="305" t="s">
        <v>36</v>
      </c>
      <c r="E4327" s="306">
        <v>0.63790000000000002</v>
      </c>
    </row>
    <row r="4328" spans="1:5" x14ac:dyDescent="0.25">
      <c r="A4328" s="302" t="s">
        <v>5617</v>
      </c>
      <c r="B4328" s="305">
        <v>96639</v>
      </c>
      <c r="C4328" s="302" t="s">
        <v>5662</v>
      </c>
      <c r="D4328" s="305" t="s">
        <v>36</v>
      </c>
      <c r="E4328" s="306">
        <v>0.78349999999999997</v>
      </c>
    </row>
    <row r="4329" spans="1:5" x14ac:dyDescent="0.25">
      <c r="A4329" s="302" t="s">
        <v>5617</v>
      </c>
      <c r="B4329" s="305">
        <v>96701</v>
      </c>
      <c r="C4329" s="302" t="s">
        <v>5663</v>
      </c>
      <c r="D4329" s="305" t="s">
        <v>36</v>
      </c>
      <c r="E4329" s="306">
        <v>0.626</v>
      </c>
    </row>
    <row r="4330" spans="1:5" x14ac:dyDescent="0.25">
      <c r="A4330" s="302" t="s">
        <v>5617</v>
      </c>
      <c r="B4330" s="305">
        <v>96659</v>
      </c>
      <c r="C4330" s="302" t="s">
        <v>5664</v>
      </c>
      <c r="D4330" s="305" t="s">
        <v>36</v>
      </c>
      <c r="E4330" s="306">
        <v>0.5101</v>
      </c>
    </row>
    <row r="4331" spans="1:5" x14ac:dyDescent="0.25">
      <c r="A4331" s="302" t="s">
        <v>5617</v>
      </c>
      <c r="B4331" s="305">
        <v>96703</v>
      </c>
      <c r="C4331" s="302" t="s">
        <v>5665</v>
      </c>
      <c r="D4331" s="305" t="s">
        <v>36</v>
      </c>
      <c r="E4331" s="306">
        <v>0.41699999999999998</v>
      </c>
    </row>
    <row r="4332" spans="1:5" x14ac:dyDescent="0.25">
      <c r="A4332" s="302" t="s">
        <v>5617</v>
      </c>
      <c r="B4332" s="305">
        <v>96663</v>
      </c>
      <c r="C4332" s="302" t="s">
        <v>5666</v>
      </c>
      <c r="D4332" s="305" t="s">
        <v>36</v>
      </c>
      <c r="E4332" s="306">
        <v>0.2797</v>
      </c>
    </row>
    <row r="4333" spans="1:5" x14ac:dyDescent="0.25">
      <c r="A4333" s="302" t="s">
        <v>5617</v>
      </c>
      <c r="B4333" s="305">
        <v>96705</v>
      </c>
      <c r="C4333" s="302" t="s">
        <v>5667</v>
      </c>
      <c r="D4333" s="305" t="s">
        <v>36</v>
      </c>
      <c r="E4333" s="306">
        <v>0.41710000000000003</v>
      </c>
    </row>
    <row r="4334" spans="1:5" x14ac:dyDescent="0.25">
      <c r="A4334" s="302" t="s">
        <v>5617</v>
      </c>
      <c r="B4334" s="305">
        <v>96706</v>
      </c>
      <c r="C4334" s="302" t="s">
        <v>5668</v>
      </c>
      <c r="D4334" s="305" t="s">
        <v>36</v>
      </c>
      <c r="E4334" s="306">
        <v>0.34389999999999998</v>
      </c>
    </row>
    <row r="4335" spans="1:5" x14ac:dyDescent="0.25">
      <c r="A4335" s="302" t="s">
        <v>5617</v>
      </c>
      <c r="B4335" s="305">
        <v>96707</v>
      </c>
      <c r="C4335" s="302" t="s">
        <v>5669</v>
      </c>
      <c r="D4335" s="305" t="s">
        <v>36</v>
      </c>
      <c r="E4335" s="306">
        <v>0.249</v>
      </c>
    </row>
    <row r="4336" spans="1:5" x14ac:dyDescent="0.25">
      <c r="A4336" s="302" t="s">
        <v>5617</v>
      </c>
      <c r="B4336" s="305">
        <v>96708</v>
      </c>
      <c r="C4336" s="302" t="s">
        <v>5670</v>
      </c>
      <c r="D4336" s="305" t="s">
        <v>36</v>
      </c>
      <c r="E4336" s="306">
        <v>0.19359999999999999</v>
      </c>
    </row>
    <row r="4337" spans="1:5" x14ac:dyDescent="0.25">
      <c r="A4337" s="302" t="s">
        <v>5617</v>
      </c>
      <c r="B4337" s="305">
        <v>96675</v>
      </c>
      <c r="C4337" s="302" t="s">
        <v>5671</v>
      </c>
      <c r="D4337" s="305" t="s">
        <v>8</v>
      </c>
      <c r="E4337" s="306">
        <v>0.1076</v>
      </c>
    </row>
    <row r="4338" spans="1:5" x14ac:dyDescent="0.25">
      <c r="A4338" s="302" t="s">
        <v>5617</v>
      </c>
      <c r="B4338" s="305">
        <v>96683</v>
      </c>
      <c r="C4338" s="302" t="s">
        <v>5672</v>
      </c>
      <c r="D4338" s="305" t="s">
        <v>8</v>
      </c>
      <c r="E4338" s="306">
        <v>7.5300000000000006E-2</v>
      </c>
    </row>
    <row r="4339" spans="1:5" x14ac:dyDescent="0.25">
      <c r="A4339" s="302" t="s">
        <v>5617</v>
      </c>
      <c r="B4339" s="305">
        <v>104194</v>
      </c>
      <c r="C4339" s="302" t="s">
        <v>5673</v>
      </c>
      <c r="D4339" s="305" t="s">
        <v>8</v>
      </c>
      <c r="E4339" s="306">
        <v>0.50409999999999999</v>
      </c>
    </row>
    <row r="4340" spans="1:5" x14ac:dyDescent="0.25">
      <c r="A4340" s="302" t="s">
        <v>5617</v>
      </c>
      <c r="B4340" s="305">
        <v>104195</v>
      </c>
      <c r="C4340" s="302" t="s">
        <v>5674</v>
      </c>
      <c r="D4340" s="305" t="s">
        <v>8</v>
      </c>
      <c r="E4340" s="306">
        <v>0.48759999999999998</v>
      </c>
    </row>
    <row r="4341" spans="1:5" x14ac:dyDescent="0.25">
      <c r="A4341" s="302" t="s">
        <v>5617</v>
      </c>
      <c r="B4341" s="305">
        <v>96668</v>
      </c>
      <c r="C4341" s="302" t="s">
        <v>5675</v>
      </c>
      <c r="D4341" s="305" t="s">
        <v>8</v>
      </c>
      <c r="E4341" s="306">
        <v>0.19650000000000001</v>
      </c>
    </row>
    <row r="4342" spans="1:5" x14ac:dyDescent="0.25">
      <c r="A4342" s="302" t="s">
        <v>5617</v>
      </c>
      <c r="B4342" s="305">
        <v>96644</v>
      </c>
      <c r="C4342" s="302" t="s">
        <v>5676</v>
      </c>
      <c r="D4342" s="305" t="s">
        <v>8</v>
      </c>
      <c r="E4342" s="306">
        <v>0.3629</v>
      </c>
    </row>
    <row r="4343" spans="1:5" x14ac:dyDescent="0.25">
      <c r="A4343" s="302" t="s">
        <v>5617</v>
      </c>
      <c r="B4343" s="305">
        <v>96635</v>
      </c>
      <c r="C4343" s="302" t="s">
        <v>5677</v>
      </c>
      <c r="D4343" s="305" t="s">
        <v>8</v>
      </c>
      <c r="E4343" s="306">
        <v>0.6391</v>
      </c>
    </row>
    <row r="4344" spans="1:5" x14ac:dyDescent="0.25">
      <c r="A4344" s="302" t="s">
        <v>5617</v>
      </c>
      <c r="B4344" s="305">
        <v>96636</v>
      </c>
      <c r="C4344" s="302" t="s">
        <v>5678</v>
      </c>
      <c r="D4344" s="305" t="s">
        <v>8</v>
      </c>
      <c r="E4344" s="306">
        <v>0.61970000000000003</v>
      </c>
    </row>
    <row r="4345" spans="1:5" x14ac:dyDescent="0.25">
      <c r="A4345" s="302" t="s">
        <v>5617</v>
      </c>
      <c r="B4345" s="305">
        <v>96676</v>
      </c>
      <c r="C4345" s="302" t="s">
        <v>5679</v>
      </c>
      <c r="D4345" s="305" t="s">
        <v>8</v>
      </c>
      <c r="E4345" s="306">
        <v>0.28100000000000003</v>
      </c>
    </row>
    <row r="4346" spans="1:5" x14ac:dyDescent="0.25">
      <c r="A4346" s="302" t="s">
        <v>5617</v>
      </c>
      <c r="B4346" s="305">
        <v>96647</v>
      </c>
      <c r="C4346" s="302" t="s">
        <v>5680</v>
      </c>
      <c r="D4346" s="305" t="s">
        <v>8</v>
      </c>
      <c r="E4346" s="306">
        <v>0.34350000000000003</v>
      </c>
    </row>
    <row r="4347" spans="1:5" x14ac:dyDescent="0.25">
      <c r="A4347" s="302" t="s">
        <v>5617</v>
      </c>
      <c r="B4347" s="305">
        <v>96669</v>
      </c>
      <c r="C4347" s="302" t="s">
        <v>5681</v>
      </c>
      <c r="D4347" s="305" t="s">
        <v>8</v>
      </c>
      <c r="E4347" s="306">
        <v>0.32250000000000001</v>
      </c>
    </row>
    <row r="4348" spans="1:5" x14ac:dyDescent="0.25">
      <c r="A4348" s="302" t="s">
        <v>5617</v>
      </c>
      <c r="B4348" s="305">
        <v>96645</v>
      </c>
      <c r="C4348" s="302" t="s">
        <v>5682</v>
      </c>
      <c r="D4348" s="305" t="s">
        <v>8</v>
      </c>
      <c r="E4348" s="306">
        <v>0.40699999999999997</v>
      </c>
    </row>
    <row r="4349" spans="1:5" x14ac:dyDescent="0.25">
      <c r="A4349" s="302" t="s">
        <v>5617</v>
      </c>
      <c r="B4349" s="305">
        <v>96677</v>
      </c>
      <c r="C4349" s="302" t="s">
        <v>5683</v>
      </c>
      <c r="D4349" s="305" t="s">
        <v>8</v>
      </c>
      <c r="E4349" s="306">
        <v>0.26269999999999999</v>
      </c>
    </row>
    <row r="4350" spans="1:5" x14ac:dyDescent="0.25">
      <c r="A4350" s="302" t="s">
        <v>5617</v>
      </c>
      <c r="B4350" s="305">
        <v>96648</v>
      </c>
      <c r="C4350" s="302" t="s">
        <v>5684</v>
      </c>
      <c r="D4350" s="305" t="s">
        <v>8</v>
      </c>
      <c r="E4350" s="306">
        <v>0.29160000000000003</v>
      </c>
    </row>
    <row r="4351" spans="1:5" x14ac:dyDescent="0.25">
      <c r="A4351" s="302" t="s">
        <v>5617</v>
      </c>
      <c r="B4351" s="305">
        <v>96670</v>
      </c>
      <c r="C4351" s="302" t="s">
        <v>5685</v>
      </c>
      <c r="D4351" s="305" t="s">
        <v>8</v>
      </c>
      <c r="E4351" s="306">
        <v>0.29880000000000001</v>
      </c>
    </row>
    <row r="4352" spans="1:5" x14ac:dyDescent="0.25">
      <c r="A4352" s="302" t="s">
        <v>5617</v>
      </c>
      <c r="B4352" s="305">
        <v>96646</v>
      </c>
      <c r="C4352" s="302" t="s">
        <v>5686</v>
      </c>
      <c r="D4352" s="305" t="s">
        <v>8</v>
      </c>
      <c r="E4352" s="306">
        <v>0.35020000000000001</v>
      </c>
    </row>
    <row r="4353" spans="1:5" x14ac:dyDescent="0.25">
      <c r="A4353" s="302" t="s">
        <v>5617</v>
      </c>
      <c r="B4353" s="305">
        <v>96678</v>
      </c>
      <c r="C4353" s="302" t="s">
        <v>5687</v>
      </c>
      <c r="D4353" s="305" t="s">
        <v>8</v>
      </c>
      <c r="E4353" s="306">
        <v>0.22950000000000001</v>
      </c>
    </row>
    <row r="4354" spans="1:5" x14ac:dyDescent="0.25">
      <c r="A4354" s="302" t="s">
        <v>5617</v>
      </c>
      <c r="B4354" s="305">
        <v>96649</v>
      </c>
      <c r="C4354" s="302" t="s">
        <v>5688</v>
      </c>
      <c r="D4354" s="305" t="s">
        <v>8</v>
      </c>
      <c r="E4354" s="306">
        <v>0.2319</v>
      </c>
    </row>
    <row r="4355" spans="1:5" x14ac:dyDescent="0.25">
      <c r="A4355" s="302" t="s">
        <v>5617</v>
      </c>
      <c r="B4355" s="305">
        <v>96671</v>
      </c>
      <c r="C4355" s="302" t="s">
        <v>5689</v>
      </c>
      <c r="D4355" s="305" t="s">
        <v>8</v>
      </c>
      <c r="E4355" s="306">
        <v>0.23860000000000001</v>
      </c>
    </row>
    <row r="4356" spans="1:5" x14ac:dyDescent="0.25">
      <c r="A4356" s="302" t="s">
        <v>5617</v>
      </c>
      <c r="B4356" s="305">
        <v>96679</v>
      </c>
      <c r="C4356" s="302" t="s">
        <v>5690</v>
      </c>
      <c r="D4356" s="305" t="s">
        <v>8</v>
      </c>
      <c r="E4356" s="306">
        <v>0.1862</v>
      </c>
    </row>
    <row r="4357" spans="1:5" x14ac:dyDescent="0.25">
      <c r="A4357" s="302" t="s">
        <v>5617</v>
      </c>
      <c r="B4357" s="305">
        <v>96672</v>
      </c>
      <c r="C4357" s="302" t="s">
        <v>5691</v>
      </c>
      <c r="D4357" s="305" t="s">
        <v>8</v>
      </c>
      <c r="E4357" s="306">
        <v>0.19159999999999999</v>
      </c>
    </row>
    <row r="4358" spans="1:5" x14ac:dyDescent="0.25">
      <c r="A4358" s="302" t="s">
        <v>5617</v>
      </c>
      <c r="B4358" s="305">
        <v>96680</v>
      </c>
      <c r="C4358" s="302" t="s">
        <v>5692</v>
      </c>
      <c r="D4358" s="305" t="s">
        <v>8</v>
      </c>
      <c r="E4358" s="306">
        <v>0.13789999999999999</v>
      </c>
    </row>
    <row r="4359" spans="1:5" x14ac:dyDescent="0.25">
      <c r="A4359" s="302" t="s">
        <v>5617</v>
      </c>
      <c r="B4359" s="305">
        <v>96673</v>
      </c>
      <c r="C4359" s="302" t="s">
        <v>5693</v>
      </c>
      <c r="D4359" s="305" t="s">
        <v>8</v>
      </c>
      <c r="E4359" s="306">
        <v>0.17799999999999999</v>
      </c>
    </row>
    <row r="4360" spans="1:5" x14ac:dyDescent="0.25">
      <c r="A4360" s="302" t="s">
        <v>5617</v>
      </c>
      <c r="B4360" s="305">
        <v>96681</v>
      </c>
      <c r="C4360" s="302" t="s">
        <v>5694</v>
      </c>
      <c r="D4360" s="305" t="s">
        <v>8</v>
      </c>
      <c r="E4360" s="306">
        <v>0.11990000000000001</v>
      </c>
    </row>
    <row r="4361" spans="1:5" x14ac:dyDescent="0.25">
      <c r="A4361" s="302" t="s">
        <v>5617</v>
      </c>
      <c r="B4361" s="305">
        <v>96674</v>
      </c>
      <c r="C4361" s="302" t="s">
        <v>5695</v>
      </c>
      <c r="D4361" s="305" t="s">
        <v>8</v>
      </c>
      <c r="E4361" s="306">
        <v>0.1298</v>
      </c>
    </row>
    <row r="4362" spans="1:5" x14ac:dyDescent="0.25">
      <c r="A4362" s="302" t="s">
        <v>5617</v>
      </c>
      <c r="B4362" s="305">
        <v>96682</v>
      </c>
      <c r="C4362" s="302" t="s">
        <v>5696</v>
      </c>
      <c r="D4362" s="305" t="s">
        <v>8</v>
      </c>
      <c r="E4362" s="306">
        <v>8.5699999999999998E-2</v>
      </c>
    </row>
    <row r="4363" spans="1:5" x14ac:dyDescent="0.25">
      <c r="A4363" s="302" t="s">
        <v>5617</v>
      </c>
      <c r="B4363" s="305">
        <v>96643</v>
      </c>
      <c r="C4363" s="302" t="s">
        <v>5697</v>
      </c>
      <c r="D4363" s="305" t="s">
        <v>36</v>
      </c>
      <c r="E4363" s="306">
        <v>0.26319999999999999</v>
      </c>
    </row>
    <row r="4364" spans="1:5" x14ac:dyDescent="0.25">
      <c r="A4364" s="302" t="s">
        <v>5617</v>
      </c>
      <c r="B4364" s="305">
        <v>104201</v>
      </c>
      <c r="C4364" s="302" t="s">
        <v>5698</v>
      </c>
      <c r="D4364" s="305" t="s">
        <v>36</v>
      </c>
      <c r="E4364" s="306">
        <v>0.36009999999999998</v>
      </c>
    </row>
    <row r="4365" spans="1:5" x14ac:dyDescent="0.25">
      <c r="A4365" s="302" t="s">
        <v>5617</v>
      </c>
      <c r="B4365" s="305">
        <v>104192</v>
      </c>
      <c r="C4365" s="302" t="s">
        <v>5699</v>
      </c>
      <c r="D4365" s="305" t="s">
        <v>36</v>
      </c>
      <c r="E4365" s="306">
        <v>0.41489999999999999</v>
      </c>
    </row>
    <row r="4366" spans="1:5" x14ac:dyDescent="0.25">
      <c r="A4366" s="302" t="s">
        <v>5617</v>
      </c>
      <c r="B4366" s="305">
        <v>104202</v>
      </c>
      <c r="C4366" s="302" t="s">
        <v>5700</v>
      </c>
      <c r="D4366" s="305" t="s">
        <v>36</v>
      </c>
      <c r="E4366" s="306">
        <v>0.65100000000000002</v>
      </c>
    </row>
    <row r="4367" spans="1:5" x14ac:dyDescent="0.25">
      <c r="A4367" s="302" t="s">
        <v>5617</v>
      </c>
      <c r="B4367" s="305">
        <v>96717</v>
      </c>
      <c r="C4367" s="302" t="s">
        <v>5701</v>
      </c>
      <c r="D4367" s="305" t="s">
        <v>36</v>
      </c>
      <c r="E4367" s="306">
        <v>0.1318</v>
      </c>
    </row>
    <row r="4368" spans="1:5" x14ac:dyDescent="0.25">
      <c r="A4368" s="302" t="s">
        <v>5617</v>
      </c>
      <c r="B4368" s="305">
        <v>96710</v>
      </c>
      <c r="C4368" s="302" t="s">
        <v>5702</v>
      </c>
      <c r="D4368" s="305" t="s">
        <v>36</v>
      </c>
      <c r="E4368" s="306">
        <v>0.77139999999999997</v>
      </c>
    </row>
    <row r="4369" spans="1:5" x14ac:dyDescent="0.25">
      <c r="A4369" s="302" t="s">
        <v>5617</v>
      </c>
      <c r="B4369" s="305">
        <v>96665</v>
      </c>
      <c r="C4369" s="302" t="s">
        <v>5703</v>
      </c>
      <c r="D4369" s="305" t="s">
        <v>36</v>
      </c>
      <c r="E4369" s="306">
        <v>0.7097</v>
      </c>
    </row>
    <row r="4370" spans="1:5" x14ac:dyDescent="0.25">
      <c r="A4370" s="302" t="s">
        <v>5617</v>
      </c>
      <c r="B4370" s="305">
        <v>96642</v>
      </c>
      <c r="C4370" s="302" t="s">
        <v>5704</v>
      </c>
      <c r="D4370" s="305" t="s">
        <v>36</v>
      </c>
      <c r="E4370" s="306">
        <v>0.83279999999999998</v>
      </c>
    </row>
    <row r="4371" spans="1:5" x14ac:dyDescent="0.25">
      <c r="A4371" s="302" t="s">
        <v>5617</v>
      </c>
      <c r="B4371" s="305">
        <v>96711</v>
      </c>
      <c r="C4371" s="302" t="s">
        <v>5705</v>
      </c>
      <c r="D4371" s="305" t="s">
        <v>36</v>
      </c>
      <c r="E4371" s="306">
        <v>0.627</v>
      </c>
    </row>
    <row r="4372" spans="1:5" x14ac:dyDescent="0.25">
      <c r="A4372" s="302" t="s">
        <v>5617</v>
      </c>
      <c r="B4372" s="305">
        <v>96666</v>
      </c>
      <c r="C4372" s="302" t="s">
        <v>5706</v>
      </c>
      <c r="D4372" s="305" t="s">
        <v>36</v>
      </c>
      <c r="E4372" s="306">
        <v>0.51129999999999998</v>
      </c>
    </row>
    <row r="4373" spans="1:5" x14ac:dyDescent="0.25">
      <c r="A4373" s="302" t="s">
        <v>5617</v>
      </c>
      <c r="B4373" s="305">
        <v>96712</v>
      </c>
      <c r="C4373" s="302" t="s">
        <v>5707</v>
      </c>
      <c r="D4373" s="305" t="s">
        <v>36</v>
      </c>
      <c r="E4373" s="306">
        <v>0.52810000000000001</v>
      </c>
    </row>
    <row r="4374" spans="1:5" x14ac:dyDescent="0.25">
      <c r="A4374" s="302" t="s">
        <v>5617</v>
      </c>
      <c r="B4374" s="305">
        <v>96667</v>
      </c>
      <c r="C4374" s="302" t="s">
        <v>5708</v>
      </c>
      <c r="D4374" s="305" t="s">
        <v>36</v>
      </c>
      <c r="E4374" s="306">
        <v>0.37869999999999998</v>
      </c>
    </row>
    <row r="4375" spans="1:5" x14ac:dyDescent="0.25">
      <c r="A4375" s="302" t="s">
        <v>5617</v>
      </c>
      <c r="B4375" s="305">
        <v>96713</v>
      </c>
      <c r="C4375" s="302" t="s">
        <v>5709</v>
      </c>
      <c r="D4375" s="305" t="s">
        <v>36</v>
      </c>
      <c r="E4375" s="306">
        <v>0.41449999999999998</v>
      </c>
    </row>
    <row r="4376" spans="1:5" x14ac:dyDescent="0.25">
      <c r="A4376" s="302" t="s">
        <v>5617</v>
      </c>
      <c r="B4376" s="305">
        <v>96714</v>
      </c>
      <c r="C4376" s="302" t="s">
        <v>5710</v>
      </c>
      <c r="D4376" s="305" t="s">
        <v>36</v>
      </c>
      <c r="E4376" s="306">
        <v>0.35670000000000002</v>
      </c>
    </row>
    <row r="4377" spans="1:5" x14ac:dyDescent="0.25">
      <c r="A4377" s="302" t="s">
        <v>5617</v>
      </c>
      <c r="B4377" s="305">
        <v>96715</v>
      </c>
      <c r="C4377" s="302" t="s">
        <v>5711</v>
      </c>
      <c r="D4377" s="305" t="s">
        <v>36</v>
      </c>
      <c r="E4377" s="306">
        <v>0.2326</v>
      </c>
    </row>
    <row r="4378" spans="1:5" x14ac:dyDescent="0.25">
      <c r="A4378" s="302" t="s">
        <v>5617</v>
      </c>
      <c r="B4378" s="305">
        <v>96716</v>
      </c>
      <c r="C4378" s="302" t="s">
        <v>5712</v>
      </c>
      <c r="D4378" s="305" t="s">
        <v>36</v>
      </c>
      <c r="E4378" s="306">
        <v>0.21099999999999999</v>
      </c>
    </row>
    <row r="4379" spans="1:5" x14ac:dyDescent="0.25">
      <c r="A4379" s="302" t="s">
        <v>5713</v>
      </c>
      <c r="B4379" s="305">
        <v>104328</v>
      </c>
      <c r="C4379" s="302" t="s">
        <v>113</v>
      </c>
      <c r="D4379" s="305" t="s">
        <v>36</v>
      </c>
      <c r="E4379" s="306">
        <v>0.28889999999999999</v>
      </c>
    </row>
    <row r="4380" spans="1:5" x14ac:dyDescent="0.25">
      <c r="A4380" s="302" t="s">
        <v>5713</v>
      </c>
      <c r="B4380" s="305">
        <v>104329</v>
      </c>
      <c r="C4380" s="302" t="s">
        <v>5714</v>
      </c>
      <c r="D4380" s="305" t="s">
        <v>36</v>
      </c>
      <c r="E4380" s="306">
        <v>0.25650000000000001</v>
      </c>
    </row>
    <row r="4381" spans="1:5" x14ac:dyDescent="0.25">
      <c r="A4381" s="302" t="s">
        <v>5713</v>
      </c>
      <c r="B4381" s="305">
        <v>89707</v>
      </c>
      <c r="C4381" s="302" t="s">
        <v>5715</v>
      </c>
      <c r="D4381" s="305" t="s">
        <v>36</v>
      </c>
      <c r="E4381" s="306">
        <v>0.39050000000000001</v>
      </c>
    </row>
    <row r="4382" spans="1:5" x14ac:dyDescent="0.25">
      <c r="A4382" s="302" t="s">
        <v>5713</v>
      </c>
      <c r="B4382" s="305">
        <v>89708</v>
      </c>
      <c r="C4382" s="302" t="s">
        <v>5716</v>
      </c>
      <c r="D4382" s="305" t="s">
        <v>36</v>
      </c>
      <c r="E4382" s="306">
        <v>0.21859999999999999</v>
      </c>
    </row>
    <row r="4383" spans="1:5" x14ac:dyDescent="0.25">
      <c r="A4383" s="302" t="s">
        <v>5713</v>
      </c>
      <c r="B4383" s="305">
        <v>104326</v>
      </c>
      <c r="C4383" s="302" t="s">
        <v>5717</v>
      </c>
      <c r="D4383" s="305" t="s">
        <v>36</v>
      </c>
      <c r="E4383" s="306">
        <v>0.4007</v>
      </c>
    </row>
    <row r="4384" spans="1:5" x14ac:dyDescent="0.25">
      <c r="A4384" s="302" t="s">
        <v>5713</v>
      </c>
      <c r="B4384" s="305">
        <v>89710</v>
      </c>
      <c r="C4384" s="302" t="s">
        <v>5718</v>
      </c>
      <c r="D4384" s="305" t="s">
        <v>36</v>
      </c>
      <c r="E4384" s="306">
        <v>0.4345</v>
      </c>
    </row>
    <row r="4385" spans="1:5" x14ac:dyDescent="0.25">
      <c r="A4385" s="302" t="s">
        <v>5713</v>
      </c>
      <c r="B4385" s="305">
        <v>104327</v>
      </c>
      <c r="C4385" s="302" t="s">
        <v>5719</v>
      </c>
      <c r="D4385" s="305" t="s">
        <v>36</v>
      </c>
      <c r="E4385" s="306">
        <v>0.42020000000000002</v>
      </c>
    </row>
    <row r="4386" spans="1:5" x14ac:dyDescent="0.25">
      <c r="A4386" s="302" t="s">
        <v>5713</v>
      </c>
      <c r="B4386" s="305">
        <v>89709</v>
      </c>
      <c r="C4386" s="302" t="s">
        <v>5720</v>
      </c>
      <c r="D4386" s="305" t="s">
        <v>36</v>
      </c>
      <c r="E4386" s="306">
        <v>0.38240000000000002</v>
      </c>
    </row>
    <row r="4387" spans="1:5" x14ac:dyDescent="0.25">
      <c r="A4387" s="302" t="s">
        <v>5721</v>
      </c>
      <c r="B4387" s="305">
        <v>104341</v>
      </c>
      <c r="C4387" s="302" t="s">
        <v>5722</v>
      </c>
      <c r="D4387" s="305" t="s">
        <v>36</v>
      </c>
      <c r="E4387" s="306">
        <v>0.36940000000000001</v>
      </c>
    </row>
    <row r="4388" spans="1:5" x14ac:dyDescent="0.25">
      <c r="A4388" s="302" t="s">
        <v>5721</v>
      </c>
      <c r="B4388" s="305">
        <v>104357</v>
      </c>
      <c r="C4388" s="302" t="s">
        <v>5723</v>
      </c>
      <c r="D4388" s="305" t="s">
        <v>36</v>
      </c>
      <c r="E4388" s="306">
        <v>0.21829999999999999</v>
      </c>
    </row>
    <row r="4389" spans="1:5" x14ac:dyDescent="0.25">
      <c r="A4389" s="302" t="s">
        <v>5721</v>
      </c>
      <c r="B4389" s="305">
        <v>89811</v>
      </c>
      <c r="C4389" s="302" t="s">
        <v>5724</v>
      </c>
      <c r="D4389" s="305" t="s">
        <v>36</v>
      </c>
      <c r="E4389" s="306">
        <v>0.22359999999999999</v>
      </c>
    </row>
    <row r="4390" spans="1:5" x14ac:dyDescent="0.25">
      <c r="A4390" s="302" t="s">
        <v>5721</v>
      </c>
      <c r="B4390" s="305">
        <v>89748</v>
      </c>
      <c r="C4390" s="302" t="s">
        <v>5725</v>
      </c>
      <c r="D4390" s="305" t="s">
        <v>36</v>
      </c>
      <c r="E4390" s="306">
        <v>0.20330000000000001</v>
      </c>
    </row>
    <row r="4391" spans="1:5" x14ac:dyDescent="0.25">
      <c r="A4391" s="302" t="s">
        <v>5721</v>
      </c>
      <c r="B4391" s="305">
        <v>89852</v>
      </c>
      <c r="C4391" s="302" t="s">
        <v>5726</v>
      </c>
      <c r="D4391" s="305" t="s">
        <v>36</v>
      </c>
      <c r="E4391" s="306">
        <v>0.26879999999999998</v>
      </c>
    </row>
    <row r="4392" spans="1:5" x14ac:dyDescent="0.25">
      <c r="A4392" s="302" t="s">
        <v>5721</v>
      </c>
      <c r="B4392" s="305">
        <v>89728</v>
      </c>
      <c r="C4392" s="302" t="s">
        <v>5727</v>
      </c>
      <c r="D4392" s="305" t="s">
        <v>36</v>
      </c>
      <c r="E4392" s="306">
        <v>0.4355</v>
      </c>
    </row>
    <row r="4393" spans="1:5" x14ac:dyDescent="0.25">
      <c r="A4393" s="302" t="s">
        <v>5721</v>
      </c>
      <c r="B4393" s="305">
        <v>89803</v>
      </c>
      <c r="C4393" s="302" t="s">
        <v>5728</v>
      </c>
      <c r="D4393" s="305" t="s">
        <v>36</v>
      </c>
      <c r="E4393" s="306">
        <v>8.3000000000000004E-2</v>
      </c>
    </row>
    <row r="4394" spans="1:5" x14ac:dyDescent="0.25">
      <c r="A4394" s="302" t="s">
        <v>5721</v>
      </c>
      <c r="B4394" s="305">
        <v>89733</v>
      </c>
      <c r="C4394" s="302" t="s">
        <v>5729</v>
      </c>
      <c r="D4394" s="305" t="s">
        <v>36</v>
      </c>
      <c r="E4394" s="306">
        <v>0.26800000000000002</v>
      </c>
    </row>
    <row r="4395" spans="1:5" x14ac:dyDescent="0.25">
      <c r="A4395" s="302" t="s">
        <v>5721</v>
      </c>
      <c r="B4395" s="305">
        <v>89807</v>
      </c>
      <c r="C4395" s="302" t="s">
        <v>5730</v>
      </c>
      <c r="D4395" s="305" t="s">
        <v>36</v>
      </c>
      <c r="E4395" s="306">
        <v>0.14860000000000001</v>
      </c>
    </row>
    <row r="4396" spans="1:5" x14ac:dyDescent="0.25">
      <c r="A4396" s="302" t="s">
        <v>5721</v>
      </c>
      <c r="B4396" s="305">
        <v>89742</v>
      </c>
      <c r="C4396" s="302" t="s">
        <v>5731</v>
      </c>
      <c r="D4396" s="305" t="s">
        <v>36</v>
      </c>
      <c r="E4396" s="306">
        <v>0.18679999999999999</v>
      </c>
    </row>
    <row r="4397" spans="1:5" x14ac:dyDescent="0.25">
      <c r="A4397" s="302" t="s">
        <v>5721</v>
      </c>
      <c r="B4397" s="305">
        <v>89812</v>
      </c>
      <c r="C4397" s="302" t="s">
        <v>5732</v>
      </c>
      <c r="D4397" s="305" t="s">
        <v>36</v>
      </c>
      <c r="E4397" s="306">
        <v>0.12189999999999999</v>
      </c>
    </row>
    <row r="4398" spans="1:5" x14ac:dyDescent="0.25">
      <c r="A4398" s="302" t="s">
        <v>5721</v>
      </c>
      <c r="B4398" s="305">
        <v>89750</v>
      </c>
      <c r="C4398" s="302" t="s">
        <v>5733</v>
      </c>
      <c r="D4398" s="305" t="s">
        <v>36</v>
      </c>
      <c r="E4398" s="306">
        <v>0.1096</v>
      </c>
    </row>
    <row r="4399" spans="1:5" x14ac:dyDescent="0.25">
      <c r="A4399" s="302" t="s">
        <v>5721</v>
      </c>
      <c r="B4399" s="305">
        <v>89853</v>
      </c>
      <c r="C4399" s="302" t="s">
        <v>5734</v>
      </c>
      <c r="D4399" s="305" t="s">
        <v>36</v>
      </c>
      <c r="E4399" s="306">
        <v>0.15060000000000001</v>
      </c>
    </row>
    <row r="4400" spans="1:5" x14ac:dyDescent="0.25">
      <c r="A4400" s="302" t="s">
        <v>5721</v>
      </c>
      <c r="B4400" s="305">
        <v>89730</v>
      </c>
      <c r="C4400" s="302" t="s">
        <v>5735</v>
      </c>
      <c r="D4400" s="305" t="s">
        <v>36</v>
      </c>
      <c r="E4400" s="306">
        <v>0.37840000000000001</v>
      </c>
    </row>
    <row r="4401" spans="1:5" x14ac:dyDescent="0.25">
      <c r="A4401" s="302" t="s">
        <v>5721</v>
      </c>
      <c r="B4401" s="305">
        <v>89804</v>
      </c>
      <c r="C4401" s="302" t="s">
        <v>5736</v>
      </c>
      <c r="D4401" s="305" t="s">
        <v>36</v>
      </c>
      <c r="E4401" s="306">
        <v>7.3999999999999996E-2</v>
      </c>
    </row>
    <row r="4402" spans="1:5" x14ac:dyDescent="0.25">
      <c r="A4402" s="302" t="s">
        <v>5721</v>
      </c>
      <c r="B4402" s="305">
        <v>89735</v>
      </c>
      <c r="C4402" s="302" t="s">
        <v>5737</v>
      </c>
      <c r="D4402" s="305" t="s">
        <v>36</v>
      </c>
      <c r="E4402" s="306">
        <v>0.24410000000000001</v>
      </c>
    </row>
    <row r="4403" spans="1:5" x14ac:dyDescent="0.25">
      <c r="A4403" s="302" t="s">
        <v>5721</v>
      </c>
      <c r="B4403" s="305">
        <v>89808</v>
      </c>
      <c r="C4403" s="302" t="s">
        <v>5738</v>
      </c>
      <c r="D4403" s="305" t="s">
        <v>36</v>
      </c>
      <c r="E4403" s="306">
        <v>9.5100000000000004E-2</v>
      </c>
    </row>
    <row r="4404" spans="1:5" x14ac:dyDescent="0.25">
      <c r="A4404" s="302" t="s">
        <v>5721</v>
      </c>
      <c r="B4404" s="305">
        <v>89743</v>
      </c>
      <c r="C4404" s="302" t="s">
        <v>5739</v>
      </c>
      <c r="D4404" s="305" t="s">
        <v>36</v>
      </c>
      <c r="E4404" s="306">
        <v>0.12139999999999999</v>
      </c>
    </row>
    <row r="4405" spans="1:5" x14ac:dyDescent="0.25">
      <c r="A4405" s="302" t="s">
        <v>5721</v>
      </c>
      <c r="B4405" s="305">
        <v>89810</v>
      </c>
      <c r="C4405" s="302" t="s">
        <v>5740</v>
      </c>
      <c r="D4405" s="305" t="s">
        <v>36</v>
      </c>
      <c r="E4405" s="306">
        <v>0.33760000000000001</v>
      </c>
    </row>
    <row r="4406" spans="1:5" x14ac:dyDescent="0.25">
      <c r="A4406" s="302" t="s">
        <v>5721</v>
      </c>
      <c r="B4406" s="305">
        <v>89746</v>
      </c>
      <c r="C4406" s="302" t="s">
        <v>106</v>
      </c>
      <c r="D4406" s="305" t="s">
        <v>36</v>
      </c>
      <c r="E4406" s="306">
        <v>0.31109999999999999</v>
      </c>
    </row>
    <row r="4407" spans="1:5" x14ac:dyDescent="0.25">
      <c r="A4407" s="302" t="s">
        <v>5721</v>
      </c>
      <c r="B4407" s="305">
        <v>89851</v>
      </c>
      <c r="C4407" s="302" t="s">
        <v>5741</v>
      </c>
      <c r="D4407" s="305" t="s">
        <v>36</v>
      </c>
      <c r="E4407" s="306">
        <v>0.39419999999999999</v>
      </c>
    </row>
    <row r="4408" spans="1:5" x14ac:dyDescent="0.25">
      <c r="A4408" s="302" t="s">
        <v>5721</v>
      </c>
      <c r="B4408" s="305">
        <v>89855</v>
      </c>
      <c r="C4408" s="302" t="s">
        <v>5742</v>
      </c>
      <c r="D4408" s="305" t="s">
        <v>36</v>
      </c>
      <c r="E4408" s="306">
        <v>0.14649999999999999</v>
      </c>
    </row>
    <row r="4409" spans="1:5" x14ac:dyDescent="0.25">
      <c r="A4409" s="302" t="s">
        <v>5721</v>
      </c>
      <c r="B4409" s="305">
        <v>89726</v>
      </c>
      <c r="C4409" s="302" t="s">
        <v>5743</v>
      </c>
      <c r="D4409" s="305" t="s">
        <v>36</v>
      </c>
      <c r="E4409" s="306">
        <v>0.55369999999999997</v>
      </c>
    </row>
    <row r="4410" spans="1:5" x14ac:dyDescent="0.25">
      <c r="A4410" s="302" t="s">
        <v>5721</v>
      </c>
      <c r="B4410" s="305">
        <v>89802</v>
      </c>
      <c r="C4410" s="302" t="s">
        <v>5744</v>
      </c>
      <c r="D4410" s="305" t="s">
        <v>36</v>
      </c>
      <c r="E4410" s="306">
        <v>0.14699999999999999</v>
      </c>
    </row>
    <row r="4411" spans="1:5" x14ac:dyDescent="0.25">
      <c r="A4411" s="302" t="s">
        <v>5721</v>
      </c>
      <c r="B4411" s="305">
        <v>89732</v>
      </c>
      <c r="C4411" s="302" t="s">
        <v>111</v>
      </c>
      <c r="D4411" s="305" t="s">
        <v>36</v>
      </c>
      <c r="E4411" s="306">
        <v>0.41049999999999998</v>
      </c>
    </row>
    <row r="4412" spans="1:5" x14ac:dyDescent="0.25">
      <c r="A4412" s="302" t="s">
        <v>5721</v>
      </c>
      <c r="B4412" s="305">
        <v>89806</v>
      </c>
      <c r="C4412" s="302" t="s">
        <v>5745</v>
      </c>
      <c r="D4412" s="305" t="s">
        <v>36</v>
      </c>
      <c r="E4412" s="306">
        <v>0.26579999999999998</v>
      </c>
    </row>
    <row r="4413" spans="1:5" x14ac:dyDescent="0.25">
      <c r="A4413" s="302" t="s">
        <v>5721</v>
      </c>
      <c r="B4413" s="305">
        <v>89739</v>
      </c>
      <c r="C4413" s="302" t="s">
        <v>5746</v>
      </c>
      <c r="D4413" s="305" t="s">
        <v>36</v>
      </c>
      <c r="E4413" s="306">
        <v>0.3226</v>
      </c>
    </row>
    <row r="4414" spans="1:5" x14ac:dyDescent="0.25">
      <c r="A4414" s="302" t="s">
        <v>5721</v>
      </c>
      <c r="B4414" s="305">
        <v>89809</v>
      </c>
      <c r="C4414" s="302" t="s">
        <v>5747</v>
      </c>
      <c r="D4414" s="305" t="s">
        <v>36</v>
      </c>
      <c r="E4414" s="306">
        <v>0.34810000000000002</v>
      </c>
    </row>
    <row r="4415" spans="1:5" x14ac:dyDescent="0.25">
      <c r="A4415" s="302" t="s">
        <v>5721</v>
      </c>
      <c r="B4415" s="305">
        <v>89744</v>
      </c>
      <c r="C4415" s="302" t="s">
        <v>107</v>
      </c>
      <c r="D4415" s="305" t="s">
        <v>36</v>
      </c>
      <c r="E4415" s="306">
        <v>0.3211</v>
      </c>
    </row>
    <row r="4416" spans="1:5" x14ac:dyDescent="0.25">
      <c r="A4416" s="302" t="s">
        <v>5721</v>
      </c>
      <c r="B4416" s="305">
        <v>89850</v>
      </c>
      <c r="C4416" s="302" t="s">
        <v>5748</v>
      </c>
      <c r="D4416" s="305" t="s">
        <v>36</v>
      </c>
      <c r="E4416" s="306">
        <v>0.40529999999999999</v>
      </c>
    </row>
    <row r="4417" spans="1:5" x14ac:dyDescent="0.25">
      <c r="A4417" s="302" t="s">
        <v>5721</v>
      </c>
      <c r="B4417" s="305">
        <v>89854</v>
      </c>
      <c r="C4417" s="302" t="s">
        <v>5749</v>
      </c>
      <c r="D4417" s="305" t="s">
        <v>36</v>
      </c>
      <c r="E4417" s="306">
        <v>0.15409999999999999</v>
      </c>
    </row>
    <row r="4418" spans="1:5" x14ac:dyDescent="0.25">
      <c r="A4418" s="302" t="s">
        <v>5721</v>
      </c>
      <c r="B4418" s="305">
        <v>89724</v>
      </c>
      <c r="C4418" s="302" t="s">
        <v>5750</v>
      </c>
      <c r="D4418" s="305" t="s">
        <v>36</v>
      </c>
      <c r="E4418" s="306">
        <v>0.56679999999999997</v>
      </c>
    </row>
    <row r="4419" spans="1:5" x14ac:dyDescent="0.25">
      <c r="A4419" s="302" t="s">
        <v>5721</v>
      </c>
      <c r="B4419" s="305">
        <v>89801</v>
      </c>
      <c r="C4419" s="302" t="s">
        <v>5751</v>
      </c>
      <c r="D4419" s="305" t="s">
        <v>36</v>
      </c>
      <c r="E4419" s="306">
        <v>0.1585</v>
      </c>
    </row>
    <row r="4420" spans="1:5" x14ac:dyDescent="0.25">
      <c r="A4420" s="302" t="s">
        <v>5721</v>
      </c>
      <c r="B4420" s="305">
        <v>89731</v>
      </c>
      <c r="C4420" s="302" t="s">
        <v>112</v>
      </c>
      <c r="D4420" s="305" t="s">
        <v>36</v>
      </c>
      <c r="E4420" s="306">
        <v>0.43219999999999997</v>
      </c>
    </row>
    <row r="4421" spans="1:5" x14ac:dyDescent="0.25">
      <c r="A4421" s="302" t="s">
        <v>5721</v>
      </c>
      <c r="B4421" s="305">
        <v>89805</v>
      </c>
      <c r="C4421" s="302" t="s">
        <v>5752</v>
      </c>
      <c r="D4421" s="305" t="s">
        <v>36</v>
      </c>
      <c r="E4421" s="306">
        <v>0.27910000000000001</v>
      </c>
    </row>
    <row r="4422" spans="1:5" x14ac:dyDescent="0.25">
      <c r="A4422" s="302" t="s">
        <v>5721</v>
      </c>
      <c r="B4422" s="305">
        <v>89737</v>
      </c>
      <c r="C4422" s="302" t="s">
        <v>5753</v>
      </c>
      <c r="D4422" s="305" t="s">
        <v>36</v>
      </c>
      <c r="E4422" s="306">
        <v>0.33750000000000002</v>
      </c>
    </row>
    <row r="4423" spans="1:5" x14ac:dyDescent="0.25">
      <c r="A4423" s="302" t="s">
        <v>5721</v>
      </c>
      <c r="B4423" s="305">
        <v>104355</v>
      </c>
      <c r="C4423" s="302" t="s">
        <v>5754</v>
      </c>
      <c r="D4423" s="305" t="s">
        <v>36</v>
      </c>
      <c r="E4423" s="306">
        <v>0.2351</v>
      </c>
    </row>
    <row r="4424" spans="1:5" x14ac:dyDescent="0.25">
      <c r="A4424" s="302" t="s">
        <v>5721</v>
      </c>
      <c r="B4424" s="305">
        <v>104347</v>
      </c>
      <c r="C4424" s="302" t="s">
        <v>5755</v>
      </c>
      <c r="D4424" s="305" t="s">
        <v>36</v>
      </c>
      <c r="E4424" s="306">
        <v>0.23200000000000001</v>
      </c>
    </row>
    <row r="4425" spans="1:5" x14ac:dyDescent="0.25">
      <c r="A4425" s="302" t="s">
        <v>5721</v>
      </c>
      <c r="B4425" s="305">
        <v>104353</v>
      </c>
      <c r="C4425" s="302" t="s">
        <v>5756</v>
      </c>
      <c r="D4425" s="305" t="s">
        <v>36</v>
      </c>
      <c r="E4425" s="306">
        <v>0.2263</v>
      </c>
    </row>
    <row r="4426" spans="1:5" x14ac:dyDescent="0.25">
      <c r="A4426" s="302" t="s">
        <v>5721</v>
      </c>
      <c r="B4426" s="305">
        <v>104345</v>
      </c>
      <c r="C4426" s="302" t="s">
        <v>5757</v>
      </c>
      <c r="D4426" s="305" t="s">
        <v>36</v>
      </c>
      <c r="E4426" s="306">
        <v>0.24629999999999999</v>
      </c>
    </row>
    <row r="4427" spans="1:5" x14ac:dyDescent="0.25">
      <c r="A4427" s="302" t="s">
        <v>5721</v>
      </c>
      <c r="B4427" s="305">
        <v>104350</v>
      </c>
      <c r="C4427" s="302" t="s">
        <v>5758</v>
      </c>
      <c r="D4427" s="305" t="s">
        <v>36</v>
      </c>
      <c r="E4427" s="306">
        <v>0.1918</v>
      </c>
    </row>
    <row r="4428" spans="1:5" x14ac:dyDescent="0.25">
      <c r="A4428" s="302" t="s">
        <v>5721</v>
      </c>
      <c r="B4428" s="305">
        <v>104343</v>
      </c>
      <c r="C4428" s="302" t="s">
        <v>5759</v>
      </c>
      <c r="D4428" s="305" t="s">
        <v>36</v>
      </c>
      <c r="E4428" s="306">
        <v>0.28039999999999998</v>
      </c>
    </row>
    <row r="4429" spans="1:5" x14ac:dyDescent="0.25">
      <c r="A4429" s="302" t="s">
        <v>5721</v>
      </c>
      <c r="B4429" s="305">
        <v>89834</v>
      </c>
      <c r="C4429" s="302" t="s">
        <v>5760</v>
      </c>
      <c r="D4429" s="305" t="s">
        <v>36</v>
      </c>
      <c r="E4429" s="306">
        <v>0.248</v>
      </c>
    </row>
    <row r="4430" spans="1:5" x14ac:dyDescent="0.25">
      <c r="A4430" s="302" t="s">
        <v>5721</v>
      </c>
      <c r="B4430" s="305">
        <v>89797</v>
      </c>
      <c r="C4430" s="302" t="s">
        <v>108</v>
      </c>
      <c r="D4430" s="305" t="s">
        <v>36</v>
      </c>
      <c r="E4430" s="306">
        <v>0.2263</v>
      </c>
    </row>
    <row r="4431" spans="1:5" x14ac:dyDescent="0.25">
      <c r="A4431" s="302" t="s">
        <v>5721</v>
      </c>
      <c r="B4431" s="305">
        <v>89861</v>
      </c>
      <c r="C4431" s="302" t="s">
        <v>5761</v>
      </c>
      <c r="D4431" s="305" t="s">
        <v>36</v>
      </c>
      <c r="E4431" s="306">
        <v>0.2964</v>
      </c>
    </row>
    <row r="4432" spans="1:5" x14ac:dyDescent="0.25">
      <c r="A4432" s="302" t="s">
        <v>5721</v>
      </c>
      <c r="B4432" s="305">
        <v>89783</v>
      </c>
      <c r="C4432" s="302" t="s">
        <v>5762</v>
      </c>
      <c r="D4432" s="305" t="s">
        <v>36</v>
      </c>
      <c r="E4432" s="306">
        <v>0.51480000000000004</v>
      </c>
    </row>
    <row r="4433" spans="1:5" x14ac:dyDescent="0.25">
      <c r="A4433" s="302" t="s">
        <v>5721</v>
      </c>
      <c r="B4433" s="305">
        <v>89827</v>
      </c>
      <c r="C4433" s="302" t="s">
        <v>5763</v>
      </c>
      <c r="D4433" s="305" t="s">
        <v>36</v>
      </c>
      <c r="E4433" s="306">
        <v>0.104</v>
      </c>
    </row>
    <row r="4434" spans="1:5" x14ac:dyDescent="0.25">
      <c r="A4434" s="302" t="s">
        <v>5721</v>
      </c>
      <c r="B4434" s="305">
        <v>89785</v>
      </c>
      <c r="C4434" s="302" t="s">
        <v>5764</v>
      </c>
      <c r="D4434" s="305" t="s">
        <v>36</v>
      </c>
      <c r="E4434" s="306">
        <v>0.31830000000000003</v>
      </c>
    </row>
    <row r="4435" spans="1:5" x14ac:dyDescent="0.25">
      <c r="A4435" s="302" t="s">
        <v>5721</v>
      </c>
      <c r="B4435" s="305">
        <v>89830</v>
      </c>
      <c r="C4435" s="302" t="s">
        <v>5765</v>
      </c>
      <c r="D4435" s="305" t="s">
        <v>36</v>
      </c>
      <c r="E4435" s="306">
        <v>0.1983</v>
      </c>
    </row>
    <row r="4436" spans="1:5" x14ac:dyDescent="0.25">
      <c r="A4436" s="302" t="s">
        <v>5721</v>
      </c>
      <c r="B4436" s="305">
        <v>89795</v>
      </c>
      <c r="C4436" s="302" t="s">
        <v>5766</v>
      </c>
      <c r="D4436" s="305" t="s">
        <v>36</v>
      </c>
      <c r="E4436" s="306">
        <v>0.2455</v>
      </c>
    </row>
    <row r="4437" spans="1:5" x14ac:dyDescent="0.25">
      <c r="A4437" s="302" t="s">
        <v>5721</v>
      </c>
      <c r="B4437" s="305">
        <v>89823</v>
      </c>
      <c r="C4437" s="302" t="s">
        <v>5767</v>
      </c>
      <c r="D4437" s="305" t="s">
        <v>36</v>
      </c>
      <c r="E4437" s="306">
        <v>0.18379999999999999</v>
      </c>
    </row>
    <row r="4438" spans="1:5" x14ac:dyDescent="0.25">
      <c r="A4438" s="302" t="s">
        <v>5721</v>
      </c>
      <c r="B4438" s="305">
        <v>89779</v>
      </c>
      <c r="C4438" s="302" t="s">
        <v>5768</v>
      </c>
      <c r="D4438" s="305" t="s">
        <v>36</v>
      </c>
      <c r="E4438" s="306">
        <v>0.1666</v>
      </c>
    </row>
    <row r="4439" spans="1:5" x14ac:dyDescent="0.25">
      <c r="A4439" s="302" t="s">
        <v>5721</v>
      </c>
      <c r="B4439" s="305">
        <v>89857</v>
      </c>
      <c r="C4439" s="302" t="s">
        <v>5769</v>
      </c>
      <c r="D4439" s="305" t="s">
        <v>36</v>
      </c>
      <c r="E4439" s="306">
        <v>0.22370000000000001</v>
      </c>
    </row>
    <row r="4440" spans="1:5" x14ac:dyDescent="0.25">
      <c r="A4440" s="302" t="s">
        <v>5721</v>
      </c>
      <c r="B4440" s="305">
        <v>89814</v>
      </c>
      <c r="C4440" s="302" t="s">
        <v>5770</v>
      </c>
      <c r="D4440" s="305" t="s">
        <v>36</v>
      </c>
      <c r="E4440" s="306">
        <v>5.7299999999999997E-2</v>
      </c>
    </row>
    <row r="4441" spans="1:5" x14ac:dyDescent="0.25">
      <c r="A4441" s="302" t="s">
        <v>5721</v>
      </c>
      <c r="B4441" s="305">
        <v>89754</v>
      </c>
      <c r="C4441" s="302" t="s">
        <v>5771</v>
      </c>
      <c r="D4441" s="305" t="s">
        <v>36</v>
      </c>
      <c r="E4441" s="306">
        <v>0.19839999999999999</v>
      </c>
    </row>
    <row r="4442" spans="1:5" x14ac:dyDescent="0.25">
      <c r="A4442" s="302" t="s">
        <v>5721</v>
      </c>
      <c r="B4442" s="305">
        <v>89819</v>
      </c>
      <c r="C4442" s="302" t="s">
        <v>5772</v>
      </c>
      <c r="D4442" s="305" t="s">
        <v>36</v>
      </c>
      <c r="E4442" s="306">
        <v>0.15609999999999999</v>
      </c>
    </row>
    <row r="4443" spans="1:5" x14ac:dyDescent="0.25">
      <c r="A4443" s="302" t="s">
        <v>5721</v>
      </c>
      <c r="B4443" s="305">
        <v>89776</v>
      </c>
      <c r="C4443" s="302" t="s">
        <v>5773</v>
      </c>
      <c r="D4443" s="305" t="s">
        <v>36</v>
      </c>
      <c r="E4443" s="306">
        <v>0.19570000000000001</v>
      </c>
    </row>
    <row r="4444" spans="1:5" x14ac:dyDescent="0.25">
      <c r="A4444" s="302" t="s">
        <v>5721</v>
      </c>
      <c r="B4444" s="305">
        <v>89821</v>
      </c>
      <c r="C4444" s="302" t="s">
        <v>5774</v>
      </c>
      <c r="D4444" s="305" t="s">
        <v>36</v>
      </c>
      <c r="E4444" s="306">
        <v>0.34329999999999999</v>
      </c>
    </row>
    <row r="4445" spans="1:5" x14ac:dyDescent="0.25">
      <c r="A4445" s="302" t="s">
        <v>5721</v>
      </c>
      <c r="B4445" s="305">
        <v>89778</v>
      </c>
      <c r="C4445" s="302" t="s">
        <v>5775</v>
      </c>
      <c r="D4445" s="305" t="s">
        <v>36</v>
      </c>
      <c r="E4445" s="306">
        <v>0.317</v>
      </c>
    </row>
    <row r="4446" spans="1:5" x14ac:dyDescent="0.25">
      <c r="A4446" s="302" t="s">
        <v>5721</v>
      </c>
      <c r="B4446" s="305">
        <v>89856</v>
      </c>
      <c r="C4446" s="302" t="s">
        <v>5776</v>
      </c>
      <c r="D4446" s="305" t="s">
        <v>36</v>
      </c>
      <c r="E4446" s="306">
        <v>0.40079999999999999</v>
      </c>
    </row>
    <row r="4447" spans="1:5" x14ac:dyDescent="0.25">
      <c r="A4447" s="302" t="s">
        <v>5721</v>
      </c>
      <c r="B4447" s="305">
        <v>89752</v>
      </c>
      <c r="C4447" s="302" t="s">
        <v>5777</v>
      </c>
      <c r="D4447" s="305" t="s">
        <v>36</v>
      </c>
      <c r="E4447" s="306">
        <v>0.49880000000000002</v>
      </c>
    </row>
    <row r="4448" spans="1:5" x14ac:dyDescent="0.25">
      <c r="A4448" s="302" t="s">
        <v>5721</v>
      </c>
      <c r="B4448" s="305">
        <v>89813</v>
      </c>
      <c r="C4448" s="302" t="s">
        <v>5778</v>
      </c>
      <c r="D4448" s="305" t="s">
        <v>36</v>
      </c>
      <c r="E4448" s="306">
        <v>0.16769999999999999</v>
      </c>
    </row>
    <row r="4449" spans="1:5" x14ac:dyDescent="0.25">
      <c r="A4449" s="302" t="s">
        <v>5721</v>
      </c>
      <c r="B4449" s="305">
        <v>89753</v>
      </c>
      <c r="C4449" s="302" t="s">
        <v>5779</v>
      </c>
      <c r="D4449" s="305" t="s">
        <v>36</v>
      </c>
      <c r="E4449" s="306">
        <v>0.4471</v>
      </c>
    </row>
    <row r="4450" spans="1:5" x14ac:dyDescent="0.25">
      <c r="A4450" s="302" t="s">
        <v>5721</v>
      </c>
      <c r="B4450" s="305">
        <v>89817</v>
      </c>
      <c r="C4450" s="302" t="s">
        <v>5780</v>
      </c>
      <c r="D4450" s="305" t="s">
        <v>36</v>
      </c>
      <c r="E4450" s="306">
        <v>0.25940000000000002</v>
      </c>
    </row>
    <row r="4451" spans="1:5" x14ac:dyDescent="0.25">
      <c r="A4451" s="302" t="s">
        <v>5721</v>
      </c>
      <c r="B4451" s="305">
        <v>89774</v>
      </c>
      <c r="C4451" s="302" t="s">
        <v>5781</v>
      </c>
      <c r="D4451" s="305" t="s">
        <v>36</v>
      </c>
      <c r="E4451" s="306">
        <v>0.31490000000000001</v>
      </c>
    </row>
    <row r="4452" spans="1:5" x14ac:dyDescent="0.25">
      <c r="A4452" s="302" t="s">
        <v>5721</v>
      </c>
      <c r="B4452" s="305">
        <v>95693</v>
      </c>
      <c r="C4452" s="302" t="s">
        <v>5782</v>
      </c>
      <c r="D4452" s="305" t="s">
        <v>36</v>
      </c>
      <c r="E4452" s="306">
        <v>0.2079</v>
      </c>
    </row>
    <row r="4453" spans="1:5" x14ac:dyDescent="0.25">
      <c r="A4453" s="302" t="s">
        <v>5721</v>
      </c>
      <c r="B4453" s="305">
        <v>89833</v>
      </c>
      <c r="C4453" s="302" t="s">
        <v>5783</v>
      </c>
      <c r="D4453" s="305" t="s">
        <v>36</v>
      </c>
      <c r="E4453" s="306">
        <v>0.2949</v>
      </c>
    </row>
    <row r="4454" spans="1:5" x14ac:dyDescent="0.25">
      <c r="A4454" s="302" t="s">
        <v>5721</v>
      </c>
      <c r="B4454" s="305">
        <v>89796</v>
      </c>
      <c r="C4454" s="302" t="s">
        <v>5784</v>
      </c>
      <c r="D4454" s="305" t="s">
        <v>36</v>
      </c>
      <c r="E4454" s="306">
        <v>0.27060000000000001</v>
      </c>
    </row>
    <row r="4455" spans="1:5" x14ac:dyDescent="0.25">
      <c r="A4455" s="302" t="s">
        <v>5721</v>
      </c>
      <c r="B4455" s="305">
        <v>89860</v>
      </c>
      <c r="C4455" s="302" t="s">
        <v>5785</v>
      </c>
      <c r="D4455" s="305" t="s">
        <v>36</v>
      </c>
      <c r="E4455" s="306">
        <v>0.34820000000000001</v>
      </c>
    </row>
    <row r="4456" spans="1:5" x14ac:dyDescent="0.25">
      <c r="A4456" s="302" t="s">
        <v>5721</v>
      </c>
      <c r="B4456" s="305">
        <v>89782</v>
      </c>
      <c r="C4456" s="302" t="s">
        <v>5786</v>
      </c>
      <c r="D4456" s="305" t="s">
        <v>36</v>
      </c>
      <c r="E4456" s="306">
        <v>0.51829999999999998</v>
      </c>
    </row>
    <row r="4457" spans="1:5" x14ac:dyDescent="0.25">
      <c r="A4457" s="302" t="s">
        <v>5721</v>
      </c>
      <c r="B4457" s="305">
        <v>89825</v>
      </c>
      <c r="C4457" s="302" t="s">
        <v>5787</v>
      </c>
      <c r="D4457" s="305" t="s">
        <v>36</v>
      </c>
      <c r="E4457" s="306">
        <v>0.1187</v>
      </c>
    </row>
    <row r="4458" spans="1:5" x14ac:dyDescent="0.25">
      <c r="A4458" s="302" t="s">
        <v>5721</v>
      </c>
      <c r="B4458" s="305">
        <v>89784</v>
      </c>
      <c r="C4458" s="302" t="s">
        <v>5788</v>
      </c>
      <c r="D4458" s="305" t="s">
        <v>36</v>
      </c>
      <c r="E4458" s="306">
        <v>0.3513</v>
      </c>
    </row>
    <row r="4459" spans="1:5" x14ac:dyDescent="0.25">
      <c r="A4459" s="302" t="s">
        <v>5721</v>
      </c>
      <c r="B4459" s="305">
        <v>89829</v>
      </c>
      <c r="C4459" s="302" t="s">
        <v>5789</v>
      </c>
      <c r="D4459" s="305" t="s">
        <v>36</v>
      </c>
      <c r="E4459" s="306">
        <v>0.2102</v>
      </c>
    </row>
    <row r="4460" spans="1:5" x14ac:dyDescent="0.25">
      <c r="A4460" s="302" t="s">
        <v>5721</v>
      </c>
      <c r="B4460" s="305">
        <v>89786</v>
      </c>
      <c r="C4460" s="302" t="s">
        <v>5790</v>
      </c>
      <c r="D4460" s="305" t="s">
        <v>36</v>
      </c>
      <c r="E4460" s="306">
        <v>0.25929999999999997</v>
      </c>
    </row>
    <row r="4461" spans="1:5" x14ac:dyDescent="0.25">
      <c r="A4461" s="302" t="s">
        <v>5721</v>
      </c>
      <c r="B4461" s="305">
        <v>104352</v>
      </c>
      <c r="C4461" s="302" t="s">
        <v>5791</v>
      </c>
      <c r="D4461" s="305" t="s">
        <v>36</v>
      </c>
      <c r="E4461" s="306">
        <v>0.23880000000000001</v>
      </c>
    </row>
    <row r="4462" spans="1:5" x14ac:dyDescent="0.25">
      <c r="A4462" s="302" t="s">
        <v>5721</v>
      </c>
      <c r="B4462" s="305">
        <v>104344</v>
      </c>
      <c r="C4462" s="302" t="s">
        <v>5792</v>
      </c>
      <c r="D4462" s="305" t="s">
        <v>36</v>
      </c>
      <c r="E4462" s="306">
        <v>0.25950000000000001</v>
      </c>
    </row>
    <row r="4463" spans="1:5" x14ac:dyDescent="0.25">
      <c r="A4463" s="302" t="s">
        <v>5721</v>
      </c>
      <c r="B4463" s="305">
        <v>104354</v>
      </c>
      <c r="C4463" s="302" t="s">
        <v>5793</v>
      </c>
      <c r="D4463" s="305" t="s">
        <v>36</v>
      </c>
      <c r="E4463" s="306">
        <v>0.24959999999999999</v>
      </c>
    </row>
    <row r="4464" spans="1:5" x14ac:dyDescent="0.25">
      <c r="A4464" s="302" t="s">
        <v>5721</v>
      </c>
      <c r="B4464" s="305">
        <v>104346</v>
      </c>
      <c r="C4464" s="302" t="s">
        <v>5794</v>
      </c>
      <c r="D4464" s="305" t="s">
        <v>36</v>
      </c>
      <c r="E4464" s="306">
        <v>0.24640000000000001</v>
      </c>
    </row>
    <row r="4465" spans="1:5" x14ac:dyDescent="0.25">
      <c r="A4465" s="302" t="s">
        <v>5721</v>
      </c>
      <c r="B4465" s="305">
        <v>104356</v>
      </c>
      <c r="C4465" s="302" t="s">
        <v>5795</v>
      </c>
      <c r="D4465" s="305" t="s">
        <v>36</v>
      </c>
      <c r="E4465" s="306">
        <v>0.1026</v>
      </c>
    </row>
    <row r="4466" spans="1:5" x14ac:dyDescent="0.25">
      <c r="A4466" s="302" t="s">
        <v>5721</v>
      </c>
      <c r="B4466" s="305">
        <v>104348</v>
      </c>
      <c r="C4466" s="302" t="s">
        <v>5796</v>
      </c>
      <c r="D4466" s="305" t="s">
        <v>36</v>
      </c>
      <c r="E4466" s="306">
        <v>4.3299999999999998E-2</v>
      </c>
    </row>
    <row r="4467" spans="1:5" x14ac:dyDescent="0.25">
      <c r="A4467" s="302" t="s">
        <v>5721</v>
      </c>
      <c r="B4467" s="305">
        <v>104351</v>
      </c>
      <c r="C4467" s="302" t="s">
        <v>5797</v>
      </c>
      <c r="D4467" s="305" t="s">
        <v>36</v>
      </c>
      <c r="E4467" s="306">
        <v>7.8700000000000006E-2</v>
      </c>
    </row>
    <row r="4468" spans="1:5" x14ac:dyDescent="0.25">
      <c r="A4468" s="302" t="s">
        <v>5721</v>
      </c>
      <c r="B4468" s="305">
        <v>89800</v>
      </c>
      <c r="C4468" s="302" t="s">
        <v>5798</v>
      </c>
      <c r="D4468" s="305" t="s">
        <v>8</v>
      </c>
      <c r="E4468" s="306">
        <v>0.41909999999999997</v>
      </c>
    </row>
    <row r="4469" spans="1:5" x14ac:dyDescent="0.25">
      <c r="A4469" s="302" t="s">
        <v>5721</v>
      </c>
      <c r="B4469" s="305">
        <v>89714</v>
      </c>
      <c r="C4469" s="302" t="s">
        <v>109</v>
      </c>
      <c r="D4469" s="305" t="s">
        <v>8</v>
      </c>
      <c r="E4469" s="306">
        <v>0.54900000000000004</v>
      </c>
    </row>
    <row r="4470" spans="1:5" x14ac:dyDescent="0.25">
      <c r="A4470" s="302" t="s">
        <v>5721</v>
      </c>
      <c r="B4470" s="305">
        <v>89848</v>
      </c>
      <c r="C4470" s="302" t="s">
        <v>5799</v>
      </c>
      <c r="D4470" s="305" t="s">
        <v>8</v>
      </c>
      <c r="E4470" s="306">
        <v>0.39629999999999999</v>
      </c>
    </row>
    <row r="4471" spans="1:5" x14ac:dyDescent="0.25">
      <c r="A4471" s="302" t="s">
        <v>5721</v>
      </c>
      <c r="B4471" s="305">
        <v>89849</v>
      </c>
      <c r="C4471" s="302" t="s">
        <v>5800</v>
      </c>
      <c r="D4471" s="305" t="s">
        <v>8</v>
      </c>
      <c r="E4471" s="306">
        <v>0.24629999999999999</v>
      </c>
    </row>
    <row r="4472" spans="1:5" x14ac:dyDescent="0.25">
      <c r="A4472" s="302" t="s">
        <v>5721</v>
      </c>
      <c r="B4472" s="305">
        <v>89711</v>
      </c>
      <c r="C4472" s="302" t="s">
        <v>5801</v>
      </c>
      <c r="D4472" s="305" t="s">
        <v>8</v>
      </c>
      <c r="E4472" s="306">
        <v>0.64739999999999998</v>
      </c>
    </row>
    <row r="4473" spans="1:5" x14ac:dyDescent="0.25">
      <c r="A4473" s="302" t="s">
        <v>5721</v>
      </c>
      <c r="B4473" s="305">
        <v>89798</v>
      </c>
      <c r="C4473" s="302" t="s">
        <v>5802</v>
      </c>
      <c r="D4473" s="305" t="s">
        <v>8</v>
      </c>
      <c r="E4473" s="306">
        <v>0.1358</v>
      </c>
    </row>
    <row r="4474" spans="1:5" x14ac:dyDescent="0.25">
      <c r="A4474" s="302" t="s">
        <v>5721</v>
      </c>
      <c r="B4474" s="305">
        <v>89712</v>
      </c>
      <c r="C4474" s="302" t="s">
        <v>110</v>
      </c>
      <c r="D4474" s="305" t="s">
        <v>8</v>
      </c>
      <c r="E4474" s="306">
        <v>0.54710000000000003</v>
      </c>
    </row>
    <row r="4475" spans="1:5" x14ac:dyDescent="0.25">
      <c r="A4475" s="302" t="s">
        <v>5721</v>
      </c>
      <c r="B4475" s="305">
        <v>89799</v>
      </c>
      <c r="C4475" s="302" t="s">
        <v>5803</v>
      </c>
      <c r="D4475" s="305" t="s">
        <v>8</v>
      </c>
      <c r="E4475" s="306">
        <v>0.30640000000000001</v>
      </c>
    </row>
    <row r="4476" spans="1:5" x14ac:dyDescent="0.25">
      <c r="A4476" s="302" t="s">
        <v>5721</v>
      </c>
      <c r="B4476" s="305">
        <v>89713</v>
      </c>
      <c r="C4476" s="302" t="s">
        <v>5804</v>
      </c>
      <c r="D4476" s="305" t="s">
        <v>8</v>
      </c>
      <c r="E4476" s="306">
        <v>0.52470000000000006</v>
      </c>
    </row>
    <row r="4477" spans="1:5" x14ac:dyDescent="0.25">
      <c r="A4477" s="302" t="s">
        <v>5805</v>
      </c>
      <c r="B4477" s="305">
        <v>89376</v>
      </c>
      <c r="C4477" s="302" t="s">
        <v>97</v>
      </c>
      <c r="D4477" s="305" t="s">
        <v>36</v>
      </c>
      <c r="E4477" s="306">
        <v>0.66110000000000002</v>
      </c>
    </row>
    <row r="4478" spans="1:5" x14ac:dyDescent="0.25">
      <c r="A4478" s="302" t="s">
        <v>5805</v>
      </c>
      <c r="B4478" s="305">
        <v>89429</v>
      </c>
      <c r="C4478" s="302" t="s">
        <v>5806</v>
      </c>
      <c r="D4478" s="305" t="s">
        <v>36</v>
      </c>
      <c r="E4478" s="306">
        <v>0.64039999999999997</v>
      </c>
    </row>
    <row r="4479" spans="1:5" x14ac:dyDescent="0.25">
      <c r="A4479" s="302" t="s">
        <v>5805</v>
      </c>
      <c r="B4479" s="305">
        <v>89383</v>
      </c>
      <c r="C4479" s="302" t="s">
        <v>5807</v>
      </c>
      <c r="D4479" s="305" t="s">
        <v>36</v>
      </c>
      <c r="E4479" s="306">
        <v>0.66520000000000001</v>
      </c>
    </row>
    <row r="4480" spans="1:5" x14ac:dyDescent="0.25">
      <c r="A4480" s="302" t="s">
        <v>5805</v>
      </c>
      <c r="B4480" s="305">
        <v>89553</v>
      </c>
      <c r="C4480" s="302" t="s">
        <v>5808</v>
      </c>
      <c r="D4480" s="305" t="s">
        <v>36</v>
      </c>
      <c r="E4480" s="306">
        <v>0.40160000000000001</v>
      </c>
    </row>
    <row r="4481" spans="1:5" x14ac:dyDescent="0.25">
      <c r="A4481" s="302" t="s">
        <v>5805</v>
      </c>
      <c r="B4481" s="305">
        <v>89436</v>
      </c>
      <c r="C4481" s="302" t="s">
        <v>92</v>
      </c>
      <c r="D4481" s="305" t="s">
        <v>36</v>
      </c>
      <c r="E4481" s="306">
        <v>0.55759999999999998</v>
      </c>
    </row>
    <row r="4482" spans="1:5" x14ac:dyDescent="0.25">
      <c r="A4482" s="302" t="s">
        <v>5805</v>
      </c>
      <c r="B4482" s="305">
        <v>89391</v>
      </c>
      <c r="C4482" s="302" t="s">
        <v>5809</v>
      </c>
      <c r="D4482" s="305" t="s">
        <v>36</v>
      </c>
      <c r="E4482" s="306">
        <v>0.58440000000000003</v>
      </c>
    </row>
    <row r="4483" spans="1:5" x14ac:dyDescent="0.25">
      <c r="A4483" s="302" t="s">
        <v>5805</v>
      </c>
      <c r="B4483" s="305">
        <v>103994</v>
      </c>
      <c r="C4483" s="302" t="s">
        <v>5810</v>
      </c>
      <c r="D4483" s="305" t="s">
        <v>36</v>
      </c>
      <c r="E4483" s="306">
        <v>0.3629</v>
      </c>
    </row>
    <row r="4484" spans="1:5" x14ac:dyDescent="0.25">
      <c r="A4484" s="302" t="s">
        <v>5805</v>
      </c>
      <c r="B4484" s="305">
        <v>89570</v>
      </c>
      <c r="C4484" s="302" t="s">
        <v>5811</v>
      </c>
      <c r="D4484" s="305" t="s">
        <v>36</v>
      </c>
      <c r="E4484" s="306">
        <v>0.25119999999999998</v>
      </c>
    </row>
    <row r="4485" spans="1:5" x14ac:dyDescent="0.25">
      <c r="A4485" s="302" t="s">
        <v>5805</v>
      </c>
      <c r="B4485" s="305">
        <v>103992</v>
      </c>
      <c r="C4485" s="302" t="s">
        <v>5812</v>
      </c>
      <c r="D4485" s="305" t="s">
        <v>36</v>
      </c>
      <c r="E4485" s="306">
        <v>0.46439999999999998</v>
      </c>
    </row>
    <row r="4486" spans="1:5" x14ac:dyDescent="0.25">
      <c r="A4486" s="302" t="s">
        <v>5805</v>
      </c>
      <c r="B4486" s="305">
        <v>89572</v>
      </c>
      <c r="C4486" s="302" t="s">
        <v>5813</v>
      </c>
      <c r="D4486" s="305" t="s">
        <v>36</v>
      </c>
      <c r="E4486" s="306">
        <v>0.31900000000000001</v>
      </c>
    </row>
    <row r="4487" spans="1:5" x14ac:dyDescent="0.25">
      <c r="A4487" s="302" t="s">
        <v>5805</v>
      </c>
      <c r="B4487" s="305">
        <v>104001</v>
      </c>
      <c r="C4487" s="302" t="s">
        <v>5814</v>
      </c>
      <c r="D4487" s="305" t="s">
        <v>36</v>
      </c>
      <c r="E4487" s="306">
        <v>0.43830000000000002</v>
      </c>
    </row>
    <row r="4488" spans="1:5" x14ac:dyDescent="0.25">
      <c r="A4488" s="302" t="s">
        <v>5805</v>
      </c>
      <c r="B4488" s="305">
        <v>89596</v>
      </c>
      <c r="C4488" s="302" t="s">
        <v>5815</v>
      </c>
      <c r="D4488" s="305" t="s">
        <v>36</v>
      </c>
      <c r="E4488" s="306">
        <v>0.307</v>
      </c>
    </row>
    <row r="4489" spans="1:5" x14ac:dyDescent="0.25">
      <c r="A4489" s="302" t="s">
        <v>5805</v>
      </c>
      <c r="B4489" s="305">
        <v>104002</v>
      </c>
      <c r="C4489" s="302" t="s">
        <v>5816</v>
      </c>
      <c r="D4489" s="305" t="s">
        <v>36</v>
      </c>
      <c r="E4489" s="306">
        <v>0.33139999999999997</v>
      </c>
    </row>
    <row r="4490" spans="1:5" x14ac:dyDescent="0.25">
      <c r="A4490" s="302" t="s">
        <v>5805</v>
      </c>
      <c r="B4490" s="305">
        <v>89595</v>
      </c>
      <c r="C4490" s="302" t="s">
        <v>5817</v>
      </c>
      <c r="D4490" s="305" t="s">
        <v>36</v>
      </c>
      <c r="E4490" s="306">
        <v>0.21340000000000001</v>
      </c>
    </row>
    <row r="4491" spans="1:5" x14ac:dyDescent="0.25">
      <c r="A4491" s="302" t="s">
        <v>5805</v>
      </c>
      <c r="B4491" s="305">
        <v>89610</v>
      </c>
      <c r="C4491" s="302" t="s">
        <v>5818</v>
      </c>
      <c r="D4491" s="305" t="s">
        <v>36</v>
      </c>
      <c r="E4491" s="306">
        <v>0.20449999999999999</v>
      </c>
    </row>
    <row r="4492" spans="1:5" x14ac:dyDescent="0.25">
      <c r="A4492" s="302" t="s">
        <v>5805</v>
      </c>
      <c r="B4492" s="305">
        <v>89613</v>
      </c>
      <c r="C4492" s="302" t="s">
        <v>5819</v>
      </c>
      <c r="D4492" s="305" t="s">
        <v>36</v>
      </c>
      <c r="E4492" s="306">
        <v>0.15690000000000001</v>
      </c>
    </row>
    <row r="4493" spans="1:5" x14ac:dyDescent="0.25">
      <c r="A4493" s="302" t="s">
        <v>5805</v>
      </c>
      <c r="B4493" s="305">
        <v>89616</v>
      </c>
      <c r="C4493" s="302" t="s">
        <v>5820</v>
      </c>
      <c r="D4493" s="305" t="s">
        <v>36</v>
      </c>
      <c r="E4493" s="306">
        <v>0.13669999999999999</v>
      </c>
    </row>
    <row r="4494" spans="1:5" x14ac:dyDescent="0.25">
      <c r="A4494" s="302" t="s">
        <v>5805</v>
      </c>
      <c r="B4494" s="305">
        <v>103952</v>
      </c>
      <c r="C4494" s="302" t="s">
        <v>5821</v>
      </c>
      <c r="D4494" s="305" t="s">
        <v>36</v>
      </c>
      <c r="E4494" s="306">
        <v>0.67810000000000004</v>
      </c>
    </row>
    <row r="4495" spans="1:5" x14ac:dyDescent="0.25">
      <c r="A4495" s="302" t="s">
        <v>5805</v>
      </c>
      <c r="B4495" s="305">
        <v>103947</v>
      </c>
      <c r="C4495" s="302" t="s">
        <v>5822</v>
      </c>
      <c r="D4495" s="305" t="s">
        <v>36</v>
      </c>
      <c r="E4495" s="306">
        <v>0.70140000000000002</v>
      </c>
    </row>
    <row r="4496" spans="1:5" x14ac:dyDescent="0.25">
      <c r="A4496" s="302" t="s">
        <v>5805</v>
      </c>
      <c r="B4496" s="305">
        <v>103957</v>
      </c>
      <c r="C4496" s="302" t="s">
        <v>5823</v>
      </c>
      <c r="D4496" s="305" t="s">
        <v>36</v>
      </c>
      <c r="E4496" s="306">
        <v>0.4768</v>
      </c>
    </row>
    <row r="4497" spans="1:5" x14ac:dyDescent="0.25">
      <c r="A4497" s="302" t="s">
        <v>5805</v>
      </c>
      <c r="B4497" s="305">
        <v>103953</v>
      </c>
      <c r="C4497" s="302" t="s">
        <v>5824</v>
      </c>
      <c r="D4497" s="305" t="s">
        <v>36</v>
      </c>
      <c r="E4497" s="306">
        <v>0.63019999999999998</v>
      </c>
    </row>
    <row r="4498" spans="1:5" x14ac:dyDescent="0.25">
      <c r="A4498" s="302" t="s">
        <v>5805</v>
      </c>
      <c r="B4498" s="305">
        <v>103948</v>
      </c>
      <c r="C4498" s="302" t="s">
        <v>5825</v>
      </c>
      <c r="D4498" s="305" t="s">
        <v>36</v>
      </c>
      <c r="E4498" s="306">
        <v>0.65510000000000002</v>
      </c>
    </row>
    <row r="4499" spans="1:5" x14ac:dyDescent="0.25">
      <c r="A4499" s="302" t="s">
        <v>5805</v>
      </c>
      <c r="B4499" s="305">
        <v>103958</v>
      </c>
      <c r="C4499" s="302" t="s">
        <v>5826</v>
      </c>
      <c r="D4499" s="305" t="s">
        <v>36</v>
      </c>
      <c r="E4499" s="306">
        <v>0.33750000000000002</v>
      </c>
    </row>
    <row r="4500" spans="1:5" x14ac:dyDescent="0.25">
      <c r="A4500" s="302" t="s">
        <v>5805</v>
      </c>
      <c r="B4500" s="305">
        <v>104009</v>
      </c>
      <c r="C4500" s="302" t="s">
        <v>5827</v>
      </c>
      <c r="D4500" s="305" t="s">
        <v>36</v>
      </c>
      <c r="E4500" s="306">
        <v>0.47989999999999999</v>
      </c>
    </row>
    <row r="4501" spans="1:5" x14ac:dyDescent="0.25">
      <c r="A4501" s="302" t="s">
        <v>5805</v>
      </c>
      <c r="B4501" s="305">
        <v>103959</v>
      </c>
      <c r="C4501" s="302" t="s">
        <v>5828</v>
      </c>
      <c r="D4501" s="305" t="s">
        <v>36</v>
      </c>
      <c r="E4501" s="306">
        <v>0.26719999999999999</v>
      </c>
    </row>
    <row r="4502" spans="1:5" x14ac:dyDescent="0.25">
      <c r="A4502" s="302" t="s">
        <v>5805</v>
      </c>
      <c r="B4502" s="305">
        <v>103962</v>
      </c>
      <c r="C4502" s="302" t="s">
        <v>5829</v>
      </c>
      <c r="D4502" s="305" t="s">
        <v>36</v>
      </c>
      <c r="E4502" s="306">
        <v>0.3241</v>
      </c>
    </row>
    <row r="4503" spans="1:5" x14ac:dyDescent="0.25">
      <c r="A4503" s="302" t="s">
        <v>5805</v>
      </c>
      <c r="B4503" s="305">
        <v>103954</v>
      </c>
      <c r="C4503" s="302" t="s">
        <v>94</v>
      </c>
      <c r="D4503" s="305" t="s">
        <v>36</v>
      </c>
      <c r="E4503" s="306">
        <v>0.48359999999999997</v>
      </c>
    </row>
    <row r="4504" spans="1:5" x14ac:dyDescent="0.25">
      <c r="A4504" s="302" t="s">
        <v>5805</v>
      </c>
      <c r="B4504" s="305">
        <v>103949</v>
      </c>
      <c r="C4504" s="302" t="s">
        <v>5830</v>
      </c>
      <c r="D4504" s="305" t="s">
        <v>36</v>
      </c>
      <c r="E4504" s="306">
        <v>0.51049999999999995</v>
      </c>
    </row>
    <row r="4505" spans="1:5" x14ac:dyDescent="0.25">
      <c r="A4505" s="302" t="s">
        <v>5805</v>
      </c>
      <c r="B4505" s="305">
        <v>103964</v>
      </c>
      <c r="C4505" s="302" t="s">
        <v>5831</v>
      </c>
      <c r="D4505" s="305" t="s">
        <v>36</v>
      </c>
      <c r="E4505" s="306">
        <v>0.31190000000000001</v>
      </c>
    </row>
    <row r="4506" spans="1:5" x14ac:dyDescent="0.25">
      <c r="A4506" s="302" t="s">
        <v>5805</v>
      </c>
      <c r="B4506" s="305">
        <v>104014</v>
      </c>
      <c r="C4506" s="302" t="s">
        <v>5832</v>
      </c>
      <c r="D4506" s="305" t="s">
        <v>36</v>
      </c>
      <c r="E4506" s="306">
        <v>0.45829999999999999</v>
      </c>
    </row>
    <row r="4507" spans="1:5" x14ac:dyDescent="0.25">
      <c r="A4507" s="302" t="s">
        <v>5805</v>
      </c>
      <c r="B4507" s="305">
        <v>103966</v>
      </c>
      <c r="C4507" s="302" t="s">
        <v>5833</v>
      </c>
      <c r="D4507" s="305" t="s">
        <v>36</v>
      </c>
      <c r="E4507" s="306">
        <v>0.29780000000000001</v>
      </c>
    </row>
    <row r="4508" spans="1:5" x14ac:dyDescent="0.25">
      <c r="A4508" s="302" t="s">
        <v>5805</v>
      </c>
      <c r="B4508" s="305">
        <v>103999</v>
      </c>
      <c r="C4508" s="302" t="s">
        <v>5834</v>
      </c>
      <c r="D4508" s="305" t="s">
        <v>36</v>
      </c>
      <c r="E4508" s="306">
        <v>0.438</v>
      </c>
    </row>
    <row r="4509" spans="1:5" x14ac:dyDescent="0.25">
      <c r="A4509" s="302" t="s">
        <v>5805</v>
      </c>
      <c r="B4509" s="305">
        <v>103967</v>
      </c>
      <c r="C4509" s="302" t="s">
        <v>5835</v>
      </c>
      <c r="D4509" s="305" t="s">
        <v>36</v>
      </c>
      <c r="E4509" s="306">
        <v>0.26619999999999999</v>
      </c>
    </row>
    <row r="4510" spans="1:5" x14ac:dyDescent="0.25">
      <c r="A4510" s="302" t="s">
        <v>5805</v>
      </c>
      <c r="B4510" s="305">
        <v>104003</v>
      </c>
      <c r="C4510" s="302" t="s">
        <v>5836</v>
      </c>
      <c r="D4510" s="305" t="s">
        <v>36</v>
      </c>
      <c r="E4510" s="306">
        <v>0.39810000000000001</v>
      </c>
    </row>
    <row r="4511" spans="1:5" x14ac:dyDescent="0.25">
      <c r="A4511" s="302" t="s">
        <v>5805</v>
      </c>
      <c r="B4511" s="305">
        <v>103968</v>
      </c>
      <c r="C4511" s="302" t="s">
        <v>5837</v>
      </c>
      <c r="D4511" s="305" t="s">
        <v>36</v>
      </c>
      <c r="E4511" s="306">
        <v>0.19040000000000001</v>
      </c>
    </row>
    <row r="4512" spans="1:5" x14ac:dyDescent="0.25">
      <c r="A4512" s="302" t="s">
        <v>5805</v>
      </c>
      <c r="B4512" s="305">
        <v>103969</v>
      </c>
      <c r="C4512" s="302" t="s">
        <v>5838</v>
      </c>
      <c r="D4512" s="305" t="s">
        <v>36</v>
      </c>
      <c r="E4512" s="306">
        <v>0.17280000000000001</v>
      </c>
    </row>
    <row r="4513" spans="1:5" x14ac:dyDescent="0.25">
      <c r="A4513" s="302" t="s">
        <v>5805</v>
      </c>
      <c r="B4513" s="305">
        <v>103971</v>
      </c>
      <c r="C4513" s="302" t="s">
        <v>5839</v>
      </c>
      <c r="D4513" s="305" t="s">
        <v>36</v>
      </c>
      <c r="E4513" s="306">
        <v>0.15870000000000001</v>
      </c>
    </row>
    <row r="4514" spans="1:5" x14ac:dyDescent="0.25">
      <c r="A4514" s="302" t="s">
        <v>5805</v>
      </c>
      <c r="B4514" s="305">
        <v>103972</v>
      </c>
      <c r="C4514" s="302" t="s">
        <v>5840</v>
      </c>
      <c r="D4514" s="305" t="s">
        <v>36</v>
      </c>
      <c r="E4514" s="306">
        <v>0.15329999999999999</v>
      </c>
    </row>
    <row r="4515" spans="1:5" x14ac:dyDescent="0.25">
      <c r="A4515" s="302" t="s">
        <v>5805</v>
      </c>
      <c r="B4515" s="305">
        <v>103993</v>
      </c>
      <c r="C4515" s="302" t="s">
        <v>5841</v>
      </c>
      <c r="D4515" s="305" t="s">
        <v>36</v>
      </c>
      <c r="E4515" s="306">
        <v>0.54859999999999998</v>
      </c>
    </row>
    <row r="4516" spans="1:5" x14ac:dyDescent="0.25">
      <c r="A4516" s="302" t="s">
        <v>5805</v>
      </c>
      <c r="B4516" s="305">
        <v>89407</v>
      </c>
      <c r="C4516" s="302" t="s">
        <v>5842</v>
      </c>
      <c r="D4516" s="305" t="s">
        <v>36</v>
      </c>
      <c r="E4516" s="306">
        <v>0.61060000000000003</v>
      </c>
    </row>
    <row r="4517" spans="1:5" x14ac:dyDescent="0.25">
      <c r="A4517" s="302" t="s">
        <v>5805</v>
      </c>
      <c r="B4517" s="305">
        <v>89361</v>
      </c>
      <c r="C4517" s="302" t="s">
        <v>5843</v>
      </c>
      <c r="D4517" s="305" t="s">
        <v>36</v>
      </c>
      <c r="E4517" s="306">
        <v>0.63670000000000004</v>
      </c>
    </row>
    <row r="4518" spans="1:5" x14ac:dyDescent="0.25">
      <c r="A4518" s="302" t="s">
        <v>5805</v>
      </c>
      <c r="B4518" s="305">
        <v>89490</v>
      </c>
      <c r="C4518" s="302" t="s">
        <v>5844</v>
      </c>
      <c r="D4518" s="305" t="s">
        <v>36</v>
      </c>
      <c r="E4518" s="306">
        <v>0.44259999999999999</v>
      </c>
    </row>
    <row r="4519" spans="1:5" x14ac:dyDescent="0.25">
      <c r="A4519" s="302" t="s">
        <v>5805</v>
      </c>
      <c r="B4519" s="305">
        <v>89411</v>
      </c>
      <c r="C4519" s="302" t="s">
        <v>5845</v>
      </c>
      <c r="D4519" s="305" t="s">
        <v>36</v>
      </c>
      <c r="E4519" s="306">
        <v>0.60219999999999996</v>
      </c>
    </row>
    <row r="4520" spans="1:5" x14ac:dyDescent="0.25">
      <c r="A4520" s="302" t="s">
        <v>5805</v>
      </c>
      <c r="B4520" s="305">
        <v>89365</v>
      </c>
      <c r="C4520" s="302" t="s">
        <v>5846</v>
      </c>
      <c r="D4520" s="305" t="s">
        <v>36</v>
      </c>
      <c r="E4520" s="306">
        <v>0.62860000000000005</v>
      </c>
    </row>
    <row r="4521" spans="1:5" x14ac:dyDescent="0.25">
      <c r="A4521" s="302" t="s">
        <v>5805</v>
      </c>
      <c r="B4521" s="305">
        <v>89496</v>
      </c>
      <c r="C4521" s="302" t="s">
        <v>5847</v>
      </c>
      <c r="D4521" s="305" t="s">
        <v>36</v>
      </c>
      <c r="E4521" s="306">
        <v>0.36630000000000001</v>
      </c>
    </row>
    <row r="4522" spans="1:5" x14ac:dyDescent="0.25">
      <c r="A4522" s="302" t="s">
        <v>5805</v>
      </c>
      <c r="B4522" s="305">
        <v>89416</v>
      </c>
      <c r="C4522" s="302" t="s">
        <v>5848</v>
      </c>
      <c r="D4522" s="305" t="s">
        <v>36</v>
      </c>
      <c r="E4522" s="306">
        <v>0.52049999999999996</v>
      </c>
    </row>
    <row r="4523" spans="1:5" x14ac:dyDescent="0.25">
      <c r="A4523" s="302" t="s">
        <v>5805</v>
      </c>
      <c r="B4523" s="305">
        <v>89370</v>
      </c>
      <c r="C4523" s="302" t="s">
        <v>5849</v>
      </c>
      <c r="D4523" s="305" t="s">
        <v>36</v>
      </c>
      <c r="E4523" s="306">
        <v>0.54790000000000005</v>
      </c>
    </row>
    <row r="4524" spans="1:5" x14ac:dyDescent="0.25">
      <c r="A4524" s="302" t="s">
        <v>5805</v>
      </c>
      <c r="B4524" s="305">
        <v>89500</v>
      </c>
      <c r="C4524" s="302" t="s">
        <v>5850</v>
      </c>
      <c r="D4524" s="305" t="s">
        <v>36</v>
      </c>
      <c r="E4524" s="306">
        <v>0.36520000000000002</v>
      </c>
    </row>
    <row r="4525" spans="1:5" x14ac:dyDescent="0.25">
      <c r="A4525" s="302" t="s">
        <v>5805</v>
      </c>
      <c r="B4525" s="305">
        <v>103983</v>
      </c>
      <c r="C4525" s="302" t="s">
        <v>5851</v>
      </c>
      <c r="D4525" s="305" t="s">
        <v>36</v>
      </c>
      <c r="E4525" s="306">
        <v>0.51190000000000002</v>
      </c>
    </row>
    <row r="4526" spans="1:5" x14ac:dyDescent="0.25">
      <c r="A4526" s="302" t="s">
        <v>5805</v>
      </c>
      <c r="B4526" s="305">
        <v>89504</v>
      </c>
      <c r="C4526" s="302" t="s">
        <v>5852</v>
      </c>
      <c r="D4526" s="305" t="s">
        <v>36</v>
      </c>
      <c r="E4526" s="306">
        <v>0.2974</v>
      </c>
    </row>
    <row r="4527" spans="1:5" x14ac:dyDescent="0.25">
      <c r="A4527" s="302" t="s">
        <v>5805</v>
      </c>
      <c r="B4527" s="305">
        <v>103987</v>
      </c>
      <c r="C4527" s="302" t="s">
        <v>5853</v>
      </c>
      <c r="D4527" s="305" t="s">
        <v>36</v>
      </c>
      <c r="E4527" s="306">
        <v>0.432</v>
      </c>
    </row>
    <row r="4528" spans="1:5" x14ac:dyDescent="0.25">
      <c r="A4528" s="302" t="s">
        <v>5805</v>
      </c>
      <c r="B4528" s="305">
        <v>89510</v>
      </c>
      <c r="C4528" s="302" t="s">
        <v>5854</v>
      </c>
      <c r="D4528" s="305" t="s">
        <v>36</v>
      </c>
      <c r="E4528" s="306">
        <v>0.245</v>
      </c>
    </row>
    <row r="4529" spans="1:5" x14ac:dyDescent="0.25">
      <c r="A4529" s="302" t="s">
        <v>5805</v>
      </c>
      <c r="B4529" s="305">
        <v>89519</v>
      </c>
      <c r="C4529" s="302" t="s">
        <v>5855</v>
      </c>
      <c r="D4529" s="305" t="s">
        <v>36</v>
      </c>
      <c r="E4529" s="306">
        <v>0.1699</v>
      </c>
    </row>
    <row r="4530" spans="1:5" x14ac:dyDescent="0.25">
      <c r="A4530" s="302" t="s">
        <v>5805</v>
      </c>
      <c r="B4530" s="305">
        <v>89527</v>
      </c>
      <c r="C4530" s="302" t="s">
        <v>5856</v>
      </c>
      <c r="D4530" s="305" t="s">
        <v>36</v>
      </c>
      <c r="E4530" s="306">
        <v>0.1578</v>
      </c>
    </row>
    <row r="4531" spans="1:5" x14ac:dyDescent="0.25">
      <c r="A4531" s="302" t="s">
        <v>5805</v>
      </c>
      <c r="B4531" s="305">
        <v>89406</v>
      </c>
      <c r="C4531" s="302" t="s">
        <v>5857</v>
      </c>
      <c r="D4531" s="305" t="s">
        <v>36</v>
      </c>
      <c r="E4531" s="306">
        <v>0.61650000000000005</v>
      </c>
    </row>
    <row r="4532" spans="1:5" x14ac:dyDescent="0.25">
      <c r="A4532" s="302" t="s">
        <v>5805</v>
      </c>
      <c r="B4532" s="305">
        <v>89360</v>
      </c>
      <c r="C4532" s="302" t="s">
        <v>5858</v>
      </c>
      <c r="D4532" s="305" t="s">
        <v>36</v>
      </c>
      <c r="E4532" s="306">
        <v>0.64239999999999997</v>
      </c>
    </row>
    <row r="4533" spans="1:5" x14ac:dyDescent="0.25">
      <c r="A4533" s="302" t="s">
        <v>5805</v>
      </c>
      <c r="B4533" s="305">
        <v>89489</v>
      </c>
      <c r="C4533" s="302" t="s">
        <v>5859</v>
      </c>
      <c r="D4533" s="305" t="s">
        <v>36</v>
      </c>
      <c r="E4533" s="306">
        <v>0.40920000000000001</v>
      </c>
    </row>
    <row r="4534" spans="1:5" x14ac:dyDescent="0.25">
      <c r="A4534" s="302" t="s">
        <v>5805</v>
      </c>
      <c r="B4534" s="305">
        <v>89410</v>
      </c>
      <c r="C4534" s="302" t="s">
        <v>5860</v>
      </c>
      <c r="D4534" s="305" t="s">
        <v>36</v>
      </c>
      <c r="E4534" s="306">
        <v>0.56940000000000002</v>
      </c>
    </row>
    <row r="4535" spans="1:5" x14ac:dyDescent="0.25">
      <c r="A4535" s="302" t="s">
        <v>5805</v>
      </c>
      <c r="B4535" s="305">
        <v>89364</v>
      </c>
      <c r="C4535" s="302" t="s">
        <v>5861</v>
      </c>
      <c r="D4535" s="305" t="s">
        <v>36</v>
      </c>
      <c r="E4535" s="306">
        <v>0.59650000000000003</v>
      </c>
    </row>
    <row r="4536" spans="1:5" x14ac:dyDescent="0.25">
      <c r="A4536" s="302" t="s">
        <v>5805</v>
      </c>
      <c r="B4536" s="305">
        <v>89494</v>
      </c>
      <c r="C4536" s="302" t="s">
        <v>5862</v>
      </c>
      <c r="D4536" s="305" t="s">
        <v>36</v>
      </c>
      <c r="E4536" s="306">
        <v>0.30359999999999998</v>
      </c>
    </row>
    <row r="4537" spans="1:5" x14ac:dyDescent="0.25">
      <c r="A4537" s="302" t="s">
        <v>5805</v>
      </c>
      <c r="B4537" s="305">
        <v>89415</v>
      </c>
      <c r="C4537" s="302" t="s">
        <v>5863</v>
      </c>
      <c r="D4537" s="305" t="s">
        <v>36</v>
      </c>
      <c r="E4537" s="306">
        <v>0.4506</v>
      </c>
    </row>
    <row r="4538" spans="1:5" x14ac:dyDescent="0.25">
      <c r="A4538" s="302" t="s">
        <v>5805</v>
      </c>
      <c r="B4538" s="305">
        <v>89369</v>
      </c>
      <c r="C4538" s="302" t="s">
        <v>5864</v>
      </c>
      <c r="D4538" s="305" t="s">
        <v>36</v>
      </c>
      <c r="E4538" s="306">
        <v>0.47799999999999998</v>
      </c>
    </row>
    <row r="4539" spans="1:5" x14ac:dyDescent="0.25">
      <c r="A4539" s="302" t="s">
        <v>5805</v>
      </c>
      <c r="B4539" s="305">
        <v>89499</v>
      </c>
      <c r="C4539" s="302" t="s">
        <v>5865</v>
      </c>
      <c r="D4539" s="305" t="s">
        <v>36</v>
      </c>
      <c r="E4539" s="306">
        <v>0.2339</v>
      </c>
    </row>
    <row r="4540" spans="1:5" x14ac:dyDescent="0.25">
      <c r="A4540" s="302" t="s">
        <v>5805</v>
      </c>
      <c r="B4540" s="305">
        <v>103982</v>
      </c>
      <c r="C4540" s="302" t="s">
        <v>5866</v>
      </c>
      <c r="D4540" s="305" t="s">
        <v>36</v>
      </c>
      <c r="E4540" s="306">
        <v>0.35820000000000002</v>
      </c>
    </row>
    <row r="4541" spans="1:5" x14ac:dyDescent="0.25">
      <c r="A4541" s="302" t="s">
        <v>5805</v>
      </c>
      <c r="B4541" s="305">
        <v>89503</v>
      </c>
      <c r="C4541" s="302" t="s">
        <v>5867</v>
      </c>
      <c r="D4541" s="305" t="s">
        <v>36</v>
      </c>
      <c r="E4541" s="306">
        <v>0.24479999999999999</v>
      </c>
    </row>
    <row r="4542" spans="1:5" x14ac:dyDescent="0.25">
      <c r="A4542" s="302" t="s">
        <v>5805</v>
      </c>
      <c r="B4542" s="305">
        <v>103986</v>
      </c>
      <c r="C4542" s="302" t="s">
        <v>5868</v>
      </c>
      <c r="D4542" s="305" t="s">
        <v>36</v>
      </c>
      <c r="E4542" s="306">
        <v>0.36830000000000002</v>
      </c>
    </row>
    <row r="4543" spans="1:5" x14ac:dyDescent="0.25">
      <c r="A4543" s="302" t="s">
        <v>5805</v>
      </c>
      <c r="B4543" s="305">
        <v>89507</v>
      </c>
      <c r="C4543" s="302" t="s">
        <v>5869</v>
      </c>
      <c r="D4543" s="305" t="s">
        <v>36</v>
      </c>
      <c r="E4543" s="306">
        <v>0.13930000000000001</v>
      </c>
    </row>
    <row r="4544" spans="1:5" x14ac:dyDescent="0.25">
      <c r="A4544" s="302" t="s">
        <v>5805</v>
      </c>
      <c r="B4544" s="305">
        <v>89517</v>
      </c>
      <c r="C4544" s="302" t="s">
        <v>5870</v>
      </c>
      <c r="D4544" s="305" t="s">
        <v>36</v>
      </c>
      <c r="E4544" s="306">
        <v>0.1148</v>
      </c>
    </row>
    <row r="4545" spans="1:5" x14ac:dyDescent="0.25">
      <c r="A4545" s="302" t="s">
        <v>5805</v>
      </c>
      <c r="B4545" s="305">
        <v>89525</v>
      </c>
      <c r="C4545" s="302" t="s">
        <v>5871</v>
      </c>
      <c r="D4545" s="305" t="s">
        <v>36</v>
      </c>
      <c r="E4545" s="306">
        <v>0.1022</v>
      </c>
    </row>
    <row r="4546" spans="1:5" x14ac:dyDescent="0.25">
      <c r="A4546" s="302" t="s">
        <v>5805</v>
      </c>
      <c r="B4546" s="305">
        <v>89423</v>
      </c>
      <c r="C4546" s="302" t="s">
        <v>5872</v>
      </c>
      <c r="D4546" s="305" t="s">
        <v>36</v>
      </c>
      <c r="E4546" s="306">
        <v>0.35560000000000003</v>
      </c>
    </row>
    <row r="4547" spans="1:5" x14ac:dyDescent="0.25">
      <c r="A4547" s="302" t="s">
        <v>5805</v>
      </c>
      <c r="B4547" s="305">
        <v>89377</v>
      </c>
      <c r="C4547" s="302" t="s">
        <v>5873</v>
      </c>
      <c r="D4547" s="305" t="s">
        <v>36</v>
      </c>
      <c r="E4547" s="306">
        <v>0.38129999999999997</v>
      </c>
    </row>
    <row r="4548" spans="1:5" x14ac:dyDescent="0.25">
      <c r="A4548" s="302" t="s">
        <v>5805</v>
      </c>
      <c r="B4548" s="305">
        <v>89540</v>
      </c>
      <c r="C4548" s="302" t="s">
        <v>5874</v>
      </c>
      <c r="D4548" s="305" t="s">
        <v>36</v>
      </c>
      <c r="E4548" s="306">
        <v>0.1966</v>
      </c>
    </row>
    <row r="4549" spans="1:5" x14ac:dyDescent="0.25">
      <c r="A4549" s="302" t="s">
        <v>5805</v>
      </c>
      <c r="B4549" s="305">
        <v>89430</v>
      </c>
      <c r="C4549" s="302" t="s">
        <v>5875</v>
      </c>
      <c r="D4549" s="305" t="s">
        <v>36</v>
      </c>
      <c r="E4549" s="306">
        <v>0.31969999999999998</v>
      </c>
    </row>
    <row r="4550" spans="1:5" x14ac:dyDescent="0.25">
      <c r="A4550" s="302" t="s">
        <v>5805</v>
      </c>
      <c r="B4550" s="305">
        <v>89384</v>
      </c>
      <c r="C4550" s="302" t="s">
        <v>5876</v>
      </c>
      <c r="D4550" s="305" t="s">
        <v>36</v>
      </c>
      <c r="E4550" s="306">
        <v>0.34420000000000001</v>
      </c>
    </row>
    <row r="4551" spans="1:5" x14ac:dyDescent="0.25">
      <c r="A4551" s="302" t="s">
        <v>5805</v>
      </c>
      <c r="B4551" s="305">
        <v>89555</v>
      </c>
      <c r="C4551" s="302" t="s">
        <v>5877</v>
      </c>
      <c r="D4551" s="305" t="s">
        <v>36</v>
      </c>
      <c r="E4551" s="306">
        <v>0.1153</v>
      </c>
    </row>
    <row r="4552" spans="1:5" x14ac:dyDescent="0.25">
      <c r="A4552" s="302" t="s">
        <v>5805</v>
      </c>
      <c r="B4552" s="305">
        <v>89437</v>
      </c>
      <c r="C4552" s="302" t="s">
        <v>5878</v>
      </c>
      <c r="D4552" s="305" t="s">
        <v>36</v>
      </c>
      <c r="E4552" s="306">
        <v>0.19639999999999999</v>
      </c>
    </row>
    <row r="4553" spans="1:5" x14ac:dyDescent="0.25">
      <c r="A4553" s="302" t="s">
        <v>5805</v>
      </c>
      <c r="B4553" s="305">
        <v>89392</v>
      </c>
      <c r="C4553" s="302" t="s">
        <v>5879</v>
      </c>
      <c r="D4553" s="305" t="s">
        <v>36</v>
      </c>
      <c r="E4553" s="306">
        <v>0.21429999999999999</v>
      </c>
    </row>
    <row r="4554" spans="1:5" x14ac:dyDescent="0.25">
      <c r="A4554" s="302" t="s">
        <v>5805</v>
      </c>
      <c r="B4554" s="305">
        <v>89405</v>
      </c>
      <c r="C4554" s="302" t="s">
        <v>5880</v>
      </c>
      <c r="D4554" s="305" t="s">
        <v>36</v>
      </c>
      <c r="E4554" s="306">
        <v>0.70450000000000002</v>
      </c>
    </row>
    <row r="4555" spans="1:5" x14ac:dyDescent="0.25">
      <c r="A4555" s="302" t="s">
        <v>5805</v>
      </c>
      <c r="B4555" s="305">
        <v>89359</v>
      </c>
      <c r="C4555" s="302" t="s">
        <v>5881</v>
      </c>
      <c r="D4555" s="305" t="s">
        <v>36</v>
      </c>
      <c r="E4555" s="306">
        <v>0.72719999999999996</v>
      </c>
    </row>
    <row r="4556" spans="1:5" x14ac:dyDescent="0.25">
      <c r="A4556" s="302" t="s">
        <v>5805</v>
      </c>
      <c r="B4556" s="305">
        <v>89485</v>
      </c>
      <c r="C4556" s="302" t="s">
        <v>5882</v>
      </c>
      <c r="D4556" s="305" t="s">
        <v>36</v>
      </c>
      <c r="E4556" s="306">
        <v>0.51790000000000003</v>
      </c>
    </row>
    <row r="4557" spans="1:5" x14ac:dyDescent="0.25">
      <c r="A4557" s="302" t="s">
        <v>5805</v>
      </c>
      <c r="B4557" s="305">
        <v>89409</v>
      </c>
      <c r="C4557" s="302" t="s">
        <v>5883</v>
      </c>
      <c r="D4557" s="305" t="s">
        <v>36</v>
      </c>
      <c r="E4557" s="306">
        <v>0.67100000000000004</v>
      </c>
    </row>
    <row r="4558" spans="1:5" x14ac:dyDescent="0.25">
      <c r="A4558" s="302" t="s">
        <v>5805</v>
      </c>
      <c r="B4558" s="305">
        <v>89363</v>
      </c>
      <c r="C4558" s="302" t="s">
        <v>5884</v>
      </c>
      <c r="D4558" s="305" t="s">
        <v>36</v>
      </c>
      <c r="E4558" s="306">
        <v>0.69520000000000004</v>
      </c>
    </row>
    <row r="4559" spans="1:5" x14ac:dyDescent="0.25">
      <c r="A4559" s="302" t="s">
        <v>5805</v>
      </c>
      <c r="B4559" s="305">
        <v>89493</v>
      </c>
      <c r="C4559" s="302" t="s">
        <v>5885</v>
      </c>
      <c r="D4559" s="305" t="s">
        <v>36</v>
      </c>
      <c r="E4559" s="306">
        <v>0.37919999999999998</v>
      </c>
    </row>
    <row r="4560" spans="1:5" x14ac:dyDescent="0.25">
      <c r="A4560" s="302" t="s">
        <v>5805</v>
      </c>
      <c r="B4560" s="305">
        <v>89414</v>
      </c>
      <c r="C4560" s="302" t="s">
        <v>88</v>
      </c>
      <c r="D4560" s="305" t="s">
        <v>36</v>
      </c>
      <c r="E4560" s="306">
        <v>0.53410000000000002</v>
      </c>
    </row>
    <row r="4561" spans="1:5" x14ac:dyDescent="0.25">
      <c r="A4561" s="302" t="s">
        <v>5805</v>
      </c>
      <c r="B4561" s="305">
        <v>89368</v>
      </c>
      <c r="C4561" s="302" t="s">
        <v>5886</v>
      </c>
      <c r="D4561" s="305" t="s">
        <v>36</v>
      </c>
      <c r="E4561" s="306">
        <v>0.56140000000000001</v>
      </c>
    </row>
    <row r="4562" spans="1:5" x14ac:dyDescent="0.25">
      <c r="A4562" s="302" t="s">
        <v>5805</v>
      </c>
      <c r="B4562" s="305">
        <v>89498</v>
      </c>
      <c r="C4562" s="302" t="s">
        <v>5887</v>
      </c>
      <c r="D4562" s="305" t="s">
        <v>36</v>
      </c>
      <c r="E4562" s="306">
        <v>0.34920000000000001</v>
      </c>
    </row>
    <row r="4563" spans="1:5" x14ac:dyDescent="0.25">
      <c r="A4563" s="302" t="s">
        <v>5805</v>
      </c>
      <c r="B4563" s="305">
        <v>103981</v>
      </c>
      <c r="C4563" s="302" t="s">
        <v>5888</v>
      </c>
      <c r="D4563" s="305" t="s">
        <v>36</v>
      </c>
      <c r="E4563" s="306">
        <v>0.4945</v>
      </c>
    </row>
    <row r="4564" spans="1:5" x14ac:dyDescent="0.25">
      <c r="A4564" s="302" t="s">
        <v>5805</v>
      </c>
      <c r="B4564" s="305">
        <v>89502</v>
      </c>
      <c r="C4564" s="302" t="s">
        <v>5889</v>
      </c>
      <c r="D4564" s="305" t="s">
        <v>36</v>
      </c>
      <c r="E4564" s="306">
        <v>0.33100000000000002</v>
      </c>
    </row>
    <row r="4565" spans="1:5" x14ac:dyDescent="0.25">
      <c r="A4565" s="302" t="s">
        <v>5805</v>
      </c>
      <c r="B4565" s="305">
        <v>103985</v>
      </c>
      <c r="C4565" s="302" t="s">
        <v>5890</v>
      </c>
      <c r="D4565" s="305" t="s">
        <v>36</v>
      </c>
      <c r="E4565" s="306">
        <v>0.47039999999999998</v>
      </c>
    </row>
    <row r="4566" spans="1:5" x14ac:dyDescent="0.25">
      <c r="A4566" s="302" t="s">
        <v>5805</v>
      </c>
      <c r="B4566" s="305">
        <v>89506</v>
      </c>
      <c r="C4566" s="302" t="s">
        <v>5891</v>
      </c>
      <c r="D4566" s="305" t="s">
        <v>36</v>
      </c>
      <c r="E4566" s="306">
        <v>0.16500000000000001</v>
      </c>
    </row>
    <row r="4567" spans="1:5" x14ac:dyDescent="0.25">
      <c r="A4567" s="302" t="s">
        <v>5805</v>
      </c>
      <c r="B4567" s="305">
        <v>89515</v>
      </c>
      <c r="C4567" s="302" t="s">
        <v>5892</v>
      </c>
      <c r="D4567" s="305" t="s">
        <v>36</v>
      </c>
      <c r="E4567" s="306">
        <v>9.6100000000000005E-2</v>
      </c>
    </row>
    <row r="4568" spans="1:5" x14ac:dyDescent="0.25">
      <c r="A4568" s="302" t="s">
        <v>5805</v>
      </c>
      <c r="B4568" s="305">
        <v>89523</v>
      </c>
      <c r="C4568" s="302" t="s">
        <v>5893</v>
      </c>
      <c r="D4568" s="305" t="s">
        <v>36</v>
      </c>
      <c r="E4568" s="306">
        <v>8.7999999999999995E-2</v>
      </c>
    </row>
    <row r="4569" spans="1:5" x14ac:dyDescent="0.25">
      <c r="A4569" s="302" t="s">
        <v>5805</v>
      </c>
      <c r="B4569" s="305">
        <v>90373</v>
      </c>
      <c r="C4569" s="302" t="s">
        <v>5894</v>
      </c>
      <c r="D4569" s="305" t="s">
        <v>36</v>
      </c>
      <c r="E4569" s="306">
        <v>0.45619999999999999</v>
      </c>
    </row>
    <row r="4570" spans="1:5" x14ac:dyDescent="0.25">
      <c r="A4570" s="302" t="s">
        <v>5805</v>
      </c>
      <c r="B4570" s="305">
        <v>89366</v>
      </c>
      <c r="C4570" s="302" t="s">
        <v>5895</v>
      </c>
      <c r="D4570" s="305" t="s">
        <v>36</v>
      </c>
      <c r="E4570" s="306">
        <v>0.38919999999999999</v>
      </c>
    </row>
    <row r="4571" spans="1:5" x14ac:dyDescent="0.25">
      <c r="A4571" s="302" t="s">
        <v>5805</v>
      </c>
      <c r="B4571" s="305">
        <v>89404</v>
      </c>
      <c r="C4571" s="302" t="s">
        <v>5896</v>
      </c>
      <c r="D4571" s="305" t="s">
        <v>36</v>
      </c>
      <c r="E4571" s="306">
        <v>0.76529999999999998</v>
      </c>
    </row>
    <row r="4572" spans="1:5" x14ac:dyDescent="0.25">
      <c r="A4572" s="302" t="s">
        <v>5805</v>
      </c>
      <c r="B4572" s="305">
        <v>89358</v>
      </c>
      <c r="C4572" s="302" t="s">
        <v>96</v>
      </c>
      <c r="D4572" s="305" t="s">
        <v>36</v>
      </c>
      <c r="E4572" s="306">
        <v>0.78469999999999995</v>
      </c>
    </row>
    <row r="4573" spans="1:5" x14ac:dyDescent="0.25">
      <c r="A4573" s="302" t="s">
        <v>5805</v>
      </c>
      <c r="B4573" s="305">
        <v>89481</v>
      </c>
      <c r="C4573" s="302" t="s">
        <v>5897</v>
      </c>
      <c r="D4573" s="305" t="s">
        <v>36</v>
      </c>
      <c r="E4573" s="306">
        <v>0.60140000000000005</v>
      </c>
    </row>
    <row r="4574" spans="1:5" x14ac:dyDescent="0.25">
      <c r="A4574" s="302" t="s">
        <v>5805</v>
      </c>
      <c r="B4574" s="305">
        <v>89408</v>
      </c>
      <c r="C4574" s="302" t="s">
        <v>5898</v>
      </c>
      <c r="D4574" s="305" t="s">
        <v>36</v>
      </c>
      <c r="E4574" s="306">
        <v>0.74</v>
      </c>
    </row>
    <row r="4575" spans="1:5" x14ac:dyDescent="0.25">
      <c r="A4575" s="302" t="s">
        <v>5805</v>
      </c>
      <c r="B4575" s="305">
        <v>89362</v>
      </c>
      <c r="C4575" s="302" t="s">
        <v>5899</v>
      </c>
      <c r="D4575" s="305" t="s">
        <v>36</v>
      </c>
      <c r="E4575" s="306">
        <v>0.76090000000000002</v>
      </c>
    </row>
    <row r="4576" spans="1:5" x14ac:dyDescent="0.25">
      <c r="A4576" s="302" t="s">
        <v>5805</v>
      </c>
      <c r="B4576" s="305">
        <v>89412</v>
      </c>
      <c r="C4576" s="302" t="s">
        <v>5900</v>
      </c>
      <c r="D4576" s="305" t="s">
        <v>36</v>
      </c>
      <c r="E4576" s="306">
        <v>0.59899999999999998</v>
      </c>
    </row>
    <row r="4577" spans="1:5" x14ac:dyDescent="0.25">
      <c r="A4577" s="302" t="s">
        <v>5805</v>
      </c>
      <c r="B4577" s="305">
        <v>89492</v>
      </c>
      <c r="C4577" s="302" t="s">
        <v>5901</v>
      </c>
      <c r="D4577" s="305" t="s">
        <v>36</v>
      </c>
      <c r="E4577" s="306">
        <v>0.46529999999999999</v>
      </c>
    </row>
    <row r="4578" spans="1:5" x14ac:dyDescent="0.25">
      <c r="A4578" s="302" t="s">
        <v>5805</v>
      </c>
      <c r="B4578" s="305">
        <v>89413</v>
      </c>
      <c r="C4578" s="302" t="s">
        <v>89</v>
      </c>
      <c r="D4578" s="305" t="s">
        <v>36</v>
      </c>
      <c r="E4578" s="306">
        <v>0.61960000000000004</v>
      </c>
    </row>
    <row r="4579" spans="1:5" x14ac:dyDescent="0.25">
      <c r="A4579" s="302" t="s">
        <v>5805</v>
      </c>
      <c r="B4579" s="305">
        <v>89367</v>
      </c>
      <c r="C4579" s="302" t="s">
        <v>5902</v>
      </c>
      <c r="D4579" s="305" t="s">
        <v>36</v>
      </c>
      <c r="E4579" s="306">
        <v>0.64500000000000002</v>
      </c>
    </row>
    <row r="4580" spans="1:5" x14ac:dyDescent="0.25">
      <c r="A4580" s="302" t="s">
        <v>5805</v>
      </c>
      <c r="B4580" s="305">
        <v>89497</v>
      </c>
      <c r="C4580" s="302" t="s">
        <v>5903</v>
      </c>
      <c r="D4580" s="305" t="s">
        <v>36</v>
      </c>
      <c r="E4580" s="306">
        <v>0.3508</v>
      </c>
    </row>
    <row r="4581" spans="1:5" x14ac:dyDescent="0.25">
      <c r="A4581" s="302" t="s">
        <v>5805</v>
      </c>
      <c r="B4581" s="305">
        <v>103980</v>
      </c>
      <c r="C4581" s="302" t="s">
        <v>5904</v>
      </c>
      <c r="D4581" s="305" t="s">
        <v>36</v>
      </c>
      <c r="E4581" s="306">
        <v>0.49630000000000002</v>
      </c>
    </row>
    <row r="4582" spans="1:5" x14ac:dyDescent="0.25">
      <c r="A4582" s="302" t="s">
        <v>5805</v>
      </c>
      <c r="B4582" s="305">
        <v>89501</v>
      </c>
      <c r="C4582" s="302" t="s">
        <v>5905</v>
      </c>
      <c r="D4582" s="305" t="s">
        <v>36</v>
      </c>
      <c r="E4582" s="306">
        <v>0.39319999999999999</v>
      </c>
    </row>
    <row r="4583" spans="1:5" x14ac:dyDescent="0.25">
      <c r="A4583" s="302" t="s">
        <v>5805</v>
      </c>
      <c r="B4583" s="305">
        <v>103984</v>
      </c>
      <c r="C4583" s="302" t="s">
        <v>5906</v>
      </c>
      <c r="D4583" s="305" t="s">
        <v>36</v>
      </c>
      <c r="E4583" s="306">
        <v>0.5373</v>
      </c>
    </row>
    <row r="4584" spans="1:5" x14ac:dyDescent="0.25">
      <c r="A4584" s="302" t="s">
        <v>5805</v>
      </c>
      <c r="B4584" s="305">
        <v>89505</v>
      </c>
      <c r="C4584" s="302" t="s">
        <v>5907</v>
      </c>
      <c r="D4584" s="305" t="s">
        <v>36</v>
      </c>
      <c r="E4584" s="306">
        <v>0.15759999999999999</v>
      </c>
    </row>
    <row r="4585" spans="1:5" x14ac:dyDescent="0.25">
      <c r="A4585" s="302" t="s">
        <v>5805</v>
      </c>
      <c r="B4585" s="305">
        <v>89513</v>
      </c>
      <c r="C4585" s="302" t="s">
        <v>5908</v>
      </c>
      <c r="D4585" s="305" t="s">
        <v>36</v>
      </c>
      <c r="E4585" s="306">
        <v>7.6499999999999999E-2</v>
      </c>
    </row>
    <row r="4586" spans="1:5" x14ac:dyDescent="0.25">
      <c r="A4586" s="302" t="s">
        <v>5805</v>
      </c>
      <c r="B4586" s="305">
        <v>89521</v>
      </c>
      <c r="C4586" s="302" t="s">
        <v>5909</v>
      </c>
      <c r="D4586" s="305" t="s">
        <v>36</v>
      </c>
      <c r="E4586" s="306">
        <v>7.1999999999999995E-2</v>
      </c>
    </row>
    <row r="4587" spans="1:5" x14ac:dyDescent="0.25">
      <c r="A4587" s="302" t="s">
        <v>5805</v>
      </c>
      <c r="B4587" s="305">
        <v>103955</v>
      </c>
      <c r="C4587" s="302" t="s">
        <v>5910</v>
      </c>
      <c r="D4587" s="305" t="s">
        <v>36</v>
      </c>
      <c r="E4587" s="306">
        <v>0.57850000000000001</v>
      </c>
    </row>
    <row r="4588" spans="1:5" x14ac:dyDescent="0.25">
      <c r="A4588" s="302" t="s">
        <v>5805</v>
      </c>
      <c r="B4588" s="305">
        <v>103950</v>
      </c>
      <c r="C4588" s="302" t="s">
        <v>5911</v>
      </c>
      <c r="D4588" s="305" t="s">
        <v>36</v>
      </c>
      <c r="E4588" s="306">
        <v>0.60499999999999998</v>
      </c>
    </row>
    <row r="4589" spans="1:5" x14ac:dyDescent="0.25">
      <c r="A4589" s="302" t="s">
        <v>5805</v>
      </c>
      <c r="B4589" s="305">
        <v>103974</v>
      </c>
      <c r="C4589" s="302" t="s">
        <v>5912</v>
      </c>
      <c r="D4589" s="305" t="s">
        <v>36</v>
      </c>
      <c r="E4589" s="306">
        <v>0.32740000000000002</v>
      </c>
    </row>
    <row r="4590" spans="1:5" x14ac:dyDescent="0.25">
      <c r="A4590" s="302" t="s">
        <v>5805</v>
      </c>
      <c r="B4590" s="305">
        <v>103956</v>
      </c>
      <c r="C4590" s="302" t="s">
        <v>5913</v>
      </c>
      <c r="D4590" s="305" t="s">
        <v>36</v>
      </c>
      <c r="E4590" s="306">
        <v>0.48</v>
      </c>
    </row>
    <row r="4591" spans="1:5" x14ac:dyDescent="0.25">
      <c r="A4591" s="302" t="s">
        <v>5805</v>
      </c>
      <c r="B4591" s="305">
        <v>103951</v>
      </c>
      <c r="C4591" s="302" t="s">
        <v>5914</v>
      </c>
      <c r="D4591" s="305" t="s">
        <v>36</v>
      </c>
      <c r="E4591" s="306">
        <v>0.50770000000000004</v>
      </c>
    </row>
    <row r="4592" spans="1:5" x14ac:dyDescent="0.25">
      <c r="A4592" s="302" t="s">
        <v>5805</v>
      </c>
      <c r="B4592" s="305">
        <v>89374</v>
      </c>
      <c r="C4592" s="302" t="s">
        <v>5915</v>
      </c>
      <c r="D4592" s="305" t="s">
        <v>36</v>
      </c>
      <c r="E4592" s="306">
        <v>0.3533</v>
      </c>
    </row>
    <row r="4593" spans="1:5" x14ac:dyDescent="0.25">
      <c r="A4593" s="302" t="s">
        <v>5805</v>
      </c>
      <c r="B4593" s="305">
        <v>89427</v>
      </c>
      <c r="C4593" s="302" t="s">
        <v>5916</v>
      </c>
      <c r="D4593" s="305" t="s">
        <v>36</v>
      </c>
      <c r="E4593" s="306">
        <v>0.3125</v>
      </c>
    </row>
    <row r="4594" spans="1:5" x14ac:dyDescent="0.25">
      <c r="A4594" s="302" t="s">
        <v>5805</v>
      </c>
      <c r="B4594" s="305">
        <v>89381</v>
      </c>
      <c r="C4594" s="302" t="s">
        <v>5917</v>
      </c>
      <c r="D4594" s="305" t="s">
        <v>36</v>
      </c>
      <c r="E4594" s="306">
        <v>0.3372</v>
      </c>
    </row>
    <row r="4595" spans="1:5" x14ac:dyDescent="0.25">
      <c r="A4595" s="302" t="s">
        <v>5805</v>
      </c>
      <c r="B4595" s="305">
        <v>95237</v>
      </c>
      <c r="C4595" s="302" t="s">
        <v>5918</v>
      </c>
      <c r="D4595" s="305" t="s">
        <v>36</v>
      </c>
      <c r="E4595" s="306">
        <v>0.17810000000000001</v>
      </c>
    </row>
    <row r="4596" spans="1:5" x14ac:dyDescent="0.25">
      <c r="A4596" s="302" t="s">
        <v>5805</v>
      </c>
      <c r="B4596" s="305">
        <v>89979</v>
      </c>
      <c r="C4596" s="302" t="s">
        <v>5919</v>
      </c>
      <c r="D4596" s="305" t="s">
        <v>36</v>
      </c>
      <c r="E4596" s="306">
        <v>0.1951</v>
      </c>
    </row>
    <row r="4597" spans="1:5" x14ac:dyDescent="0.25">
      <c r="A4597" s="302" t="s">
        <v>5805</v>
      </c>
      <c r="B4597" s="305">
        <v>103991</v>
      </c>
      <c r="C4597" s="302" t="s">
        <v>5920</v>
      </c>
      <c r="D4597" s="305" t="s">
        <v>36</v>
      </c>
      <c r="E4597" s="306">
        <v>0.28410000000000002</v>
      </c>
    </row>
    <row r="4598" spans="1:5" x14ac:dyDescent="0.25">
      <c r="A4598" s="302" t="s">
        <v>5805</v>
      </c>
      <c r="B4598" s="305">
        <v>89564</v>
      </c>
      <c r="C4598" s="302" t="s">
        <v>5921</v>
      </c>
      <c r="D4598" s="305" t="s">
        <v>36</v>
      </c>
      <c r="E4598" s="306">
        <v>0.17580000000000001</v>
      </c>
    </row>
    <row r="4599" spans="1:5" x14ac:dyDescent="0.25">
      <c r="A4599" s="302" t="s">
        <v>5805</v>
      </c>
      <c r="B4599" s="305">
        <v>104000</v>
      </c>
      <c r="C4599" s="302" t="s">
        <v>5922</v>
      </c>
      <c r="D4599" s="305" t="s">
        <v>36</v>
      </c>
      <c r="E4599" s="306">
        <v>0.2089</v>
      </c>
    </row>
    <row r="4600" spans="1:5" x14ac:dyDescent="0.25">
      <c r="A4600" s="302" t="s">
        <v>5805</v>
      </c>
      <c r="B4600" s="305">
        <v>89593</v>
      </c>
      <c r="C4600" s="302" t="s">
        <v>5923</v>
      </c>
      <c r="D4600" s="305" t="s">
        <v>36</v>
      </c>
      <c r="E4600" s="306">
        <v>0.1275</v>
      </c>
    </row>
    <row r="4601" spans="1:5" x14ac:dyDescent="0.25">
      <c r="A4601" s="302" t="s">
        <v>5805</v>
      </c>
      <c r="B4601" s="305">
        <v>89418</v>
      </c>
      <c r="C4601" s="302" t="s">
        <v>5924</v>
      </c>
      <c r="D4601" s="305" t="s">
        <v>36</v>
      </c>
      <c r="E4601" s="306">
        <v>0.21809999999999999</v>
      </c>
    </row>
    <row r="4602" spans="1:5" x14ac:dyDescent="0.25">
      <c r="A4602" s="302" t="s">
        <v>5805</v>
      </c>
      <c r="B4602" s="305">
        <v>89372</v>
      </c>
      <c r="C4602" s="302" t="s">
        <v>5925</v>
      </c>
      <c r="D4602" s="305" t="s">
        <v>36</v>
      </c>
      <c r="E4602" s="306">
        <v>0.23749999999999999</v>
      </c>
    </row>
    <row r="4603" spans="1:5" x14ac:dyDescent="0.25">
      <c r="A4603" s="302" t="s">
        <v>5805</v>
      </c>
      <c r="B4603" s="305">
        <v>89530</v>
      </c>
      <c r="C4603" s="302" t="s">
        <v>5926</v>
      </c>
      <c r="D4603" s="305" t="s">
        <v>36</v>
      </c>
      <c r="E4603" s="306">
        <v>0.1246</v>
      </c>
    </row>
    <row r="4604" spans="1:5" x14ac:dyDescent="0.25">
      <c r="A4604" s="302" t="s">
        <v>5805</v>
      </c>
      <c r="B4604" s="305">
        <v>89425</v>
      </c>
      <c r="C4604" s="302" t="s">
        <v>5927</v>
      </c>
      <c r="D4604" s="305" t="s">
        <v>36</v>
      </c>
      <c r="E4604" s="306">
        <v>0.215</v>
      </c>
    </row>
    <row r="4605" spans="1:5" x14ac:dyDescent="0.25">
      <c r="A4605" s="302" t="s">
        <v>5805</v>
      </c>
      <c r="B4605" s="305">
        <v>89379</v>
      </c>
      <c r="C4605" s="302" t="s">
        <v>5928</v>
      </c>
      <c r="D4605" s="305" t="s">
        <v>36</v>
      </c>
      <c r="E4605" s="306">
        <v>0.23419999999999999</v>
      </c>
    </row>
    <row r="4606" spans="1:5" x14ac:dyDescent="0.25">
      <c r="A4606" s="302" t="s">
        <v>5805</v>
      </c>
      <c r="B4606" s="305">
        <v>89542</v>
      </c>
      <c r="C4606" s="302" t="s">
        <v>5929</v>
      </c>
      <c r="D4606" s="305" t="s">
        <v>36</v>
      </c>
      <c r="E4606" s="306">
        <v>9.1200000000000003E-2</v>
      </c>
    </row>
    <row r="4607" spans="1:5" x14ac:dyDescent="0.25">
      <c r="A4607" s="302" t="s">
        <v>5805</v>
      </c>
      <c r="B4607" s="305">
        <v>89432</v>
      </c>
      <c r="C4607" s="302" t="s">
        <v>5930</v>
      </c>
      <c r="D4607" s="305" t="s">
        <v>36</v>
      </c>
      <c r="E4607" s="306">
        <v>0.15840000000000001</v>
      </c>
    </row>
    <row r="4608" spans="1:5" x14ac:dyDescent="0.25">
      <c r="A4608" s="302" t="s">
        <v>5805</v>
      </c>
      <c r="B4608" s="305">
        <v>89387</v>
      </c>
      <c r="C4608" s="302" t="s">
        <v>5931</v>
      </c>
      <c r="D4608" s="305" t="s">
        <v>36</v>
      </c>
      <c r="E4608" s="306">
        <v>0.1736</v>
      </c>
    </row>
    <row r="4609" spans="1:5" x14ac:dyDescent="0.25">
      <c r="A4609" s="302" t="s">
        <v>5805</v>
      </c>
      <c r="B4609" s="305">
        <v>89560</v>
      </c>
      <c r="C4609" s="302" t="s">
        <v>5932</v>
      </c>
      <c r="D4609" s="305" t="s">
        <v>36</v>
      </c>
      <c r="E4609" s="306">
        <v>8.5599999999999996E-2</v>
      </c>
    </row>
    <row r="4610" spans="1:5" x14ac:dyDescent="0.25">
      <c r="A4610" s="302" t="s">
        <v>5805</v>
      </c>
      <c r="B4610" s="305">
        <v>104159</v>
      </c>
      <c r="C4610" s="302" t="s">
        <v>5933</v>
      </c>
      <c r="D4610" s="305" t="s">
        <v>36</v>
      </c>
      <c r="E4610" s="306">
        <v>0.14729999999999999</v>
      </c>
    </row>
    <row r="4611" spans="1:5" x14ac:dyDescent="0.25">
      <c r="A4611" s="302" t="s">
        <v>5805</v>
      </c>
      <c r="B4611" s="305">
        <v>89577</v>
      </c>
      <c r="C4611" s="302" t="s">
        <v>5934</v>
      </c>
      <c r="D4611" s="305" t="s">
        <v>36</v>
      </c>
      <c r="E4611" s="306">
        <v>9.8900000000000002E-2</v>
      </c>
    </row>
    <row r="4612" spans="1:5" x14ac:dyDescent="0.25">
      <c r="A4612" s="302" t="s">
        <v>5805</v>
      </c>
      <c r="B4612" s="305">
        <v>103996</v>
      </c>
      <c r="C4612" s="302" t="s">
        <v>5935</v>
      </c>
      <c r="D4612" s="305" t="s">
        <v>36</v>
      </c>
      <c r="E4612" s="306">
        <v>0.16539999999999999</v>
      </c>
    </row>
    <row r="4613" spans="1:5" x14ac:dyDescent="0.25">
      <c r="A4613" s="302" t="s">
        <v>5805</v>
      </c>
      <c r="B4613" s="305">
        <v>89598</v>
      </c>
      <c r="C4613" s="302" t="s">
        <v>5936</v>
      </c>
      <c r="D4613" s="305" t="s">
        <v>36</v>
      </c>
      <c r="E4613" s="306">
        <v>8.6300000000000002E-2</v>
      </c>
    </row>
    <row r="4614" spans="1:5" x14ac:dyDescent="0.25">
      <c r="A4614" s="302" t="s">
        <v>5805</v>
      </c>
      <c r="B4614" s="305">
        <v>89419</v>
      </c>
      <c r="C4614" s="302" t="s">
        <v>5937</v>
      </c>
      <c r="D4614" s="305" t="s">
        <v>36</v>
      </c>
      <c r="E4614" s="306">
        <v>0.58530000000000004</v>
      </c>
    </row>
    <row r="4615" spans="1:5" x14ac:dyDescent="0.25">
      <c r="A4615" s="302" t="s">
        <v>5805</v>
      </c>
      <c r="B4615" s="305">
        <v>89373</v>
      </c>
      <c r="C4615" s="302" t="s">
        <v>5938</v>
      </c>
      <c r="D4615" s="305" t="s">
        <v>36</v>
      </c>
      <c r="E4615" s="306">
        <v>0.61180000000000001</v>
      </c>
    </row>
    <row r="4616" spans="1:5" x14ac:dyDescent="0.25">
      <c r="A4616" s="302" t="s">
        <v>5805</v>
      </c>
      <c r="B4616" s="305">
        <v>89532</v>
      </c>
      <c r="C4616" s="302" t="s">
        <v>5939</v>
      </c>
      <c r="D4616" s="305" t="s">
        <v>36</v>
      </c>
      <c r="E4616" s="306">
        <v>0.32250000000000001</v>
      </c>
    </row>
    <row r="4617" spans="1:5" x14ac:dyDescent="0.25">
      <c r="A4617" s="302" t="s">
        <v>5805</v>
      </c>
      <c r="B4617" s="305">
        <v>89426</v>
      </c>
      <c r="C4617" s="302" t="s">
        <v>5940</v>
      </c>
      <c r="D4617" s="305" t="s">
        <v>36</v>
      </c>
      <c r="E4617" s="306">
        <v>0.47289999999999999</v>
      </c>
    </row>
    <row r="4618" spans="1:5" x14ac:dyDescent="0.25">
      <c r="A4618" s="302" t="s">
        <v>5805</v>
      </c>
      <c r="B4618" s="305">
        <v>89380</v>
      </c>
      <c r="C4618" s="302" t="s">
        <v>5941</v>
      </c>
      <c r="D4618" s="305" t="s">
        <v>36</v>
      </c>
      <c r="E4618" s="306">
        <v>0.50049999999999994</v>
      </c>
    </row>
    <row r="4619" spans="1:5" x14ac:dyDescent="0.25">
      <c r="A4619" s="302" t="s">
        <v>5805</v>
      </c>
      <c r="B4619" s="305">
        <v>89562</v>
      </c>
      <c r="C4619" s="302" t="s">
        <v>5942</v>
      </c>
      <c r="D4619" s="305" t="s">
        <v>36</v>
      </c>
      <c r="E4619" s="306">
        <v>0.26669999999999999</v>
      </c>
    </row>
    <row r="4620" spans="1:5" x14ac:dyDescent="0.25">
      <c r="A4620" s="302" t="s">
        <v>5805</v>
      </c>
      <c r="B4620" s="305">
        <v>89433</v>
      </c>
      <c r="C4620" s="302" t="s">
        <v>5943</v>
      </c>
      <c r="D4620" s="305" t="s">
        <v>36</v>
      </c>
      <c r="E4620" s="306">
        <v>0.40289999999999998</v>
      </c>
    </row>
    <row r="4621" spans="1:5" x14ac:dyDescent="0.25">
      <c r="A4621" s="302" t="s">
        <v>5805</v>
      </c>
      <c r="B4621" s="305">
        <v>89579</v>
      </c>
      <c r="C4621" s="302" t="s">
        <v>5944</v>
      </c>
      <c r="D4621" s="305" t="s">
        <v>36</v>
      </c>
      <c r="E4621" s="306">
        <v>0.2445</v>
      </c>
    </row>
    <row r="4622" spans="1:5" x14ac:dyDescent="0.25">
      <c r="A4622" s="302" t="s">
        <v>5805</v>
      </c>
      <c r="B4622" s="305">
        <v>103998</v>
      </c>
      <c r="C4622" s="302" t="s">
        <v>5945</v>
      </c>
      <c r="D4622" s="305" t="s">
        <v>36</v>
      </c>
      <c r="E4622" s="306">
        <v>0.37340000000000001</v>
      </c>
    </row>
    <row r="4623" spans="1:5" x14ac:dyDescent="0.25">
      <c r="A4623" s="302" t="s">
        <v>5805</v>
      </c>
      <c r="B4623" s="305">
        <v>89605</v>
      </c>
      <c r="C4623" s="302" t="s">
        <v>5946</v>
      </c>
      <c r="D4623" s="305" t="s">
        <v>36</v>
      </c>
      <c r="E4623" s="306">
        <v>0.19339999999999999</v>
      </c>
    </row>
    <row r="4624" spans="1:5" x14ac:dyDescent="0.25">
      <c r="A4624" s="302" t="s">
        <v>5805</v>
      </c>
      <c r="B4624" s="305">
        <v>89981</v>
      </c>
      <c r="C4624" s="302" t="s">
        <v>5947</v>
      </c>
      <c r="D4624" s="305" t="s">
        <v>36</v>
      </c>
      <c r="E4624" s="306">
        <v>0.10249999999999999</v>
      </c>
    </row>
    <row r="4625" spans="1:5" x14ac:dyDescent="0.25">
      <c r="A4625" s="302" t="s">
        <v>5805</v>
      </c>
      <c r="B4625" s="305">
        <v>89385</v>
      </c>
      <c r="C4625" s="302" t="s">
        <v>5948</v>
      </c>
      <c r="D4625" s="305" t="s">
        <v>36</v>
      </c>
      <c r="E4625" s="306">
        <v>0.6008</v>
      </c>
    </row>
    <row r="4626" spans="1:5" x14ac:dyDescent="0.25">
      <c r="A4626" s="302" t="s">
        <v>5805</v>
      </c>
      <c r="B4626" s="305">
        <v>89551</v>
      </c>
      <c r="C4626" s="302" t="s">
        <v>5949</v>
      </c>
      <c r="D4626" s="305" t="s">
        <v>36</v>
      </c>
      <c r="E4626" s="306">
        <v>0.26629999999999998</v>
      </c>
    </row>
    <row r="4627" spans="1:5" x14ac:dyDescent="0.25">
      <c r="A4627" s="302" t="s">
        <v>5805</v>
      </c>
      <c r="B4627" s="305">
        <v>89434</v>
      </c>
      <c r="C4627" s="302" t="s">
        <v>5950</v>
      </c>
      <c r="D4627" s="305" t="s">
        <v>36</v>
      </c>
      <c r="E4627" s="306">
        <v>0.40679999999999999</v>
      </c>
    </row>
    <row r="4628" spans="1:5" x14ac:dyDescent="0.25">
      <c r="A4628" s="302" t="s">
        <v>5805</v>
      </c>
      <c r="B4628" s="305">
        <v>89389</v>
      </c>
      <c r="C4628" s="302" t="s">
        <v>5951</v>
      </c>
      <c r="D4628" s="305" t="s">
        <v>36</v>
      </c>
      <c r="E4628" s="306">
        <v>0.43380000000000002</v>
      </c>
    </row>
    <row r="4629" spans="1:5" x14ac:dyDescent="0.25">
      <c r="A4629" s="302" t="s">
        <v>5805</v>
      </c>
      <c r="B4629" s="305">
        <v>89417</v>
      </c>
      <c r="C4629" s="302" t="s">
        <v>5952</v>
      </c>
      <c r="D4629" s="305" t="s">
        <v>36</v>
      </c>
      <c r="E4629" s="306">
        <v>0.65980000000000005</v>
      </c>
    </row>
    <row r="4630" spans="1:5" x14ac:dyDescent="0.25">
      <c r="A4630" s="302" t="s">
        <v>5805</v>
      </c>
      <c r="B4630" s="305">
        <v>89371</v>
      </c>
      <c r="C4630" s="302" t="s">
        <v>5953</v>
      </c>
      <c r="D4630" s="305" t="s">
        <v>36</v>
      </c>
      <c r="E4630" s="306">
        <v>0.68420000000000003</v>
      </c>
    </row>
    <row r="4631" spans="1:5" x14ac:dyDescent="0.25">
      <c r="A4631" s="302" t="s">
        <v>5805</v>
      </c>
      <c r="B4631" s="305">
        <v>89528</v>
      </c>
      <c r="C4631" s="302" t="s">
        <v>5954</v>
      </c>
      <c r="D4631" s="305" t="s">
        <v>36</v>
      </c>
      <c r="E4631" s="306">
        <v>0.4894</v>
      </c>
    </row>
    <row r="4632" spans="1:5" x14ac:dyDescent="0.25">
      <c r="A4632" s="302" t="s">
        <v>5805</v>
      </c>
      <c r="B4632" s="305">
        <v>89424</v>
      </c>
      <c r="C4632" s="302" t="s">
        <v>5955</v>
      </c>
      <c r="D4632" s="305" t="s">
        <v>36</v>
      </c>
      <c r="E4632" s="306">
        <v>0.64449999999999996</v>
      </c>
    </row>
    <row r="4633" spans="1:5" x14ac:dyDescent="0.25">
      <c r="A4633" s="302" t="s">
        <v>5805</v>
      </c>
      <c r="B4633" s="305">
        <v>89378</v>
      </c>
      <c r="C4633" s="302" t="s">
        <v>5956</v>
      </c>
      <c r="D4633" s="305" t="s">
        <v>36</v>
      </c>
      <c r="E4633" s="306">
        <v>0.6694</v>
      </c>
    </row>
    <row r="4634" spans="1:5" x14ac:dyDescent="0.25">
      <c r="A4634" s="302" t="s">
        <v>5805</v>
      </c>
      <c r="B4634" s="305">
        <v>89541</v>
      </c>
      <c r="C4634" s="302" t="s">
        <v>5957</v>
      </c>
      <c r="D4634" s="305" t="s">
        <v>36</v>
      </c>
      <c r="E4634" s="306">
        <v>0.3947</v>
      </c>
    </row>
    <row r="4635" spans="1:5" x14ac:dyDescent="0.25">
      <c r="A4635" s="302" t="s">
        <v>5805</v>
      </c>
      <c r="B4635" s="305">
        <v>89431</v>
      </c>
      <c r="C4635" s="302" t="s">
        <v>5958</v>
      </c>
      <c r="D4635" s="305" t="s">
        <v>36</v>
      </c>
      <c r="E4635" s="306">
        <v>0.54790000000000005</v>
      </c>
    </row>
    <row r="4636" spans="1:5" x14ac:dyDescent="0.25">
      <c r="A4636" s="302" t="s">
        <v>5805</v>
      </c>
      <c r="B4636" s="305">
        <v>89386</v>
      </c>
      <c r="C4636" s="302" t="s">
        <v>5959</v>
      </c>
      <c r="D4636" s="305" t="s">
        <v>36</v>
      </c>
      <c r="E4636" s="306">
        <v>0.57450000000000001</v>
      </c>
    </row>
    <row r="4637" spans="1:5" x14ac:dyDescent="0.25">
      <c r="A4637" s="302" t="s">
        <v>5805</v>
      </c>
      <c r="B4637" s="305">
        <v>89558</v>
      </c>
      <c r="C4637" s="302" t="s">
        <v>5960</v>
      </c>
      <c r="D4637" s="305" t="s">
        <v>36</v>
      </c>
      <c r="E4637" s="306">
        <v>0.31109999999999999</v>
      </c>
    </row>
    <row r="4638" spans="1:5" x14ac:dyDescent="0.25">
      <c r="A4638" s="302" t="s">
        <v>5805</v>
      </c>
      <c r="B4638" s="305">
        <v>103988</v>
      </c>
      <c r="C4638" s="302" t="s">
        <v>5961</v>
      </c>
      <c r="D4638" s="305" t="s">
        <v>36</v>
      </c>
      <c r="E4638" s="306">
        <v>0.45290000000000002</v>
      </c>
    </row>
    <row r="4639" spans="1:5" x14ac:dyDescent="0.25">
      <c r="A4639" s="302" t="s">
        <v>5805</v>
      </c>
      <c r="B4639" s="305">
        <v>89575</v>
      </c>
      <c r="C4639" s="302" t="s">
        <v>5962</v>
      </c>
      <c r="D4639" s="305" t="s">
        <v>36</v>
      </c>
      <c r="E4639" s="306">
        <v>0.31850000000000001</v>
      </c>
    </row>
    <row r="4640" spans="1:5" x14ac:dyDescent="0.25">
      <c r="A4640" s="302" t="s">
        <v>5805</v>
      </c>
      <c r="B4640" s="305">
        <v>103995</v>
      </c>
      <c r="C4640" s="302" t="s">
        <v>5963</v>
      </c>
      <c r="D4640" s="305" t="s">
        <v>36</v>
      </c>
      <c r="E4640" s="306">
        <v>0.45639999999999997</v>
      </c>
    </row>
    <row r="4641" spans="1:5" x14ac:dyDescent="0.25">
      <c r="A4641" s="302" t="s">
        <v>5805</v>
      </c>
      <c r="B4641" s="305">
        <v>89597</v>
      </c>
      <c r="C4641" s="302" t="s">
        <v>5964</v>
      </c>
      <c r="D4641" s="305" t="s">
        <v>36</v>
      </c>
      <c r="E4641" s="306">
        <v>0.19020000000000001</v>
      </c>
    </row>
    <row r="4642" spans="1:5" x14ac:dyDescent="0.25">
      <c r="A4642" s="302" t="s">
        <v>5805</v>
      </c>
      <c r="B4642" s="305">
        <v>89611</v>
      </c>
      <c r="C4642" s="302" t="s">
        <v>5965</v>
      </c>
      <c r="D4642" s="305" t="s">
        <v>36</v>
      </c>
      <c r="E4642" s="306">
        <v>0.16389999999999999</v>
      </c>
    </row>
    <row r="4643" spans="1:5" x14ac:dyDescent="0.25">
      <c r="A4643" s="302" t="s">
        <v>5805</v>
      </c>
      <c r="B4643" s="305">
        <v>89614</v>
      </c>
      <c r="C4643" s="302" t="s">
        <v>5966</v>
      </c>
      <c r="D4643" s="305" t="s">
        <v>36</v>
      </c>
      <c r="E4643" s="306">
        <v>9.9000000000000005E-2</v>
      </c>
    </row>
    <row r="4644" spans="1:5" x14ac:dyDescent="0.25">
      <c r="A4644" s="302" t="s">
        <v>5805</v>
      </c>
      <c r="B4644" s="305">
        <v>103975</v>
      </c>
      <c r="C4644" s="302" t="s">
        <v>5967</v>
      </c>
      <c r="D4644" s="305" t="s">
        <v>36</v>
      </c>
      <c r="E4644" s="306">
        <v>0.30149999999999999</v>
      </c>
    </row>
    <row r="4645" spans="1:5" x14ac:dyDescent="0.25">
      <c r="A4645" s="302" t="s">
        <v>5805</v>
      </c>
      <c r="B4645" s="305">
        <v>104007</v>
      </c>
      <c r="C4645" s="302" t="s">
        <v>5968</v>
      </c>
      <c r="D4645" s="305" t="s">
        <v>36</v>
      </c>
      <c r="E4645" s="306">
        <v>0.41849999999999998</v>
      </c>
    </row>
    <row r="4646" spans="1:5" x14ac:dyDescent="0.25">
      <c r="A4646" s="302" t="s">
        <v>5805</v>
      </c>
      <c r="B4646" s="305">
        <v>103976</v>
      </c>
      <c r="C4646" s="302" t="s">
        <v>5969</v>
      </c>
      <c r="D4646" s="305" t="s">
        <v>36</v>
      </c>
      <c r="E4646" s="306">
        <v>0.24210000000000001</v>
      </c>
    </row>
    <row r="4647" spans="1:5" x14ac:dyDescent="0.25">
      <c r="A4647" s="302" t="s">
        <v>5805</v>
      </c>
      <c r="B4647" s="305">
        <v>104008</v>
      </c>
      <c r="C4647" s="302" t="s">
        <v>5970</v>
      </c>
      <c r="D4647" s="305" t="s">
        <v>36</v>
      </c>
      <c r="E4647" s="306">
        <v>0.36830000000000002</v>
      </c>
    </row>
    <row r="4648" spans="1:5" x14ac:dyDescent="0.25">
      <c r="A4648" s="302" t="s">
        <v>5805</v>
      </c>
      <c r="B4648" s="305">
        <v>89630</v>
      </c>
      <c r="C4648" s="302" t="s">
        <v>5971</v>
      </c>
      <c r="D4648" s="305" t="s">
        <v>36</v>
      </c>
      <c r="E4648" s="306">
        <v>0.14710000000000001</v>
      </c>
    </row>
    <row r="4649" spans="1:5" x14ac:dyDescent="0.25">
      <c r="A4649" s="302" t="s">
        <v>5805</v>
      </c>
      <c r="B4649" s="305">
        <v>89632</v>
      </c>
      <c r="C4649" s="302" t="s">
        <v>5972</v>
      </c>
      <c r="D4649" s="305" t="s">
        <v>36</v>
      </c>
      <c r="E4649" s="306">
        <v>8.3599999999999994E-2</v>
      </c>
    </row>
    <row r="4650" spans="1:5" x14ac:dyDescent="0.25">
      <c r="A4650" s="302" t="s">
        <v>5805</v>
      </c>
      <c r="B4650" s="305">
        <v>89438</v>
      </c>
      <c r="C4650" s="302" t="s">
        <v>5973</v>
      </c>
      <c r="D4650" s="305" t="s">
        <v>36</v>
      </c>
      <c r="E4650" s="306">
        <v>0.72819999999999996</v>
      </c>
    </row>
    <row r="4651" spans="1:5" x14ac:dyDescent="0.25">
      <c r="A4651" s="302" t="s">
        <v>5805</v>
      </c>
      <c r="B4651" s="305">
        <v>89393</v>
      </c>
      <c r="C4651" s="302" t="s">
        <v>5974</v>
      </c>
      <c r="D4651" s="305" t="s">
        <v>36</v>
      </c>
      <c r="E4651" s="306">
        <v>0.74909999999999999</v>
      </c>
    </row>
    <row r="4652" spans="1:5" x14ac:dyDescent="0.25">
      <c r="A4652" s="302" t="s">
        <v>5805</v>
      </c>
      <c r="B4652" s="305">
        <v>89617</v>
      </c>
      <c r="C4652" s="302" t="s">
        <v>5975</v>
      </c>
      <c r="D4652" s="305" t="s">
        <v>36</v>
      </c>
      <c r="E4652" s="306">
        <v>0.56330000000000002</v>
      </c>
    </row>
    <row r="4653" spans="1:5" x14ac:dyDescent="0.25">
      <c r="A4653" s="302" t="s">
        <v>5805</v>
      </c>
      <c r="B4653" s="305">
        <v>89440</v>
      </c>
      <c r="C4653" s="302" t="s">
        <v>5976</v>
      </c>
      <c r="D4653" s="305" t="s">
        <v>36</v>
      </c>
      <c r="E4653" s="306">
        <v>0.70909999999999995</v>
      </c>
    </row>
    <row r="4654" spans="1:5" x14ac:dyDescent="0.25">
      <c r="A4654" s="302" t="s">
        <v>5805</v>
      </c>
      <c r="B4654" s="305">
        <v>89395</v>
      </c>
      <c r="C4654" s="302" t="s">
        <v>5977</v>
      </c>
      <c r="D4654" s="305" t="s">
        <v>36</v>
      </c>
      <c r="E4654" s="306">
        <v>0.73089999999999999</v>
      </c>
    </row>
    <row r="4655" spans="1:5" x14ac:dyDescent="0.25">
      <c r="A4655" s="302" t="s">
        <v>5805</v>
      </c>
      <c r="B4655" s="305">
        <v>89620</v>
      </c>
      <c r="C4655" s="302" t="s">
        <v>5978</v>
      </c>
      <c r="D4655" s="305" t="s">
        <v>36</v>
      </c>
      <c r="E4655" s="306">
        <v>0.43330000000000002</v>
      </c>
    </row>
    <row r="4656" spans="1:5" x14ac:dyDescent="0.25">
      <c r="A4656" s="302" t="s">
        <v>5805</v>
      </c>
      <c r="B4656" s="305">
        <v>89443</v>
      </c>
      <c r="C4656" s="302" t="s">
        <v>5979</v>
      </c>
      <c r="D4656" s="305" t="s">
        <v>36</v>
      </c>
      <c r="E4656" s="306">
        <v>0.58620000000000005</v>
      </c>
    </row>
    <row r="4657" spans="1:5" x14ac:dyDescent="0.25">
      <c r="A4657" s="302" t="s">
        <v>5805</v>
      </c>
      <c r="B4657" s="305">
        <v>89398</v>
      </c>
      <c r="C4657" s="302" t="s">
        <v>5980</v>
      </c>
      <c r="D4657" s="305" t="s">
        <v>36</v>
      </c>
      <c r="E4657" s="306">
        <v>0.61250000000000004</v>
      </c>
    </row>
    <row r="4658" spans="1:5" x14ac:dyDescent="0.25">
      <c r="A4658" s="302" t="s">
        <v>5805</v>
      </c>
      <c r="B4658" s="305">
        <v>89623</v>
      </c>
      <c r="C4658" s="302" t="s">
        <v>5981</v>
      </c>
      <c r="D4658" s="305" t="s">
        <v>36</v>
      </c>
      <c r="E4658" s="306">
        <v>0.31850000000000001</v>
      </c>
    </row>
    <row r="4659" spans="1:5" x14ac:dyDescent="0.25">
      <c r="A4659" s="302" t="s">
        <v>5805</v>
      </c>
      <c r="B4659" s="305">
        <v>104011</v>
      </c>
      <c r="C4659" s="302" t="s">
        <v>5982</v>
      </c>
      <c r="D4659" s="305" t="s">
        <v>36</v>
      </c>
      <c r="E4659" s="306">
        <v>0.45950000000000002</v>
      </c>
    </row>
    <row r="4660" spans="1:5" x14ac:dyDescent="0.25">
      <c r="A4660" s="302" t="s">
        <v>5805</v>
      </c>
      <c r="B4660" s="305">
        <v>89625</v>
      </c>
      <c r="C4660" s="302" t="s">
        <v>5983</v>
      </c>
      <c r="D4660" s="305" t="s">
        <v>36</v>
      </c>
      <c r="E4660" s="306">
        <v>0.32819999999999999</v>
      </c>
    </row>
    <row r="4661" spans="1:5" x14ac:dyDescent="0.25">
      <c r="A4661" s="302" t="s">
        <v>5805</v>
      </c>
      <c r="B4661" s="305">
        <v>104004</v>
      </c>
      <c r="C4661" s="302" t="s">
        <v>5984</v>
      </c>
      <c r="D4661" s="305" t="s">
        <v>36</v>
      </c>
      <c r="E4661" s="306">
        <v>0.46729999999999999</v>
      </c>
    </row>
    <row r="4662" spans="1:5" x14ac:dyDescent="0.25">
      <c r="A4662" s="302" t="s">
        <v>5805</v>
      </c>
      <c r="B4662" s="305">
        <v>89628</v>
      </c>
      <c r="C4662" s="302" t="s">
        <v>5985</v>
      </c>
      <c r="D4662" s="305" t="s">
        <v>36</v>
      </c>
      <c r="E4662" s="306">
        <v>0.1812</v>
      </c>
    </row>
    <row r="4663" spans="1:5" x14ac:dyDescent="0.25">
      <c r="A4663" s="302" t="s">
        <v>5805</v>
      </c>
      <c r="B4663" s="305">
        <v>89629</v>
      </c>
      <c r="C4663" s="302" t="s">
        <v>5986</v>
      </c>
      <c r="D4663" s="305" t="s">
        <v>36</v>
      </c>
      <c r="E4663" s="306">
        <v>0.13170000000000001</v>
      </c>
    </row>
    <row r="4664" spans="1:5" x14ac:dyDescent="0.25">
      <c r="A4664" s="302" t="s">
        <v>5805</v>
      </c>
      <c r="B4664" s="305">
        <v>89631</v>
      </c>
      <c r="C4664" s="302" t="s">
        <v>5987</v>
      </c>
      <c r="D4664" s="305" t="s">
        <v>36</v>
      </c>
      <c r="E4664" s="306">
        <v>0.1125</v>
      </c>
    </row>
    <row r="4665" spans="1:5" x14ac:dyDescent="0.25">
      <c r="A4665" s="302" t="s">
        <v>5805</v>
      </c>
      <c r="B4665" s="305">
        <v>89401</v>
      </c>
      <c r="C4665" s="302" t="s">
        <v>5988</v>
      </c>
      <c r="D4665" s="305" t="s">
        <v>8</v>
      </c>
      <c r="E4665" s="306">
        <v>0.58930000000000005</v>
      </c>
    </row>
    <row r="4666" spans="1:5" x14ac:dyDescent="0.25">
      <c r="A4666" s="302" t="s">
        <v>5805</v>
      </c>
      <c r="B4666" s="305">
        <v>89355</v>
      </c>
      <c r="C4666" s="302" t="s">
        <v>95</v>
      </c>
      <c r="D4666" s="305" t="s">
        <v>8</v>
      </c>
      <c r="E4666" s="306">
        <v>0.77129999999999999</v>
      </c>
    </row>
    <row r="4667" spans="1:5" x14ac:dyDescent="0.25">
      <c r="A4667" s="302" t="s">
        <v>5805</v>
      </c>
      <c r="B4667" s="305">
        <v>89446</v>
      </c>
      <c r="C4667" s="302" t="s">
        <v>5989</v>
      </c>
      <c r="D4667" s="305" t="s">
        <v>8</v>
      </c>
      <c r="E4667" s="306">
        <v>0.1537</v>
      </c>
    </row>
    <row r="4668" spans="1:5" x14ac:dyDescent="0.25">
      <c r="A4668" s="302" t="s">
        <v>5805</v>
      </c>
      <c r="B4668" s="305">
        <v>89402</v>
      </c>
      <c r="C4668" s="302" t="s">
        <v>5990</v>
      </c>
      <c r="D4668" s="305" t="s">
        <v>8</v>
      </c>
      <c r="E4668" s="306">
        <v>0.59540000000000004</v>
      </c>
    </row>
    <row r="4669" spans="1:5" x14ac:dyDescent="0.25">
      <c r="A4669" s="302" t="s">
        <v>5805</v>
      </c>
      <c r="B4669" s="305">
        <v>89356</v>
      </c>
      <c r="C4669" s="302" t="s">
        <v>5991</v>
      </c>
      <c r="D4669" s="305" t="s">
        <v>8</v>
      </c>
      <c r="E4669" s="306">
        <v>0.77549999999999997</v>
      </c>
    </row>
    <row r="4670" spans="1:5" x14ac:dyDescent="0.25">
      <c r="A4670" s="302" t="s">
        <v>5805</v>
      </c>
      <c r="B4670" s="305">
        <v>89447</v>
      </c>
      <c r="C4670" s="302" t="s">
        <v>5992</v>
      </c>
      <c r="D4670" s="305" t="s">
        <v>8</v>
      </c>
      <c r="E4670" s="306">
        <v>9.2499999999999999E-2</v>
      </c>
    </row>
    <row r="4671" spans="1:5" x14ac:dyDescent="0.25">
      <c r="A4671" s="302" t="s">
        <v>5805</v>
      </c>
      <c r="B4671" s="305">
        <v>89403</v>
      </c>
      <c r="C4671" s="302" t="s">
        <v>87</v>
      </c>
      <c r="D4671" s="305" t="s">
        <v>8</v>
      </c>
      <c r="E4671" s="306">
        <v>0.45019999999999999</v>
      </c>
    </row>
    <row r="4672" spans="1:5" x14ac:dyDescent="0.25">
      <c r="A4672" s="302" t="s">
        <v>5805</v>
      </c>
      <c r="B4672" s="305">
        <v>89357</v>
      </c>
      <c r="C4672" s="302" t="s">
        <v>5993</v>
      </c>
      <c r="D4672" s="305" t="s">
        <v>8</v>
      </c>
      <c r="E4672" s="306">
        <v>0.65969999999999995</v>
      </c>
    </row>
    <row r="4673" spans="1:5" x14ac:dyDescent="0.25">
      <c r="A4673" s="302" t="s">
        <v>5805</v>
      </c>
      <c r="B4673" s="305">
        <v>89448</v>
      </c>
      <c r="C4673" s="302" t="s">
        <v>5994</v>
      </c>
      <c r="D4673" s="305" t="s">
        <v>8</v>
      </c>
      <c r="E4673" s="306">
        <v>7.2300000000000003E-2</v>
      </c>
    </row>
    <row r="4674" spans="1:5" x14ac:dyDescent="0.25">
      <c r="A4674" s="302" t="s">
        <v>5805</v>
      </c>
      <c r="B4674" s="305">
        <v>103978</v>
      </c>
      <c r="C4674" s="302" t="s">
        <v>5995</v>
      </c>
      <c r="D4674" s="305" t="s">
        <v>8</v>
      </c>
      <c r="E4674" s="306">
        <v>0.38279999999999997</v>
      </c>
    </row>
    <row r="4675" spans="1:5" x14ac:dyDescent="0.25">
      <c r="A4675" s="302" t="s">
        <v>5805</v>
      </c>
      <c r="B4675" s="305">
        <v>89449</v>
      </c>
      <c r="C4675" s="302" t="s">
        <v>5996</v>
      </c>
      <c r="D4675" s="305" t="s">
        <v>8</v>
      </c>
      <c r="E4675" s="306">
        <v>7.9100000000000004E-2</v>
      </c>
    </row>
    <row r="4676" spans="1:5" x14ac:dyDescent="0.25">
      <c r="A4676" s="302" t="s">
        <v>5805</v>
      </c>
      <c r="B4676" s="305">
        <v>103979</v>
      </c>
      <c r="C4676" s="302" t="s">
        <v>5997</v>
      </c>
      <c r="D4676" s="305" t="s">
        <v>8</v>
      </c>
      <c r="E4676" s="306">
        <v>0.40339999999999998</v>
      </c>
    </row>
    <row r="4677" spans="1:5" x14ac:dyDescent="0.25">
      <c r="A4677" s="302" t="s">
        <v>5805</v>
      </c>
      <c r="B4677" s="305">
        <v>89450</v>
      </c>
      <c r="C4677" s="302" t="s">
        <v>5998</v>
      </c>
      <c r="D4677" s="305" t="s">
        <v>8</v>
      </c>
      <c r="E4677" s="306">
        <v>5.7799999999999997E-2</v>
      </c>
    </row>
    <row r="4678" spans="1:5" x14ac:dyDescent="0.25">
      <c r="A4678" s="302" t="s">
        <v>5805</v>
      </c>
      <c r="B4678" s="305">
        <v>89451</v>
      </c>
      <c r="C4678" s="302" t="s">
        <v>5999</v>
      </c>
      <c r="D4678" s="305" t="s">
        <v>8</v>
      </c>
      <c r="E4678" s="306">
        <v>4.3700000000000003E-2</v>
      </c>
    </row>
    <row r="4679" spans="1:5" x14ac:dyDescent="0.25">
      <c r="A4679" s="302" t="s">
        <v>5805</v>
      </c>
      <c r="B4679" s="305">
        <v>89452</v>
      </c>
      <c r="C4679" s="302" t="s">
        <v>6000</v>
      </c>
      <c r="D4679" s="305" t="s">
        <v>8</v>
      </c>
      <c r="E4679" s="306">
        <v>3.56E-2</v>
      </c>
    </row>
    <row r="4680" spans="1:5" x14ac:dyDescent="0.25">
      <c r="A4680" s="302" t="s">
        <v>5805</v>
      </c>
      <c r="B4680" s="305">
        <v>89394</v>
      </c>
      <c r="C4680" s="302" t="s">
        <v>102</v>
      </c>
      <c r="D4680" s="305" t="s">
        <v>36</v>
      </c>
      <c r="E4680" s="306">
        <v>0.38600000000000001</v>
      </c>
    </row>
    <row r="4681" spans="1:5" x14ac:dyDescent="0.25">
      <c r="A4681" s="302" t="s">
        <v>5805</v>
      </c>
      <c r="B4681" s="305">
        <v>89396</v>
      </c>
      <c r="C4681" s="302" t="s">
        <v>6001</v>
      </c>
      <c r="D4681" s="305" t="s">
        <v>36</v>
      </c>
      <c r="E4681" s="306">
        <v>0.38190000000000002</v>
      </c>
    </row>
    <row r="4682" spans="1:5" x14ac:dyDescent="0.25">
      <c r="A4682" s="302" t="s">
        <v>5805</v>
      </c>
      <c r="B4682" s="305">
        <v>90374</v>
      </c>
      <c r="C4682" s="302" t="s">
        <v>6002</v>
      </c>
      <c r="D4682" s="305" t="s">
        <v>36</v>
      </c>
      <c r="E4682" s="306">
        <v>0.38040000000000002</v>
      </c>
    </row>
    <row r="4683" spans="1:5" x14ac:dyDescent="0.25">
      <c r="A4683" s="302" t="s">
        <v>5805</v>
      </c>
      <c r="B4683" s="305">
        <v>89444</v>
      </c>
      <c r="C4683" s="302" t="s">
        <v>6003</v>
      </c>
      <c r="D4683" s="305" t="s">
        <v>36</v>
      </c>
      <c r="E4683" s="306">
        <v>0.3417</v>
      </c>
    </row>
    <row r="4684" spans="1:5" x14ac:dyDescent="0.25">
      <c r="A4684" s="302" t="s">
        <v>5805</v>
      </c>
      <c r="B4684" s="305">
        <v>89399</v>
      </c>
      <c r="C4684" s="302" t="s">
        <v>6004</v>
      </c>
      <c r="D4684" s="305" t="s">
        <v>36</v>
      </c>
      <c r="E4684" s="306">
        <v>0.35589999999999999</v>
      </c>
    </row>
    <row r="4685" spans="1:5" x14ac:dyDescent="0.25">
      <c r="A4685" s="302" t="s">
        <v>5805</v>
      </c>
      <c r="B4685" s="305">
        <v>89442</v>
      </c>
      <c r="C4685" s="302" t="s">
        <v>6005</v>
      </c>
      <c r="D4685" s="305" t="s">
        <v>36</v>
      </c>
      <c r="E4685" s="306">
        <v>0.56069999999999998</v>
      </c>
    </row>
    <row r="4686" spans="1:5" x14ac:dyDescent="0.25">
      <c r="A4686" s="302" t="s">
        <v>5805</v>
      </c>
      <c r="B4686" s="305">
        <v>89397</v>
      </c>
      <c r="C4686" s="302" t="s">
        <v>6006</v>
      </c>
      <c r="D4686" s="305" t="s">
        <v>36</v>
      </c>
      <c r="E4686" s="306">
        <v>0.58760000000000001</v>
      </c>
    </row>
    <row r="4687" spans="1:5" x14ac:dyDescent="0.25">
      <c r="A4687" s="302" t="s">
        <v>5805</v>
      </c>
      <c r="B4687" s="305">
        <v>89622</v>
      </c>
      <c r="C4687" s="302" t="s">
        <v>6007</v>
      </c>
      <c r="D4687" s="305" t="s">
        <v>36</v>
      </c>
      <c r="E4687" s="306">
        <v>0.32800000000000001</v>
      </c>
    </row>
    <row r="4688" spans="1:5" x14ac:dyDescent="0.25">
      <c r="A4688" s="302" t="s">
        <v>5805</v>
      </c>
      <c r="B4688" s="305">
        <v>89445</v>
      </c>
      <c r="C4688" s="302" t="s">
        <v>6008</v>
      </c>
      <c r="D4688" s="305" t="s">
        <v>36</v>
      </c>
      <c r="E4688" s="306">
        <v>0.47939999999999999</v>
      </c>
    </row>
    <row r="4689" spans="1:5" x14ac:dyDescent="0.25">
      <c r="A4689" s="302" t="s">
        <v>5805</v>
      </c>
      <c r="B4689" s="305">
        <v>89400</v>
      </c>
      <c r="C4689" s="302" t="s">
        <v>6009</v>
      </c>
      <c r="D4689" s="305" t="s">
        <v>36</v>
      </c>
      <c r="E4689" s="306">
        <v>0.50670000000000004</v>
      </c>
    </row>
    <row r="4690" spans="1:5" x14ac:dyDescent="0.25">
      <c r="A4690" s="302" t="s">
        <v>5805</v>
      </c>
      <c r="B4690" s="305">
        <v>89624</v>
      </c>
      <c r="C4690" s="302" t="s">
        <v>6010</v>
      </c>
      <c r="D4690" s="305" t="s">
        <v>36</v>
      </c>
      <c r="E4690" s="306">
        <v>0.31419999999999998</v>
      </c>
    </row>
    <row r="4691" spans="1:5" x14ac:dyDescent="0.25">
      <c r="A4691" s="302" t="s">
        <v>5805</v>
      </c>
      <c r="B4691" s="305">
        <v>104012</v>
      </c>
      <c r="C4691" s="302" t="s">
        <v>6011</v>
      </c>
      <c r="D4691" s="305" t="s">
        <v>36</v>
      </c>
      <c r="E4691" s="306">
        <v>0.45710000000000001</v>
      </c>
    </row>
    <row r="4692" spans="1:5" x14ac:dyDescent="0.25">
      <c r="A4692" s="302" t="s">
        <v>5805</v>
      </c>
      <c r="B4692" s="305">
        <v>89627</v>
      </c>
      <c r="C4692" s="302" t="s">
        <v>6012</v>
      </c>
      <c r="D4692" s="305" t="s">
        <v>36</v>
      </c>
      <c r="E4692" s="306">
        <v>0.28820000000000001</v>
      </c>
    </row>
    <row r="4693" spans="1:5" x14ac:dyDescent="0.25">
      <c r="A4693" s="302" t="s">
        <v>5805</v>
      </c>
      <c r="B4693" s="305">
        <v>104006</v>
      </c>
      <c r="C4693" s="302" t="s">
        <v>6013</v>
      </c>
      <c r="D4693" s="305" t="s">
        <v>36</v>
      </c>
      <c r="E4693" s="306">
        <v>0.41370000000000001</v>
      </c>
    </row>
    <row r="4694" spans="1:5" x14ac:dyDescent="0.25">
      <c r="A4694" s="302" t="s">
        <v>5805</v>
      </c>
      <c r="B4694" s="305">
        <v>89626</v>
      </c>
      <c r="C4694" s="302" t="s">
        <v>6014</v>
      </c>
      <c r="D4694" s="305" t="s">
        <v>36</v>
      </c>
      <c r="E4694" s="306">
        <v>0.22450000000000001</v>
      </c>
    </row>
    <row r="4695" spans="1:5" x14ac:dyDescent="0.25">
      <c r="A4695" s="302" t="s">
        <v>5805</v>
      </c>
      <c r="B4695" s="305">
        <v>104005</v>
      </c>
      <c r="C4695" s="302" t="s">
        <v>6015</v>
      </c>
      <c r="D4695" s="305" t="s">
        <v>36</v>
      </c>
      <c r="E4695" s="306">
        <v>0.34399999999999997</v>
      </c>
    </row>
    <row r="4696" spans="1:5" x14ac:dyDescent="0.25">
      <c r="A4696" s="302" t="s">
        <v>5805</v>
      </c>
      <c r="B4696" s="305">
        <v>89439</v>
      </c>
      <c r="C4696" s="302" t="s">
        <v>6016</v>
      </c>
      <c r="D4696" s="305" t="s">
        <v>36</v>
      </c>
      <c r="E4696" s="306">
        <v>0.62370000000000003</v>
      </c>
    </row>
    <row r="4697" spans="1:5" x14ac:dyDescent="0.25">
      <c r="A4697" s="302" t="s">
        <v>5805</v>
      </c>
      <c r="B4697" s="305">
        <v>89421</v>
      </c>
      <c r="C4697" s="302" t="s">
        <v>6017</v>
      </c>
      <c r="D4697" s="305" t="s">
        <v>36</v>
      </c>
      <c r="E4697" s="306">
        <v>0.29880000000000001</v>
      </c>
    </row>
    <row r="4698" spans="1:5" x14ac:dyDescent="0.25">
      <c r="A4698" s="302" t="s">
        <v>5805</v>
      </c>
      <c r="B4698" s="305">
        <v>89375</v>
      </c>
      <c r="C4698" s="302" t="s">
        <v>6018</v>
      </c>
      <c r="D4698" s="305" t="s">
        <v>36</v>
      </c>
      <c r="E4698" s="306">
        <v>0.3226</v>
      </c>
    </row>
    <row r="4699" spans="1:5" x14ac:dyDescent="0.25">
      <c r="A4699" s="302" t="s">
        <v>5805</v>
      </c>
      <c r="B4699" s="305">
        <v>89536</v>
      </c>
      <c r="C4699" s="302" t="s">
        <v>6019</v>
      </c>
      <c r="D4699" s="305" t="s">
        <v>36</v>
      </c>
      <c r="E4699" s="306">
        <v>0.1734</v>
      </c>
    </row>
    <row r="4700" spans="1:5" x14ac:dyDescent="0.25">
      <c r="A4700" s="302" t="s">
        <v>5805</v>
      </c>
      <c r="B4700" s="305">
        <v>89428</v>
      </c>
      <c r="C4700" s="302" t="s">
        <v>6020</v>
      </c>
      <c r="D4700" s="305" t="s">
        <v>36</v>
      </c>
      <c r="E4700" s="306">
        <v>0.28739999999999999</v>
      </c>
    </row>
    <row r="4701" spans="1:5" x14ac:dyDescent="0.25">
      <c r="A4701" s="302" t="s">
        <v>5805</v>
      </c>
      <c r="B4701" s="305">
        <v>89382</v>
      </c>
      <c r="C4701" s="302" t="s">
        <v>6021</v>
      </c>
      <c r="D4701" s="305" t="s">
        <v>36</v>
      </c>
      <c r="E4701" s="306">
        <v>0.3105</v>
      </c>
    </row>
    <row r="4702" spans="1:5" x14ac:dyDescent="0.25">
      <c r="A4702" s="302" t="s">
        <v>5805</v>
      </c>
      <c r="B4702" s="305">
        <v>89552</v>
      </c>
      <c r="C4702" s="302" t="s">
        <v>6022</v>
      </c>
      <c r="D4702" s="305" t="s">
        <v>36</v>
      </c>
      <c r="E4702" s="306">
        <v>0.1353</v>
      </c>
    </row>
    <row r="4703" spans="1:5" x14ac:dyDescent="0.25">
      <c r="A4703" s="302" t="s">
        <v>5805</v>
      </c>
      <c r="B4703" s="305">
        <v>89435</v>
      </c>
      <c r="C4703" s="302" t="s">
        <v>6023</v>
      </c>
      <c r="D4703" s="305" t="s">
        <v>36</v>
      </c>
      <c r="E4703" s="306">
        <v>0.22689999999999999</v>
      </c>
    </row>
    <row r="4704" spans="1:5" x14ac:dyDescent="0.25">
      <c r="A4704" s="302" t="s">
        <v>5805</v>
      </c>
      <c r="B4704" s="305">
        <v>89390</v>
      </c>
      <c r="C4704" s="302" t="s">
        <v>6024</v>
      </c>
      <c r="D4704" s="305" t="s">
        <v>36</v>
      </c>
      <c r="E4704" s="306">
        <v>0.2467</v>
      </c>
    </row>
    <row r="4705" spans="1:5" x14ac:dyDescent="0.25">
      <c r="A4705" s="302" t="s">
        <v>5805</v>
      </c>
      <c r="B4705" s="305">
        <v>89568</v>
      </c>
      <c r="C4705" s="302" t="s">
        <v>6025</v>
      </c>
      <c r="D4705" s="305" t="s">
        <v>36</v>
      </c>
      <c r="E4705" s="306">
        <v>9.2399999999999996E-2</v>
      </c>
    </row>
    <row r="4706" spans="1:5" x14ac:dyDescent="0.25">
      <c r="A4706" s="302" t="s">
        <v>5805</v>
      </c>
      <c r="B4706" s="305">
        <v>103990</v>
      </c>
      <c r="C4706" s="302" t="s">
        <v>6026</v>
      </c>
      <c r="D4706" s="305" t="s">
        <v>36</v>
      </c>
      <c r="E4706" s="306">
        <v>0.15809999999999999</v>
      </c>
    </row>
    <row r="4707" spans="1:5" x14ac:dyDescent="0.25">
      <c r="A4707" s="302" t="s">
        <v>5805</v>
      </c>
      <c r="B4707" s="305">
        <v>89594</v>
      </c>
      <c r="C4707" s="302" t="s">
        <v>6027</v>
      </c>
      <c r="D4707" s="305" t="s">
        <v>36</v>
      </c>
      <c r="E4707" s="306">
        <v>0.10150000000000001</v>
      </c>
    </row>
    <row r="4708" spans="1:5" x14ac:dyDescent="0.25">
      <c r="A4708" s="302" t="s">
        <v>5805</v>
      </c>
      <c r="B4708" s="305">
        <v>103997</v>
      </c>
      <c r="C4708" s="302" t="s">
        <v>6028</v>
      </c>
      <c r="D4708" s="305" t="s">
        <v>36</v>
      </c>
      <c r="E4708" s="306">
        <v>0.1696</v>
      </c>
    </row>
    <row r="4709" spans="1:5" x14ac:dyDescent="0.25">
      <c r="A4709" s="302" t="s">
        <v>5805</v>
      </c>
      <c r="B4709" s="305">
        <v>89609</v>
      </c>
      <c r="C4709" s="302" t="s">
        <v>6029</v>
      </c>
      <c r="D4709" s="305" t="s">
        <v>36</v>
      </c>
      <c r="E4709" s="306">
        <v>5.11E-2</v>
      </c>
    </row>
    <row r="4710" spans="1:5" x14ac:dyDescent="0.25">
      <c r="A4710" s="302" t="s">
        <v>5805</v>
      </c>
      <c r="B4710" s="305">
        <v>89612</v>
      </c>
      <c r="C4710" s="302" t="s">
        <v>6030</v>
      </c>
      <c r="D4710" s="305" t="s">
        <v>36</v>
      </c>
      <c r="E4710" s="306">
        <v>3.1899999999999998E-2</v>
      </c>
    </row>
    <row r="4711" spans="1:5" x14ac:dyDescent="0.25">
      <c r="A4711" s="302" t="s">
        <v>5805</v>
      </c>
      <c r="B4711" s="305">
        <v>89615</v>
      </c>
      <c r="C4711" s="302" t="s">
        <v>6031</v>
      </c>
      <c r="D4711" s="305" t="s">
        <v>36</v>
      </c>
      <c r="E4711" s="306">
        <v>3.04E-2</v>
      </c>
    </row>
    <row r="4712" spans="1:5" x14ac:dyDescent="0.25">
      <c r="A4712" s="302" t="s">
        <v>6032</v>
      </c>
      <c r="B4712" s="305">
        <v>89747</v>
      </c>
      <c r="C4712" s="302" t="s">
        <v>6033</v>
      </c>
      <c r="D4712" s="305" t="s">
        <v>36</v>
      </c>
      <c r="E4712" s="306">
        <v>0.1162</v>
      </c>
    </row>
    <row r="4713" spans="1:5" x14ac:dyDescent="0.25">
      <c r="A4713" s="302" t="s">
        <v>6032</v>
      </c>
      <c r="B4713" s="305">
        <v>89656</v>
      </c>
      <c r="C4713" s="302" t="s">
        <v>6034</v>
      </c>
      <c r="D4713" s="305" t="s">
        <v>36</v>
      </c>
      <c r="E4713" s="306">
        <v>0.13589999999999999</v>
      </c>
    </row>
    <row r="4714" spans="1:5" x14ac:dyDescent="0.25">
      <c r="A4714" s="302" t="s">
        <v>6032</v>
      </c>
      <c r="B4714" s="305">
        <v>89663</v>
      </c>
      <c r="C4714" s="302" t="s">
        <v>6035</v>
      </c>
      <c r="D4714" s="305" t="s">
        <v>36</v>
      </c>
      <c r="E4714" s="306">
        <v>0.128</v>
      </c>
    </row>
    <row r="4715" spans="1:5" x14ac:dyDescent="0.25">
      <c r="A4715" s="302" t="s">
        <v>6032</v>
      </c>
      <c r="B4715" s="305">
        <v>89759</v>
      </c>
      <c r="C4715" s="302" t="s">
        <v>6036</v>
      </c>
      <c r="D4715" s="305" t="s">
        <v>36</v>
      </c>
      <c r="E4715" s="306">
        <v>0.32840000000000003</v>
      </c>
    </row>
    <row r="4716" spans="1:5" x14ac:dyDescent="0.25">
      <c r="A4716" s="302" t="s">
        <v>6032</v>
      </c>
      <c r="B4716" s="305">
        <v>89832</v>
      </c>
      <c r="C4716" s="302" t="s">
        <v>6037</v>
      </c>
      <c r="D4716" s="305" t="s">
        <v>36</v>
      </c>
      <c r="E4716" s="306">
        <v>0.10780000000000001</v>
      </c>
    </row>
    <row r="4717" spans="1:5" x14ac:dyDescent="0.25">
      <c r="A4717" s="302" t="s">
        <v>6032</v>
      </c>
      <c r="B4717" s="305">
        <v>89666</v>
      </c>
      <c r="C4717" s="302" t="s">
        <v>6038</v>
      </c>
      <c r="D4717" s="305" t="s">
        <v>36</v>
      </c>
      <c r="E4717" s="306">
        <v>0.48120000000000002</v>
      </c>
    </row>
    <row r="4718" spans="1:5" x14ac:dyDescent="0.25">
      <c r="A4718" s="302" t="s">
        <v>6032</v>
      </c>
      <c r="B4718" s="305">
        <v>89678</v>
      </c>
      <c r="C4718" s="302" t="s">
        <v>6039</v>
      </c>
      <c r="D4718" s="305" t="s">
        <v>36</v>
      </c>
      <c r="E4718" s="306">
        <v>0.35360000000000003</v>
      </c>
    </row>
    <row r="4719" spans="1:5" x14ac:dyDescent="0.25">
      <c r="A4719" s="302" t="s">
        <v>6032</v>
      </c>
      <c r="B4719" s="305">
        <v>89764</v>
      </c>
      <c r="C4719" s="302" t="s">
        <v>6040</v>
      </c>
      <c r="D4719" s="305" t="s">
        <v>36</v>
      </c>
      <c r="E4719" s="306">
        <v>0.1186</v>
      </c>
    </row>
    <row r="4720" spans="1:5" x14ac:dyDescent="0.25">
      <c r="A4720" s="302" t="s">
        <v>6032</v>
      </c>
      <c r="B4720" s="305">
        <v>89689</v>
      </c>
      <c r="C4720" s="302" t="s">
        <v>6041</v>
      </c>
      <c r="D4720" s="305" t="s">
        <v>36</v>
      </c>
      <c r="E4720" s="306">
        <v>0.1308</v>
      </c>
    </row>
    <row r="4721" spans="1:5" x14ac:dyDescent="0.25">
      <c r="A4721" s="302" t="s">
        <v>6032</v>
      </c>
      <c r="B4721" s="305">
        <v>89655</v>
      </c>
      <c r="C4721" s="302" t="s">
        <v>6042</v>
      </c>
      <c r="D4721" s="305" t="s">
        <v>36</v>
      </c>
      <c r="E4721" s="306">
        <v>0.12640000000000001</v>
      </c>
    </row>
    <row r="4722" spans="1:5" x14ac:dyDescent="0.25">
      <c r="A4722" s="302" t="s">
        <v>6032</v>
      </c>
      <c r="B4722" s="305">
        <v>89662</v>
      </c>
      <c r="C4722" s="302" t="s">
        <v>6043</v>
      </c>
      <c r="D4722" s="305" t="s">
        <v>36</v>
      </c>
      <c r="E4722" s="306">
        <v>0.1104</v>
      </c>
    </row>
    <row r="4723" spans="1:5" x14ac:dyDescent="0.25">
      <c r="A4723" s="302" t="s">
        <v>6032</v>
      </c>
      <c r="B4723" s="305">
        <v>89758</v>
      </c>
      <c r="C4723" s="302" t="s">
        <v>6044</v>
      </c>
      <c r="D4723" s="305" t="s">
        <v>36</v>
      </c>
      <c r="E4723" s="306">
        <v>0.1057</v>
      </c>
    </row>
    <row r="4724" spans="1:5" x14ac:dyDescent="0.25">
      <c r="A4724" s="302" t="s">
        <v>6032</v>
      </c>
      <c r="B4724" s="305">
        <v>89676</v>
      </c>
      <c r="C4724" s="302" t="s">
        <v>6045</v>
      </c>
      <c r="D4724" s="305" t="s">
        <v>36</v>
      </c>
      <c r="E4724" s="306">
        <v>0.1181</v>
      </c>
    </row>
    <row r="4725" spans="1:5" x14ac:dyDescent="0.25">
      <c r="A4725" s="302" t="s">
        <v>6032</v>
      </c>
      <c r="B4725" s="305">
        <v>89818</v>
      </c>
      <c r="C4725" s="302" t="s">
        <v>6046</v>
      </c>
      <c r="D4725" s="305" t="s">
        <v>36</v>
      </c>
      <c r="E4725" s="306">
        <v>4.58E-2</v>
      </c>
    </row>
    <row r="4726" spans="1:5" x14ac:dyDescent="0.25">
      <c r="A4726" s="302" t="s">
        <v>6032</v>
      </c>
      <c r="B4726" s="305">
        <v>89763</v>
      </c>
      <c r="C4726" s="302" t="s">
        <v>6047</v>
      </c>
      <c r="D4726" s="305" t="s">
        <v>36</v>
      </c>
      <c r="E4726" s="306">
        <v>8.2299999999999998E-2</v>
      </c>
    </row>
    <row r="4727" spans="1:5" x14ac:dyDescent="0.25">
      <c r="A4727" s="302" t="s">
        <v>6032</v>
      </c>
      <c r="B4727" s="305">
        <v>89686</v>
      </c>
      <c r="C4727" s="302" t="s">
        <v>6048</v>
      </c>
      <c r="D4727" s="305" t="s">
        <v>36</v>
      </c>
      <c r="E4727" s="306">
        <v>9.1200000000000003E-2</v>
      </c>
    </row>
    <row r="4728" spans="1:5" x14ac:dyDescent="0.25">
      <c r="A4728" s="302" t="s">
        <v>6032</v>
      </c>
      <c r="B4728" s="305">
        <v>104029</v>
      </c>
      <c r="C4728" s="302" t="s">
        <v>6049</v>
      </c>
      <c r="D4728" s="305" t="s">
        <v>36</v>
      </c>
      <c r="E4728" s="306">
        <v>7.5999999999999998E-2</v>
      </c>
    </row>
    <row r="4729" spans="1:5" x14ac:dyDescent="0.25">
      <c r="A4729" s="302" t="s">
        <v>6032</v>
      </c>
      <c r="B4729" s="305">
        <v>89831</v>
      </c>
      <c r="C4729" s="302" t="s">
        <v>6050</v>
      </c>
      <c r="D4729" s="305" t="s">
        <v>36</v>
      </c>
      <c r="E4729" s="306">
        <v>4.2799999999999998E-2</v>
      </c>
    </row>
    <row r="4730" spans="1:5" x14ac:dyDescent="0.25">
      <c r="A4730" s="302" t="s">
        <v>6032</v>
      </c>
      <c r="B4730" s="305">
        <v>89668</v>
      </c>
      <c r="C4730" s="302" t="s">
        <v>6051</v>
      </c>
      <c r="D4730" s="305" t="s">
        <v>36</v>
      </c>
      <c r="E4730" s="306">
        <v>0.12740000000000001</v>
      </c>
    </row>
    <row r="4731" spans="1:5" x14ac:dyDescent="0.25">
      <c r="A4731" s="302" t="s">
        <v>6032</v>
      </c>
      <c r="B4731" s="305">
        <v>89639</v>
      </c>
      <c r="C4731" s="302" t="s">
        <v>6052</v>
      </c>
      <c r="D4731" s="305" t="s">
        <v>36</v>
      </c>
      <c r="E4731" s="306">
        <v>0.38879999999999998</v>
      </c>
    </row>
    <row r="4732" spans="1:5" x14ac:dyDescent="0.25">
      <c r="A4732" s="302" t="s">
        <v>6032</v>
      </c>
      <c r="B4732" s="305">
        <v>89721</v>
      </c>
      <c r="C4732" s="302" t="s">
        <v>6053</v>
      </c>
      <c r="D4732" s="305" t="s">
        <v>36</v>
      </c>
      <c r="E4732" s="306">
        <v>0.33279999999999998</v>
      </c>
    </row>
    <row r="4733" spans="1:5" x14ac:dyDescent="0.25">
      <c r="A4733" s="302" t="s">
        <v>6032</v>
      </c>
      <c r="B4733" s="305">
        <v>89643</v>
      </c>
      <c r="C4733" s="302" t="s">
        <v>6054</v>
      </c>
      <c r="D4733" s="305" t="s">
        <v>36</v>
      </c>
      <c r="E4733" s="306">
        <v>0.35820000000000002</v>
      </c>
    </row>
    <row r="4734" spans="1:5" x14ac:dyDescent="0.25">
      <c r="A4734" s="302" t="s">
        <v>6032</v>
      </c>
      <c r="B4734" s="305">
        <v>89727</v>
      </c>
      <c r="C4734" s="302" t="s">
        <v>6055</v>
      </c>
      <c r="D4734" s="305" t="s">
        <v>36</v>
      </c>
      <c r="E4734" s="306">
        <v>0.25530000000000003</v>
      </c>
    </row>
    <row r="4735" spans="1:5" x14ac:dyDescent="0.25">
      <c r="A4735" s="302" t="s">
        <v>6032</v>
      </c>
      <c r="B4735" s="305">
        <v>89648</v>
      </c>
      <c r="C4735" s="302" t="s">
        <v>6056</v>
      </c>
      <c r="D4735" s="305" t="s">
        <v>36</v>
      </c>
      <c r="E4735" s="306">
        <v>0.2772</v>
      </c>
    </row>
    <row r="4736" spans="1:5" x14ac:dyDescent="0.25">
      <c r="A4736" s="302" t="s">
        <v>6032</v>
      </c>
      <c r="B4736" s="305">
        <v>89749</v>
      </c>
      <c r="C4736" s="302" t="s">
        <v>6057</v>
      </c>
      <c r="D4736" s="305" t="s">
        <v>36</v>
      </c>
      <c r="E4736" s="306">
        <v>0.2072</v>
      </c>
    </row>
    <row r="4737" spans="1:5" x14ac:dyDescent="0.25">
      <c r="A4737" s="302" t="s">
        <v>6032</v>
      </c>
      <c r="B4737" s="305">
        <v>89657</v>
      </c>
      <c r="C4737" s="302" t="s">
        <v>6058</v>
      </c>
      <c r="D4737" s="305" t="s">
        <v>36</v>
      </c>
      <c r="E4737" s="306">
        <v>0.22109999999999999</v>
      </c>
    </row>
    <row r="4738" spans="1:5" x14ac:dyDescent="0.25">
      <c r="A4738" s="302" t="s">
        <v>6032</v>
      </c>
      <c r="B4738" s="305">
        <v>89664</v>
      </c>
      <c r="C4738" s="302" t="s">
        <v>6059</v>
      </c>
      <c r="D4738" s="305" t="s">
        <v>36</v>
      </c>
      <c r="E4738" s="306">
        <v>0.22600000000000001</v>
      </c>
    </row>
    <row r="4739" spans="1:5" x14ac:dyDescent="0.25">
      <c r="A4739" s="302" t="s">
        <v>6032</v>
      </c>
      <c r="B4739" s="305">
        <v>89638</v>
      </c>
      <c r="C4739" s="302" t="s">
        <v>6060</v>
      </c>
      <c r="D4739" s="305" t="s">
        <v>36</v>
      </c>
      <c r="E4739" s="306">
        <v>0.41149999999999998</v>
      </c>
    </row>
    <row r="4740" spans="1:5" x14ac:dyDescent="0.25">
      <c r="A4740" s="302" t="s">
        <v>6032</v>
      </c>
      <c r="B4740" s="305">
        <v>89720</v>
      </c>
      <c r="C4740" s="302" t="s">
        <v>6061</v>
      </c>
      <c r="D4740" s="305" t="s">
        <v>36</v>
      </c>
      <c r="E4740" s="306">
        <v>0.36320000000000002</v>
      </c>
    </row>
    <row r="4741" spans="1:5" x14ac:dyDescent="0.25">
      <c r="A4741" s="302" t="s">
        <v>6032</v>
      </c>
      <c r="B4741" s="305">
        <v>89642</v>
      </c>
      <c r="C4741" s="302" t="s">
        <v>6062</v>
      </c>
      <c r="D4741" s="305" t="s">
        <v>36</v>
      </c>
      <c r="E4741" s="306">
        <v>0.3896</v>
      </c>
    </row>
    <row r="4742" spans="1:5" x14ac:dyDescent="0.25">
      <c r="A4742" s="302" t="s">
        <v>6032</v>
      </c>
      <c r="B4742" s="305">
        <v>89725</v>
      </c>
      <c r="C4742" s="302" t="s">
        <v>6063</v>
      </c>
      <c r="D4742" s="305" t="s">
        <v>36</v>
      </c>
      <c r="E4742" s="306">
        <v>0.32390000000000002</v>
      </c>
    </row>
    <row r="4743" spans="1:5" x14ac:dyDescent="0.25">
      <c r="A4743" s="302" t="s">
        <v>6032</v>
      </c>
      <c r="B4743" s="305">
        <v>89647</v>
      </c>
      <c r="C4743" s="302" t="s">
        <v>6064</v>
      </c>
      <c r="D4743" s="305" t="s">
        <v>36</v>
      </c>
      <c r="E4743" s="306">
        <v>0.34899999999999998</v>
      </c>
    </row>
    <row r="4744" spans="1:5" x14ac:dyDescent="0.25">
      <c r="A4744" s="302" t="s">
        <v>6032</v>
      </c>
      <c r="B4744" s="305">
        <v>89780</v>
      </c>
      <c r="C4744" s="302" t="s">
        <v>6065</v>
      </c>
      <c r="D4744" s="305" t="s">
        <v>36</v>
      </c>
      <c r="E4744" s="306">
        <v>0.1593</v>
      </c>
    </row>
    <row r="4745" spans="1:5" x14ac:dyDescent="0.25">
      <c r="A4745" s="302" t="s">
        <v>6032</v>
      </c>
      <c r="B4745" s="305">
        <v>89734</v>
      </c>
      <c r="C4745" s="302" t="s">
        <v>6066</v>
      </c>
      <c r="D4745" s="305" t="s">
        <v>36</v>
      </c>
      <c r="E4745" s="306">
        <v>0.26129999999999998</v>
      </c>
    </row>
    <row r="4746" spans="1:5" x14ac:dyDescent="0.25">
      <c r="A4746" s="302" t="s">
        <v>6032</v>
      </c>
      <c r="B4746" s="305">
        <v>89650</v>
      </c>
      <c r="C4746" s="302" t="s">
        <v>6067</v>
      </c>
      <c r="D4746" s="305" t="s">
        <v>36</v>
      </c>
      <c r="E4746" s="306">
        <v>0.28349999999999997</v>
      </c>
    </row>
    <row r="4747" spans="1:5" x14ac:dyDescent="0.25">
      <c r="A4747" s="302" t="s">
        <v>6032</v>
      </c>
      <c r="B4747" s="305">
        <v>89787</v>
      </c>
      <c r="C4747" s="302" t="s">
        <v>6068</v>
      </c>
      <c r="D4747" s="305" t="s">
        <v>36</v>
      </c>
      <c r="E4747" s="306">
        <v>0.12509999999999999</v>
      </c>
    </row>
    <row r="4748" spans="1:5" x14ac:dyDescent="0.25">
      <c r="A4748" s="302" t="s">
        <v>6032</v>
      </c>
      <c r="B4748" s="305">
        <v>104024</v>
      </c>
      <c r="C4748" s="302" t="s">
        <v>6069</v>
      </c>
      <c r="D4748" s="305" t="s">
        <v>36</v>
      </c>
      <c r="E4748" s="306">
        <v>0.20699999999999999</v>
      </c>
    </row>
    <row r="4749" spans="1:5" x14ac:dyDescent="0.25">
      <c r="A4749" s="302" t="s">
        <v>6032</v>
      </c>
      <c r="B4749" s="305">
        <v>89789</v>
      </c>
      <c r="C4749" s="302" t="s">
        <v>6070</v>
      </c>
      <c r="D4749" s="305" t="s">
        <v>36</v>
      </c>
      <c r="E4749" s="306">
        <v>8.3500000000000005E-2</v>
      </c>
    </row>
    <row r="4750" spans="1:5" x14ac:dyDescent="0.25">
      <c r="A4750" s="302" t="s">
        <v>6032</v>
      </c>
      <c r="B4750" s="305">
        <v>89791</v>
      </c>
      <c r="C4750" s="302" t="s">
        <v>6071</v>
      </c>
      <c r="D4750" s="305" t="s">
        <v>36</v>
      </c>
      <c r="E4750" s="306">
        <v>4.8399999999999999E-2</v>
      </c>
    </row>
    <row r="4751" spans="1:5" x14ac:dyDescent="0.25">
      <c r="A4751" s="302" t="s">
        <v>6032</v>
      </c>
      <c r="B4751" s="305">
        <v>89793</v>
      </c>
      <c r="C4751" s="302" t="s">
        <v>6072</v>
      </c>
      <c r="D4751" s="305" t="s">
        <v>36</v>
      </c>
      <c r="E4751" s="306">
        <v>4.02E-2</v>
      </c>
    </row>
    <row r="4752" spans="1:5" x14ac:dyDescent="0.25">
      <c r="A4752" s="302" t="s">
        <v>6032</v>
      </c>
      <c r="B4752" s="305">
        <v>89637</v>
      </c>
      <c r="C4752" s="302" t="s">
        <v>6073</v>
      </c>
      <c r="D4752" s="305" t="s">
        <v>36</v>
      </c>
      <c r="E4752" s="306">
        <v>0.44900000000000001</v>
      </c>
    </row>
    <row r="4753" spans="1:5" x14ac:dyDescent="0.25">
      <c r="A4753" s="302" t="s">
        <v>6032</v>
      </c>
      <c r="B4753" s="305">
        <v>89719</v>
      </c>
      <c r="C4753" s="302" t="s">
        <v>6074</v>
      </c>
      <c r="D4753" s="305" t="s">
        <v>36</v>
      </c>
      <c r="E4753" s="306">
        <v>0.41</v>
      </c>
    </row>
    <row r="4754" spans="1:5" x14ac:dyDescent="0.25">
      <c r="A4754" s="302" t="s">
        <v>6032</v>
      </c>
      <c r="B4754" s="305">
        <v>89641</v>
      </c>
      <c r="C4754" s="302" t="s">
        <v>6075</v>
      </c>
      <c r="D4754" s="305" t="s">
        <v>36</v>
      </c>
      <c r="E4754" s="306">
        <v>0.4375</v>
      </c>
    </row>
    <row r="4755" spans="1:5" x14ac:dyDescent="0.25">
      <c r="A4755" s="302" t="s">
        <v>6032</v>
      </c>
      <c r="B4755" s="305">
        <v>89723</v>
      </c>
      <c r="C4755" s="302" t="s">
        <v>6076</v>
      </c>
      <c r="D4755" s="305" t="s">
        <v>36</v>
      </c>
      <c r="E4755" s="306">
        <v>0.31269999999999998</v>
      </c>
    </row>
    <row r="4756" spans="1:5" x14ac:dyDescent="0.25">
      <c r="A4756" s="302" t="s">
        <v>6032</v>
      </c>
      <c r="B4756" s="305">
        <v>89646</v>
      </c>
      <c r="C4756" s="302" t="s">
        <v>6077</v>
      </c>
      <c r="D4756" s="305" t="s">
        <v>36</v>
      </c>
      <c r="E4756" s="306">
        <v>0.33739999999999998</v>
      </c>
    </row>
    <row r="4757" spans="1:5" x14ac:dyDescent="0.25">
      <c r="A4757" s="302" t="s">
        <v>6032</v>
      </c>
      <c r="B4757" s="305">
        <v>89777</v>
      </c>
      <c r="C4757" s="302" t="s">
        <v>6078</v>
      </c>
      <c r="D4757" s="305" t="s">
        <v>36</v>
      </c>
      <c r="E4757" s="306">
        <v>0.14910000000000001</v>
      </c>
    </row>
    <row r="4758" spans="1:5" x14ac:dyDescent="0.25">
      <c r="A4758" s="302" t="s">
        <v>6032</v>
      </c>
      <c r="B4758" s="305">
        <v>89729</v>
      </c>
      <c r="C4758" s="302" t="s">
        <v>6079</v>
      </c>
      <c r="D4758" s="305" t="s">
        <v>36</v>
      </c>
      <c r="E4758" s="306">
        <v>0.2465</v>
      </c>
    </row>
    <row r="4759" spans="1:5" x14ac:dyDescent="0.25">
      <c r="A4759" s="302" t="s">
        <v>6032</v>
      </c>
      <c r="B4759" s="305">
        <v>89649</v>
      </c>
      <c r="C4759" s="302" t="s">
        <v>6080</v>
      </c>
      <c r="D4759" s="305" t="s">
        <v>36</v>
      </c>
      <c r="E4759" s="306">
        <v>0.26779999999999998</v>
      </c>
    </row>
    <row r="4760" spans="1:5" x14ac:dyDescent="0.25">
      <c r="A4760" s="302" t="s">
        <v>6032</v>
      </c>
      <c r="B4760" s="305">
        <v>89781</v>
      </c>
      <c r="C4760" s="302" t="s">
        <v>6081</v>
      </c>
      <c r="D4760" s="305" t="s">
        <v>36</v>
      </c>
      <c r="E4760" s="306">
        <v>0.1237</v>
      </c>
    </row>
    <row r="4761" spans="1:5" x14ac:dyDescent="0.25">
      <c r="A4761" s="302" t="s">
        <v>6032</v>
      </c>
      <c r="B4761" s="305">
        <v>104023</v>
      </c>
      <c r="C4761" s="302" t="s">
        <v>6082</v>
      </c>
      <c r="D4761" s="305" t="s">
        <v>36</v>
      </c>
      <c r="E4761" s="306">
        <v>0.20480000000000001</v>
      </c>
    </row>
    <row r="4762" spans="1:5" x14ac:dyDescent="0.25">
      <c r="A4762" s="302" t="s">
        <v>6032</v>
      </c>
      <c r="B4762" s="305">
        <v>89788</v>
      </c>
      <c r="C4762" s="302" t="s">
        <v>6083</v>
      </c>
      <c r="D4762" s="305" t="s">
        <v>36</v>
      </c>
      <c r="E4762" s="306">
        <v>7.0800000000000002E-2</v>
      </c>
    </row>
    <row r="4763" spans="1:5" x14ac:dyDescent="0.25">
      <c r="A4763" s="302" t="s">
        <v>6032</v>
      </c>
      <c r="B4763" s="305">
        <v>89790</v>
      </c>
      <c r="C4763" s="302" t="s">
        <v>6084</v>
      </c>
      <c r="D4763" s="305" t="s">
        <v>36</v>
      </c>
      <c r="E4763" s="306">
        <v>4.6800000000000001E-2</v>
      </c>
    </row>
    <row r="4764" spans="1:5" x14ac:dyDescent="0.25">
      <c r="A4764" s="302" t="s">
        <v>6032</v>
      </c>
      <c r="B4764" s="305">
        <v>89792</v>
      </c>
      <c r="C4764" s="302" t="s">
        <v>6085</v>
      </c>
      <c r="D4764" s="305" t="s">
        <v>36</v>
      </c>
      <c r="E4764" s="306">
        <v>4.7500000000000001E-2</v>
      </c>
    </row>
    <row r="4765" spans="1:5" x14ac:dyDescent="0.25">
      <c r="A4765" s="302" t="s">
        <v>6032</v>
      </c>
      <c r="B4765" s="305">
        <v>89640</v>
      </c>
      <c r="C4765" s="302" t="s">
        <v>6086</v>
      </c>
      <c r="D4765" s="305" t="s">
        <v>36</v>
      </c>
      <c r="E4765" s="306">
        <v>0.24329999999999999</v>
      </c>
    </row>
    <row r="4766" spans="1:5" x14ac:dyDescent="0.25">
      <c r="A4766" s="302" t="s">
        <v>6032</v>
      </c>
      <c r="B4766" s="305">
        <v>89644</v>
      </c>
      <c r="C4766" s="302" t="s">
        <v>6087</v>
      </c>
      <c r="D4766" s="305" t="s">
        <v>36</v>
      </c>
      <c r="E4766" s="306">
        <v>0.22539999999999999</v>
      </c>
    </row>
    <row r="4767" spans="1:5" x14ac:dyDescent="0.25">
      <c r="A4767" s="302" t="s">
        <v>6032</v>
      </c>
      <c r="B4767" s="305">
        <v>89645</v>
      </c>
      <c r="C4767" s="302" t="s">
        <v>6088</v>
      </c>
      <c r="D4767" s="305" t="s">
        <v>36</v>
      </c>
      <c r="E4767" s="306">
        <v>0.1736</v>
      </c>
    </row>
    <row r="4768" spans="1:5" x14ac:dyDescent="0.25">
      <c r="A4768" s="302" t="s">
        <v>6032</v>
      </c>
      <c r="B4768" s="305">
        <v>89652</v>
      </c>
      <c r="C4768" s="302" t="s">
        <v>6089</v>
      </c>
      <c r="D4768" s="305" t="s">
        <v>36</v>
      </c>
      <c r="E4768" s="306">
        <v>0.25119999999999998</v>
      </c>
    </row>
    <row r="4769" spans="1:5" x14ac:dyDescent="0.25">
      <c r="A4769" s="302" t="s">
        <v>6032</v>
      </c>
      <c r="B4769" s="305">
        <v>89738</v>
      </c>
      <c r="C4769" s="302" t="s">
        <v>6090</v>
      </c>
      <c r="D4769" s="305" t="s">
        <v>36</v>
      </c>
      <c r="E4769" s="306">
        <v>0.20630000000000001</v>
      </c>
    </row>
    <row r="4770" spans="1:5" x14ac:dyDescent="0.25">
      <c r="A4770" s="302" t="s">
        <v>6032</v>
      </c>
      <c r="B4770" s="305">
        <v>89659</v>
      </c>
      <c r="C4770" s="302" t="s">
        <v>6091</v>
      </c>
      <c r="D4770" s="305" t="s">
        <v>36</v>
      </c>
      <c r="E4770" s="306">
        <v>0.22500000000000001</v>
      </c>
    </row>
    <row r="4771" spans="1:5" x14ac:dyDescent="0.25">
      <c r="A4771" s="302" t="s">
        <v>6032</v>
      </c>
      <c r="B4771" s="305">
        <v>89756</v>
      </c>
      <c r="C4771" s="302" t="s">
        <v>6092</v>
      </c>
      <c r="D4771" s="305" t="s">
        <v>36</v>
      </c>
      <c r="E4771" s="306">
        <v>0.1749</v>
      </c>
    </row>
    <row r="4772" spans="1:5" x14ac:dyDescent="0.25">
      <c r="A4772" s="302" t="s">
        <v>6032</v>
      </c>
      <c r="B4772" s="305">
        <v>89672</v>
      </c>
      <c r="C4772" s="302" t="s">
        <v>6093</v>
      </c>
      <c r="D4772" s="305" t="s">
        <v>36</v>
      </c>
      <c r="E4772" s="306">
        <v>0.19189999999999999</v>
      </c>
    </row>
    <row r="4773" spans="1:5" x14ac:dyDescent="0.25">
      <c r="A4773" s="302" t="s">
        <v>6032</v>
      </c>
      <c r="B4773" s="305">
        <v>89815</v>
      </c>
      <c r="C4773" s="302" t="s">
        <v>6094</v>
      </c>
      <c r="D4773" s="305" t="s">
        <v>36</v>
      </c>
      <c r="E4773" s="306">
        <v>8.9599999999999999E-2</v>
      </c>
    </row>
    <row r="4774" spans="1:5" x14ac:dyDescent="0.25">
      <c r="A4774" s="302" t="s">
        <v>6032</v>
      </c>
      <c r="B4774" s="305">
        <v>89761</v>
      </c>
      <c r="C4774" s="302" t="s">
        <v>6095</v>
      </c>
      <c r="D4774" s="305" t="s">
        <v>36</v>
      </c>
      <c r="E4774" s="306">
        <v>0.154</v>
      </c>
    </row>
    <row r="4775" spans="1:5" x14ac:dyDescent="0.25">
      <c r="A4775" s="302" t="s">
        <v>6032</v>
      </c>
      <c r="B4775" s="305">
        <v>89682</v>
      </c>
      <c r="C4775" s="302" t="s">
        <v>6096</v>
      </c>
      <c r="D4775" s="305" t="s">
        <v>36</v>
      </c>
      <c r="E4775" s="306">
        <v>0.1691</v>
      </c>
    </row>
    <row r="4776" spans="1:5" x14ac:dyDescent="0.25">
      <c r="A4776" s="302" t="s">
        <v>6032</v>
      </c>
      <c r="B4776" s="305">
        <v>89824</v>
      </c>
      <c r="C4776" s="302" t="s">
        <v>6097</v>
      </c>
      <c r="D4776" s="305" t="s">
        <v>36</v>
      </c>
      <c r="E4776" s="306">
        <v>7.6799999999999993E-2</v>
      </c>
    </row>
    <row r="4777" spans="1:5" x14ac:dyDescent="0.25">
      <c r="A4777" s="302" t="s">
        <v>6032</v>
      </c>
      <c r="B4777" s="305">
        <v>104026</v>
      </c>
      <c r="C4777" s="302" t="s">
        <v>6098</v>
      </c>
      <c r="D4777" s="305" t="s">
        <v>36</v>
      </c>
      <c r="E4777" s="306">
        <v>0.13200000000000001</v>
      </c>
    </row>
    <row r="4778" spans="1:5" x14ac:dyDescent="0.25">
      <c r="A4778" s="302" t="s">
        <v>6032</v>
      </c>
      <c r="B4778" s="305">
        <v>89740</v>
      </c>
      <c r="C4778" s="302" t="s">
        <v>6099</v>
      </c>
      <c r="D4778" s="305" t="s">
        <v>36</v>
      </c>
      <c r="E4778" s="306">
        <v>0.39829999999999999</v>
      </c>
    </row>
    <row r="4779" spans="1:5" x14ac:dyDescent="0.25">
      <c r="A4779" s="302" t="s">
        <v>6032</v>
      </c>
      <c r="B4779" s="305">
        <v>89836</v>
      </c>
      <c r="C4779" s="302" t="s">
        <v>6100</v>
      </c>
      <c r="D4779" s="305" t="s">
        <v>36</v>
      </c>
      <c r="E4779" s="306">
        <v>1.7999999999999999E-2</v>
      </c>
    </row>
    <row r="4780" spans="1:5" x14ac:dyDescent="0.25">
      <c r="A4780" s="302" t="s">
        <v>6032</v>
      </c>
      <c r="B4780" s="305">
        <v>89653</v>
      </c>
      <c r="C4780" s="302" t="s">
        <v>6101</v>
      </c>
      <c r="D4780" s="305" t="s">
        <v>36</v>
      </c>
      <c r="E4780" s="306">
        <v>0.1754</v>
      </c>
    </row>
    <row r="4781" spans="1:5" x14ac:dyDescent="0.25">
      <c r="A4781" s="302" t="s">
        <v>6032</v>
      </c>
      <c r="B4781" s="305">
        <v>89660</v>
      </c>
      <c r="C4781" s="302" t="s">
        <v>6102</v>
      </c>
      <c r="D4781" s="305" t="s">
        <v>36</v>
      </c>
      <c r="E4781" s="306">
        <v>0.42559999999999998</v>
      </c>
    </row>
    <row r="4782" spans="1:5" x14ac:dyDescent="0.25">
      <c r="A4782" s="302" t="s">
        <v>6032</v>
      </c>
      <c r="B4782" s="305">
        <v>104028</v>
      </c>
      <c r="C4782" s="302" t="s">
        <v>6103</v>
      </c>
      <c r="D4782" s="305" t="s">
        <v>36</v>
      </c>
      <c r="E4782" s="306">
        <v>3.9399999999999998E-2</v>
      </c>
    </row>
    <row r="4783" spans="1:5" x14ac:dyDescent="0.25">
      <c r="A4783" s="302" t="s">
        <v>6032</v>
      </c>
      <c r="B4783" s="305">
        <v>89826</v>
      </c>
      <c r="C4783" s="302" t="s">
        <v>6104</v>
      </c>
      <c r="D4783" s="305" t="s">
        <v>36</v>
      </c>
      <c r="E4783" s="306">
        <v>2.18E-2</v>
      </c>
    </row>
    <row r="4784" spans="1:5" x14ac:dyDescent="0.25">
      <c r="A4784" s="302" t="s">
        <v>6032</v>
      </c>
      <c r="B4784" s="305">
        <v>89651</v>
      </c>
      <c r="C4784" s="302" t="s">
        <v>6105</v>
      </c>
      <c r="D4784" s="305" t="s">
        <v>36</v>
      </c>
      <c r="E4784" s="306">
        <v>0.43759999999999999</v>
      </c>
    </row>
    <row r="4785" spans="1:5" x14ac:dyDescent="0.25">
      <c r="A4785" s="302" t="s">
        <v>6032</v>
      </c>
      <c r="B4785" s="305">
        <v>89736</v>
      </c>
      <c r="C4785" s="302" t="s">
        <v>6106</v>
      </c>
      <c r="D4785" s="305" t="s">
        <v>36</v>
      </c>
      <c r="E4785" s="306">
        <v>0.38619999999999999</v>
      </c>
    </row>
    <row r="4786" spans="1:5" x14ac:dyDescent="0.25">
      <c r="A4786" s="302" t="s">
        <v>6032</v>
      </c>
      <c r="B4786" s="305">
        <v>89658</v>
      </c>
      <c r="C4786" s="302" t="s">
        <v>6107</v>
      </c>
      <c r="D4786" s="305" t="s">
        <v>36</v>
      </c>
      <c r="E4786" s="306">
        <v>0.4128</v>
      </c>
    </row>
    <row r="4787" spans="1:5" x14ac:dyDescent="0.25">
      <c r="A4787" s="302" t="s">
        <v>6032</v>
      </c>
      <c r="B4787" s="305">
        <v>89755</v>
      </c>
      <c r="C4787" s="302" t="s">
        <v>6108</v>
      </c>
      <c r="D4787" s="305" t="s">
        <v>36</v>
      </c>
      <c r="E4787" s="306">
        <v>0.2999</v>
      </c>
    </row>
    <row r="4788" spans="1:5" x14ac:dyDescent="0.25">
      <c r="A4788" s="302" t="s">
        <v>6032</v>
      </c>
      <c r="B4788" s="305">
        <v>89670</v>
      </c>
      <c r="C4788" s="302" t="s">
        <v>6109</v>
      </c>
      <c r="D4788" s="305" t="s">
        <v>36</v>
      </c>
      <c r="E4788" s="306">
        <v>0.32429999999999998</v>
      </c>
    </row>
    <row r="4789" spans="1:5" x14ac:dyDescent="0.25">
      <c r="A4789" s="302" t="s">
        <v>6032</v>
      </c>
      <c r="B4789" s="305">
        <v>89794</v>
      </c>
      <c r="C4789" s="302" t="s">
        <v>6110</v>
      </c>
      <c r="D4789" s="305" t="s">
        <v>36</v>
      </c>
      <c r="E4789" s="306">
        <v>0.13100000000000001</v>
      </c>
    </row>
    <row r="4790" spans="1:5" x14ac:dyDescent="0.25">
      <c r="A4790" s="302" t="s">
        <v>6032</v>
      </c>
      <c r="B4790" s="305">
        <v>89760</v>
      </c>
      <c r="C4790" s="302" t="s">
        <v>6111</v>
      </c>
      <c r="D4790" s="305" t="s">
        <v>36</v>
      </c>
      <c r="E4790" s="306">
        <v>0.21809999999999999</v>
      </c>
    </row>
    <row r="4791" spans="1:5" x14ac:dyDescent="0.25">
      <c r="A4791" s="302" t="s">
        <v>6032</v>
      </c>
      <c r="B4791" s="305">
        <v>89680</v>
      </c>
      <c r="C4791" s="302" t="s">
        <v>6112</v>
      </c>
      <c r="D4791" s="305" t="s">
        <v>36</v>
      </c>
      <c r="E4791" s="306">
        <v>0.23769999999999999</v>
      </c>
    </row>
    <row r="4792" spans="1:5" x14ac:dyDescent="0.25">
      <c r="A4792" s="302" t="s">
        <v>6032</v>
      </c>
      <c r="B4792" s="305">
        <v>89822</v>
      </c>
      <c r="C4792" s="302" t="s">
        <v>6113</v>
      </c>
      <c r="D4792" s="305" t="s">
        <v>36</v>
      </c>
      <c r="E4792" s="306">
        <v>0.1168</v>
      </c>
    </row>
    <row r="4793" spans="1:5" x14ac:dyDescent="0.25">
      <c r="A4793" s="302" t="s">
        <v>6032</v>
      </c>
      <c r="B4793" s="305">
        <v>104025</v>
      </c>
      <c r="C4793" s="302" t="s">
        <v>6114</v>
      </c>
      <c r="D4793" s="305" t="s">
        <v>36</v>
      </c>
      <c r="E4793" s="306">
        <v>0.1946</v>
      </c>
    </row>
    <row r="4794" spans="1:5" x14ac:dyDescent="0.25">
      <c r="A4794" s="302" t="s">
        <v>6032</v>
      </c>
      <c r="B4794" s="305">
        <v>89835</v>
      </c>
      <c r="C4794" s="302" t="s">
        <v>6115</v>
      </c>
      <c r="D4794" s="305" t="s">
        <v>36</v>
      </c>
      <c r="E4794" s="306">
        <v>8.4400000000000003E-2</v>
      </c>
    </row>
    <row r="4795" spans="1:5" x14ac:dyDescent="0.25">
      <c r="A4795" s="302" t="s">
        <v>6032</v>
      </c>
      <c r="B4795" s="305">
        <v>89838</v>
      </c>
      <c r="C4795" s="302" t="s">
        <v>6116</v>
      </c>
      <c r="D4795" s="305" t="s">
        <v>36</v>
      </c>
      <c r="E4795" s="306">
        <v>3.2099999999999997E-2</v>
      </c>
    </row>
    <row r="4796" spans="1:5" x14ac:dyDescent="0.25">
      <c r="A4796" s="302" t="s">
        <v>6032</v>
      </c>
      <c r="B4796" s="305">
        <v>89840</v>
      </c>
      <c r="C4796" s="302" t="s">
        <v>6117</v>
      </c>
      <c r="D4796" s="305" t="s">
        <v>36</v>
      </c>
      <c r="E4796" s="306">
        <v>3.2800000000000003E-2</v>
      </c>
    </row>
    <row r="4797" spans="1:5" x14ac:dyDescent="0.25">
      <c r="A4797" s="302" t="s">
        <v>6032</v>
      </c>
      <c r="B4797" s="305">
        <v>104015</v>
      </c>
      <c r="C4797" s="302" t="s">
        <v>6118</v>
      </c>
      <c r="D4797" s="305" t="s">
        <v>36</v>
      </c>
      <c r="E4797" s="306">
        <v>0.4345</v>
      </c>
    </row>
    <row r="4798" spans="1:5" x14ac:dyDescent="0.25">
      <c r="A4798" s="302" t="s">
        <v>6032</v>
      </c>
      <c r="B4798" s="305">
        <v>104018</v>
      </c>
      <c r="C4798" s="302" t="s">
        <v>6119</v>
      </c>
      <c r="D4798" s="305" t="s">
        <v>36</v>
      </c>
      <c r="E4798" s="306">
        <v>0.36409999999999998</v>
      </c>
    </row>
    <row r="4799" spans="1:5" x14ac:dyDescent="0.25">
      <c r="A4799" s="302" t="s">
        <v>6032</v>
      </c>
      <c r="B4799" s="305">
        <v>104016</v>
      </c>
      <c r="C4799" s="302" t="s">
        <v>6120</v>
      </c>
      <c r="D4799" s="305" t="s">
        <v>36</v>
      </c>
      <c r="E4799" s="306">
        <v>0.39050000000000001</v>
      </c>
    </row>
    <row r="4800" spans="1:5" x14ac:dyDescent="0.25">
      <c r="A4800" s="302" t="s">
        <v>6032</v>
      </c>
      <c r="B4800" s="305">
        <v>104019</v>
      </c>
      <c r="C4800" s="302" t="s">
        <v>6121</v>
      </c>
      <c r="D4800" s="305" t="s">
        <v>36</v>
      </c>
      <c r="E4800" s="306">
        <v>0.2026</v>
      </c>
    </row>
    <row r="4801" spans="1:5" x14ac:dyDescent="0.25">
      <c r="A4801" s="302" t="s">
        <v>6032</v>
      </c>
      <c r="B4801" s="305">
        <v>104017</v>
      </c>
      <c r="C4801" s="302" t="s">
        <v>6122</v>
      </c>
      <c r="D4801" s="305" t="s">
        <v>36</v>
      </c>
      <c r="E4801" s="306">
        <v>0.22120000000000001</v>
      </c>
    </row>
    <row r="4802" spans="1:5" x14ac:dyDescent="0.25">
      <c r="A4802" s="302" t="s">
        <v>6032</v>
      </c>
      <c r="B4802" s="305">
        <v>104020</v>
      </c>
      <c r="C4802" s="302" t="s">
        <v>6123</v>
      </c>
      <c r="D4802" s="305" t="s">
        <v>36</v>
      </c>
      <c r="E4802" s="306">
        <v>9.9699999999999997E-2</v>
      </c>
    </row>
    <row r="4803" spans="1:5" x14ac:dyDescent="0.25">
      <c r="A4803" s="302" t="s">
        <v>6032</v>
      </c>
      <c r="B4803" s="305">
        <v>104030</v>
      </c>
      <c r="C4803" s="302" t="s">
        <v>6124</v>
      </c>
      <c r="D4803" s="305" t="s">
        <v>36</v>
      </c>
      <c r="E4803" s="306">
        <v>0.1691</v>
      </c>
    </row>
    <row r="4804" spans="1:5" x14ac:dyDescent="0.25">
      <c r="A4804" s="302" t="s">
        <v>6032</v>
      </c>
      <c r="B4804" s="305">
        <v>89694</v>
      </c>
      <c r="C4804" s="302" t="s">
        <v>6125</v>
      </c>
      <c r="D4804" s="305" t="s">
        <v>36</v>
      </c>
      <c r="E4804" s="306">
        <v>0.30869999999999997</v>
      </c>
    </row>
    <row r="4805" spans="1:5" x14ac:dyDescent="0.25">
      <c r="A4805" s="302" t="s">
        <v>6032</v>
      </c>
      <c r="B4805" s="305">
        <v>89700</v>
      </c>
      <c r="C4805" s="302" t="s">
        <v>6126</v>
      </c>
      <c r="D4805" s="305" t="s">
        <v>36</v>
      </c>
      <c r="E4805" s="306">
        <v>0.30509999999999998</v>
      </c>
    </row>
    <row r="4806" spans="1:5" x14ac:dyDescent="0.25">
      <c r="A4806" s="302" t="s">
        <v>6032</v>
      </c>
      <c r="B4806" s="305">
        <v>89703</v>
      </c>
      <c r="C4806" s="302" t="s">
        <v>6127</v>
      </c>
      <c r="D4806" s="305" t="s">
        <v>36</v>
      </c>
      <c r="E4806" s="306">
        <v>0.15679999999999999</v>
      </c>
    </row>
    <row r="4807" spans="1:5" x14ac:dyDescent="0.25">
      <c r="A4807" s="302" t="s">
        <v>6032</v>
      </c>
      <c r="B4807" s="305">
        <v>89691</v>
      </c>
      <c r="C4807" s="302" t="s">
        <v>6128</v>
      </c>
      <c r="D4807" s="305" t="s">
        <v>36</v>
      </c>
      <c r="E4807" s="306">
        <v>0.4647</v>
      </c>
    </row>
    <row r="4808" spans="1:5" x14ac:dyDescent="0.25">
      <c r="A4808" s="302" t="s">
        <v>6032</v>
      </c>
      <c r="B4808" s="305">
        <v>89765</v>
      </c>
      <c r="C4808" s="302" t="s">
        <v>6129</v>
      </c>
      <c r="D4808" s="305" t="s">
        <v>36</v>
      </c>
      <c r="E4808" s="306">
        <v>0.42009999999999997</v>
      </c>
    </row>
    <row r="4809" spans="1:5" x14ac:dyDescent="0.25">
      <c r="A4809" s="302" t="s">
        <v>6032</v>
      </c>
      <c r="B4809" s="305">
        <v>89697</v>
      </c>
      <c r="C4809" s="302" t="s">
        <v>6130</v>
      </c>
      <c r="D4809" s="305" t="s">
        <v>36</v>
      </c>
      <c r="E4809" s="306">
        <v>0.44769999999999999</v>
      </c>
    </row>
    <row r="4810" spans="1:5" x14ac:dyDescent="0.25">
      <c r="A4810" s="302" t="s">
        <v>6032</v>
      </c>
      <c r="B4810" s="305">
        <v>89844</v>
      </c>
      <c r="C4810" s="302" t="s">
        <v>6131</v>
      </c>
      <c r="D4810" s="305" t="s">
        <v>36</v>
      </c>
      <c r="E4810" s="306">
        <v>9.4700000000000006E-2</v>
      </c>
    </row>
    <row r="4811" spans="1:5" x14ac:dyDescent="0.25">
      <c r="A4811" s="302" t="s">
        <v>6032</v>
      </c>
      <c r="B4811" s="305">
        <v>104022</v>
      </c>
      <c r="C4811" s="302" t="s">
        <v>6132</v>
      </c>
      <c r="D4811" s="305" t="s">
        <v>36</v>
      </c>
      <c r="E4811" s="306">
        <v>0.16020000000000001</v>
      </c>
    </row>
    <row r="4812" spans="1:5" x14ac:dyDescent="0.25">
      <c r="A4812" s="302" t="s">
        <v>6032</v>
      </c>
      <c r="B4812" s="305">
        <v>89633</v>
      </c>
      <c r="C4812" s="302" t="s">
        <v>6133</v>
      </c>
      <c r="D4812" s="305" t="s">
        <v>8</v>
      </c>
      <c r="E4812" s="306">
        <v>0.4753</v>
      </c>
    </row>
    <row r="4813" spans="1:5" x14ac:dyDescent="0.25">
      <c r="A4813" s="302" t="s">
        <v>6032</v>
      </c>
      <c r="B4813" s="305">
        <v>89716</v>
      </c>
      <c r="C4813" s="302" t="s">
        <v>6134</v>
      </c>
      <c r="D4813" s="305" t="s">
        <v>8</v>
      </c>
      <c r="E4813" s="306">
        <v>0.2303</v>
      </c>
    </row>
    <row r="4814" spans="1:5" x14ac:dyDescent="0.25">
      <c r="A4814" s="302" t="s">
        <v>6032</v>
      </c>
      <c r="B4814" s="305">
        <v>89634</v>
      </c>
      <c r="C4814" s="302" t="s">
        <v>6135</v>
      </c>
      <c r="D4814" s="305" t="s">
        <v>8</v>
      </c>
      <c r="E4814" s="306">
        <v>0.4178</v>
      </c>
    </row>
    <row r="4815" spans="1:5" x14ac:dyDescent="0.25">
      <c r="A4815" s="302" t="s">
        <v>6032</v>
      </c>
      <c r="B4815" s="305">
        <v>89717</v>
      </c>
      <c r="C4815" s="302" t="s">
        <v>6136</v>
      </c>
      <c r="D4815" s="305" t="s">
        <v>8</v>
      </c>
      <c r="E4815" s="306">
        <v>0.1701</v>
      </c>
    </row>
    <row r="4816" spans="1:5" x14ac:dyDescent="0.25">
      <c r="A4816" s="302" t="s">
        <v>6032</v>
      </c>
      <c r="B4816" s="305">
        <v>89635</v>
      </c>
      <c r="C4816" s="302" t="s">
        <v>6137</v>
      </c>
      <c r="D4816" s="305" t="s">
        <v>8</v>
      </c>
      <c r="E4816" s="306">
        <v>0.32950000000000002</v>
      </c>
    </row>
    <row r="4817" spans="1:5" x14ac:dyDescent="0.25">
      <c r="A4817" s="302" t="s">
        <v>6032</v>
      </c>
      <c r="B4817" s="305">
        <v>89770</v>
      </c>
      <c r="C4817" s="302" t="s">
        <v>6138</v>
      </c>
      <c r="D4817" s="305" t="s">
        <v>8</v>
      </c>
      <c r="E4817" s="306">
        <v>2.18E-2</v>
      </c>
    </row>
    <row r="4818" spans="1:5" x14ac:dyDescent="0.25">
      <c r="A4818" s="302" t="s">
        <v>6032</v>
      </c>
      <c r="B4818" s="305">
        <v>89718</v>
      </c>
      <c r="C4818" s="302" t="s">
        <v>6139</v>
      </c>
      <c r="D4818" s="305" t="s">
        <v>8</v>
      </c>
      <c r="E4818" s="306">
        <v>0.156</v>
      </c>
    </row>
    <row r="4819" spans="1:5" x14ac:dyDescent="0.25">
      <c r="A4819" s="302" t="s">
        <v>6032</v>
      </c>
      <c r="B4819" s="305">
        <v>89636</v>
      </c>
      <c r="C4819" s="302" t="s">
        <v>6140</v>
      </c>
      <c r="D4819" s="305" t="s">
        <v>8</v>
      </c>
      <c r="E4819" s="306">
        <v>0.30709999999999998</v>
      </c>
    </row>
    <row r="4820" spans="1:5" x14ac:dyDescent="0.25">
      <c r="A4820" s="302" t="s">
        <v>6032</v>
      </c>
      <c r="B4820" s="305">
        <v>89771</v>
      </c>
      <c r="C4820" s="302" t="s">
        <v>6141</v>
      </c>
      <c r="D4820" s="305" t="s">
        <v>8</v>
      </c>
      <c r="E4820" s="306">
        <v>1.9599999999999999E-2</v>
      </c>
    </row>
    <row r="4821" spans="1:5" x14ac:dyDescent="0.25">
      <c r="A4821" s="302" t="s">
        <v>6032</v>
      </c>
      <c r="B4821" s="305">
        <v>104021</v>
      </c>
      <c r="C4821" s="302" t="s">
        <v>6142</v>
      </c>
      <c r="D4821" s="305" t="s">
        <v>8</v>
      </c>
      <c r="E4821" s="306">
        <v>0.13730000000000001</v>
      </c>
    </row>
    <row r="4822" spans="1:5" x14ac:dyDescent="0.25">
      <c r="A4822" s="302" t="s">
        <v>6032</v>
      </c>
      <c r="B4822" s="305">
        <v>89772</v>
      </c>
      <c r="C4822" s="302" t="s">
        <v>6143</v>
      </c>
      <c r="D4822" s="305" t="s">
        <v>8</v>
      </c>
      <c r="E4822" s="306">
        <v>1.66E-2</v>
      </c>
    </row>
    <row r="4823" spans="1:5" x14ac:dyDescent="0.25">
      <c r="A4823" s="302" t="s">
        <v>6032</v>
      </c>
      <c r="B4823" s="305">
        <v>89773</v>
      </c>
      <c r="C4823" s="302" t="s">
        <v>6144</v>
      </c>
      <c r="D4823" s="305" t="s">
        <v>8</v>
      </c>
      <c r="E4823" s="306">
        <v>1.3599999999999999E-2</v>
      </c>
    </row>
    <row r="4824" spans="1:5" x14ac:dyDescent="0.25">
      <c r="A4824" s="302" t="s">
        <v>6032</v>
      </c>
      <c r="B4824" s="305">
        <v>89775</v>
      </c>
      <c r="C4824" s="302" t="s">
        <v>6145</v>
      </c>
      <c r="D4824" s="305" t="s">
        <v>8</v>
      </c>
      <c r="E4824" s="306">
        <v>1.0500000000000001E-2</v>
      </c>
    </row>
    <row r="4825" spans="1:5" x14ac:dyDescent="0.25">
      <c r="A4825" s="302" t="s">
        <v>6032</v>
      </c>
      <c r="B4825" s="305">
        <v>89767</v>
      </c>
      <c r="C4825" s="302" t="s">
        <v>6146</v>
      </c>
      <c r="D4825" s="305" t="s">
        <v>36</v>
      </c>
      <c r="E4825" s="306">
        <v>0.33229999999999998</v>
      </c>
    </row>
    <row r="4826" spans="1:5" x14ac:dyDescent="0.25">
      <c r="A4826" s="302" t="s">
        <v>6032</v>
      </c>
      <c r="B4826" s="305">
        <v>89695</v>
      </c>
      <c r="C4826" s="302" t="s">
        <v>6147</v>
      </c>
      <c r="D4826" s="305" t="s">
        <v>36</v>
      </c>
      <c r="E4826" s="306">
        <v>0.36530000000000001</v>
      </c>
    </row>
    <row r="4827" spans="1:5" x14ac:dyDescent="0.25">
      <c r="A4827" s="302" t="s">
        <v>6032</v>
      </c>
      <c r="B4827" s="305">
        <v>89702</v>
      </c>
      <c r="C4827" s="302" t="s">
        <v>6148</v>
      </c>
      <c r="D4827" s="305" t="s">
        <v>36</v>
      </c>
      <c r="E4827" s="306">
        <v>0.35759999999999997</v>
      </c>
    </row>
    <row r="4828" spans="1:5" x14ac:dyDescent="0.25">
      <c r="A4828" s="302" t="s">
        <v>6032</v>
      </c>
      <c r="B4828" s="305">
        <v>89768</v>
      </c>
      <c r="C4828" s="302" t="s">
        <v>6149</v>
      </c>
      <c r="D4828" s="305" t="s">
        <v>36</v>
      </c>
      <c r="E4828" s="306">
        <v>0.33689999999999998</v>
      </c>
    </row>
    <row r="4829" spans="1:5" x14ac:dyDescent="0.25">
      <c r="A4829" s="302" t="s">
        <v>6032</v>
      </c>
      <c r="B4829" s="305">
        <v>89842</v>
      </c>
      <c r="C4829" s="302" t="s">
        <v>6150</v>
      </c>
      <c r="D4829" s="305" t="s">
        <v>36</v>
      </c>
      <c r="E4829" s="306">
        <v>0.1019</v>
      </c>
    </row>
    <row r="4830" spans="1:5" x14ac:dyDescent="0.25">
      <c r="A4830" s="302" t="s">
        <v>6032</v>
      </c>
      <c r="B4830" s="305">
        <v>89845</v>
      </c>
      <c r="C4830" s="302" t="s">
        <v>6151</v>
      </c>
      <c r="D4830" s="305" t="s">
        <v>36</v>
      </c>
      <c r="E4830" s="306">
        <v>7.5399999999999995E-2</v>
      </c>
    </row>
    <row r="4831" spans="1:5" x14ac:dyDescent="0.25">
      <c r="A4831" s="302" t="s">
        <v>6032</v>
      </c>
      <c r="B4831" s="305">
        <v>89846</v>
      </c>
      <c r="C4831" s="302" t="s">
        <v>6152</v>
      </c>
      <c r="D4831" s="305" t="s">
        <v>36</v>
      </c>
      <c r="E4831" s="306">
        <v>4.6300000000000001E-2</v>
      </c>
    </row>
    <row r="4832" spans="1:5" x14ac:dyDescent="0.25">
      <c r="A4832" s="302" t="s">
        <v>6032</v>
      </c>
      <c r="B4832" s="305">
        <v>89847</v>
      </c>
      <c r="C4832" s="302" t="s">
        <v>6153</v>
      </c>
      <c r="D4832" s="305" t="s">
        <v>36</v>
      </c>
      <c r="E4832" s="306">
        <v>4.65E-2</v>
      </c>
    </row>
    <row r="4833" spans="1:5" x14ac:dyDescent="0.25">
      <c r="A4833" s="302" t="s">
        <v>6032</v>
      </c>
      <c r="B4833" s="305">
        <v>89705</v>
      </c>
      <c r="C4833" s="302" t="s">
        <v>6154</v>
      </c>
      <c r="D4833" s="305" t="s">
        <v>36</v>
      </c>
      <c r="E4833" s="306">
        <v>0.36230000000000001</v>
      </c>
    </row>
    <row r="4834" spans="1:5" x14ac:dyDescent="0.25">
      <c r="A4834" s="302" t="s">
        <v>6032</v>
      </c>
      <c r="B4834" s="305">
        <v>89769</v>
      </c>
      <c r="C4834" s="302" t="s">
        <v>6155</v>
      </c>
      <c r="D4834" s="305" t="s">
        <v>36</v>
      </c>
      <c r="E4834" s="306">
        <v>0.17399999999999999</v>
      </c>
    </row>
    <row r="4835" spans="1:5" x14ac:dyDescent="0.25">
      <c r="A4835" s="302" t="s">
        <v>6032</v>
      </c>
      <c r="B4835" s="305">
        <v>89706</v>
      </c>
      <c r="C4835" s="302" t="s">
        <v>6156</v>
      </c>
      <c r="D4835" s="305" t="s">
        <v>36</v>
      </c>
      <c r="E4835" s="306">
        <v>0.1905</v>
      </c>
    </row>
    <row r="4836" spans="1:5" x14ac:dyDescent="0.25">
      <c r="A4836" s="302" t="s">
        <v>6032</v>
      </c>
      <c r="B4836" s="305">
        <v>89741</v>
      </c>
      <c r="C4836" s="302" t="s">
        <v>6157</v>
      </c>
      <c r="D4836" s="305" t="s">
        <v>36</v>
      </c>
      <c r="E4836" s="306">
        <v>0.1492</v>
      </c>
    </row>
    <row r="4837" spans="1:5" x14ac:dyDescent="0.25">
      <c r="A4837" s="302" t="s">
        <v>6032</v>
      </c>
      <c r="B4837" s="305">
        <v>89757</v>
      </c>
      <c r="C4837" s="302" t="s">
        <v>6158</v>
      </c>
      <c r="D4837" s="305" t="s">
        <v>36</v>
      </c>
      <c r="E4837" s="306">
        <v>0.13439999999999999</v>
      </c>
    </row>
    <row r="4838" spans="1:5" x14ac:dyDescent="0.25">
      <c r="A4838" s="302" t="s">
        <v>6032</v>
      </c>
      <c r="B4838" s="305">
        <v>104027</v>
      </c>
      <c r="C4838" s="302" t="s">
        <v>6159</v>
      </c>
      <c r="D4838" s="305" t="s">
        <v>36</v>
      </c>
      <c r="E4838" s="306">
        <v>8.6599999999999996E-2</v>
      </c>
    </row>
    <row r="4839" spans="1:5" x14ac:dyDescent="0.25">
      <c r="A4839" s="302" t="s">
        <v>6032</v>
      </c>
      <c r="B4839" s="305">
        <v>89837</v>
      </c>
      <c r="C4839" s="302" t="s">
        <v>6160</v>
      </c>
      <c r="D4839" s="305" t="s">
        <v>36</v>
      </c>
      <c r="E4839" s="306">
        <v>2.7799999999999998E-2</v>
      </c>
    </row>
    <row r="4840" spans="1:5" x14ac:dyDescent="0.25">
      <c r="A4840" s="302" t="s">
        <v>6032</v>
      </c>
      <c r="B4840" s="305">
        <v>89839</v>
      </c>
      <c r="C4840" s="302" t="s">
        <v>6161</v>
      </c>
      <c r="D4840" s="305" t="s">
        <v>36</v>
      </c>
      <c r="E4840" s="306">
        <v>2.8299999999999999E-2</v>
      </c>
    </row>
    <row r="4841" spans="1:5" x14ac:dyDescent="0.25">
      <c r="A4841" s="302" t="s">
        <v>6032</v>
      </c>
      <c r="B4841" s="305">
        <v>89841</v>
      </c>
      <c r="C4841" s="302" t="s">
        <v>6162</v>
      </c>
      <c r="D4841" s="305" t="s">
        <v>36</v>
      </c>
      <c r="E4841" s="306">
        <v>2.24E-2</v>
      </c>
    </row>
    <row r="4842" spans="1:5" x14ac:dyDescent="0.25">
      <c r="A4842" s="302" t="s">
        <v>6032</v>
      </c>
      <c r="B4842" s="305">
        <v>89654</v>
      </c>
      <c r="C4842" s="302" t="s">
        <v>6163</v>
      </c>
      <c r="D4842" s="305" t="s">
        <v>36</v>
      </c>
      <c r="E4842" s="306">
        <v>0.151</v>
      </c>
    </row>
    <row r="4843" spans="1:5" x14ac:dyDescent="0.25">
      <c r="A4843" s="302" t="s">
        <v>6032</v>
      </c>
      <c r="B4843" s="305">
        <v>89661</v>
      </c>
      <c r="C4843" s="302" t="s">
        <v>6164</v>
      </c>
      <c r="D4843" s="305" t="s">
        <v>36</v>
      </c>
      <c r="E4843" s="306">
        <v>0.16389999999999999</v>
      </c>
    </row>
    <row r="4844" spans="1:5" x14ac:dyDescent="0.25">
      <c r="A4844" s="302" t="s">
        <v>6032</v>
      </c>
      <c r="B4844" s="305">
        <v>89674</v>
      </c>
      <c r="C4844" s="302" t="s">
        <v>6165</v>
      </c>
      <c r="D4844" s="305" t="s">
        <v>36</v>
      </c>
      <c r="E4844" s="306">
        <v>0.14810000000000001</v>
      </c>
    </row>
    <row r="4845" spans="1:5" x14ac:dyDescent="0.25">
      <c r="A4845" s="302" t="s">
        <v>6032</v>
      </c>
      <c r="B4845" s="305">
        <v>89816</v>
      </c>
      <c r="C4845" s="302" t="s">
        <v>6166</v>
      </c>
      <c r="D4845" s="305" t="s">
        <v>36</v>
      </c>
      <c r="E4845" s="306">
        <v>6.1600000000000002E-2</v>
      </c>
    </row>
    <row r="4846" spans="1:5" x14ac:dyDescent="0.25">
      <c r="A4846" s="302" t="s">
        <v>6032</v>
      </c>
      <c r="B4846" s="305">
        <v>89762</v>
      </c>
      <c r="C4846" s="302" t="s">
        <v>6167</v>
      </c>
      <c r="D4846" s="305" t="s">
        <v>36</v>
      </c>
      <c r="E4846" s="306">
        <v>0.1084</v>
      </c>
    </row>
    <row r="4847" spans="1:5" x14ac:dyDescent="0.25">
      <c r="A4847" s="302" t="s">
        <v>6032</v>
      </c>
      <c r="B4847" s="305">
        <v>89684</v>
      </c>
      <c r="C4847" s="302" t="s">
        <v>6168</v>
      </c>
      <c r="D4847" s="305" t="s">
        <v>36</v>
      </c>
      <c r="E4847" s="306">
        <v>0.1196</v>
      </c>
    </row>
    <row r="4848" spans="1:5" x14ac:dyDescent="0.25">
      <c r="A4848" s="302" t="s">
        <v>6032</v>
      </c>
      <c r="B4848" s="305">
        <v>89828</v>
      </c>
      <c r="C4848" s="302" t="s">
        <v>6169</v>
      </c>
      <c r="D4848" s="305" t="s">
        <v>36</v>
      </c>
      <c r="E4848" s="306">
        <v>4.9299999999999997E-2</v>
      </c>
    </row>
    <row r="4849" spans="1:5" x14ac:dyDescent="0.25">
      <c r="A4849" s="302" t="s">
        <v>6170</v>
      </c>
      <c r="B4849" s="305">
        <v>89546</v>
      </c>
      <c r="C4849" s="302" t="s">
        <v>6171</v>
      </c>
      <c r="D4849" s="305" t="s">
        <v>36</v>
      </c>
      <c r="E4849" s="306">
        <v>0.14330000000000001</v>
      </c>
    </row>
    <row r="4850" spans="1:5" x14ac:dyDescent="0.25">
      <c r="A4850" s="302" t="s">
        <v>6170</v>
      </c>
      <c r="B4850" s="305">
        <v>89482</v>
      </c>
      <c r="C4850" s="302" t="s">
        <v>6172</v>
      </c>
      <c r="D4850" s="305" t="s">
        <v>36</v>
      </c>
      <c r="E4850" s="306">
        <v>0.2591</v>
      </c>
    </row>
    <row r="4851" spans="1:5" x14ac:dyDescent="0.25">
      <c r="A4851" s="302" t="s">
        <v>6170</v>
      </c>
      <c r="B4851" s="305">
        <v>89491</v>
      </c>
      <c r="C4851" s="302" t="s">
        <v>6173</v>
      </c>
      <c r="D4851" s="305" t="s">
        <v>36</v>
      </c>
      <c r="E4851" s="306">
        <v>0.1585</v>
      </c>
    </row>
    <row r="4852" spans="1:5" x14ac:dyDescent="0.25">
      <c r="A4852" s="302" t="s">
        <v>6170</v>
      </c>
      <c r="B4852" s="305">
        <v>104178</v>
      </c>
      <c r="C4852" s="302" t="s">
        <v>6174</v>
      </c>
      <c r="D4852" s="305" t="s">
        <v>36</v>
      </c>
      <c r="E4852" s="306">
        <v>0.1348</v>
      </c>
    </row>
    <row r="4853" spans="1:5" x14ac:dyDescent="0.25">
      <c r="A4853" s="302" t="s">
        <v>6170</v>
      </c>
      <c r="B4853" s="305">
        <v>104179</v>
      </c>
      <c r="C4853" s="302" t="s">
        <v>6175</v>
      </c>
      <c r="D4853" s="305" t="s">
        <v>36</v>
      </c>
      <c r="E4853" s="306">
        <v>4.6699999999999998E-2</v>
      </c>
    </row>
    <row r="4854" spans="1:5" x14ac:dyDescent="0.25">
      <c r="A4854" s="302" t="s">
        <v>6170</v>
      </c>
      <c r="B4854" s="305">
        <v>89587</v>
      </c>
      <c r="C4854" s="302" t="s">
        <v>6176</v>
      </c>
      <c r="D4854" s="305" t="s">
        <v>36</v>
      </c>
      <c r="E4854" s="306">
        <v>0.2515</v>
      </c>
    </row>
    <row r="4855" spans="1:5" x14ac:dyDescent="0.25">
      <c r="A4855" s="302" t="s">
        <v>6170</v>
      </c>
      <c r="B4855" s="305">
        <v>89535</v>
      </c>
      <c r="C4855" s="302" t="s">
        <v>6177</v>
      </c>
      <c r="D4855" s="305" t="s">
        <v>36</v>
      </c>
      <c r="E4855" s="306">
        <v>0.1368</v>
      </c>
    </row>
    <row r="4856" spans="1:5" x14ac:dyDescent="0.25">
      <c r="A4856" s="302" t="s">
        <v>6170</v>
      </c>
      <c r="B4856" s="305">
        <v>89592</v>
      </c>
      <c r="C4856" s="302" t="s">
        <v>6178</v>
      </c>
      <c r="D4856" s="305" t="s">
        <v>36</v>
      </c>
      <c r="E4856" s="306">
        <v>0.13550000000000001</v>
      </c>
    </row>
    <row r="4857" spans="1:5" x14ac:dyDescent="0.25">
      <c r="A4857" s="302" t="s">
        <v>6170</v>
      </c>
      <c r="B4857" s="305">
        <v>104169</v>
      </c>
      <c r="C4857" s="302" t="s">
        <v>6179</v>
      </c>
      <c r="D4857" s="305" t="s">
        <v>36</v>
      </c>
      <c r="E4857" s="306">
        <v>7.9600000000000004E-2</v>
      </c>
    </row>
    <row r="4858" spans="1:5" x14ac:dyDescent="0.25">
      <c r="A4858" s="302" t="s">
        <v>6170</v>
      </c>
      <c r="B4858" s="305">
        <v>89583</v>
      </c>
      <c r="C4858" s="302" t="s">
        <v>6180</v>
      </c>
      <c r="D4858" s="305" t="s">
        <v>36</v>
      </c>
      <c r="E4858" s="306">
        <v>0.1845</v>
      </c>
    </row>
    <row r="4859" spans="1:5" x14ac:dyDescent="0.25">
      <c r="A4859" s="302" t="s">
        <v>6170</v>
      </c>
      <c r="B4859" s="305">
        <v>89526</v>
      </c>
      <c r="C4859" s="302" t="s">
        <v>6181</v>
      </c>
      <c r="D4859" s="305" t="s">
        <v>36</v>
      </c>
      <c r="E4859" s="306">
        <v>0.1091</v>
      </c>
    </row>
    <row r="4860" spans="1:5" x14ac:dyDescent="0.25">
      <c r="A4860" s="302" t="s">
        <v>6170</v>
      </c>
      <c r="B4860" s="305">
        <v>95695</v>
      </c>
      <c r="C4860" s="302" t="s">
        <v>6182</v>
      </c>
      <c r="D4860" s="305" t="s">
        <v>36</v>
      </c>
      <c r="E4860" s="306">
        <v>0.20499999999999999</v>
      </c>
    </row>
    <row r="4861" spans="1:5" x14ac:dyDescent="0.25">
      <c r="A4861" s="302" t="s">
        <v>6170</v>
      </c>
      <c r="B4861" s="305">
        <v>95694</v>
      </c>
      <c r="C4861" s="302" t="s">
        <v>6183</v>
      </c>
      <c r="D4861" s="305" t="s">
        <v>36</v>
      </c>
      <c r="E4861" s="306">
        <v>0.1085</v>
      </c>
    </row>
    <row r="4862" spans="1:5" x14ac:dyDescent="0.25">
      <c r="A4862" s="302" t="s">
        <v>6170</v>
      </c>
      <c r="B4862" s="305">
        <v>89585</v>
      </c>
      <c r="C4862" s="302" t="s">
        <v>6184</v>
      </c>
      <c r="D4862" s="305" t="s">
        <v>36</v>
      </c>
      <c r="E4862" s="306">
        <v>0.27760000000000001</v>
      </c>
    </row>
    <row r="4863" spans="1:5" x14ac:dyDescent="0.25">
      <c r="A4863" s="302" t="s">
        <v>6170</v>
      </c>
      <c r="B4863" s="305">
        <v>89531</v>
      </c>
      <c r="C4863" s="302" t="s">
        <v>6185</v>
      </c>
      <c r="D4863" s="305" t="s">
        <v>36</v>
      </c>
      <c r="E4863" s="306">
        <v>0.1535</v>
      </c>
    </row>
    <row r="4864" spans="1:5" x14ac:dyDescent="0.25">
      <c r="A4864" s="302" t="s">
        <v>6170</v>
      </c>
      <c r="B4864" s="305">
        <v>89591</v>
      </c>
      <c r="C4864" s="302" t="s">
        <v>6186</v>
      </c>
      <c r="D4864" s="305" t="s">
        <v>36</v>
      </c>
      <c r="E4864" s="306">
        <v>0.16600000000000001</v>
      </c>
    </row>
    <row r="4865" spans="1:5" x14ac:dyDescent="0.25">
      <c r="A4865" s="302" t="s">
        <v>6170</v>
      </c>
      <c r="B4865" s="305">
        <v>104168</v>
      </c>
      <c r="C4865" s="302" t="s">
        <v>6187</v>
      </c>
      <c r="D4865" s="305" t="s">
        <v>36</v>
      </c>
      <c r="E4865" s="306">
        <v>9.8900000000000002E-2</v>
      </c>
    </row>
    <row r="4866" spans="1:5" x14ac:dyDescent="0.25">
      <c r="A4866" s="302" t="s">
        <v>6170</v>
      </c>
      <c r="B4866" s="305">
        <v>89516</v>
      </c>
      <c r="C4866" s="302" t="s">
        <v>6188</v>
      </c>
      <c r="D4866" s="305" t="s">
        <v>36</v>
      </c>
      <c r="E4866" s="306">
        <v>0.25</v>
      </c>
    </row>
    <row r="4867" spans="1:5" x14ac:dyDescent="0.25">
      <c r="A4867" s="302" t="s">
        <v>6170</v>
      </c>
      <c r="B4867" s="305">
        <v>89520</v>
      </c>
      <c r="C4867" s="302" t="s">
        <v>6189</v>
      </c>
      <c r="D4867" s="305" t="s">
        <v>36</v>
      </c>
      <c r="E4867" s="306">
        <v>0.17349999999999999</v>
      </c>
    </row>
    <row r="4868" spans="1:5" x14ac:dyDescent="0.25">
      <c r="A4868" s="302" t="s">
        <v>6170</v>
      </c>
      <c r="B4868" s="305">
        <v>89582</v>
      </c>
      <c r="C4868" s="302" t="s">
        <v>6190</v>
      </c>
      <c r="D4868" s="305" t="s">
        <v>36</v>
      </c>
      <c r="E4868" s="306">
        <v>0.23269999999999999</v>
      </c>
    </row>
    <row r="4869" spans="1:5" x14ac:dyDescent="0.25">
      <c r="A4869" s="302" t="s">
        <v>6170</v>
      </c>
      <c r="B4869" s="305">
        <v>89524</v>
      </c>
      <c r="C4869" s="302" t="s">
        <v>6191</v>
      </c>
      <c r="D4869" s="305" t="s">
        <v>36</v>
      </c>
      <c r="E4869" s="306">
        <v>0.1411</v>
      </c>
    </row>
    <row r="4870" spans="1:5" x14ac:dyDescent="0.25">
      <c r="A4870" s="302" t="s">
        <v>6170</v>
      </c>
      <c r="B4870" s="305">
        <v>89584</v>
      </c>
      <c r="C4870" s="302" t="s">
        <v>6192</v>
      </c>
      <c r="D4870" s="305" t="s">
        <v>36</v>
      </c>
      <c r="E4870" s="306">
        <v>0.28449999999999998</v>
      </c>
    </row>
    <row r="4871" spans="1:5" x14ac:dyDescent="0.25">
      <c r="A4871" s="302" t="s">
        <v>6170</v>
      </c>
      <c r="B4871" s="305">
        <v>89529</v>
      </c>
      <c r="C4871" s="302" t="s">
        <v>6193</v>
      </c>
      <c r="D4871" s="305" t="s">
        <v>36</v>
      </c>
      <c r="E4871" s="306">
        <v>0.15790000000000001</v>
      </c>
    </row>
    <row r="4872" spans="1:5" x14ac:dyDescent="0.25">
      <c r="A4872" s="302" t="s">
        <v>6170</v>
      </c>
      <c r="B4872" s="305">
        <v>89590</v>
      </c>
      <c r="C4872" s="302" t="s">
        <v>6194</v>
      </c>
      <c r="D4872" s="305" t="s">
        <v>36</v>
      </c>
      <c r="E4872" s="306">
        <v>0.16189999999999999</v>
      </c>
    </row>
    <row r="4873" spans="1:5" x14ac:dyDescent="0.25">
      <c r="A4873" s="302" t="s">
        <v>6170</v>
      </c>
      <c r="B4873" s="305">
        <v>104167</v>
      </c>
      <c r="C4873" s="302" t="s">
        <v>6195</v>
      </c>
      <c r="D4873" s="305" t="s">
        <v>36</v>
      </c>
      <c r="E4873" s="306">
        <v>9.6199999999999994E-2</v>
      </c>
    </row>
    <row r="4874" spans="1:5" x14ac:dyDescent="0.25">
      <c r="A4874" s="302" t="s">
        <v>6170</v>
      </c>
      <c r="B4874" s="305">
        <v>89514</v>
      </c>
      <c r="C4874" s="302" t="s">
        <v>6196</v>
      </c>
      <c r="D4874" s="305" t="s">
        <v>36</v>
      </c>
      <c r="E4874" s="306">
        <v>0.25240000000000001</v>
      </c>
    </row>
    <row r="4875" spans="1:5" x14ac:dyDescent="0.25">
      <c r="A4875" s="302" t="s">
        <v>6170</v>
      </c>
      <c r="B4875" s="305">
        <v>89518</v>
      </c>
      <c r="C4875" s="302" t="s">
        <v>6197</v>
      </c>
      <c r="D4875" s="305" t="s">
        <v>36</v>
      </c>
      <c r="E4875" s="306">
        <v>0.1822</v>
      </c>
    </row>
    <row r="4876" spans="1:5" x14ac:dyDescent="0.25">
      <c r="A4876" s="302" t="s">
        <v>6170</v>
      </c>
      <c r="B4876" s="305">
        <v>89581</v>
      </c>
      <c r="C4876" s="302" t="s">
        <v>6198</v>
      </c>
      <c r="D4876" s="305" t="s">
        <v>36</v>
      </c>
      <c r="E4876" s="306">
        <v>0.2361</v>
      </c>
    </row>
    <row r="4877" spans="1:5" x14ac:dyDescent="0.25">
      <c r="A4877" s="302" t="s">
        <v>6170</v>
      </c>
      <c r="B4877" s="305">
        <v>89522</v>
      </c>
      <c r="C4877" s="302" t="s">
        <v>6199</v>
      </c>
      <c r="D4877" s="305" t="s">
        <v>36</v>
      </c>
      <c r="E4877" s="306">
        <v>0.14330000000000001</v>
      </c>
    </row>
    <row r="4878" spans="1:5" x14ac:dyDescent="0.25">
      <c r="A4878" s="302" t="s">
        <v>6170</v>
      </c>
      <c r="B4878" s="305">
        <v>89574</v>
      </c>
      <c r="C4878" s="302" t="s">
        <v>6200</v>
      </c>
      <c r="D4878" s="305" t="s">
        <v>36</v>
      </c>
      <c r="E4878" s="306">
        <v>7.46E-2</v>
      </c>
    </row>
    <row r="4879" spans="1:5" x14ac:dyDescent="0.25">
      <c r="A4879" s="302" t="s">
        <v>6170</v>
      </c>
      <c r="B4879" s="305">
        <v>89690</v>
      </c>
      <c r="C4879" s="302" t="s">
        <v>6201</v>
      </c>
      <c r="D4879" s="305" t="s">
        <v>36</v>
      </c>
      <c r="E4879" s="306">
        <v>0.18429999999999999</v>
      </c>
    </row>
    <row r="4880" spans="1:5" x14ac:dyDescent="0.25">
      <c r="A4880" s="302" t="s">
        <v>6170</v>
      </c>
      <c r="B4880" s="305">
        <v>89567</v>
      </c>
      <c r="C4880" s="302" t="s">
        <v>6202</v>
      </c>
      <c r="D4880" s="305" t="s">
        <v>36</v>
      </c>
      <c r="E4880" s="306">
        <v>9.6299999999999997E-2</v>
      </c>
    </row>
    <row r="4881" spans="1:5" x14ac:dyDescent="0.25">
      <c r="A4881" s="302" t="s">
        <v>6170</v>
      </c>
      <c r="B4881" s="305">
        <v>89692</v>
      </c>
      <c r="C4881" s="302" t="s">
        <v>6203</v>
      </c>
      <c r="D4881" s="305" t="s">
        <v>36</v>
      </c>
      <c r="E4881" s="306">
        <v>0.14219999999999999</v>
      </c>
    </row>
    <row r="4882" spans="1:5" x14ac:dyDescent="0.25">
      <c r="A4882" s="302" t="s">
        <v>6170</v>
      </c>
      <c r="B4882" s="305">
        <v>89569</v>
      </c>
      <c r="C4882" s="302" t="s">
        <v>6204</v>
      </c>
      <c r="D4882" s="305" t="s">
        <v>36</v>
      </c>
      <c r="E4882" s="306">
        <v>7.4899999999999994E-2</v>
      </c>
    </row>
    <row r="4883" spans="1:5" x14ac:dyDescent="0.25">
      <c r="A4883" s="302" t="s">
        <v>6170</v>
      </c>
      <c r="B4883" s="305">
        <v>89699</v>
      </c>
      <c r="C4883" s="302" t="s">
        <v>6205</v>
      </c>
      <c r="D4883" s="305" t="s">
        <v>36</v>
      </c>
      <c r="E4883" s="306">
        <v>0.1225</v>
      </c>
    </row>
    <row r="4884" spans="1:5" x14ac:dyDescent="0.25">
      <c r="A4884" s="302" t="s">
        <v>6170</v>
      </c>
      <c r="B4884" s="305">
        <v>104174</v>
      </c>
      <c r="C4884" s="302" t="s">
        <v>6206</v>
      </c>
      <c r="D4884" s="305" t="s">
        <v>36</v>
      </c>
      <c r="E4884" s="306">
        <v>7.5899999999999995E-2</v>
      </c>
    </row>
    <row r="4885" spans="1:5" x14ac:dyDescent="0.25">
      <c r="A4885" s="302" t="s">
        <v>6170</v>
      </c>
      <c r="B4885" s="305">
        <v>89698</v>
      </c>
      <c r="C4885" s="302" t="s">
        <v>6207</v>
      </c>
      <c r="D4885" s="305" t="s">
        <v>36</v>
      </c>
      <c r="E4885" s="306">
        <v>0.1075</v>
      </c>
    </row>
    <row r="4886" spans="1:5" x14ac:dyDescent="0.25">
      <c r="A4886" s="302" t="s">
        <v>6170</v>
      </c>
      <c r="B4886" s="305">
        <v>104176</v>
      </c>
      <c r="C4886" s="302" t="s">
        <v>6208</v>
      </c>
      <c r="D4886" s="305" t="s">
        <v>36</v>
      </c>
      <c r="E4886" s="306">
        <v>6.2300000000000001E-2</v>
      </c>
    </row>
    <row r="4887" spans="1:5" x14ac:dyDescent="0.25">
      <c r="A4887" s="302" t="s">
        <v>6170</v>
      </c>
      <c r="B4887" s="305">
        <v>89561</v>
      </c>
      <c r="C4887" s="302" t="s">
        <v>6209</v>
      </c>
      <c r="D4887" s="305" t="s">
        <v>36</v>
      </c>
      <c r="E4887" s="306">
        <v>0.18840000000000001</v>
      </c>
    </row>
    <row r="4888" spans="1:5" x14ac:dyDescent="0.25">
      <c r="A4888" s="302" t="s">
        <v>6170</v>
      </c>
      <c r="B4888" s="305">
        <v>89563</v>
      </c>
      <c r="C4888" s="302" t="s">
        <v>6210</v>
      </c>
      <c r="D4888" s="305" t="s">
        <v>36</v>
      </c>
      <c r="E4888" s="306">
        <v>0.1052</v>
      </c>
    </row>
    <row r="4889" spans="1:5" x14ac:dyDescent="0.25">
      <c r="A4889" s="302" t="s">
        <v>6170</v>
      </c>
      <c r="B4889" s="305">
        <v>89685</v>
      </c>
      <c r="C4889" s="302" t="s">
        <v>6211</v>
      </c>
      <c r="D4889" s="305" t="s">
        <v>36</v>
      </c>
      <c r="E4889" s="306">
        <v>0.1721</v>
      </c>
    </row>
    <row r="4890" spans="1:5" x14ac:dyDescent="0.25">
      <c r="A4890" s="302" t="s">
        <v>6170</v>
      </c>
      <c r="B4890" s="305">
        <v>89565</v>
      </c>
      <c r="C4890" s="302" t="s">
        <v>6212</v>
      </c>
      <c r="D4890" s="305" t="s">
        <v>36</v>
      </c>
      <c r="E4890" s="306">
        <v>0.1011</v>
      </c>
    </row>
    <row r="4891" spans="1:5" x14ac:dyDescent="0.25">
      <c r="A4891" s="302" t="s">
        <v>6170</v>
      </c>
      <c r="B4891" s="305">
        <v>89671</v>
      </c>
      <c r="C4891" s="302" t="s">
        <v>6213</v>
      </c>
      <c r="D4891" s="305" t="s">
        <v>36</v>
      </c>
      <c r="E4891" s="306">
        <v>0.1845</v>
      </c>
    </row>
    <row r="4892" spans="1:5" x14ac:dyDescent="0.25">
      <c r="A4892" s="302" t="s">
        <v>6170</v>
      </c>
      <c r="B4892" s="305">
        <v>89556</v>
      </c>
      <c r="C4892" s="302" t="s">
        <v>6214</v>
      </c>
      <c r="D4892" s="305" t="s">
        <v>36</v>
      </c>
      <c r="E4892" s="306">
        <v>9.6299999999999997E-2</v>
      </c>
    </row>
    <row r="4893" spans="1:5" x14ac:dyDescent="0.25">
      <c r="A4893" s="302" t="s">
        <v>6170</v>
      </c>
      <c r="B4893" s="305">
        <v>89679</v>
      </c>
      <c r="C4893" s="302" t="s">
        <v>6215</v>
      </c>
      <c r="D4893" s="305" t="s">
        <v>36</v>
      </c>
      <c r="E4893" s="306">
        <v>0.1162</v>
      </c>
    </row>
    <row r="4894" spans="1:5" x14ac:dyDescent="0.25">
      <c r="A4894" s="302" t="s">
        <v>6170</v>
      </c>
      <c r="B4894" s="305">
        <v>104171</v>
      </c>
      <c r="C4894" s="302" t="s">
        <v>6216</v>
      </c>
      <c r="D4894" s="305" t="s">
        <v>36</v>
      </c>
      <c r="E4894" s="306">
        <v>8.0799999999999997E-2</v>
      </c>
    </row>
    <row r="4895" spans="1:5" x14ac:dyDescent="0.25">
      <c r="A4895" s="302" t="s">
        <v>6170</v>
      </c>
      <c r="B4895" s="305">
        <v>89600</v>
      </c>
      <c r="C4895" s="302" t="s">
        <v>6217</v>
      </c>
      <c r="D4895" s="305" t="s">
        <v>36</v>
      </c>
      <c r="E4895" s="306">
        <v>0.20649999999999999</v>
      </c>
    </row>
    <row r="4896" spans="1:5" x14ac:dyDescent="0.25">
      <c r="A4896" s="302" t="s">
        <v>6170</v>
      </c>
      <c r="B4896" s="305">
        <v>89548</v>
      </c>
      <c r="C4896" s="302" t="s">
        <v>6218</v>
      </c>
      <c r="D4896" s="305" t="s">
        <v>36</v>
      </c>
      <c r="E4896" s="306">
        <v>0.12330000000000001</v>
      </c>
    </row>
    <row r="4897" spans="1:5" x14ac:dyDescent="0.25">
      <c r="A4897" s="302" t="s">
        <v>6170</v>
      </c>
      <c r="B4897" s="305">
        <v>89669</v>
      </c>
      <c r="C4897" s="302" t="s">
        <v>6219</v>
      </c>
      <c r="D4897" s="305" t="s">
        <v>36</v>
      </c>
      <c r="E4897" s="306">
        <v>0.24540000000000001</v>
      </c>
    </row>
    <row r="4898" spans="1:5" x14ac:dyDescent="0.25">
      <c r="A4898" s="302" t="s">
        <v>6170</v>
      </c>
      <c r="B4898" s="305">
        <v>89554</v>
      </c>
      <c r="C4898" s="302" t="s">
        <v>6220</v>
      </c>
      <c r="D4898" s="305" t="s">
        <v>36</v>
      </c>
      <c r="E4898" s="306">
        <v>0.13300000000000001</v>
      </c>
    </row>
    <row r="4899" spans="1:5" x14ac:dyDescent="0.25">
      <c r="A4899" s="302" t="s">
        <v>6170</v>
      </c>
      <c r="B4899" s="305">
        <v>89677</v>
      </c>
      <c r="C4899" s="302" t="s">
        <v>6221</v>
      </c>
      <c r="D4899" s="305" t="s">
        <v>36</v>
      </c>
      <c r="E4899" s="306">
        <v>0.184</v>
      </c>
    </row>
    <row r="4900" spans="1:5" x14ac:dyDescent="0.25">
      <c r="A4900" s="302" t="s">
        <v>6170</v>
      </c>
      <c r="B4900" s="305">
        <v>104170</v>
      </c>
      <c r="C4900" s="302" t="s">
        <v>6222</v>
      </c>
      <c r="D4900" s="305" t="s">
        <v>36</v>
      </c>
      <c r="E4900" s="306">
        <v>0.1108</v>
      </c>
    </row>
    <row r="4901" spans="1:5" x14ac:dyDescent="0.25">
      <c r="A4901" s="302" t="s">
        <v>6170</v>
      </c>
      <c r="B4901" s="305">
        <v>89544</v>
      </c>
      <c r="C4901" s="302" t="s">
        <v>6223</v>
      </c>
      <c r="D4901" s="305" t="s">
        <v>36</v>
      </c>
      <c r="E4901" s="306">
        <v>0.16200000000000001</v>
      </c>
    </row>
    <row r="4902" spans="1:5" x14ac:dyDescent="0.25">
      <c r="A4902" s="302" t="s">
        <v>6170</v>
      </c>
      <c r="B4902" s="305">
        <v>89545</v>
      </c>
      <c r="C4902" s="302" t="s">
        <v>6224</v>
      </c>
      <c r="D4902" s="305" t="s">
        <v>36</v>
      </c>
      <c r="E4902" s="306">
        <v>0.1072</v>
      </c>
    </row>
    <row r="4903" spans="1:5" x14ac:dyDescent="0.25">
      <c r="A4903" s="302" t="s">
        <v>6170</v>
      </c>
      <c r="B4903" s="305">
        <v>89599</v>
      </c>
      <c r="C4903" s="302" t="s">
        <v>6225</v>
      </c>
      <c r="D4903" s="305" t="s">
        <v>36</v>
      </c>
      <c r="E4903" s="306">
        <v>0.20710000000000001</v>
      </c>
    </row>
    <row r="4904" spans="1:5" x14ac:dyDescent="0.25">
      <c r="A4904" s="302" t="s">
        <v>6170</v>
      </c>
      <c r="B4904" s="305">
        <v>89547</v>
      </c>
      <c r="C4904" s="302" t="s">
        <v>6226</v>
      </c>
      <c r="D4904" s="305" t="s">
        <v>36</v>
      </c>
      <c r="E4904" s="306">
        <v>0.1237</v>
      </c>
    </row>
    <row r="4905" spans="1:5" x14ac:dyDescent="0.25">
      <c r="A4905" s="302" t="s">
        <v>6170</v>
      </c>
      <c r="B4905" s="305">
        <v>89495</v>
      </c>
      <c r="C4905" s="302" t="s">
        <v>6227</v>
      </c>
      <c r="D4905" s="305" t="s">
        <v>36</v>
      </c>
      <c r="E4905" s="306">
        <v>0.2964</v>
      </c>
    </row>
    <row r="4906" spans="1:5" x14ac:dyDescent="0.25">
      <c r="A4906" s="302" t="s">
        <v>6170</v>
      </c>
      <c r="B4906" s="305">
        <v>89673</v>
      </c>
      <c r="C4906" s="302" t="s">
        <v>6228</v>
      </c>
      <c r="D4906" s="305" t="s">
        <v>36</v>
      </c>
      <c r="E4906" s="306">
        <v>0.1908</v>
      </c>
    </row>
    <row r="4907" spans="1:5" x14ac:dyDescent="0.25">
      <c r="A4907" s="302" t="s">
        <v>6170</v>
      </c>
      <c r="B4907" s="305">
        <v>89557</v>
      </c>
      <c r="C4907" s="302" t="s">
        <v>6229</v>
      </c>
      <c r="D4907" s="305" t="s">
        <v>36</v>
      </c>
      <c r="E4907" s="306">
        <v>0.1051</v>
      </c>
    </row>
    <row r="4908" spans="1:5" x14ac:dyDescent="0.25">
      <c r="A4908" s="302" t="s">
        <v>6170</v>
      </c>
      <c r="B4908" s="305">
        <v>89681</v>
      </c>
      <c r="C4908" s="302" t="s">
        <v>6230</v>
      </c>
      <c r="D4908" s="305" t="s">
        <v>36</v>
      </c>
      <c r="E4908" s="306">
        <v>0.12570000000000001</v>
      </c>
    </row>
    <row r="4909" spans="1:5" x14ac:dyDescent="0.25">
      <c r="A4909" s="302" t="s">
        <v>6170</v>
      </c>
      <c r="B4909" s="305">
        <v>104173</v>
      </c>
      <c r="C4909" s="302" t="s">
        <v>6231</v>
      </c>
      <c r="D4909" s="305" t="s">
        <v>36</v>
      </c>
      <c r="E4909" s="306">
        <v>8.0799999999999997E-2</v>
      </c>
    </row>
    <row r="4910" spans="1:5" x14ac:dyDescent="0.25">
      <c r="A4910" s="302" t="s">
        <v>6170</v>
      </c>
      <c r="B4910" s="305">
        <v>89549</v>
      </c>
      <c r="C4910" s="302" t="s">
        <v>6232</v>
      </c>
      <c r="D4910" s="305" t="s">
        <v>36</v>
      </c>
      <c r="E4910" s="306">
        <v>0.12239999999999999</v>
      </c>
    </row>
    <row r="4911" spans="1:5" x14ac:dyDescent="0.25">
      <c r="A4911" s="302" t="s">
        <v>6170</v>
      </c>
      <c r="B4911" s="305">
        <v>89578</v>
      </c>
      <c r="C4911" s="302" t="s">
        <v>6233</v>
      </c>
      <c r="D4911" s="305" t="s">
        <v>8</v>
      </c>
      <c r="E4911" s="306">
        <v>0.1009</v>
      </c>
    </row>
    <row r="4912" spans="1:5" x14ac:dyDescent="0.25">
      <c r="A4912" s="302" t="s">
        <v>6170</v>
      </c>
      <c r="B4912" s="305">
        <v>89512</v>
      </c>
      <c r="C4912" s="302" t="s">
        <v>1119</v>
      </c>
      <c r="D4912" s="305" t="s">
        <v>8</v>
      </c>
      <c r="E4912" s="306">
        <v>0.374</v>
      </c>
    </row>
    <row r="4913" spans="1:5" x14ac:dyDescent="0.25">
      <c r="A4913" s="302" t="s">
        <v>6170</v>
      </c>
      <c r="B4913" s="305">
        <v>89580</v>
      </c>
      <c r="C4913" s="302" t="s">
        <v>6234</v>
      </c>
      <c r="D4913" s="305" t="s">
        <v>8</v>
      </c>
      <c r="E4913" s="306">
        <v>8.4099999999999994E-2</v>
      </c>
    </row>
    <row r="4914" spans="1:5" x14ac:dyDescent="0.25">
      <c r="A4914" s="302" t="s">
        <v>6170</v>
      </c>
      <c r="B4914" s="305">
        <v>104166</v>
      </c>
      <c r="C4914" s="302" t="s">
        <v>435</v>
      </c>
      <c r="D4914" s="305" t="s">
        <v>8</v>
      </c>
      <c r="E4914" s="306">
        <v>0.1512</v>
      </c>
    </row>
    <row r="4915" spans="1:5" x14ac:dyDescent="0.25">
      <c r="A4915" s="302" t="s">
        <v>6170</v>
      </c>
      <c r="B4915" s="305">
        <v>89508</v>
      </c>
      <c r="C4915" s="302" t="s">
        <v>6235</v>
      </c>
      <c r="D4915" s="305" t="s">
        <v>8</v>
      </c>
      <c r="E4915" s="306">
        <v>0.40410000000000001</v>
      </c>
    </row>
    <row r="4916" spans="1:5" x14ac:dyDescent="0.25">
      <c r="A4916" s="302" t="s">
        <v>6170</v>
      </c>
      <c r="B4916" s="305">
        <v>89509</v>
      </c>
      <c r="C4916" s="302" t="s">
        <v>6236</v>
      </c>
      <c r="D4916" s="305" t="s">
        <v>8</v>
      </c>
      <c r="E4916" s="306">
        <v>0.38140000000000002</v>
      </c>
    </row>
    <row r="4917" spans="1:5" x14ac:dyDescent="0.25">
      <c r="A4917" s="302" t="s">
        <v>6170</v>
      </c>
      <c r="B4917" s="305">
        <v>89576</v>
      </c>
      <c r="C4917" s="302" t="s">
        <v>6237</v>
      </c>
      <c r="D4917" s="305" t="s">
        <v>8</v>
      </c>
      <c r="E4917" s="306">
        <v>7.9000000000000001E-2</v>
      </c>
    </row>
    <row r="4918" spans="1:5" x14ac:dyDescent="0.25">
      <c r="A4918" s="302" t="s">
        <v>6170</v>
      </c>
      <c r="B4918" s="305">
        <v>89511</v>
      </c>
      <c r="C4918" s="302" t="s">
        <v>6238</v>
      </c>
      <c r="D4918" s="305" t="s">
        <v>8</v>
      </c>
      <c r="E4918" s="306">
        <v>0.34489999999999998</v>
      </c>
    </row>
    <row r="4919" spans="1:5" x14ac:dyDescent="0.25">
      <c r="A4919" s="302" t="s">
        <v>6170</v>
      </c>
      <c r="B4919" s="305">
        <v>89675</v>
      </c>
      <c r="C4919" s="302" t="s">
        <v>6239</v>
      </c>
      <c r="D4919" s="305" t="s">
        <v>36</v>
      </c>
      <c r="E4919" s="306">
        <v>0.1144</v>
      </c>
    </row>
    <row r="4920" spans="1:5" x14ac:dyDescent="0.25">
      <c r="A4920" s="302" t="s">
        <v>6170</v>
      </c>
      <c r="B4920" s="305">
        <v>89559</v>
      </c>
      <c r="C4920" s="302" t="s">
        <v>6240</v>
      </c>
      <c r="D4920" s="305" t="s">
        <v>36</v>
      </c>
      <c r="E4920" s="306">
        <v>5.74E-2</v>
      </c>
    </row>
    <row r="4921" spans="1:5" x14ac:dyDescent="0.25">
      <c r="A4921" s="302" t="s">
        <v>6170</v>
      </c>
      <c r="B4921" s="305">
        <v>104172</v>
      </c>
      <c r="C4921" s="302" t="s">
        <v>6241</v>
      </c>
      <c r="D4921" s="305" t="s">
        <v>36</v>
      </c>
      <c r="E4921" s="306">
        <v>2.8199999999999999E-2</v>
      </c>
    </row>
    <row r="4922" spans="1:5" x14ac:dyDescent="0.25">
      <c r="A4922" s="302" t="s">
        <v>6170</v>
      </c>
      <c r="B4922" s="305">
        <v>89683</v>
      </c>
      <c r="C4922" s="302" t="s">
        <v>6242</v>
      </c>
      <c r="D4922" s="305" t="s">
        <v>36</v>
      </c>
      <c r="E4922" s="306">
        <v>0.05</v>
      </c>
    </row>
    <row r="4923" spans="1:5" x14ac:dyDescent="0.25">
      <c r="A4923" s="302" t="s">
        <v>6170</v>
      </c>
      <c r="B4923" s="305">
        <v>89667</v>
      </c>
      <c r="C4923" s="302" t="s">
        <v>6243</v>
      </c>
      <c r="D4923" s="305" t="s">
        <v>36</v>
      </c>
      <c r="E4923" s="306">
        <v>0.1195</v>
      </c>
    </row>
    <row r="4924" spans="1:5" x14ac:dyDescent="0.25">
      <c r="A4924" s="302" t="s">
        <v>6170</v>
      </c>
      <c r="B4924" s="305">
        <v>89550</v>
      </c>
      <c r="C4924" s="302" t="s">
        <v>6244</v>
      </c>
      <c r="D4924" s="305" t="s">
        <v>36</v>
      </c>
      <c r="E4924" s="306">
        <v>6.83E-2</v>
      </c>
    </row>
    <row r="4925" spans="1:5" x14ac:dyDescent="0.25">
      <c r="A4925" s="302" t="s">
        <v>6170</v>
      </c>
      <c r="B4925" s="305">
        <v>89693</v>
      </c>
      <c r="C4925" s="302" t="s">
        <v>6245</v>
      </c>
      <c r="D4925" s="305" t="s">
        <v>36</v>
      </c>
      <c r="E4925" s="306">
        <v>0.21</v>
      </c>
    </row>
    <row r="4926" spans="1:5" x14ac:dyDescent="0.25">
      <c r="A4926" s="302" t="s">
        <v>6170</v>
      </c>
      <c r="B4926" s="305">
        <v>89571</v>
      </c>
      <c r="C4926" s="302" t="s">
        <v>6246</v>
      </c>
      <c r="D4926" s="305" t="s">
        <v>36</v>
      </c>
      <c r="E4926" s="306">
        <v>0.1114</v>
      </c>
    </row>
    <row r="4927" spans="1:5" x14ac:dyDescent="0.25">
      <c r="A4927" s="302" t="s">
        <v>6170</v>
      </c>
      <c r="B4927" s="305">
        <v>89696</v>
      </c>
      <c r="C4927" s="302" t="s">
        <v>6247</v>
      </c>
      <c r="D4927" s="305" t="s">
        <v>36</v>
      </c>
      <c r="E4927" s="306">
        <v>0.1721</v>
      </c>
    </row>
    <row r="4928" spans="1:5" x14ac:dyDescent="0.25">
      <c r="A4928" s="302" t="s">
        <v>6170</v>
      </c>
      <c r="B4928" s="305">
        <v>89573</v>
      </c>
      <c r="C4928" s="302" t="s">
        <v>6248</v>
      </c>
      <c r="D4928" s="305" t="s">
        <v>36</v>
      </c>
      <c r="E4928" s="306">
        <v>9.2200000000000004E-2</v>
      </c>
    </row>
    <row r="4929" spans="1:5" x14ac:dyDescent="0.25">
      <c r="A4929" s="302" t="s">
        <v>6170</v>
      </c>
      <c r="B4929" s="305">
        <v>89704</v>
      </c>
      <c r="C4929" s="302" t="s">
        <v>6249</v>
      </c>
      <c r="D4929" s="305" t="s">
        <v>36</v>
      </c>
      <c r="E4929" s="306">
        <v>0.16270000000000001</v>
      </c>
    </row>
    <row r="4930" spans="1:5" x14ac:dyDescent="0.25">
      <c r="A4930" s="302" t="s">
        <v>6170</v>
      </c>
      <c r="B4930" s="305">
        <v>104175</v>
      </c>
      <c r="C4930" s="302" t="s">
        <v>6250</v>
      </c>
      <c r="D4930" s="305" t="s">
        <v>36</v>
      </c>
      <c r="E4930" s="306">
        <v>0.1026</v>
      </c>
    </row>
    <row r="4931" spans="1:5" x14ac:dyDescent="0.25">
      <c r="A4931" s="302" t="s">
        <v>6170</v>
      </c>
      <c r="B4931" s="305">
        <v>89701</v>
      </c>
      <c r="C4931" s="302" t="s">
        <v>6251</v>
      </c>
      <c r="D4931" s="305" t="s">
        <v>36</v>
      </c>
      <c r="E4931" s="306">
        <v>0.14630000000000001</v>
      </c>
    </row>
    <row r="4932" spans="1:5" x14ac:dyDescent="0.25">
      <c r="A4932" s="302" t="s">
        <v>6170</v>
      </c>
      <c r="B4932" s="305">
        <v>104177</v>
      </c>
      <c r="C4932" s="302" t="s">
        <v>6252</v>
      </c>
      <c r="D4932" s="305" t="s">
        <v>36</v>
      </c>
      <c r="E4932" s="306">
        <v>8.6300000000000002E-2</v>
      </c>
    </row>
    <row r="4933" spans="1:5" x14ac:dyDescent="0.25">
      <c r="A4933" s="302" t="s">
        <v>6170</v>
      </c>
      <c r="B4933" s="305">
        <v>89566</v>
      </c>
      <c r="C4933" s="302" t="s">
        <v>6253</v>
      </c>
      <c r="D4933" s="305" t="s">
        <v>36</v>
      </c>
      <c r="E4933" s="306">
        <v>0.1196</v>
      </c>
    </row>
    <row r="4934" spans="1:5" x14ac:dyDescent="0.25">
      <c r="A4934" s="302" t="s">
        <v>6170</v>
      </c>
      <c r="B4934" s="305">
        <v>89687</v>
      </c>
      <c r="C4934" s="302" t="s">
        <v>6254</v>
      </c>
      <c r="D4934" s="305" t="s">
        <v>36</v>
      </c>
      <c r="E4934" s="306">
        <v>0.2006</v>
      </c>
    </row>
    <row r="4935" spans="1:5" x14ac:dyDescent="0.25">
      <c r="A4935" s="302" t="s">
        <v>6255</v>
      </c>
      <c r="B4935" s="305">
        <v>102253</v>
      </c>
      <c r="C4935" s="302" t="s">
        <v>6256</v>
      </c>
      <c r="D4935" s="305" t="s">
        <v>237</v>
      </c>
      <c r="E4935" s="306">
        <v>0.12130000000000001</v>
      </c>
    </row>
    <row r="4936" spans="1:5" x14ac:dyDescent="0.25">
      <c r="A4936" s="302" t="s">
        <v>6255</v>
      </c>
      <c r="B4936" s="305">
        <v>102254</v>
      </c>
      <c r="C4936" s="302" t="s">
        <v>6257</v>
      </c>
      <c r="D4936" s="305" t="s">
        <v>237</v>
      </c>
      <c r="E4936" s="306">
        <v>9.8599999999999993E-2</v>
      </c>
    </row>
    <row r="4937" spans="1:5" x14ac:dyDescent="0.25">
      <c r="A4937" s="302" t="s">
        <v>6255</v>
      </c>
      <c r="B4937" s="305">
        <v>102257</v>
      </c>
      <c r="C4937" s="302" t="s">
        <v>6258</v>
      </c>
      <c r="D4937" s="305" t="s">
        <v>237</v>
      </c>
      <c r="E4937" s="306">
        <v>0.26879999999999998</v>
      </c>
    </row>
    <row r="4938" spans="1:5" x14ac:dyDescent="0.25">
      <c r="A4938" s="302" t="s">
        <v>6255</v>
      </c>
      <c r="B4938" s="305">
        <v>102235</v>
      </c>
      <c r="C4938" s="302" t="s">
        <v>6259</v>
      </c>
      <c r="D4938" s="305" t="s">
        <v>237</v>
      </c>
      <c r="E4938" s="306">
        <v>0.1991</v>
      </c>
    </row>
    <row r="4939" spans="1:5" x14ac:dyDescent="0.25">
      <c r="A4939" s="302" t="s">
        <v>6255</v>
      </c>
      <c r="B4939" s="305">
        <v>102255</v>
      </c>
      <c r="C4939" s="302" t="s">
        <v>6260</v>
      </c>
      <c r="D4939" s="305" t="s">
        <v>237</v>
      </c>
      <c r="E4939" s="306">
        <v>0.22389999999999999</v>
      </c>
    </row>
    <row r="4940" spans="1:5" x14ac:dyDescent="0.25">
      <c r="A4940" s="302" t="s">
        <v>6255</v>
      </c>
      <c r="B4940" s="305">
        <v>102256</v>
      </c>
      <c r="C4940" s="302" t="s">
        <v>6261</v>
      </c>
      <c r="D4940" s="305" t="s">
        <v>237</v>
      </c>
      <c r="E4940" s="306">
        <v>0.18509999999999999</v>
      </c>
    </row>
    <row r="4941" spans="1:5" x14ac:dyDescent="0.25">
      <c r="A4941" s="302" t="s">
        <v>6255</v>
      </c>
      <c r="B4941" s="305">
        <v>102258</v>
      </c>
      <c r="C4941" s="302" t="s">
        <v>6262</v>
      </c>
      <c r="D4941" s="305" t="s">
        <v>237</v>
      </c>
      <c r="E4941" s="306">
        <v>0.45179999999999998</v>
      </c>
    </row>
    <row r="4942" spans="1:5" x14ac:dyDescent="0.25">
      <c r="A4942" s="302" t="s">
        <v>6263</v>
      </c>
      <c r="B4942" s="305">
        <v>101912</v>
      </c>
      <c r="C4942" s="302" t="s">
        <v>6264</v>
      </c>
      <c r="D4942" s="305" t="s">
        <v>36</v>
      </c>
      <c r="E4942" s="306">
        <v>9.0999999999999998E-2</v>
      </c>
    </row>
    <row r="4943" spans="1:5" x14ac:dyDescent="0.25">
      <c r="A4943" s="302" t="s">
        <v>6263</v>
      </c>
      <c r="B4943" s="305">
        <v>96765</v>
      </c>
      <c r="C4943" s="302" t="s">
        <v>6265</v>
      </c>
      <c r="D4943" s="305" t="s">
        <v>36</v>
      </c>
      <c r="E4943" s="306">
        <v>0.1019</v>
      </c>
    </row>
    <row r="4944" spans="1:5" x14ac:dyDescent="0.25">
      <c r="A4944" s="302" t="s">
        <v>6263</v>
      </c>
      <c r="B4944" s="305">
        <v>97430</v>
      </c>
      <c r="C4944" s="302" t="s">
        <v>6266</v>
      </c>
      <c r="D4944" s="305" t="s">
        <v>36</v>
      </c>
      <c r="E4944" s="306">
        <v>0.4597</v>
      </c>
    </row>
    <row r="4945" spans="1:5" x14ac:dyDescent="0.25">
      <c r="A4945" s="302" t="s">
        <v>6263</v>
      </c>
      <c r="B4945" s="305">
        <v>97431</v>
      </c>
      <c r="C4945" s="302" t="s">
        <v>6267</v>
      </c>
      <c r="D4945" s="305" t="s">
        <v>36</v>
      </c>
      <c r="E4945" s="306">
        <v>0.47420000000000001</v>
      </c>
    </row>
    <row r="4946" spans="1:5" x14ac:dyDescent="0.25">
      <c r="A4946" s="302" t="s">
        <v>6263</v>
      </c>
      <c r="B4946" s="305">
        <v>97432</v>
      </c>
      <c r="C4946" s="302" t="s">
        <v>6268</v>
      </c>
      <c r="D4946" s="305" t="s">
        <v>36</v>
      </c>
      <c r="E4946" s="306">
        <v>0.47489999999999999</v>
      </c>
    </row>
    <row r="4947" spans="1:5" x14ac:dyDescent="0.25">
      <c r="A4947" s="302" t="s">
        <v>6263</v>
      </c>
      <c r="B4947" s="305">
        <v>101913</v>
      </c>
      <c r="C4947" s="302" t="s">
        <v>6269</v>
      </c>
      <c r="D4947" s="305" t="s">
        <v>36</v>
      </c>
      <c r="E4947" s="306">
        <v>0.12709999999999999</v>
      </c>
    </row>
    <row r="4948" spans="1:5" x14ac:dyDescent="0.25">
      <c r="A4948" s="302" t="s">
        <v>6263</v>
      </c>
      <c r="B4948" s="305">
        <v>101914</v>
      </c>
      <c r="C4948" s="302" t="s">
        <v>6270</v>
      </c>
      <c r="D4948" s="305" t="s">
        <v>36</v>
      </c>
      <c r="E4948" s="306">
        <v>0.1255</v>
      </c>
    </row>
    <row r="4949" spans="1:5" x14ac:dyDescent="0.25">
      <c r="A4949" s="302" t="s">
        <v>6263</v>
      </c>
      <c r="B4949" s="305">
        <v>101915</v>
      </c>
      <c r="C4949" s="302" t="s">
        <v>6271</v>
      </c>
      <c r="D4949" s="305" t="s">
        <v>36</v>
      </c>
      <c r="E4949" s="306">
        <v>1.9699999999999999E-2</v>
      </c>
    </row>
    <row r="4950" spans="1:5" x14ac:dyDescent="0.25">
      <c r="A4950" s="302" t="s">
        <v>6263</v>
      </c>
      <c r="B4950" s="305">
        <v>97433</v>
      </c>
      <c r="C4950" s="302" t="s">
        <v>6272</v>
      </c>
      <c r="D4950" s="305" t="s">
        <v>36</v>
      </c>
      <c r="E4950" s="306">
        <v>0.30809999999999998</v>
      </c>
    </row>
    <row r="4951" spans="1:5" x14ac:dyDescent="0.25">
      <c r="A4951" s="302" t="s">
        <v>6263</v>
      </c>
      <c r="B4951" s="305">
        <v>97435</v>
      </c>
      <c r="C4951" s="302" t="s">
        <v>6273</v>
      </c>
      <c r="D4951" s="305" t="s">
        <v>36</v>
      </c>
      <c r="E4951" s="306">
        <v>0.30380000000000001</v>
      </c>
    </row>
    <row r="4952" spans="1:5" x14ac:dyDescent="0.25">
      <c r="A4952" s="302" t="s">
        <v>6263</v>
      </c>
      <c r="B4952" s="305">
        <v>97437</v>
      </c>
      <c r="C4952" s="302" t="s">
        <v>6274</v>
      </c>
      <c r="D4952" s="305" t="s">
        <v>36</v>
      </c>
      <c r="E4952" s="306">
        <v>0.30049999999999999</v>
      </c>
    </row>
    <row r="4953" spans="1:5" x14ac:dyDescent="0.25">
      <c r="A4953" s="302" t="s">
        <v>6263</v>
      </c>
      <c r="B4953" s="305">
        <v>97546</v>
      </c>
      <c r="C4953" s="302" t="s">
        <v>6275</v>
      </c>
      <c r="D4953" s="305" t="s">
        <v>36</v>
      </c>
      <c r="E4953" s="306">
        <v>0.32629999999999998</v>
      </c>
    </row>
    <row r="4954" spans="1:5" x14ac:dyDescent="0.25">
      <c r="A4954" s="302" t="s">
        <v>6263</v>
      </c>
      <c r="B4954" s="305">
        <v>97548</v>
      </c>
      <c r="C4954" s="302" t="s">
        <v>6276</v>
      </c>
      <c r="D4954" s="305" t="s">
        <v>36</v>
      </c>
      <c r="E4954" s="306">
        <v>0.38290000000000002</v>
      </c>
    </row>
    <row r="4955" spans="1:5" x14ac:dyDescent="0.25">
      <c r="A4955" s="302" t="s">
        <v>6263</v>
      </c>
      <c r="B4955" s="305">
        <v>97550</v>
      </c>
      <c r="C4955" s="302" t="s">
        <v>6277</v>
      </c>
      <c r="D4955" s="305" t="s">
        <v>36</v>
      </c>
      <c r="E4955" s="306">
        <v>0.45960000000000001</v>
      </c>
    </row>
    <row r="4956" spans="1:5" x14ac:dyDescent="0.25">
      <c r="A4956" s="302" t="s">
        <v>6263</v>
      </c>
      <c r="B4956" s="305">
        <v>97479</v>
      </c>
      <c r="C4956" s="302" t="s">
        <v>6278</v>
      </c>
      <c r="D4956" s="305" t="s">
        <v>36</v>
      </c>
      <c r="E4956" s="306">
        <v>0.25059999999999999</v>
      </c>
    </row>
    <row r="4957" spans="1:5" x14ac:dyDescent="0.25">
      <c r="A4957" s="302" t="s">
        <v>6263</v>
      </c>
      <c r="B4957" s="305">
        <v>97517</v>
      </c>
      <c r="C4957" s="302" t="s">
        <v>6279</v>
      </c>
      <c r="D4957" s="305" t="s">
        <v>36</v>
      </c>
      <c r="E4957" s="306">
        <v>0.20549999999999999</v>
      </c>
    </row>
    <row r="4958" spans="1:5" x14ac:dyDescent="0.25">
      <c r="A4958" s="302" t="s">
        <v>6263</v>
      </c>
      <c r="B4958" s="305">
        <v>97481</v>
      </c>
      <c r="C4958" s="302" t="s">
        <v>6280</v>
      </c>
      <c r="D4958" s="305" t="s">
        <v>36</v>
      </c>
      <c r="E4958" s="306">
        <v>0.21920000000000001</v>
      </c>
    </row>
    <row r="4959" spans="1:5" x14ac:dyDescent="0.25">
      <c r="A4959" s="302" t="s">
        <v>6263</v>
      </c>
      <c r="B4959" s="305">
        <v>97519</v>
      </c>
      <c r="C4959" s="302" t="s">
        <v>6281</v>
      </c>
      <c r="D4959" s="305" t="s">
        <v>36</v>
      </c>
      <c r="E4959" s="306">
        <v>0.1618</v>
      </c>
    </row>
    <row r="4960" spans="1:5" x14ac:dyDescent="0.25">
      <c r="A4960" s="302" t="s">
        <v>6263</v>
      </c>
      <c r="B4960" s="305">
        <v>97483</v>
      </c>
      <c r="C4960" s="302" t="s">
        <v>6282</v>
      </c>
      <c r="D4960" s="305" t="s">
        <v>36</v>
      </c>
      <c r="E4960" s="306">
        <v>0.19420000000000001</v>
      </c>
    </row>
    <row r="4961" spans="1:5" x14ac:dyDescent="0.25">
      <c r="A4961" s="302" t="s">
        <v>6263</v>
      </c>
      <c r="B4961" s="305">
        <v>97521</v>
      </c>
      <c r="C4961" s="302" t="s">
        <v>6283</v>
      </c>
      <c r="D4961" s="305" t="s">
        <v>36</v>
      </c>
      <c r="E4961" s="306">
        <v>0.13139999999999999</v>
      </c>
    </row>
    <row r="4962" spans="1:5" x14ac:dyDescent="0.25">
      <c r="A4962" s="302" t="s">
        <v>6263</v>
      </c>
      <c r="B4962" s="305">
        <v>97452</v>
      </c>
      <c r="C4962" s="302" t="s">
        <v>6284</v>
      </c>
      <c r="D4962" s="305" t="s">
        <v>36</v>
      </c>
      <c r="E4962" s="306">
        <v>0.26519999999999999</v>
      </c>
    </row>
    <row r="4963" spans="1:5" x14ac:dyDescent="0.25">
      <c r="A4963" s="302" t="s">
        <v>6263</v>
      </c>
      <c r="B4963" s="305">
        <v>97485</v>
      </c>
      <c r="C4963" s="302" t="s">
        <v>6285</v>
      </c>
      <c r="D4963" s="305" t="s">
        <v>36</v>
      </c>
      <c r="E4963" s="306">
        <v>0.17499999999999999</v>
      </c>
    </row>
    <row r="4964" spans="1:5" x14ac:dyDescent="0.25">
      <c r="A4964" s="302" t="s">
        <v>6263</v>
      </c>
      <c r="B4964" s="305">
        <v>97523</v>
      </c>
      <c r="C4964" s="302" t="s">
        <v>6286</v>
      </c>
      <c r="D4964" s="305" t="s">
        <v>36</v>
      </c>
      <c r="E4964" s="306">
        <v>0.1095</v>
      </c>
    </row>
    <row r="4965" spans="1:5" x14ac:dyDescent="0.25">
      <c r="A4965" s="302" t="s">
        <v>6263</v>
      </c>
      <c r="B4965" s="305">
        <v>97454</v>
      </c>
      <c r="C4965" s="302" t="s">
        <v>6287</v>
      </c>
      <c r="D4965" s="305" t="s">
        <v>36</v>
      </c>
      <c r="E4965" s="306">
        <v>0.16689999999999999</v>
      </c>
    </row>
    <row r="4966" spans="1:5" x14ac:dyDescent="0.25">
      <c r="A4966" s="302" t="s">
        <v>6263</v>
      </c>
      <c r="B4966" s="305">
        <v>97487</v>
      </c>
      <c r="C4966" s="302" t="s">
        <v>6288</v>
      </c>
      <c r="D4966" s="305" t="s">
        <v>36</v>
      </c>
      <c r="E4966" s="306">
        <v>0.1216</v>
      </c>
    </row>
    <row r="4967" spans="1:5" x14ac:dyDescent="0.25">
      <c r="A4967" s="302" t="s">
        <v>6263</v>
      </c>
      <c r="B4967" s="305">
        <v>97525</v>
      </c>
      <c r="C4967" s="302" t="s">
        <v>6289</v>
      </c>
      <c r="D4967" s="305" t="s">
        <v>36</v>
      </c>
      <c r="E4967" s="306">
        <v>6.88E-2</v>
      </c>
    </row>
    <row r="4968" spans="1:5" x14ac:dyDescent="0.25">
      <c r="A4968" s="302" t="s">
        <v>6263</v>
      </c>
      <c r="B4968" s="305">
        <v>97456</v>
      </c>
      <c r="C4968" s="302" t="s">
        <v>6290</v>
      </c>
      <c r="D4968" s="305" t="s">
        <v>36</v>
      </c>
      <c r="E4968" s="306">
        <v>7.85E-2</v>
      </c>
    </row>
    <row r="4969" spans="1:5" x14ac:dyDescent="0.25">
      <c r="A4969" s="302" t="s">
        <v>6263</v>
      </c>
      <c r="B4969" s="305">
        <v>97489</v>
      </c>
      <c r="C4969" s="302" t="s">
        <v>6291</v>
      </c>
      <c r="D4969" s="305" t="s">
        <v>36</v>
      </c>
      <c r="E4969" s="306">
        <v>6.1899999999999997E-2</v>
      </c>
    </row>
    <row r="4970" spans="1:5" x14ac:dyDescent="0.25">
      <c r="A4970" s="302" t="s">
        <v>6263</v>
      </c>
      <c r="B4970" s="305">
        <v>97527</v>
      </c>
      <c r="C4970" s="302" t="s">
        <v>6292</v>
      </c>
      <c r="D4970" s="305" t="s">
        <v>36</v>
      </c>
      <c r="E4970" s="306">
        <v>3.2300000000000002E-2</v>
      </c>
    </row>
    <row r="4971" spans="1:5" x14ac:dyDescent="0.25">
      <c r="A4971" s="302" t="s">
        <v>6263</v>
      </c>
      <c r="B4971" s="305">
        <v>97434</v>
      </c>
      <c r="C4971" s="302" t="s">
        <v>6293</v>
      </c>
      <c r="D4971" s="305" t="s">
        <v>36</v>
      </c>
      <c r="E4971" s="306">
        <v>0.30270000000000002</v>
      </c>
    </row>
    <row r="4972" spans="1:5" x14ac:dyDescent="0.25">
      <c r="A4972" s="302" t="s">
        <v>6263</v>
      </c>
      <c r="B4972" s="305">
        <v>97436</v>
      </c>
      <c r="C4972" s="302" t="s">
        <v>6294</v>
      </c>
      <c r="D4972" s="305" t="s">
        <v>36</v>
      </c>
      <c r="E4972" s="306">
        <v>0.29499999999999998</v>
      </c>
    </row>
    <row r="4973" spans="1:5" x14ac:dyDescent="0.25">
      <c r="A4973" s="302" t="s">
        <v>6263</v>
      </c>
      <c r="B4973" s="305">
        <v>97438</v>
      </c>
      <c r="C4973" s="302" t="s">
        <v>6295</v>
      </c>
      <c r="D4973" s="305" t="s">
        <v>36</v>
      </c>
      <c r="E4973" s="306">
        <v>0.29239999999999999</v>
      </c>
    </row>
    <row r="4974" spans="1:5" x14ac:dyDescent="0.25">
      <c r="A4974" s="302" t="s">
        <v>6263</v>
      </c>
      <c r="B4974" s="305">
        <v>97547</v>
      </c>
      <c r="C4974" s="302" t="s">
        <v>6296</v>
      </c>
      <c r="D4974" s="305" t="s">
        <v>36</v>
      </c>
      <c r="E4974" s="306">
        <v>0.32629999999999998</v>
      </c>
    </row>
    <row r="4975" spans="1:5" x14ac:dyDescent="0.25">
      <c r="A4975" s="302" t="s">
        <v>6263</v>
      </c>
      <c r="B4975" s="305">
        <v>97549</v>
      </c>
      <c r="C4975" s="302" t="s">
        <v>6297</v>
      </c>
      <c r="D4975" s="305" t="s">
        <v>36</v>
      </c>
      <c r="E4975" s="306">
        <v>0.38290000000000002</v>
      </c>
    </row>
    <row r="4976" spans="1:5" x14ac:dyDescent="0.25">
      <c r="A4976" s="302" t="s">
        <v>6263</v>
      </c>
      <c r="B4976" s="305">
        <v>97551</v>
      </c>
      <c r="C4976" s="302" t="s">
        <v>6298</v>
      </c>
      <c r="D4976" s="305" t="s">
        <v>36</v>
      </c>
      <c r="E4976" s="306">
        <v>0.45960000000000001</v>
      </c>
    </row>
    <row r="4977" spans="1:5" x14ac:dyDescent="0.25">
      <c r="A4977" s="302" t="s">
        <v>6263</v>
      </c>
      <c r="B4977" s="305">
        <v>97480</v>
      </c>
      <c r="C4977" s="302" t="s">
        <v>6299</v>
      </c>
      <c r="D4977" s="305" t="s">
        <v>36</v>
      </c>
      <c r="E4977" s="306">
        <v>0.25059999999999999</v>
      </c>
    </row>
    <row r="4978" spans="1:5" x14ac:dyDescent="0.25">
      <c r="A4978" s="302" t="s">
        <v>6263</v>
      </c>
      <c r="B4978" s="305">
        <v>97518</v>
      </c>
      <c r="C4978" s="302" t="s">
        <v>6300</v>
      </c>
      <c r="D4978" s="305" t="s">
        <v>36</v>
      </c>
      <c r="E4978" s="306">
        <v>0.20549999999999999</v>
      </c>
    </row>
    <row r="4979" spans="1:5" x14ac:dyDescent="0.25">
      <c r="A4979" s="302" t="s">
        <v>6263</v>
      </c>
      <c r="B4979" s="305">
        <v>97482</v>
      </c>
      <c r="C4979" s="302" t="s">
        <v>6301</v>
      </c>
      <c r="D4979" s="305" t="s">
        <v>36</v>
      </c>
      <c r="E4979" s="306">
        <v>0.21920000000000001</v>
      </c>
    </row>
    <row r="4980" spans="1:5" x14ac:dyDescent="0.25">
      <c r="A4980" s="302" t="s">
        <v>6263</v>
      </c>
      <c r="B4980" s="305">
        <v>97520</v>
      </c>
      <c r="C4980" s="302" t="s">
        <v>6302</v>
      </c>
      <c r="D4980" s="305" t="s">
        <v>36</v>
      </c>
      <c r="E4980" s="306">
        <v>0.1618</v>
      </c>
    </row>
    <row r="4981" spans="1:5" x14ac:dyDescent="0.25">
      <c r="A4981" s="302" t="s">
        <v>6263</v>
      </c>
      <c r="B4981" s="305">
        <v>97484</v>
      </c>
      <c r="C4981" s="302" t="s">
        <v>6303</v>
      </c>
      <c r="D4981" s="305" t="s">
        <v>36</v>
      </c>
      <c r="E4981" s="306">
        <v>0.19420000000000001</v>
      </c>
    </row>
    <row r="4982" spans="1:5" x14ac:dyDescent="0.25">
      <c r="A4982" s="302" t="s">
        <v>6263</v>
      </c>
      <c r="B4982" s="305">
        <v>97522</v>
      </c>
      <c r="C4982" s="302" t="s">
        <v>6304</v>
      </c>
      <c r="D4982" s="305" t="s">
        <v>36</v>
      </c>
      <c r="E4982" s="306">
        <v>0.13139999999999999</v>
      </c>
    </row>
    <row r="4983" spans="1:5" x14ac:dyDescent="0.25">
      <c r="A4983" s="302" t="s">
        <v>6263</v>
      </c>
      <c r="B4983" s="305">
        <v>97453</v>
      </c>
      <c r="C4983" s="302" t="s">
        <v>6305</v>
      </c>
      <c r="D4983" s="305" t="s">
        <v>36</v>
      </c>
      <c r="E4983" s="306">
        <v>0.2485</v>
      </c>
    </row>
    <row r="4984" spans="1:5" x14ac:dyDescent="0.25">
      <c r="A4984" s="302" t="s">
        <v>6263</v>
      </c>
      <c r="B4984" s="305">
        <v>97486</v>
      </c>
      <c r="C4984" s="302" t="s">
        <v>6306</v>
      </c>
      <c r="D4984" s="305" t="s">
        <v>36</v>
      </c>
      <c r="E4984" s="306">
        <v>0.16270000000000001</v>
      </c>
    </row>
    <row r="4985" spans="1:5" x14ac:dyDescent="0.25">
      <c r="A4985" s="302" t="s">
        <v>6263</v>
      </c>
      <c r="B4985" s="305">
        <v>97524</v>
      </c>
      <c r="C4985" s="302" t="s">
        <v>6307</v>
      </c>
      <c r="D4985" s="305" t="s">
        <v>36</v>
      </c>
      <c r="E4985" s="306">
        <v>0.1012</v>
      </c>
    </row>
    <row r="4986" spans="1:5" x14ac:dyDescent="0.25">
      <c r="A4986" s="302" t="s">
        <v>6263</v>
      </c>
      <c r="B4986" s="305">
        <v>97455</v>
      </c>
      <c r="C4986" s="302" t="s">
        <v>6308</v>
      </c>
      <c r="D4986" s="305" t="s">
        <v>36</v>
      </c>
      <c r="E4986" s="306">
        <v>0.1573</v>
      </c>
    </row>
    <row r="4987" spans="1:5" x14ac:dyDescent="0.25">
      <c r="A4987" s="302" t="s">
        <v>6263</v>
      </c>
      <c r="B4987" s="305">
        <v>97488</v>
      </c>
      <c r="C4987" s="302" t="s">
        <v>6309</v>
      </c>
      <c r="D4987" s="305" t="s">
        <v>36</v>
      </c>
      <c r="E4987" s="306">
        <v>0.1143</v>
      </c>
    </row>
    <row r="4988" spans="1:5" x14ac:dyDescent="0.25">
      <c r="A4988" s="302" t="s">
        <v>6263</v>
      </c>
      <c r="B4988" s="305">
        <v>97526</v>
      </c>
      <c r="C4988" s="302" t="s">
        <v>6310</v>
      </c>
      <c r="D4988" s="305" t="s">
        <v>36</v>
      </c>
      <c r="E4988" s="306">
        <v>6.4399999999999999E-2</v>
      </c>
    </row>
    <row r="4989" spans="1:5" x14ac:dyDescent="0.25">
      <c r="A4989" s="302" t="s">
        <v>6263</v>
      </c>
      <c r="B4989" s="305">
        <v>97457</v>
      </c>
      <c r="C4989" s="302" t="s">
        <v>6311</v>
      </c>
      <c r="D4989" s="305" t="s">
        <v>36</v>
      </c>
      <c r="E4989" s="306">
        <v>8.8900000000000007E-2</v>
      </c>
    </row>
    <row r="4990" spans="1:5" x14ac:dyDescent="0.25">
      <c r="A4990" s="302" t="s">
        <v>6263</v>
      </c>
      <c r="B4990" s="305">
        <v>97490</v>
      </c>
      <c r="C4990" s="302" t="s">
        <v>6312</v>
      </c>
      <c r="D4990" s="305" t="s">
        <v>36</v>
      </c>
      <c r="E4990" s="306">
        <v>7.0300000000000001E-2</v>
      </c>
    </row>
    <row r="4991" spans="1:5" x14ac:dyDescent="0.25">
      <c r="A4991" s="302" t="s">
        <v>6263</v>
      </c>
      <c r="B4991" s="305">
        <v>97528</v>
      </c>
      <c r="C4991" s="302" t="s">
        <v>6313</v>
      </c>
      <c r="D4991" s="305" t="s">
        <v>36</v>
      </c>
      <c r="E4991" s="306">
        <v>3.6900000000000002E-2</v>
      </c>
    </row>
    <row r="4992" spans="1:5" x14ac:dyDescent="0.25">
      <c r="A4992" s="302" t="s">
        <v>6263</v>
      </c>
      <c r="B4992" s="305">
        <v>101906</v>
      </c>
      <c r="C4992" s="302" t="s">
        <v>6314</v>
      </c>
      <c r="D4992" s="305" t="s">
        <v>36</v>
      </c>
      <c r="E4992" s="306">
        <v>3.3300000000000003E-2</v>
      </c>
    </row>
    <row r="4993" spans="1:5" x14ac:dyDescent="0.25">
      <c r="A4993" s="302" t="s">
        <v>6263</v>
      </c>
      <c r="B4993" s="305">
        <v>101907</v>
      </c>
      <c r="C4993" s="302" t="s">
        <v>6315</v>
      </c>
      <c r="D4993" s="305" t="s">
        <v>36</v>
      </c>
      <c r="E4993" s="306">
        <v>3.09E-2</v>
      </c>
    </row>
    <row r="4994" spans="1:5" x14ac:dyDescent="0.25">
      <c r="A4994" s="302" t="s">
        <v>6263</v>
      </c>
      <c r="B4994" s="305">
        <v>101911</v>
      </c>
      <c r="C4994" s="302" t="s">
        <v>6316</v>
      </c>
      <c r="D4994" s="305" t="s">
        <v>36</v>
      </c>
      <c r="E4994" s="306">
        <v>6.4399999999999999E-2</v>
      </c>
    </row>
    <row r="4995" spans="1:5" x14ac:dyDescent="0.25">
      <c r="A4995" s="302" t="s">
        <v>6263</v>
      </c>
      <c r="B4995" s="305">
        <v>101908</v>
      </c>
      <c r="C4995" s="302" t="s">
        <v>6317</v>
      </c>
      <c r="D4995" s="305" t="s">
        <v>36</v>
      </c>
      <c r="E4995" s="306">
        <v>0.1011</v>
      </c>
    </row>
    <row r="4996" spans="1:5" x14ac:dyDescent="0.25">
      <c r="A4996" s="302" t="s">
        <v>6263</v>
      </c>
      <c r="B4996" s="305">
        <v>101909</v>
      </c>
      <c r="C4996" s="302" t="s">
        <v>6318</v>
      </c>
      <c r="D4996" s="305" t="s">
        <v>36</v>
      </c>
      <c r="E4996" s="306">
        <v>8.6900000000000005E-2</v>
      </c>
    </row>
    <row r="4997" spans="1:5" x14ac:dyDescent="0.25">
      <c r="A4997" s="302" t="s">
        <v>6263</v>
      </c>
      <c r="B4997" s="305">
        <v>101910</v>
      </c>
      <c r="C4997" s="302" t="s">
        <v>6319</v>
      </c>
      <c r="D4997" s="305" t="s">
        <v>36</v>
      </c>
      <c r="E4997" s="306">
        <v>7.3999999999999996E-2</v>
      </c>
    </row>
    <row r="4998" spans="1:5" x14ac:dyDescent="0.25">
      <c r="A4998" s="302" t="s">
        <v>6263</v>
      </c>
      <c r="B4998" s="305">
        <v>101905</v>
      </c>
      <c r="C4998" s="302" t="s">
        <v>6320</v>
      </c>
      <c r="D4998" s="305" t="s">
        <v>36</v>
      </c>
      <c r="E4998" s="306">
        <v>9.8100000000000007E-2</v>
      </c>
    </row>
    <row r="4999" spans="1:5" x14ac:dyDescent="0.25">
      <c r="A4999" s="302" t="s">
        <v>6263</v>
      </c>
      <c r="B4999" s="305">
        <v>101916</v>
      </c>
      <c r="C4999" s="302" t="s">
        <v>6321</v>
      </c>
      <c r="D4999" s="305" t="s">
        <v>36</v>
      </c>
      <c r="E4999" s="306">
        <v>6.3200000000000006E-2</v>
      </c>
    </row>
    <row r="5000" spans="1:5" x14ac:dyDescent="0.25">
      <c r="A5000" s="302" t="s">
        <v>6263</v>
      </c>
      <c r="B5000" s="305">
        <v>101936</v>
      </c>
      <c r="C5000" s="302" t="s">
        <v>6322</v>
      </c>
      <c r="D5000" s="305" t="s">
        <v>36</v>
      </c>
      <c r="E5000" s="306">
        <v>0.41210000000000002</v>
      </c>
    </row>
    <row r="5001" spans="1:5" x14ac:dyDescent="0.25">
      <c r="A5001" s="302" t="s">
        <v>6263</v>
      </c>
      <c r="B5001" s="305">
        <v>101937</v>
      </c>
      <c r="C5001" s="302" t="s">
        <v>6323</v>
      </c>
      <c r="D5001" s="305" t="s">
        <v>36</v>
      </c>
      <c r="E5001" s="306">
        <v>0.49740000000000001</v>
      </c>
    </row>
    <row r="5002" spans="1:5" x14ac:dyDescent="0.25">
      <c r="A5002" s="302" t="s">
        <v>6263</v>
      </c>
      <c r="B5002" s="305">
        <v>92698</v>
      </c>
      <c r="C5002" s="302" t="s">
        <v>6324</v>
      </c>
      <c r="D5002" s="305" t="s">
        <v>36</v>
      </c>
      <c r="E5002" s="306">
        <v>0.59719999999999995</v>
      </c>
    </row>
    <row r="5003" spans="1:5" x14ac:dyDescent="0.25">
      <c r="A5003" s="302" t="s">
        <v>6263</v>
      </c>
      <c r="B5003" s="305">
        <v>92700</v>
      </c>
      <c r="C5003" s="302" t="s">
        <v>6325</v>
      </c>
      <c r="D5003" s="305" t="s">
        <v>36</v>
      </c>
      <c r="E5003" s="306">
        <v>0.63019999999999998</v>
      </c>
    </row>
    <row r="5004" spans="1:5" x14ac:dyDescent="0.25">
      <c r="A5004" s="302" t="s">
        <v>6263</v>
      </c>
      <c r="B5004" s="305">
        <v>92702</v>
      </c>
      <c r="C5004" s="302" t="s">
        <v>6326</v>
      </c>
      <c r="D5004" s="305" t="s">
        <v>36</v>
      </c>
      <c r="E5004" s="306">
        <v>0.65680000000000005</v>
      </c>
    </row>
    <row r="5005" spans="1:5" x14ac:dyDescent="0.25">
      <c r="A5005" s="302" t="s">
        <v>6263</v>
      </c>
      <c r="B5005" s="305">
        <v>92669</v>
      </c>
      <c r="C5005" s="302" t="s">
        <v>6327</v>
      </c>
      <c r="D5005" s="305" t="s">
        <v>36</v>
      </c>
      <c r="E5005" s="306">
        <v>0.54369999999999996</v>
      </c>
    </row>
    <row r="5006" spans="1:5" x14ac:dyDescent="0.25">
      <c r="A5006" s="302" t="s">
        <v>6263</v>
      </c>
      <c r="B5006" s="305">
        <v>92671</v>
      </c>
      <c r="C5006" s="302" t="s">
        <v>6328</v>
      </c>
      <c r="D5006" s="305" t="s">
        <v>36</v>
      </c>
      <c r="E5006" s="306">
        <v>0.43790000000000001</v>
      </c>
    </row>
    <row r="5007" spans="1:5" x14ac:dyDescent="0.25">
      <c r="A5007" s="302" t="s">
        <v>6263</v>
      </c>
      <c r="B5007" s="305">
        <v>92673</v>
      </c>
      <c r="C5007" s="302" t="s">
        <v>6329</v>
      </c>
      <c r="D5007" s="305" t="s">
        <v>36</v>
      </c>
      <c r="E5007" s="306">
        <v>0.40360000000000001</v>
      </c>
    </row>
    <row r="5008" spans="1:5" x14ac:dyDescent="0.25">
      <c r="A5008" s="302" t="s">
        <v>6263</v>
      </c>
      <c r="B5008" s="305">
        <v>92675</v>
      </c>
      <c r="C5008" s="302" t="s">
        <v>6330</v>
      </c>
      <c r="D5008" s="305" t="s">
        <v>36</v>
      </c>
      <c r="E5008" s="306">
        <v>0.33300000000000002</v>
      </c>
    </row>
    <row r="5009" spans="1:5" x14ac:dyDescent="0.25">
      <c r="A5009" s="302" t="s">
        <v>6263</v>
      </c>
      <c r="B5009" s="305">
        <v>92677</v>
      </c>
      <c r="C5009" s="302" t="s">
        <v>6331</v>
      </c>
      <c r="D5009" s="305" t="s">
        <v>36</v>
      </c>
      <c r="E5009" s="306">
        <v>0.2223</v>
      </c>
    </row>
    <row r="5010" spans="1:5" x14ac:dyDescent="0.25">
      <c r="A5010" s="302" t="s">
        <v>6263</v>
      </c>
      <c r="B5010" s="305">
        <v>92635</v>
      </c>
      <c r="C5010" s="302" t="s">
        <v>6332</v>
      </c>
      <c r="D5010" s="305" t="s">
        <v>36</v>
      </c>
      <c r="E5010" s="306">
        <v>0.28920000000000001</v>
      </c>
    </row>
    <row r="5011" spans="1:5" x14ac:dyDescent="0.25">
      <c r="A5011" s="302" t="s">
        <v>6263</v>
      </c>
      <c r="B5011" s="305">
        <v>92679</v>
      </c>
      <c r="C5011" s="302" t="s">
        <v>6333</v>
      </c>
      <c r="D5011" s="305" t="s">
        <v>36</v>
      </c>
      <c r="E5011" s="306">
        <v>0.1762</v>
      </c>
    </row>
    <row r="5012" spans="1:5" x14ac:dyDescent="0.25">
      <c r="A5012" s="302" t="s">
        <v>6263</v>
      </c>
      <c r="B5012" s="305">
        <v>92381</v>
      </c>
      <c r="C5012" s="302" t="s">
        <v>6334</v>
      </c>
      <c r="D5012" s="305" t="s">
        <v>36</v>
      </c>
      <c r="E5012" s="306">
        <v>0.66020000000000001</v>
      </c>
    </row>
    <row r="5013" spans="1:5" x14ac:dyDescent="0.25">
      <c r="A5013" s="302" t="s">
        <v>6263</v>
      </c>
      <c r="B5013" s="305">
        <v>92383</v>
      </c>
      <c r="C5013" s="302" t="s">
        <v>6335</v>
      </c>
      <c r="D5013" s="305" t="s">
        <v>36</v>
      </c>
      <c r="E5013" s="306">
        <v>0.56610000000000005</v>
      </c>
    </row>
    <row r="5014" spans="1:5" x14ac:dyDescent="0.25">
      <c r="A5014" s="302" t="s">
        <v>6263</v>
      </c>
      <c r="B5014" s="305">
        <v>92385</v>
      </c>
      <c r="C5014" s="302" t="s">
        <v>6336</v>
      </c>
      <c r="D5014" s="305" t="s">
        <v>36</v>
      </c>
      <c r="E5014" s="306">
        <v>0.53869999999999996</v>
      </c>
    </row>
    <row r="5015" spans="1:5" x14ac:dyDescent="0.25">
      <c r="A5015" s="302" t="s">
        <v>6263</v>
      </c>
      <c r="B5015" s="305">
        <v>92350</v>
      </c>
      <c r="C5015" s="302" t="s">
        <v>6337</v>
      </c>
      <c r="D5015" s="305" t="s">
        <v>36</v>
      </c>
      <c r="E5015" s="306">
        <v>0.47070000000000001</v>
      </c>
    </row>
    <row r="5016" spans="1:5" x14ac:dyDescent="0.25">
      <c r="A5016" s="302" t="s">
        <v>6263</v>
      </c>
      <c r="B5016" s="305">
        <v>92387</v>
      </c>
      <c r="C5016" s="302" t="s">
        <v>6338</v>
      </c>
      <c r="D5016" s="305" t="s">
        <v>36</v>
      </c>
      <c r="E5016" s="306">
        <v>0.47010000000000002</v>
      </c>
    </row>
    <row r="5017" spans="1:5" x14ac:dyDescent="0.25">
      <c r="A5017" s="302" t="s">
        <v>6263</v>
      </c>
      <c r="B5017" s="305">
        <v>92352</v>
      </c>
      <c r="C5017" s="302" t="s">
        <v>6339</v>
      </c>
      <c r="D5017" s="305" t="s">
        <v>36</v>
      </c>
      <c r="E5017" s="306">
        <v>0.33460000000000001</v>
      </c>
    </row>
    <row r="5018" spans="1:5" x14ac:dyDescent="0.25">
      <c r="A5018" s="302" t="s">
        <v>6263</v>
      </c>
      <c r="B5018" s="305">
        <v>92389</v>
      </c>
      <c r="C5018" s="302" t="s">
        <v>6340</v>
      </c>
      <c r="D5018" s="305" t="s">
        <v>36</v>
      </c>
      <c r="E5018" s="306">
        <v>0.34539999999999998</v>
      </c>
    </row>
    <row r="5019" spans="1:5" x14ac:dyDescent="0.25">
      <c r="A5019" s="302" t="s">
        <v>6263</v>
      </c>
      <c r="B5019" s="305">
        <v>92354</v>
      </c>
      <c r="C5019" s="302" t="s">
        <v>6341</v>
      </c>
      <c r="D5019" s="305" t="s">
        <v>36</v>
      </c>
      <c r="E5019" s="306">
        <v>0.27129999999999999</v>
      </c>
    </row>
    <row r="5020" spans="1:5" x14ac:dyDescent="0.25">
      <c r="A5020" s="302" t="s">
        <v>6263</v>
      </c>
      <c r="B5020" s="305">
        <v>92699</v>
      </c>
      <c r="C5020" s="302" t="s">
        <v>6342</v>
      </c>
      <c r="D5020" s="305" t="s">
        <v>36</v>
      </c>
      <c r="E5020" s="306">
        <v>0.63780000000000003</v>
      </c>
    </row>
    <row r="5021" spans="1:5" x14ac:dyDescent="0.25">
      <c r="A5021" s="302" t="s">
        <v>6263</v>
      </c>
      <c r="B5021" s="305">
        <v>92701</v>
      </c>
      <c r="C5021" s="302" t="s">
        <v>6343</v>
      </c>
      <c r="D5021" s="305" t="s">
        <v>36</v>
      </c>
      <c r="E5021" s="306">
        <v>0.66910000000000003</v>
      </c>
    </row>
    <row r="5022" spans="1:5" x14ac:dyDescent="0.25">
      <c r="A5022" s="302" t="s">
        <v>6263</v>
      </c>
      <c r="B5022" s="305">
        <v>92703</v>
      </c>
      <c r="C5022" s="302" t="s">
        <v>6344</v>
      </c>
      <c r="D5022" s="305" t="s">
        <v>36</v>
      </c>
      <c r="E5022" s="306">
        <v>0.68830000000000002</v>
      </c>
    </row>
    <row r="5023" spans="1:5" x14ac:dyDescent="0.25">
      <c r="A5023" s="302" t="s">
        <v>6263</v>
      </c>
      <c r="B5023" s="305">
        <v>92670</v>
      </c>
      <c r="C5023" s="302" t="s">
        <v>6345</v>
      </c>
      <c r="D5023" s="305" t="s">
        <v>36</v>
      </c>
      <c r="E5023" s="306">
        <v>0.57899999999999996</v>
      </c>
    </row>
    <row r="5024" spans="1:5" x14ac:dyDescent="0.25">
      <c r="A5024" s="302" t="s">
        <v>6263</v>
      </c>
      <c r="B5024" s="305">
        <v>92672</v>
      </c>
      <c r="C5024" s="302" t="s">
        <v>6346</v>
      </c>
      <c r="D5024" s="305" t="s">
        <v>36</v>
      </c>
      <c r="E5024" s="306">
        <v>0.48230000000000001</v>
      </c>
    </row>
    <row r="5025" spans="1:5" x14ac:dyDescent="0.25">
      <c r="A5025" s="302" t="s">
        <v>6263</v>
      </c>
      <c r="B5025" s="305">
        <v>92674</v>
      </c>
      <c r="C5025" s="302" t="s">
        <v>6347</v>
      </c>
      <c r="D5025" s="305" t="s">
        <v>36</v>
      </c>
      <c r="E5025" s="306">
        <v>0.42720000000000002</v>
      </c>
    </row>
    <row r="5026" spans="1:5" x14ac:dyDescent="0.25">
      <c r="A5026" s="302" t="s">
        <v>6263</v>
      </c>
      <c r="B5026" s="305">
        <v>92676</v>
      </c>
      <c r="C5026" s="302" t="s">
        <v>6348</v>
      </c>
      <c r="D5026" s="305" t="s">
        <v>36</v>
      </c>
      <c r="E5026" s="306">
        <v>0.34289999999999998</v>
      </c>
    </row>
    <row r="5027" spans="1:5" x14ac:dyDescent="0.25">
      <c r="A5027" s="302" t="s">
        <v>6263</v>
      </c>
      <c r="B5027" s="305">
        <v>92678</v>
      </c>
      <c r="C5027" s="302" t="s">
        <v>6349</v>
      </c>
      <c r="D5027" s="305" t="s">
        <v>36</v>
      </c>
      <c r="E5027" s="306">
        <v>0.24079999999999999</v>
      </c>
    </row>
    <row r="5028" spans="1:5" x14ac:dyDescent="0.25">
      <c r="A5028" s="302" t="s">
        <v>6263</v>
      </c>
      <c r="B5028" s="305">
        <v>92636</v>
      </c>
      <c r="C5028" s="302" t="s">
        <v>6350</v>
      </c>
      <c r="D5028" s="305" t="s">
        <v>36</v>
      </c>
      <c r="E5028" s="306">
        <v>0.31879999999999997</v>
      </c>
    </row>
    <row r="5029" spans="1:5" x14ac:dyDescent="0.25">
      <c r="A5029" s="302" t="s">
        <v>6263</v>
      </c>
      <c r="B5029" s="305">
        <v>92680</v>
      </c>
      <c r="C5029" s="302" t="s">
        <v>6351</v>
      </c>
      <c r="D5029" s="305" t="s">
        <v>36</v>
      </c>
      <c r="E5029" s="306">
        <v>0.19739999999999999</v>
      </c>
    </row>
    <row r="5030" spans="1:5" x14ac:dyDescent="0.25">
      <c r="A5030" s="302" t="s">
        <v>6263</v>
      </c>
      <c r="B5030" s="305">
        <v>92382</v>
      </c>
      <c r="C5030" s="302" t="s">
        <v>6352</v>
      </c>
      <c r="D5030" s="305" t="s">
        <v>36</v>
      </c>
      <c r="E5030" s="306">
        <v>0.69159999999999999</v>
      </c>
    </row>
    <row r="5031" spans="1:5" x14ac:dyDescent="0.25">
      <c r="A5031" s="302" t="s">
        <v>6263</v>
      </c>
      <c r="B5031" s="305">
        <v>92384</v>
      </c>
      <c r="C5031" s="302" t="s">
        <v>6353</v>
      </c>
      <c r="D5031" s="305" t="s">
        <v>36</v>
      </c>
      <c r="E5031" s="306">
        <v>0.60950000000000004</v>
      </c>
    </row>
    <row r="5032" spans="1:5" x14ac:dyDescent="0.25">
      <c r="A5032" s="302" t="s">
        <v>6263</v>
      </c>
      <c r="B5032" s="305">
        <v>92386</v>
      </c>
      <c r="C5032" s="302" t="s">
        <v>6354</v>
      </c>
      <c r="D5032" s="305" t="s">
        <v>36</v>
      </c>
      <c r="E5032" s="306">
        <v>0.56269999999999998</v>
      </c>
    </row>
    <row r="5033" spans="1:5" x14ac:dyDescent="0.25">
      <c r="A5033" s="302" t="s">
        <v>6263</v>
      </c>
      <c r="B5033" s="305">
        <v>92351</v>
      </c>
      <c r="C5033" s="302" t="s">
        <v>6355</v>
      </c>
      <c r="D5033" s="305" t="s">
        <v>36</v>
      </c>
      <c r="E5033" s="306">
        <v>0.48180000000000001</v>
      </c>
    </row>
    <row r="5034" spans="1:5" x14ac:dyDescent="0.25">
      <c r="A5034" s="302" t="s">
        <v>6263</v>
      </c>
      <c r="B5034" s="305">
        <v>92388</v>
      </c>
      <c r="C5034" s="302" t="s">
        <v>6356</v>
      </c>
      <c r="D5034" s="305" t="s">
        <v>36</v>
      </c>
      <c r="E5034" s="306">
        <v>0.48120000000000002</v>
      </c>
    </row>
    <row r="5035" spans="1:5" x14ac:dyDescent="0.25">
      <c r="A5035" s="302" t="s">
        <v>6263</v>
      </c>
      <c r="B5035" s="305">
        <v>92353</v>
      </c>
      <c r="C5035" s="302" t="s">
        <v>6357</v>
      </c>
      <c r="D5035" s="305" t="s">
        <v>36</v>
      </c>
      <c r="E5035" s="306">
        <v>0.35820000000000002</v>
      </c>
    </row>
    <row r="5036" spans="1:5" x14ac:dyDescent="0.25">
      <c r="A5036" s="302" t="s">
        <v>6263</v>
      </c>
      <c r="B5036" s="305">
        <v>92390</v>
      </c>
      <c r="C5036" s="302" t="s">
        <v>6358</v>
      </c>
      <c r="D5036" s="305" t="s">
        <v>36</v>
      </c>
      <c r="E5036" s="306">
        <v>0.36940000000000001</v>
      </c>
    </row>
    <row r="5037" spans="1:5" x14ac:dyDescent="0.25">
      <c r="A5037" s="302" t="s">
        <v>6263</v>
      </c>
      <c r="B5037" s="305">
        <v>92355</v>
      </c>
      <c r="C5037" s="302" t="s">
        <v>6359</v>
      </c>
      <c r="D5037" s="305" t="s">
        <v>36</v>
      </c>
      <c r="E5037" s="306">
        <v>0.2999</v>
      </c>
    </row>
    <row r="5038" spans="1:5" x14ac:dyDescent="0.25">
      <c r="A5038" s="302" t="s">
        <v>6263</v>
      </c>
      <c r="B5038" s="305">
        <v>101925</v>
      </c>
      <c r="C5038" s="302" t="s">
        <v>6360</v>
      </c>
      <c r="D5038" s="305" t="s">
        <v>36</v>
      </c>
      <c r="E5038" s="306">
        <v>0.19989999999999999</v>
      </c>
    </row>
    <row r="5039" spans="1:5" x14ac:dyDescent="0.25">
      <c r="A5039" s="302" t="s">
        <v>6263</v>
      </c>
      <c r="B5039" s="305">
        <v>101934</v>
      </c>
      <c r="C5039" s="302" t="s">
        <v>6361</v>
      </c>
      <c r="D5039" s="305" t="s">
        <v>36</v>
      </c>
      <c r="E5039" s="306">
        <v>0.22140000000000001</v>
      </c>
    </row>
    <row r="5040" spans="1:5" x14ac:dyDescent="0.25">
      <c r="A5040" s="302" t="s">
        <v>6263</v>
      </c>
      <c r="B5040" s="305">
        <v>97541</v>
      </c>
      <c r="C5040" s="302" t="s">
        <v>6362</v>
      </c>
      <c r="D5040" s="305" t="s">
        <v>36</v>
      </c>
      <c r="E5040" s="306">
        <v>0.4738</v>
      </c>
    </row>
    <row r="5041" spans="1:5" x14ac:dyDescent="0.25">
      <c r="A5041" s="302" t="s">
        <v>6263</v>
      </c>
      <c r="B5041" s="305">
        <v>97462</v>
      </c>
      <c r="C5041" s="302" t="s">
        <v>6363</v>
      </c>
      <c r="D5041" s="305" t="s">
        <v>36</v>
      </c>
      <c r="E5041" s="306">
        <v>0.32990000000000003</v>
      </c>
    </row>
    <row r="5042" spans="1:5" x14ac:dyDescent="0.25">
      <c r="A5042" s="302" t="s">
        <v>6263</v>
      </c>
      <c r="B5042" s="305">
        <v>97544</v>
      </c>
      <c r="C5042" s="302" t="s">
        <v>6364</v>
      </c>
      <c r="D5042" s="305" t="s">
        <v>36</v>
      </c>
      <c r="E5042" s="306">
        <v>0.55579999999999996</v>
      </c>
    </row>
    <row r="5043" spans="1:5" x14ac:dyDescent="0.25">
      <c r="A5043" s="302" t="s">
        <v>6263</v>
      </c>
      <c r="B5043" s="305">
        <v>97500</v>
      </c>
      <c r="C5043" s="302" t="s">
        <v>6365</v>
      </c>
      <c r="D5043" s="305" t="s">
        <v>36</v>
      </c>
      <c r="E5043" s="306">
        <v>0.27539999999999998</v>
      </c>
    </row>
    <row r="5044" spans="1:5" x14ac:dyDescent="0.25">
      <c r="A5044" s="302" t="s">
        <v>6263</v>
      </c>
      <c r="B5044" s="305">
        <v>97465</v>
      </c>
      <c r="C5044" s="302" t="s">
        <v>6366</v>
      </c>
      <c r="D5044" s="305" t="s">
        <v>36</v>
      </c>
      <c r="E5044" s="306">
        <v>0.19700000000000001</v>
      </c>
    </row>
    <row r="5045" spans="1:5" x14ac:dyDescent="0.25">
      <c r="A5045" s="302" t="s">
        <v>6263</v>
      </c>
      <c r="B5045" s="305">
        <v>97503</v>
      </c>
      <c r="C5045" s="302" t="s">
        <v>6367</v>
      </c>
      <c r="D5045" s="305" t="s">
        <v>36</v>
      </c>
      <c r="E5045" s="306">
        <v>0.1444</v>
      </c>
    </row>
    <row r="5046" spans="1:5" x14ac:dyDescent="0.25">
      <c r="A5046" s="302" t="s">
        <v>6263</v>
      </c>
      <c r="B5046" s="305">
        <v>97468</v>
      </c>
      <c r="C5046" s="302" t="s">
        <v>6368</v>
      </c>
      <c r="D5046" s="305" t="s">
        <v>36</v>
      </c>
      <c r="E5046" s="306">
        <v>0.19359999999999999</v>
      </c>
    </row>
    <row r="5047" spans="1:5" x14ac:dyDescent="0.25">
      <c r="A5047" s="302" t="s">
        <v>6263</v>
      </c>
      <c r="B5047" s="305">
        <v>97506</v>
      </c>
      <c r="C5047" s="302" t="s">
        <v>6369</v>
      </c>
      <c r="D5047" s="305" t="s">
        <v>36</v>
      </c>
      <c r="E5047" s="306">
        <v>0.13120000000000001</v>
      </c>
    </row>
    <row r="5048" spans="1:5" x14ac:dyDescent="0.25">
      <c r="A5048" s="302" t="s">
        <v>6263</v>
      </c>
      <c r="B5048" s="305">
        <v>97444</v>
      </c>
      <c r="C5048" s="302" t="s">
        <v>6370</v>
      </c>
      <c r="D5048" s="305" t="s">
        <v>36</v>
      </c>
      <c r="E5048" s="306">
        <v>0.24540000000000001</v>
      </c>
    </row>
    <row r="5049" spans="1:5" x14ac:dyDescent="0.25">
      <c r="A5049" s="302" t="s">
        <v>6263</v>
      </c>
      <c r="B5049" s="305">
        <v>97471</v>
      </c>
      <c r="C5049" s="302" t="s">
        <v>6371</v>
      </c>
      <c r="D5049" s="305" t="s">
        <v>36</v>
      </c>
      <c r="E5049" s="306">
        <v>0.1603</v>
      </c>
    </row>
    <row r="5050" spans="1:5" x14ac:dyDescent="0.25">
      <c r="A5050" s="302" t="s">
        <v>6263</v>
      </c>
      <c r="B5050" s="305">
        <v>97509</v>
      </c>
      <c r="C5050" s="302" t="s">
        <v>6372</v>
      </c>
      <c r="D5050" s="305" t="s">
        <v>36</v>
      </c>
      <c r="E5050" s="306">
        <v>9.9699999999999997E-2</v>
      </c>
    </row>
    <row r="5051" spans="1:5" x14ac:dyDescent="0.25">
      <c r="A5051" s="302" t="s">
        <v>6263</v>
      </c>
      <c r="B5051" s="305">
        <v>97447</v>
      </c>
      <c r="C5051" s="302" t="s">
        <v>6373</v>
      </c>
      <c r="D5051" s="305" t="s">
        <v>36</v>
      </c>
      <c r="E5051" s="306">
        <v>0.152</v>
      </c>
    </row>
    <row r="5052" spans="1:5" x14ac:dyDescent="0.25">
      <c r="A5052" s="302" t="s">
        <v>6263</v>
      </c>
      <c r="B5052" s="305">
        <v>97475</v>
      </c>
      <c r="C5052" s="302" t="s">
        <v>6374</v>
      </c>
      <c r="D5052" s="305" t="s">
        <v>36</v>
      </c>
      <c r="E5052" s="306">
        <v>0.1101</v>
      </c>
    </row>
    <row r="5053" spans="1:5" x14ac:dyDescent="0.25">
      <c r="A5053" s="302" t="s">
        <v>6263</v>
      </c>
      <c r="B5053" s="305">
        <v>97512</v>
      </c>
      <c r="C5053" s="302" t="s">
        <v>6375</v>
      </c>
      <c r="D5053" s="305" t="s">
        <v>36</v>
      </c>
      <c r="E5053" s="306">
        <v>6.2100000000000002E-2</v>
      </c>
    </row>
    <row r="5054" spans="1:5" x14ac:dyDescent="0.25">
      <c r="A5054" s="302" t="s">
        <v>6263</v>
      </c>
      <c r="B5054" s="305">
        <v>97450</v>
      </c>
      <c r="C5054" s="302" t="s">
        <v>6376</v>
      </c>
      <c r="D5054" s="305" t="s">
        <v>36</v>
      </c>
      <c r="E5054" s="306">
        <v>0.127</v>
      </c>
    </row>
    <row r="5055" spans="1:5" x14ac:dyDescent="0.25">
      <c r="A5055" s="302" t="s">
        <v>6263</v>
      </c>
      <c r="B5055" s="305">
        <v>97478</v>
      </c>
      <c r="C5055" s="302" t="s">
        <v>6377</v>
      </c>
      <c r="D5055" s="305" t="s">
        <v>36</v>
      </c>
      <c r="E5055" s="306">
        <v>0.1014</v>
      </c>
    </row>
    <row r="5056" spans="1:5" x14ac:dyDescent="0.25">
      <c r="A5056" s="302" t="s">
        <v>6263</v>
      </c>
      <c r="B5056" s="305">
        <v>97515</v>
      </c>
      <c r="C5056" s="302" t="s">
        <v>6378</v>
      </c>
      <c r="D5056" s="305" t="s">
        <v>36</v>
      </c>
      <c r="E5056" s="306">
        <v>5.3900000000000003E-2</v>
      </c>
    </row>
    <row r="5057" spans="1:5" x14ac:dyDescent="0.25">
      <c r="A5057" s="302" t="s">
        <v>6263</v>
      </c>
      <c r="B5057" s="305">
        <v>92928</v>
      </c>
      <c r="C5057" s="302" t="s">
        <v>6379</v>
      </c>
      <c r="D5057" s="305" t="s">
        <v>36</v>
      </c>
      <c r="E5057" s="306">
        <v>0.53169999999999995</v>
      </c>
    </row>
    <row r="5058" spans="1:5" x14ac:dyDescent="0.25">
      <c r="A5058" s="302" t="s">
        <v>6263</v>
      </c>
      <c r="B5058" s="305">
        <v>92943</v>
      </c>
      <c r="C5058" s="302" t="s">
        <v>6380</v>
      </c>
      <c r="D5058" s="305" t="s">
        <v>36</v>
      </c>
      <c r="E5058" s="306">
        <v>0.39639999999999997</v>
      </c>
    </row>
    <row r="5059" spans="1:5" x14ac:dyDescent="0.25">
      <c r="A5059" s="302" t="s">
        <v>6263</v>
      </c>
      <c r="B5059" s="305">
        <v>92929</v>
      </c>
      <c r="C5059" s="302" t="s">
        <v>6381</v>
      </c>
      <c r="D5059" s="305" t="s">
        <v>36</v>
      </c>
      <c r="E5059" s="306">
        <v>0.53169999999999995</v>
      </c>
    </row>
    <row r="5060" spans="1:5" x14ac:dyDescent="0.25">
      <c r="A5060" s="302" t="s">
        <v>6263</v>
      </c>
      <c r="B5060" s="305">
        <v>92944</v>
      </c>
      <c r="C5060" s="302" t="s">
        <v>6382</v>
      </c>
      <c r="D5060" s="305" t="s">
        <v>36</v>
      </c>
      <c r="E5060" s="306">
        <v>0.39639999999999997</v>
      </c>
    </row>
    <row r="5061" spans="1:5" x14ac:dyDescent="0.25">
      <c r="A5061" s="302" t="s">
        <v>6263</v>
      </c>
      <c r="B5061" s="305">
        <v>92930</v>
      </c>
      <c r="C5061" s="302" t="s">
        <v>6383</v>
      </c>
      <c r="D5061" s="305" t="s">
        <v>36</v>
      </c>
      <c r="E5061" s="306">
        <v>0.53169999999999995</v>
      </c>
    </row>
    <row r="5062" spans="1:5" x14ac:dyDescent="0.25">
      <c r="A5062" s="302" t="s">
        <v>6263</v>
      </c>
      <c r="B5062" s="305">
        <v>92945</v>
      </c>
      <c r="C5062" s="302" t="s">
        <v>6384</v>
      </c>
      <c r="D5062" s="305" t="s">
        <v>36</v>
      </c>
      <c r="E5062" s="306">
        <v>0.39639999999999997</v>
      </c>
    </row>
    <row r="5063" spans="1:5" x14ac:dyDescent="0.25">
      <c r="A5063" s="302" t="s">
        <v>6263</v>
      </c>
      <c r="B5063" s="305">
        <v>92925</v>
      </c>
      <c r="C5063" s="302" t="s">
        <v>6385</v>
      </c>
      <c r="D5063" s="305" t="s">
        <v>36</v>
      </c>
      <c r="E5063" s="306">
        <v>0.55730000000000002</v>
      </c>
    </row>
    <row r="5064" spans="1:5" x14ac:dyDescent="0.25">
      <c r="A5064" s="302" t="s">
        <v>6263</v>
      </c>
      <c r="B5064" s="305">
        <v>92940</v>
      </c>
      <c r="C5064" s="302" t="s">
        <v>6386</v>
      </c>
      <c r="D5064" s="305" t="s">
        <v>36</v>
      </c>
      <c r="E5064" s="306">
        <v>0.42899999999999999</v>
      </c>
    </row>
    <row r="5065" spans="1:5" x14ac:dyDescent="0.25">
      <c r="A5065" s="302" t="s">
        <v>6263</v>
      </c>
      <c r="B5065" s="305">
        <v>92926</v>
      </c>
      <c r="C5065" s="302" t="s">
        <v>6387</v>
      </c>
      <c r="D5065" s="305" t="s">
        <v>36</v>
      </c>
      <c r="E5065" s="306">
        <v>0.55740000000000001</v>
      </c>
    </row>
    <row r="5066" spans="1:5" x14ac:dyDescent="0.25">
      <c r="A5066" s="302" t="s">
        <v>6263</v>
      </c>
      <c r="B5066" s="305">
        <v>92941</v>
      </c>
      <c r="C5066" s="302" t="s">
        <v>6388</v>
      </c>
      <c r="D5066" s="305" t="s">
        <v>36</v>
      </c>
      <c r="E5066" s="306">
        <v>0.42909999999999998</v>
      </c>
    </row>
    <row r="5067" spans="1:5" x14ac:dyDescent="0.25">
      <c r="A5067" s="302" t="s">
        <v>6263</v>
      </c>
      <c r="B5067" s="305">
        <v>92927</v>
      </c>
      <c r="C5067" s="302" t="s">
        <v>6389</v>
      </c>
      <c r="D5067" s="305" t="s">
        <v>36</v>
      </c>
      <c r="E5067" s="306">
        <v>0.55740000000000001</v>
      </c>
    </row>
    <row r="5068" spans="1:5" x14ac:dyDescent="0.25">
      <c r="A5068" s="302" t="s">
        <v>6263</v>
      </c>
      <c r="B5068" s="305">
        <v>92942</v>
      </c>
      <c r="C5068" s="302" t="s">
        <v>6390</v>
      </c>
      <c r="D5068" s="305" t="s">
        <v>36</v>
      </c>
      <c r="E5068" s="306">
        <v>0.42909999999999998</v>
      </c>
    </row>
    <row r="5069" spans="1:5" x14ac:dyDescent="0.25">
      <c r="A5069" s="302" t="s">
        <v>6263</v>
      </c>
      <c r="B5069" s="305">
        <v>92918</v>
      </c>
      <c r="C5069" s="302" t="s">
        <v>6391</v>
      </c>
      <c r="D5069" s="305" t="s">
        <v>36</v>
      </c>
      <c r="E5069" s="306">
        <v>0.63629999999999998</v>
      </c>
    </row>
    <row r="5070" spans="1:5" x14ac:dyDescent="0.25">
      <c r="A5070" s="302" t="s">
        <v>6263</v>
      </c>
      <c r="B5070" s="305">
        <v>92938</v>
      </c>
      <c r="C5070" s="302" t="s">
        <v>6392</v>
      </c>
      <c r="D5070" s="305" t="s">
        <v>36</v>
      </c>
      <c r="E5070" s="306">
        <v>0.51780000000000004</v>
      </c>
    </row>
    <row r="5071" spans="1:5" x14ac:dyDescent="0.25">
      <c r="A5071" s="302" t="s">
        <v>6263</v>
      </c>
      <c r="B5071" s="305">
        <v>92920</v>
      </c>
      <c r="C5071" s="302" t="s">
        <v>6393</v>
      </c>
      <c r="D5071" s="305" t="s">
        <v>36</v>
      </c>
      <c r="E5071" s="306">
        <v>0.63190000000000002</v>
      </c>
    </row>
    <row r="5072" spans="1:5" x14ac:dyDescent="0.25">
      <c r="A5072" s="302" t="s">
        <v>6263</v>
      </c>
      <c r="B5072" s="305">
        <v>92939</v>
      </c>
      <c r="C5072" s="302" t="s">
        <v>6394</v>
      </c>
      <c r="D5072" s="305" t="s">
        <v>36</v>
      </c>
      <c r="E5072" s="306">
        <v>0.51319999999999999</v>
      </c>
    </row>
    <row r="5073" spans="1:5" x14ac:dyDescent="0.25">
      <c r="A5073" s="302" t="s">
        <v>6263</v>
      </c>
      <c r="B5073" s="305">
        <v>92910</v>
      </c>
      <c r="C5073" s="302" t="s">
        <v>6395</v>
      </c>
      <c r="D5073" s="305" t="s">
        <v>36</v>
      </c>
      <c r="E5073" s="306">
        <v>0.3301</v>
      </c>
    </row>
    <row r="5074" spans="1:5" x14ac:dyDescent="0.25">
      <c r="A5074" s="302" t="s">
        <v>6263</v>
      </c>
      <c r="B5074" s="305">
        <v>92934</v>
      </c>
      <c r="C5074" s="302" t="s">
        <v>6396</v>
      </c>
      <c r="D5074" s="305" t="s">
        <v>36</v>
      </c>
      <c r="E5074" s="306">
        <v>0.34060000000000001</v>
      </c>
    </row>
    <row r="5075" spans="1:5" x14ac:dyDescent="0.25">
      <c r="A5075" s="302" t="s">
        <v>6263</v>
      </c>
      <c r="B5075" s="305">
        <v>92949</v>
      </c>
      <c r="C5075" s="302" t="s">
        <v>6397</v>
      </c>
      <c r="D5075" s="305" t="s">
        <v>36</v>
      </c>
      <c r="E5075" s="306">
        <v>0.21840000000000001</v>
      </c>
    </row>
    <row r="5076" spans="1:5" x14ac:dyDescent="0.25">
      <c r="A5076" s="302" t="s">
        <v>6263</v>
      </c>
      <c r="B5076" s="305">
        <v>92911</v>
      </c>
      <c r="C5076" s="302" t="s">
        <v>6398</v>
      </c>
      <c r="D5076" s="305" t="s">
        <v>36</v>
      </c>
      <c r="E5076" s="306">
        <v>0.3301</v>
      </c>
    </row>
    <row r="5077" spans="1:5" x14ac:dyDescent="0.25">
      <c r="A5077" s="302" t="s">
        <v>6263</v>
      </c>
      <c r="B5077" s="305">
        <v>92935</v>
      </c>
      <c r="C5077" s="302" t="s">
        <v>6399</v>
      </c>
      <c r="D5077" s="305" t="s">
        <v>36</v>
      </c>
      <c r="E5077" s="306">
        <v>0.34060000000000001</v>
      </c>
    </row>
    <row r="5078" spans="1:5" x14ac:dyDescent="0.25">
      <c r="A5078" s="302" t="s">
        <v>6263</v>
      </c>
      <c r="B5078" s="305">
        <v>92950</v>
      </c>
      <c r="C5078" s="302" t="s">
        <v>6400</v>
      </c>
      <c r="D5078" s="305" t="s">
        <v>36</v>
      </c>
      <c r="E5078" s="306">
        <v>0.21840000000000001</v>
      </c>
    </row>
    <row r="5079" spans="1:5" x14ac:dyDescent="0.25">
      <c r="A5079" s="302" t="s">
        <v>6263</v>
      </c>
      <c r="B5079" s="305">
        <v>92907</v>
      </c>
      <c r="C5079" s="302" t="s">
        <v>6401</v>
      </c>
      <c r="D5079" s="305" t="s">
        <v>36</v>
      </c>
      <c r="E5079" s="306">
        <v>0.44119999999999998</v>
      </c>
    </row>
    <row r="5080" spans="1:5" x14ac:dyDescent="0.25">
      <c r="A5080" s="302" t="s">
        <v>6263</v>
      </c>
      <c r="B5080" s="305">
        <v>92931</v>
      </c>
      <c r="C5080" s="302" t="s">
        <v>6402</v>
      </c>
      <c r="D5080" s="305" t="s">
        <v>36</v>
      </c>
      <c r="E5080" s="306">
        <v>0.44090000000000001</v>
      </c>
    </row>
    <row r="5081" spans="1:5" x14ac:dyDescent="0.25">
      <c r="A5081" s="302" t="s">
        <v>6263</v>
      </c>
      <c r="B5081" s="305">
        <v>92946</v>
      </c>
      <c r="C5081" s="302" t="s">
        <v>6403</v>
      </c>
      <c r="D5081" s="305" t="s">
        <v>36</v>
      </c>
      <c r="E5081" s="306">
        <v>0.30709999999999998</v>
      </c>
    </row>
    <row r="5082" spans="1:5" x14ac:dyDescent="0.25">
      <c r="A5082" s="302" t="s">
        <v>6263</v>
      </c>
      <c r="B5082" s="305">
        <v>92908</v>
      </c>
      <c r="C5082" s="302" t="s">
        <v>6404</v>
      </c>
      <c r="D5082" s="305" t="s">
        <v>36</v>
      </c>
      <c r="E5082" s="306">
        <v>0.44119999999999998</v>
      </c>
    </row>
    <row r="5083" spans="1:5" x14ac:dyDescent="0.25">
      <c r="A5083" s="302" t="s">
        <v>6263</v>
      </c>
      <c r="B5083" s="305">
        <v>92932</v>
      </c>
      <c r="C5083" s="302" t="s">
        <v>6405</v>
      </c>
      <c r="D5083" s="305" t="s">
        <v>36</v>
      </c>
      <c r="E5083" s="306">
        <v>0.44090000000000001</v>
      </c>
    </row>
    <row r="5084" spans="1:5" x14ac:dyDescent="0.25">
      <c r="A5084" s="302" t="s">
        <v>6263</v>
      </c>
      <c r="B5084" s="305">
        <v>92947</v>
      </c>
      <c r="C5084" s="302" t="s">
        <v>6406</v>
      </c>
      <c r="D5084" s="305" t="s">
        <v>36</v>
      </c>
      <c r="E5084" s="306">
        <v>0.30709999999999998</v>
      </c>
    </row>
    <row r="5085" spans="1:5" x14ac:dyDescent="0.25">
      <c r="A5085" s="302" t="s">
        <v>6263</v>
      </c>
      <c r="B5085" s="305">
        <v>92909</v>
      </c>
      <c r="C5085" s="302" t="s">
        <v>6407</v>
      </c>
      <c r="D5085" s="305" t="s">
        <v>36</v>
      </c>
      <c r="E5085" s="306">
        <v>0.44119999999999998</v>
      </c>
    </row>
    <row r="5086" spans="1:5" x14ac:dyDescent="0.25">
      <c r="A5086" s="302" t="s">
        <v>6263</v>
      </c>
      <c r="B5086" s="305">
        <v>92933</v>
      </c>
      <c r="C5086" s="302" t="s">
        <v>6408</v>
      </c>
      <c r="D5086" s="305" t="s">
        <v>36</v>
      </c>
      <c r="E5086" s="306">
        <v>0.44090000000000001</v>
      </c>
    </row>
    <row r="5087" spans="1:5" x14ac:dyDescent="0.25">
      <c r="A5087" s="302" t="s">
        <v>6263</v>
      </c>
      <c r="B5087" s="305">
        <v>92948</v>
      </c>
      <c r="C5087" s="302" t="s">
        <v>6409</v>
      </c>
      <c r="D5087" s="305" t="s">
        <v>36</v>
      </c>
      <c r="E5087" s="306">
        <v>0.30709999999999998</v>
      </c>
    </row>
    <row r="5088" spans="1:5" x14ac:dyDescent="0.25">
      <c r="A5088" s="302" t="s">
        <v>6263</v>
      </c>
      <c r="B5088" s="305">
        <v>92912</v>
      </c>
      <c r="C5088" s="302" t="s">
        <v>6410</v>
      </c>
      <c r="D5088" s="305" t="s">
        <v>36</v>
      </c>
      <c r="E5088" s="306">
        <v>0.24510000000000001</v>
      </c>
    </row>
    <row r="5089" spans="1:5" x14ac:dyDescent="0.25">
      <c r="A5089" s="302" t="s">
        <v>6263</v>
      </c>
      <c r="B5089" s="305">
        <v>92913</v>
      </c>
      <c r="C5089" s="302" t="s">
        <v>6411</v>
      </c>
      <c r="D5089" s="305" t="s">
        <v>36</v>
      </c>
      <c r="E5089" s="306">
        <v>0.25929999999999997</v>
      </c>
    </row>
    <row r="5090" spans="1:5" x14ac:dyDescent="0.25">
      <c r="A5090" s="302" t="s">
        <v>6263</v>
      </c>
      <c r="B5090" s="305">
        <v>92936</v>
      </c>
      <c r="C5090" s="302" t="s">
        <v>6412</v>
      </c>
      <c r="D5090" s="305" t="s">
        <v>36</v>
      </c>
      <c r="E5090" s="306">
        <v>0.2767</v>
      </c>
    </row>
    <row r="5091" spans="1:5" x14ac:dyDescent="0.25">
      <c r="A5091" s="302" t="s">
        <v>6263</v>
      </c>
      <c r="B5091" s="305">
        <v>92951</v>
      </c>
      <c r="C5091" s="302" t="s">
        <v>6413</v>
      </c>
      <c r="D5091" s="305" t="s">
        <v>36</v>
      </c>
      <c r="E5091" s="306">
        <v>0.1673</v>
      </c>
    </row>
    <row r="5092" spans="1:5" x14ac:dyDescent="0.25">
      <c r="A5092" s="302" t="s">
        <v>6263</v>
      </c>
      <c r="B5092" s="305">
        <v>92914</v>
      </c>
      <c r="C5092" s="302" t="s">
        <v>6414</v>
      </c>
      <c r="D5092" s="305" t="s">
        <v>36</v>
      </c>
      <c r="E5092" s="306">
        <v>0.25929999999999997</v>
      </c>
    </row>
    <row r="5093" spans="1:5" x14ac:dyDescent="0.25">
      <c r="A5093" s="302" t="s">
        <v>6263</v>
      </c>
      <c r="B5093" s="305">
        <v>92937</v>
      </c>
      <c r="C5093" s="302" t="s">
        <v>6415</v>
      </c>
      <c r="D5093" s="305" t="s">
        <v>36</v>
      </c>
      <c r="E5093" s="306">
        <v>0.2767</v>
      </c>
    </row>
    <row r="5094" spans="1:5" x14ac:dyDescent="0.25">
      <c r="A5094" s="302" t="s">
        <v>6263</v>
      </c>
      <c r="B5094" s="305">
        <v>92952</v>
      </c>
      <c r="C5094" s="302" t="s">
        <v>6416</v>
      </c>
      <c r="D5094" s="305" t="s">
        <v>36</v>
      </c>
      <c r="E5094" s="306">
        <v>0.1673</v>
      </c>
    </row>
    <row r="5095" spans="1:5" x14ac:dyDescent="0.25">
      <c r="A5095" s="302" t="s">
        <v>6263</v>
      </c>
      <c r="B5095" s="305">
        <v>92953</v>
      </c>
      <c r="C5095" s="302" t="s">
        <v>6417</v>
      </c>
      <c r="D5095" s="305" t="s">
        <v>36</v>
      </c>
      <c r="E5095" s="306">
        <v>0.59289999999999998</v>
      </c>
    </row>
    <row r="5096" spans="1:5" x14ac:dyDescent="0.25">
      <c r="A5096" s="302" t="s">
        <v>6263</v>
      </c>
      <c r="B5096" s="305">
        <v>101921</v>
      </c>
      <c r="C5096" s="302" t="s">
        <v>6418</v>
      </c>
      <c r="D5096" s="305" t="s">
        <v>36</v>
      </c>
      <c r="E5096" s="306">
        <v>0.18360000000000001</v>
      </c>
    </row>
    <row r="5097" spans="1:5" x14ac:dyDescent="0.25">
      <c r="A5097" s="302" t="s">
        <v>6263</v>
      </c>
      <c r="B5097" s="305">
        <v>101930</v>
      </c>
      <c r="C5097" s="302" t="s">
        <v>6419</v>
      </c>
      <c r="D5097" s="305" t="s">
        <v>36</v>
      </c>
      <c r="E5097" s="306">
        <v>0.20380000000000001</v>
      </c>
    </row>
    <row r="5098" spans="1:5" x14ac:dyDescent="0.25">
      <c r="A5098" s="302" t="s">
        <v>6263</v>
      </c>
      <c r="B5098" s="305">
        <v>101922</v>
      </c>
      <c r="C5098" s="302" t="s">
        <v>6420</v>
      </c>
      <c r="D5098" s="305" t="s">
        <v>36</v>
      </c>
      <c r="E5098" s="306">
        <v>0.18360000000000001</v>
      </c>
    </row>
    <row r="5099" spans="1:5" x14ac:dyDescent="0.25">
      <c r="A5099" s="302" t="s">
        <v>6263</v>
      </c>
      <c r="B5099" s="305">
        <v>101931</v>
      </c>
      <c r="C5099" s="302" t="s">
        <v>6421</v>
      </c>
      <c r="D5099" s="305" t="s">
        <v>36</v>
      </c>
      <c r="E5099" s="306">
        <v>0.20380000000000001</v>
      </c>
    </row>
    <row r="5100" spans="1:5" x14ac:dyDescent="0.25">
      <c r="A5100" s="302" t="s">
        <v>6263</v>
      </c>
      <c r="B5100" s="305">
        <v>101923</v>
      </c>
      <c r="C5100" s="302" t="s">
        <v>6422</v>
      </c>
      <c r="D5100" s="305" t="s">
        <v>36</v>
      </c>
      <c r="E5100" s="306">
        <v>0.18360000000000001</v>
      </c>
    </row>
    <row r="5101" spans="1:5" x14ac:dyDescent="0.25">
      <c r="A5101" s="302" t="s">
        <v>6263</v>
      </c>
      <c r="B5101" s="305">
        <v>101932</v>
      </c>
      <c r="C5101" s="302" t="s">
        <v>6423</v>
      </c>
      <c r="D5101" s="305" t="s">
        <v>36</v>
      </c>
      <c r="E5101" s="306">
        <v>0.20380000000000001</v>
      </c>
    </row>
    <row r="5102" spans="1:5" x14ac:dyDescent="0.25">
      <c r="A5102" s="302" t="s">
        <v>6263</v>
      </c>
      <c r="B5102" s="305">
        <v>97537</v>
      </c>
      <c r="C5102" s="302" t="s">
        <v>6424</v>
      </c>
      <c r="D5102" s="305" t="s">
        <v>36</v>
      </c>
      <c r="E5102" s="306">
        <v>0.29959999999999998</v>
      </c>
    </row>
    <row r="5103" spans="1:5" x14ac:dyDescent="0.25">
      <c r="A5103" s="302" t="s">
        <v>6263</v>
      </c>
      <c r="B5103" s="305">
        <v>97540</v>
      </c>
      <c r="C5103" s="302" t="s">
        <v>6425</v>
      </c>
      <c r="D5103" s="305" t="s">
        <v>36</v>
      </c>
      <c r="E5103" s="306">
        <v>0.39479999999999998</v>
      </c>
    </row>
    <row r="5104" spans="1:5" x14ac:dyDescent="0.25">
      <c r="A5104" s="302" t="s">
        <v>6263</v>
      </c>
      <c r="B5104" s="305">
        <v>97543</v>
      </c>
      <c r="C5104" s="302" t="s">
        <v>6426</v>
      </c>
      <c r="D5104" s="305" t="s">
        <v>36</v>
      </c>
      <c r="E5104" s="306">
        <v>0.48509999999999998</v>
      </c>
    </row>
    <row r="5105" spans="1:5" x14ac:dyDescent="0.25">
      <c r="A5105" s="302" t="s">
        <v>6263</v>
      </c>
      <c r="B5105" s="305">
        <v>97461</v>
      </c>
      <c r="C5105" s="302" t="s">
        <v>6427</v>
      </c>
      <c r="D5105" s="305" t="s">
        <v>36</v>
      </c>
      <c r="E5105" s="306">
        <v>0.27050000000000002</v>
      </c>
    </row>
    <row r="5106" spans="1:5" x14ac:dyDescent="0.25">
      <c r="A5106" s="302" t="s">
        <v>6263</v>
      </c>
      <c r="B5106" s="305">
        <v>97499</v>
      </c>
      <c r="C5106" s="302" t="s">
        <v>6428</v>
      </c>
      <c r="D5106" s="305" t="s">
        <v>36</v>
      </c>
      <c r="E5106" s="306">
        <v>0.22259999999999999</v>
      </c>
    </row>
    <row r="5107" spans="1:5" x14ac:dyDescent="0.25">
      <c r="A5107" s="302" t="s">
        <v>6263</v>
      </c>
      <c r="B5107" s="305">
        <v>97464</v>
      </c>
      <c r="C5107" s="302" t="s">
        <v>6429</v>
      </c>
      <c r="D5107" s="305" t="s">
        <v>36</v>
      </c>
      <c r="E5107" s="306">
        <v>0.23810000000000001</v>
      </c>
    </row>
    <row r="5108" spans="1:5" x14ac:dyDescent="0.25">
      <c r="A5108" s="302" t="s">
        <v>6263</v>
      </c>
      <c r="B5108" s="305">
        <v>97502</v>
      </c>
      <c r="C5108" s="302" t="s">
        <v>6430</v>
      </c>
      <c r="D5108" s="305" t="s">
        <v>36</v>
      </c>
      <c r="E5108" s="306">
        <v>0.1736</v>
      </c>
    </row>
    <row r="5109" spans="1:5" x14ac:dyDescent="0.25">
      <c r="A5109" s="302" t="s">
        <v>6263</v>
      </c>
      <c r="B5109" s="305">
        <v>97467</v>
      </c>
      <c r="C5109" s="302" t="s">
        <v>6431</v>
      </c>
      <c r="D5109" s="305" t="s">
        <v>36</v>
      </c>
      <c r="E5109" s="306">
        <v>0.23430000000000001</v>
      </c>
    </row>
    <row r="5110" spans="1:5" x14ac:dyDescent="0.25">
      <c r="A5110" s="302" t="s">
        <v>6263</v>
      </c>
      <c r="B5110" s="305">
        <v>97505</v>
      </c>
      <c r="C5110" s="302" t="s">
        <v>6432</v>
      </c>
      <c r="D5110" s="305" t="s">
        <v>36</v>
      </c>
      <c r="E5110" s="306">
        <v>0.16139999999999999</v>
      </c>
    </row>
    <row r="5111" spans="1:5" x14ac:dyDescent="0.25">
      <c r="A5111" s="302" t="s">
        <v>6263</v>
      </c>
      <c r="B5111" s="305">
        <v>97443</v>
      </c>
      <c r="C5111" s="302" t="s">
        <v>6433</v>
      </c>
      <c r="D5111" s="305" t="s">
        <v>36</v>
      </c>
      <c r="E5111" s="306">
        <v>0.29339999999999999</v>
      </c>
    </row>
    <row r="5112" spans="1:5" x14ac:dyDescent="0.25">
      <c r="A5112" s="302" t="s">
        <v>6263</v>
      </c>
      <c r="B5112" s="305">
        <v>97470</v>
      </c>
      <c r="C5112" s="302" t="s">
        <v>6434</v>
      </c>
      <c r="D5112" s="305" t="s">
        <v>36</v>
      </c>
      <c r="E5112" s="306">
        <v>0.19589999999999999</v>
      </c>
    </row>
    <row r="5113" spans="1:5" x14ac:dyDescent="0.25">
      <c r="A5113" s="302" t="s">
        <v>6263</v>
      </c>
      <c r="B5113" s="305">
        <v>97508</v>
      </c>
      <c r="C5113" s="302" t="s">
        <v>6435</v>
      </c>
      <c r="D5113" s="305" t="s">
        <v>36</v>
      </c>
      <c r="E5113" s="306">
        <v>0.1239</v>
      </c>
    </row>
    <row r="5114" spans="1:5" x14ac:dyDescent="0.25">
      <c r="A5114" s="302" t="s">
        <v>6263</v>
      </c>
      <c r="B5114" s="305">
        <v>97446</v>
      </c>
      <c r="C5114" s="302" t="s">
        <v>6436</v>
      </c>
      <c r="D5114" s="305" t="s">
        <v>36</v>
      </c>
      <c r="E5114" s="306">
        <v>0.152</v>
      </c>
    </row>
    <row r="5115" spans="1:5" x14ac:dyDescent="0.25">
      <c r="A5115" s="302" t="s">
        <v>6263</v>
      </c>
      <c r="B5115" s="305">
        <v>97474</v>
      </c>
      <c r="C5115" s="302" t="s">
        <v>6437</v>
      </c>
      <c r="D5115" s="305" t="s">
        <v>36</v>
      </c>
      <c r="E5115" s="306">
        <v>0.1366</v>
      </c>
    </row>
    <row r="5116" spans="1:5" x14ac:dyDescent="0.25">
      <c r="A5116" s="302" t="s">
        <v>6263</v>
      </c>
      <c r="B5116" s="305">
        <v>97511</v>
      </c>
      <c r="C5116" s="302" t="s">
        <v>6438</v>
      </c>
      <c r="D5116" s="305" t="s">
        <v>36</v>
      </c>
      <c r="E5116" s="306">
        <v>7.8100000000000003E-2</v>
      </c>
    </row>
    <row r="5117" spans="1:5" x14ac:dyDescent="0.25">
      <c r="A5117" s="302" t="s">
        <v>6263</v>
      </c>
      <c r="B5117" s="305">
        <v>97449</v>
      </c>
      <c r="C5117" s="302" t="s">
        <v>6439</v>
      </c>
      <c r="D5117" s="305" t="s">
        <v>36</v>
      </c>
      <c r="E5117" s="306">
        <v>0.15670000000000001</v>
      </c>
    </row>
    <row r="5118" spans="1:5" x14ac:dyDescent="0.25">
      <c r="A5118" s="302" t="s">
        <v>6263</v>
      </c>
      <c r="B5118" s="305">
        <v>97477</v>
      </c>
      <c r="C5118" s="302" t="s">
        <v>6440</v>
      </c>
      <c r="D5118" s="305" t="s">
        <v>36</v>
      </c>
      <c r="E5118" s="306">
        <v>0.126</v>
      </c>
    </row>
    <row r="5119" spans="1:5" x14ac:dyDescent="0.25">
      <c r="A5119" s="302" t="s">
        <v>6263</v>
      </c>
      <c r="B5119" s="305">
        <v>97514</v>
      </c>
      <c r="C5119" s="302" t="s">
        <v>6441</v>
      </c>
      <c r="D5119" s="305" t="s">
        <v>36</v>
      </c>
      <c r="E5119" s="306">
        <v>6.7900000000000002E-2</v>
      </c>
    </row>
    <row r="5120" spans="1:5" x14ac:dyDescent="0.25">
      <c r="A5120" s="302" t="s">
        <v>6263</v>
      </c>
      <c r="B5120" s="305">
        <v>101920</v>
      </c>
      <c r="C5120" s="302" t="s">
        <v>6442</v>
      </c>
      <c r="D5120" s="305" t="s">
        <v>36</v>
      </c>
      <c r="E5120" s="306">
        <v>0.20960000000000001</v>
      </c>
    </row>
    <row r="5121" spans="1:5" x14ac:dyDescent="0.25">
      <c r="A5121" s="302" t="s">
        <v>6263</v>
      </c>
      <c r="B5121" s="305">
        <v>101929</v>
      </c>
      <c r="C5121" s="302" t="s">
        <v>6443</v>
      </c>
      <c r="D5121" s="305" t="s">
        <v>36</v>
      </c>
      <c r="E5121" s="306">
        <v>0.2319</v>
      </c>
    </row>
    <row r="5122" spans="1:5" x14ac:dyDescent="0.25">
      <c r="A5122" s="302" t="s">
        <v>6263</v>
      </c>
      <c r="B5122" s="305">
        <v>92693</v>
      </c>
      <c r="C5122" s="302" t="s">
        <v>6444</v>
      </c>
      <c r="D5122" s="305" t="s">
        <v>36</v>
      </c>
      <c r="E5122" s="306">
        <v>0.57230000000000003</v>
      </c>
    </row>
    <row r="5123" spans="1:5" x14ac:dyDescent="0.25">
      <c r="A5123" s="302" t="s">
        <v>6263</v>
      </c>
      <c r="B5123" s="305">
        <v>92695</v>
      </c>
      <c r="C5123" s="302" t="s">
        <v>6445</v>
      </c>
      <c r="D5123" s="305" t="s">
        <v>36</v>
      </c>
      <c r="E5123" s="306">
        <v>0.62749999999999995</v>
      </c>
    </row>
    <row r="5124" spans="1:5" x14ac:dyDescent="0.25">
      <c r="A5124" s="302" t="s">
        <v>6263</v>
      </c>
      <c r="B5124" s="305">
        <v>92697</v>
      </c>
      <c r="C5124" s="302" t="s">
        <v>6446</v>
      </c>
      <c r="D5124" s="305" t="s">
        <v>36</v>
      </c>
      <c r="E5124" s="306">
        <v>0.63</v>
      </c>
    </row>
    <row r="5125" spans="1:5" x14ac:dyDescent="0.25">
      <c r="A5125" s="302" t="s">
        <v>6263</v>
      </c>
      <c r="B5125" s="305">
        <v>92658</v>
      </c>
      <c r="C5125" s="302" t="s">
        <v>6447</v>
      </c>
      <c r="D5125" s="305" t="s">
        <v>36</v>
      </c>
      <c r="E5125" s="306">
        <v>0.5151</v>
      </c>
    </row>
    <row r="5126" spans="1:5" x14ac:dyDescent="0.25">
      <c r="A5126" s="302" t="s">
        <v>6263</v>
      </c>
      <c r="B5126" s="305">
        <v>92660</v>
      </c>
      <c r="C5126" s="302" t="s">
        <v>6448</v>
      </c>
      <c r="D5126" s="305" t="s">
        <v>36</v>
      </c>
      <c r="E5126" s="306">
        <v>0.44590000000000002</v>
      </c>
    </row>
    <row r="5127" spans="1:5" x14ac:dyDescent="0.25">
      <c r="A5127" s="302" t="s">
        <v>6263</v>
      </c>
      <c r="B5127" s="305">
        <v>92662</v>
      </c>
      <c r="C5127" s="302" t="s">
        <v>6449</v>
      </c>
      <c r="D5127" s="305" t="s">
        <v>36</v>
      </c>
      <c r="E5127" s="306">
        <v>0.41060000000000002</v>
      </c>
    </row>
    <row r="5128" spans="1:5" x14ac:dyDescent="0.25">
      <c r="A5128" s="302" t="s">
        <v>6263</v>
      </c>
      <c r="B5128" s="305">
        <v>92664</v>
      </c>
      <c r="C5128" s="302" t="s">
        <v>6450</v>
      </c>
      <c r="D5128" s="305" t="s">
        <v>36</v>
      </c>
      <c r="E5128" s="306">
        <v>0.32940000000000003</v>
      </c>
    </row>
    <row r="5129" spans="1:5" x14ac:dyDescent="0.25">
      <c r="A5129" s="302" t="s">
        <v>6263</v>
      </c>
      <c r="B5129" s="305">
        <v>92666</v>
      </c>
      <c r="C5129" s="302" t="s">
        <v>6451</v>
      </c>
      <c r="D5129" s="305" t="s">
        <v>36</v>
      </c>
      <c r="E5129" s="306">
        <v>0.2296</v>
      </c>
    </row>
    <row r="5130" spans="1:5" x14ac:dyDescent="0.25">
      <c r="A5130" s="302" t="s">
        <v>6263</v>
      </c>
      <c r="B5130" s="305">
        <v>92668</v>
      </c>
      <c r="C5130" s="302" t="s">
        <v>6452</v>
      </c>
      <c r="D5130" s="305" t="s">
        <v>36</v>
      </c>
      <c r="E5130" s="306">
        <v>0.17799999999999999</v>
      </c>
    </row>
    <row r="5131" spans="1:5" x14ac:dyDescent="0.25">
      <c r="A5131" s="302" t="s">
        <v>6263</v>
      </c>
      <c r="B5131" s="305">
        <v>92370</v>
      </c>
      <c r="C5131" s="302" t="s">
        <v>6453</v>
      </c>
      <c r="D5131" s="305" t="s">
        <v>36</v>
      </c>
      <c r="E5131" s="306">
        <v>0.63380000000000003</v>
      </c>
    </row>
    <row r="5132" spans="1:5" x14ac:dyDescent="0.25">
      <c r="A5132" s="302" t="s">
        <v>6263</v>
      </c>
      <c r="B5132" s="305">
        <v>92372</v>
      </c>
      <c r="C5132" s="302" t="s">
        <v>6454</v>
      </c>
      <c r="D5132" s="305" t="s">
        <v>36</v>
      </c>
      <c r="E5132" s="306">
        <v>0.57420000000000004</v>
      </c>
    </row>
    <row r="5133" spans="1:5" x14ac:dyDescent="0.25">
      <c r="A5133" s="302" t="s">
        <v>6263</v>
      </c>
      <c r="B5133" s="305">
        <v>92374</v>
      </c>
      <c r="C5133" s="302" t="s">
        <v>6455</v>
      </c>
      <c r="D5133" s="305" t="s">
        <v>36</v>
      </c>
      <c r="E5133" s="306">
        <v>0.5464</v>
      </c>
    </row>
    <row r="5134" spans="1:5" x14ac:dyDescent="0.25">
      <c r="A5134" s="302" t="s">
        <v>6263</v>
      </c>
      <c r="B5134" s="305">
        <v>92345</v>
      </c>
      <c r="C5134" s="302" t="s">
        <v>6456</v>
      </c>
      <c r="D5134" s="305" t="s">
        <v>36</v>
      </c>
      <c r="E5134" s="306">
        <v>0.4667</v>
      </c>
    </row>
    <row r="5135" spans="1:5" x14ac:dyDescent="0.25">
      <c r="A5135" s="302" t="s">
        <v>6263</v>
      </c>
      <c r="B5135" s="305">
        <v>92376</v>
      </c>
      <c r="C5135" s="302" t="s">
        <v>6457</v>
      </c>
      <c r="D5135" s="305" t="s">
        <v>36</v>
      </c>
      <c r="E5135" s="306">
        <v>0.46639999999999998</v>
      </c>
    </row>
    <row r="5136" spans="1:5" x14ac:dyDescent="0.25">
      <c r="A5136" s="302" t="s">
        <v>6263</v>
      </c>
      <c r="B5136" s="305">
        <v>92347</v>
      </c>
      <c r="C5136" s="302" t="s">
        <v>6458</v>
      </c>
      <c r="D5136" s="305" t="s">
        <v>36</v>
      </c>
      <c r="E5136" s="306">
        <v>0.34449999999999997</v>
      </c>
    </row>
    <row r="5137" spans="1:5" x14ac:dyDescent="0.25">
      <c r="A5137" s="302" t="s">
        <v>6263</v>
      </c>
      <c r="B5137" s="305">
        <v>92378</v>
      </c>
      <c r="C5137" s="302" t="s">
        <v>6459</v>
      </c>
      <c r="D5137" s="305" t="s">
        <v>36</v>
      </c>
      <c r="E5137" s="306">
        <v>0.3553</v>
      </c>
    </row>
    <row r="5138" spans="1:5" x14ac:dyDescent="0.25">
      <c r="A5138" s="302" t="s">
        <v>6263</v>
      </c>
      <c r="B5138" s="305">
        <v>92349</v>
      </c>
      <c r="C5138" s="302" t="s">
        <v>6460</v>
      </c>
      <c r="D5138" s="305" t="s">
        <v>36</v>
      </c>
      <c r="E5138" s="306">
        <v>0.27400000000000002</v>
      </c>
    </row>
    <row r="5139" spans="1:5" x14ac:dyDescent="0.25">
      <c r="A5139" s="302" t="s">
        <v>6263</v>
      </c>
      <c r="B5139" s="305">
        <v>92380</v>
      </c>
      <c r="C5139" s="302" t="s">
        <v>6461</v>
      </c>
      <c r="D5139" s="305" t="s">
        <v>36</v>
      </c>
      <c r="E5139" s="306">
        <v>0.29189999999999999</v>
      </c>
    </row>
    <row r="5140" spans="1:5" x14ac:dyDescent="0.25">
      <c r="A5140" s="302" t="s">
        <v>6263</v>
      </c>
      <c r="B5140" s="305">
        <v>101917</v>
      </c>
      <c r="C5140" s="302" t="s">
        <v>6462</v>
      </c>
      <c r="D5140" s="305" t="s">
        <v>36</v>
      </c>
      <c r="E5140" s="306">
        <v>0.22020000000000001</v>
      </c>
    </row>
    <row r="5141" spans="1:5" x14ac:dyDescent="0.25">
      <c r="A5141" s="302" t="s">
        <v>6263</v>
      </c>
      <c r="B5141" s="305">
        <v>101924</v>
      </c>
      <c r="C5141" s="302" t="s">
        <v>6463</v>
      </c>
      <c r="D5141" s="305" t="s">
        <v>36</v>
      </c>
      <c r="E5141" s="306">
        <v>0.22289999999999999</v>
      </c>
    </row>
    <row r="5142" spans="1:5" x14ac:dyDescent="0.25">
      <c r="A5142" s="302" t="s">
        <v>6263</v>
      </c>
      <c r="B5142" s="305">
        <v>101933</v>
      </c>
      <c r="C5142" s="302" t="s">
        <v>6464</v>
      </c>
      <c r="D5142" s="305" t="s">
        <v>36</v>
      </c>
      <c r="E5142" s="306">
        <v>0.24610000000000001</v>
      </c>
    </row>
    <row r="5143" spans="1:5" x14ac:dyDescent="0.25">
      <c r="A5143" s="302" t="s">
        <v>6263</v>
      </c>
      <c r="B5143" s="305">
        <v>92692</v>
      </c>
      <c r="C5143" s="302" t="s">
        <v>6465</v>
      </c>
      <c r="D5143" s="305" t="s">
        <v>36</v>
      </c>
      <c r="E5143" s="306">
        <v>0.58889999999999998</v>
      </c>
    </row>
    <row r="5144" spans="1:5" x14ac:dyDescent="0.25">
      <c r="A5144" s="302" t="s">
        <v>6263</v>
      </c>
      <c r="B5144" s="305">
        <v>92694</v>
      </c>
      <c r="C5144" s="302" t="s">
        <v>6466</v>
      </c>
      <c r="D5144" s="305" t="s">
        <v>36</v>
      </c>
      <c r="E5144" s="306">
        <v>0.63870000000000005</v>
      </c>
    </row>
    <row r="5145" spans="1:5" x14ac:dyDescent="0.25">
      <c r="A5145" s="302" t="s">
        <v>6263</v>
      </c>
      <c r="B5145" s="305">
        <v>92696</v>
      </c>
      <c r="C5145" s="302" t="s">
        <v>6467</v>
      </c>
      <c r="D5145" s="305" t="s">
        <v>36</v>
      </c>
      <c r="E5145" s="306">
        <v>0.66290000000000004</v>
      </c>
    </row>
    <row r="5146" spans="1:5" x14ac:dyDescent="0.25">
      <c r="A5146" s="302" t="s">
        <v>6263</v>
      </c>
      <c r="B5146" s="305">
        <v>92657</v>
      </c>
      <c r="C5146" s="302" t="s">
        <v>6468</v>
      </c>
      <c r="D5146" s="305" t="s">
        <v>36</v>
      </c>
      <c r="E5146" s="306">
        <v>0.55089999999999995</v>
      </c>
    </row>
    <row r="5147" spans="1:5" x14ac:dyDescent="0.25">
      <c r="A5147" s="302" t="s">
        <v>6263</v>
      </c>
      <c r="B5147" s="305">
        <v>92659</v>
      </c>
      <c r="C5147" s="302" t="s">
        <v>6469</v>
      </c>
      <c r="D5147" s="305" t="s">
        <v>36</v>
      </c>
      <c r="E5147" s="306">
        <v>0.46929999999999999</v>
      </c>
    </row>
    <row r="5148" spans="1:5" x14ac:dyDescent="0.25">
      <c r="A5148" s="302" t="s">
        <v>6263</v>
      </c>
      <c r="B5148" s="305">
        <v>92661</v>
      </c>
      <c r="C5148" s="302" t="s">
        <v>6470</v>
      </c>
      <c r="D5148" s="305" t="s">
        <v>36</v>
      </c>
      <c r="E5148" s="306">
        <v>0.41410000000000002</v>
      </c>
    </row>
    <row r="5149" spans="1:5" x14ac:dyDescent="0.25">
      <c r="A5149" s="302" t="s">
        <v>6263</v>
      </c>
      <c r="B5149" s="305">
        <v>92663</v>
      </c>
      <c r="C5149" s="302" t="s">
        <v>6471</v>
      </c>
      <c r="D5149" s="305" t="s">
        <v>36</v>
      </c>
      <c r="E5149" s="306">
        <v>0.32929999999999998</v>
      </c>
    </row>
    <row r="5150" spans="1:5" x14ac:dyDescent="0.25">
      <c r="A5150" s="302" t="s">
        <v>6263</v>
      </c>
      <c r="B5150" s="305">
        <v>92665</v>
      </c>
      <c r="C5150" s="302" t="s">
        <v>6472</v>
      </c>
      <c r="D5150" s="305" t="s">
        <v>36</v>
      </c>
      <c r="E5150" s="306">
        <v>0.26150000000000001</v>
      </c>
    </row>
    <row r="5151" spans="1:5" x14ac:dyDescent="0.25">
      <c r="A5151" s="302" t="s">
        <v>6263</v>
      </c>
      <c r="B5151" s="305">
        <v>92667</v>
      </c>
      <c r="C5151" s="302" t="s">
        <v>6473</v>
      </c>
      <c r="D5151" s="305" t="s">
        <v>36</v>
      </c>
      <c r="E5151" s="306">
        <v>0.19289999999999999</v>
      </c>
    </row>
    <row r="5152" spans="1:5" x14ac:dyDescent="0.25">
      <c r="A5152" s="302" t="s">
        <v>6263</v>
      </c>
      <c r="B5152" s="305">
        <v>92369</v>
      </c>
      <c r="C5152" s="302" t="s">
        <v>6474</v>
      </c>
      <c r="D5152" s="305" t="s">
        <v>36</v>
      </c>
      <c r="E5152" s="306">
        <v>0.66649999999999998</v>
      </c>
    </row>
    <row r="5153" spans="1:5" x14ac:dyDescent="0.25">
      <c r="A5153" s="302" t="s">
        <v>6263</v>
      </c>
      <c r="B5153" s="305">
        <v>92371</v>
      </c>
      <c r="C5153" s="302" t="s">
        <v>6475</v>
      </c>
      <c r="D5153" s="305" t="s">
        <v>36</v>
      </c>
      <c r="E5153" s="306">
        <v>0.59709999999999996</v>
      </c>
    </row>
    <row r="5154" spans="1:5" x14ac:dyDescent="0.25">
      <c r="A5154" s="302" t="s">
        <v>6263</v>
      </c>
      <c r="B5154" s="305">
        <v>92373</v>
      </c>
      <c r="C5154" s="302" t="s">
        <v>6476</v>
      </c>
      <c r="D5154" s="305" t="s">
        <v>36</v>
      </c>
      <c r="E5154" s="306">
        <v>0.55000000000000004</v>
      </c>
    </row>
    <row r="5155" spans="1:5" x14ac:dyDescent="0.25">
      <c r="A5155" s="302" t="s">
        <v>6263</v>
      </c>
      <c r="B5155" s="305">
        <v>92344</v>
      </c>
      <c r="C5155" s="302" t="s">
        <v>6477</v>
      </c>
      <c r="D5155" s="305" t="s">
        <v>36</v>
      </c>
      <c r="E5155" s="306">
        <v>0.46660000000000001</v>
      </c>
    </row>
    <row r="5156" spans="1:5" x14ac:dyDescent="0.25">
      <c r="A5156" s="302" t="s">
        <v>6263</v>
      </c>
      <c r="B5156" s="305">
        <v>92375</v>
      </c>
      <c r="C5156" s="302" t="s">
        <v>6478</v>
      </c>
      <c r="D5156" s="305" t="s">
        <v>36</v>
      </c>
      <c r="E5156" s="306">
        <v>0.46629999999999999</v>
      </c>
    </row>
    <row r="5157" spans="1:5" x14ac:dyDescent="0.25">
      <c r="A5157" s="302" t="s">
        <v>6263</v>
      </c>
      <c r="B5157" s="305">
        <v>92346</v>
      </c>
      <c r="C5157" s="302" t="s">
        <v>6479</v>
      </c>
      <c r="D5157" s="305" t="s">
        <v>36</v>
      </c>
      <c r="E5157" s="306">
        <v>0.38440000000000002</v>
      </c>
    </row>
    <row r="5158" spans="1:5" x14ac:dyDescent="0.25">
      <c r="A5158" s="302" t="s">
        <v>6263</v>
      </c>
      <c r="B5158" s="305">
        <v>92377</v>
      </c>
      <c r="C5158" s="302" t="s">
        <v>6480</v>
      </c>
      <c r="D5158" s="305" t="s">
        <v>36</v>
      </c>
      <c r="E5158" s="306">
        <v>0.3957</v>
      </c>
    </row>
    <row r="5159" spans="1:5" x14ac:dyDescent="0.25">
      <c r="A5159" s="302" t="s">
        <v>6263</v>
      </c>
      <c r="B5159" s="305">
        <v>92348</v>
      </c>
      <c r="C5159" s="302" t="s">
        <v>6481</v>
      </c>
      <c r="D5159" s="305" t="s">
        <v>36</v>
      </c>
      <c r="E5159" s="306">
        <v>0.29389999999999999</v>
      </c>
    </row>
    <row r="5160" spans="1:5" x14ac:dyDescent="0.25">
      <c r="A5160" s="302" t="s">
        <v>6263</v>
      </c>
      <c r="B5160" s="305">
        <v>92379</v>
      </c>
      <c r="C5160" s="302" t="s">
        <v>6482</v>
      </c>
      <c r="D5160" s="305" t="s">
        <v>36</v>
      </c>
      <c r="E5160" s="306">
        <v>0.31259999999999999</v>
      </c>
    </row>
    <row r="5161" spans="1:5" x14ac:dyDescent="0.25">
      <c r="A5161" s="302" t="s">
        <v>6263</v>
      </c>
      <c r="B5161" s="305">
        <v>95696</v>
      </c>
      <c r="C5161" s="302" t="s">
        <v>6483</v>
      </c>
      <c r="D5161" s="305" t="s">
        <v>36</v>
      </c>
      <c r="E5161" s="306">
        <v>0.1099</v>
      </c>
    </row>
    <row r="5162" spans="1:5" x14ac:dyDescent="0.25">
      <c r="A5162" s="302" t="s">
        <v>6263</v>
      </c>
      <c r="B5162" s="305">
        <v>92335</v>
      </c>
      <c r="C5162" s="302" t="s">
        <v>6484</v>
      </c>
      <c r="D5162" s="305" t="s">
        <v>8</v>
      </c>
      <c r="E5162" s="306">
        <v>0.14649999999999999</v>
      </c>
    </row>
    <row r="5163" spans="1:5" x14ac:dyDescent="0.25">
      <c r="A5163" s="302" t="s">
        <v>6263</v>
      </c>
      <c r="B5163" s="305">
        <v>92336</v>
      </c>
      <c r="C5163" s="302" t="s">
        <v>6485</v>
      </c>
      <c r="D5163" s="305" t="s">
        <v>8</v>
      </c>
      <c r="E5163" s="306">
        <v>0.13769999999999999</v>
      </c>
    </row>
    <row r="5164" spans="1:5" x14ac:dyDescent="0.25">
      <c r="A5164" s="302" t="s">
        <v>6263</v>
      </c>
      <c r="B5164" s="305">
        <v>92337</v>
      </c>
      <c r="C5164" s="302" t="s">
        <v>6486</v>
      </c>
      <c r="D5164" s="305" t="s">
        <v>8</v>
      </c>
      <c r="E5164" s="306">
        <v>0.1183</v>
      </c>
    </row>
    <row r="5165" spans="1:5" x14ac:dyDescent="0.25">
      <c r="A5165" s="302" t="s">
        <v>6263</v>
      </c>
      <c r="B5165" s="305">
        <v>92687</v>
      </c>
      <c r="C5165" s="302" t="s">
        <v>6487</v>
      </c>
      <c r="D5165" s="305" t="s">
        <v>8</v>
      </c>
      <c r="E5165" s="306">
        <v>0.30740000000000001</v>
      </c>
    </row>
    <row r="5166" spans="1:5" x14ac:dyDescent="0.25">
      <c r="A5166" s="302" t="s">
        <v>6263</v>
      </c>
      <c r="B5166" s="305">
        <v>92688</v>
      </c>
      <c r="C5166" s="302" t="s">
        <v>6488</v>
      </c>
      <c r="D5166" s="305" t="s">
        <v>8</v>
      </c>
      <c r="E5166" s="306">
        <v>0.376</v>
      </c>
    </row>
    <row r="5167" spans="1:5" x14ac:dyDescent="0.25">
      <c r="A5167" s="302" t="s">
        <v>6263</v>
      </c>
      <c r="B5167" s="305">
        <v>97536</v>
      </c>
      <c r="C5167" s="302" t="s">
        <v>6489</v>
      </c>
      <c r="D5167" s="305" t="s">
        <v>8</v>
      </c>
      <c r="E5167" s="306">
        <v>0.39789999999999998</v>
      </c>
    </row>
    <row r="5168" spans="1:5" x14ac:dyDescent="0.25">
      <c r="A5168" s="302" t="s">
        <v>6263</v>
      </c>
      <c r="B5168" s="305">
        <v>97535</v>
      </c>
      <c r="C5168" s="302" t="s">
        <v>6490</v>
      </c>
      <c r="D5168" s="305" t="s">
        <v>8</v>
      </c>
      <c r="E5168" s="306">
        <v>0.26229999999999998</v>
      </c>
    </row>
    <row r="5169" spans="1:5" x14ac:dyDescent="0.25">
      <c r="A5169" s="302" t="s">
        <v>6263</v>
      </c>
      <c r="B5169" s="305">
        <v>92652</v>
      </c>
      <c r="C5169" s="302" t="s">
        <v>6491</v>
      </c>
      <c r="D5169" s="305" t="s">
        <v>8</v>
      </c>
      <c r="E5169" s="306">
        <v>0.22969999999999999</v>
      </c>
    </row>
    <row r="5170" spans="1:5" x14ac:dyDescent="0.25">
      <c r="A5170" s="302" t="s">
        <v>6263</v>
      </c>
      <c r="B5170" s="305">
        <v>92653</v>
      </c>
      <c r="C5170" s="302" t="s">
        <v>6492</v>
      </c>
      <c r="D5170" s="305" t="s">
        <v>8</v>
      </c>
      <c r="E5170" s="306">
        <v>0.2142</v>
      </c>
    </row>
    <row r="5171" spans="1:5" x14ac:dyDescent="0.25">
      <c r="A5171" s="302" t="s">
        <v>6263</v>
      </c>
      <c r="B5171" s="305">
        <v>92654</v>
      </c>
      <c r="C5171" s="302" t="s">
        <v>6493</v>
      </c>
      <c r="D5171" s="305" t="s">
        <v>8</v>
      </c>
      <c r="E5171" s="306">
        <v>0.16850000000000001</v>
      </c>
    </row>
    <row r="5172" spans="1:5" x14ac:dyDescent="0.25">
      <c r="A5172" s="302" t="s">
        <v>6263</v>
      </c>
      <c r="B5172" s="305">
        <v>92655</v>
      </c>
      <c r="C5172" s="302" t="s">
        <v>6494</v>
      </c>
      <c r="D5172" s="305" t="s">
        <v>8</v>
      </c>
      <c r="E5172" s="306">
        <v>0.15260000000000001</v>
      </c>
    </row>
    <row r="5173" spans="1:5" x14ac:dyDescent="0.25">
      <c r="A5173" s="302" t="s">
        <v>6263</v>
      </c>
      <c r="B5173" s="305">
        <v>92656</v>
      </c>
      <c r="C5173" s="302" t="s">
        <v>6495</v>
      </c>
      <c r="D5173" s="305" t="s">
        <v>8</v>
      </c>
      <c r="E5173" s="306">
        <v>0.1273</v>
      </c>
    </row>
    <row r="5174" spans="1:5" x14ac:dyDescent="0.25">
      <c r="A5174" s="302" t="s">
        <v>6263</v>
      </c>
      <c r="B5174" s="305">
        <v>101918</v>
      </c>
      <c r="C5174" s="302" t="s">
        <v>6496</v>
      </c>
      <c r="D5174" s="305" t="s">
        <v>8</v>
      </c>
      <c r="E5174" s="306">
        <v>0.1489</v>
      </c>
    </row>
    <row r="5175" spans="1:5" x14ac:dyDescent="0.25">
      <c r="A5175" s="302" t="s">
        <v>6263</v>
      </c>
      <c r="B5175" s="305">
        <v>101927</v>
      </c>
      <c r="C5175" s="302" t="s">
        <v>6497</v>
      </c>
      <c r="D5175" s="305" t="s">
        <v>8</v>
      </c>
      <c r="E5175" s="306">
        <v>8.2299999999999998E-2</v>
      </c>
    </row>
    <row r="5176" spans="1:5" x14ac:dyDescent="0.25">
      <c r="A5176" s="302" t="s">
        <v>6263</v>
      </c>
      <c r="B5176" s="305">
        <v>97498</v>
      </c>
      <c r="C5176" s="302" t="s">
        <v>6498</v>
      </c>
      <c r="D5176" s="305" t="s">
        <v>8</v>
      </c>
      <c r="E5176" s="306">
        <v>0.1822</v>
      </c>
    </row>
    <row r="5177" spans="1:5" x14ac:dyDescent="0.25">
      <c r="A5177" s="302" t="s">
        <v>6263</v>
      </c>
      <c r="B5177" s="305">
        <v>92364</v>
      </c>
      <c r="C5177" s="302" t="s">
        <v>6499</v>
      </c>
      <c r="D5177" s="305" t="s">
        <v>8</v>
      </c>
      <c r="E5177" s="306">
        <v>0.16170000000000001</v>
      </c>
    </row>
    <row r="5178" spans="1:5" x14ac:dyDescent="0.25">
      <c r="A5178" s="302" t="s">
        <v>6263</v>
      </c>
      <c r="B5178" s="305">
        <v>92365</v>
      </c>
      <c r="C5178" s="302" t="s">
        <v>6500</v>
      </c>
      <c r="D5178" s="305" t="s">
        <v>8</v>
      </c>
      <c r="E5178" s="306">
        <v>0.15340000000000001</v>
      </c>
    </row>
    <row r="5179" spans="1:5" x14ac:dyDescent="0.25">
      <c r="A5179" s="302" t="s">
        <v>6263</v>
      </c>
      <c r="B5179" s="305">
        <v>92341</v>
      </c>
      <c r="C5179" s="302" t="s">
        <v>6501</v>
      </c>
      <c r="D5179" s="305" t="s">
        <v>8</v>
      </c>
      <c r="E5179" s="306">
        <v>0.23630000000000001</v>
      </c>
    </row>
    <row r="5180" spans="1:5" x14ac:dyDescent="0.25">
      <c r="A5180" s="302" t="s">
        <v>6263</v>
      </c>
      <c r="B5180" s="305">
        <v>92366</v>
      </c>
      <c r="C5180" s="302" t="s">
        <v>6502</v>
      </c>
      <c r="D5180" s="305" t="s">
        <v>8</v>
      </c>
      <c r="E5180" s="306">
        <v>0.1222</v>
      </c>
    </row>
    <row r="5181" spans="1:5" x14ac:dyDescent="0.25">
      <c r="A5181" s="302" t="s">
        <v>6263</v>
      </c>
      <c r="B5181" s="305">
        <v>92342</v>
      </c>
      <c r="C5181" s="302" t="s">
        <v>6503</v>
      </c>
      <c r="D5181" s="305" t="s">
        <v>8</v>
      </c>
      <c r="E5181" s="306">
        <v>0.2135</v>
      </c>
    </row>
    <row r="5182" spans="1:5" x14ac:dyDescent="0.25">
      <c r="A5182" s="302" t="s">
        <v>6263</v>
      </c>
      <c r="B5182" s="305">
        <v>92367</v>
      </c>
      <c r="C5182" s="302" t="s">
        <v>6504</v>
      </c>
      <c r="D5182" s="305" t="s">
        <v>8</v>
      </c>
      <c r="E5182" s="306">
        <v>0.1134</v>
      </c>
    </row>
    <row r="5183" spans="1:5" x14ac:dyDescent="0.25">
      <c r="A5183" s="302" t="s">
        <v>6263</v>
      </c>
      <c r="B5183" s="305">
        <v>92343</v>
      </c>
      <c r="C5183" s="302" t="s">
        <v>6505</v>
      </c>
      <c r="D5183" s="305" t="s">
        <v>8</v>
      </c>
      <c r="E5183" s="306">
        <v>0.17899999999999999</v>
      </c>
    </row>
    <row r="5184" spans="1:5" x14ac:dyDescent="0.25">
      <c r="A5184" s="302" t="s">
        <v>6263</v>
      </c>
      <c r="B5184" s="305">
        <v>92368</v>
      </c>
      <c r="C5184" s="302" t="s">
        <v>6506</v>
      </c>
      <c r="D5184" s="305" t="s">
        <v>8</v>
      </c>
      <c r="E5184" s="306">
        <v>9.6699999999999994E-2</v>
      </c>
    </row>
    <row r="5185" spans="1:5" x14ac:dyDescent="0.25">
      <c r="A5185" s="302" t="s">
        <v>6263</v>
      </c>
      <c r="B5185" s="305">
        <v>92689</v>
      </c>
      <c r="C5185" s="302" t="s">
        <v>6507</v>
      </c>
      <c r="D5185" s="305" t="s">
        <v>8</v>
      </c>
      <c r="E5185" s="306">
        <v>0.19220000000000001</v>
      </c>
    </row>
    <row r="5186" spans="1:5" x14ac:dyDescent="0.25">
      <c r="A5186" s="302" t="s">
        <v>6263</v>
      </c>
      <c r="B5186" s="305">
        <v>92690</v>
      </c>
      <c r="C5186" s="302" t="s">
        <v>6508</v>
      </c>
      <c r="D5186" s="305" t="s">
        <v>8</v>
      </c>
      <c r="E5186" s="306">
        <v>0.23069999999999999</v>
      </c>
    </row>
    <row r="5187" spans="1:5" x14ac:dyDescent="0.25">
      <c r="A5187" s="302" t="s">
        <v>6263</v>
      </c>
      <c r="B5187" s="305">
        <v>92691</v>
      </c>
      <c r="C5187" s="302" t="s">
        <v>6509</v>
      </c>
      <c r="D5187" s="305" t="s">
        <v>8</v>
      </c>
      <c r="E5187" s="306">
        <v>0.34200000000000003</v>
      </c>
    </row>
    <row r="5188" spans="1:5" x14ac:dyDescent="0.25">
      <c r="A5188" s="302" t="s">
        <v>6263</v>
      </c>
      <c r="B5188" s="305">
        <v>92359</v>
      </c>
      <c r="C5188" s="302" t="s">
        <v>6510</v>
      </c>
      <c r="D5188" s="305" t="s">
        <v>8</v>
      </c>
      <c r="E5188" s="306">
        <v>6.3399999999999998E-2</v>
      </c>
    </row>
    <row r="5189" spans="1:5" x14ac:dyDescent="0.25">
      <c r="A5189" s="302" t="s">
        <v>6263</v>
      </c>
      <c r="B5189" s="305">
        <v>92645</v>
      </c>
      <c r="C5189" s="302" t="s">
        <v>6511</v>
      </c>
      <c r="D5189" s="305" t="s">
        <v>8</v>
      </c>
      <c r="E5189" s="306">
        <v>0.1195</v>
      </c>
    </row>
    <row r="5190" spans="1:5" x14ac:dyDescent="0.25">
      <c r="A5190" s="302" t="s">
        <v>6263</v>
      </c>
      <c r="B5190" s="305">
        <v>92360</v>
      </c>
      <c r="C5190" s="302" t="s">
        <v>6512</v>
      </c>
      <c r="D5190" s="305" t="s">
        <v>8</v>
      </c>
      <c r="E5190" s="306">
        <v>6.0900000000000003E-2</v>
      </c>
    </row>
    <row r="5191" spans="1:5" x14ac:dyDescent="0.25">
      <c r="A5191" s="302" t="s">
        <v>6263</v>
      </c>
      <c r="B5191" s="305">
        <v>92646</v>
      </c>
      <c r="C5191" s="302" t="s">
        <v>6513</v>
      </c>
      <c r="D5191" s="305" t="s">
        <v>8</v>
      </c>
      <c r="E5191" s="306">
        <v>0.1037</v>
      </c>
    </row>
    <row r="5192" spans="1:5" x14ac:dyDescent="0.25">
      <c r="A5192" s="302" t="s">
        <v>6263</v>
      </c>
      <c r="B5192" s="305">
        <v>95697</v>
      </c>
      <c r="C5192" s="302" t="s">
        <v>6514</v>
      </c>
      <c r="D5192" s="305" t="s">
        <v>8</v>
      </c>
      <c r="E5192" s="306">
        <v>6.93E-2</v>
      </c>
    </row>
    <row r="5193" spans="1:5" x14ac:dyDescent="0.25">
      <c r="A5193" s="302" t="s">
        <v>6263</v>
      </c>
      <c r="B5193" s="305">
        <v>92648</v>
      </c>
      <c r="C5193" s="302" t="s">
        <v>6515</v>
      </c>
      <c r="D5193" s="305" t="s">
        <v>8</v>
      </c>
      <c r="E5193" s="306">
        <v>0.1079</v>
      </c>
    </row>
    <row r="5194" spans="1:5" x14ac:dyDescent="0.25">
      <c r="A5194" s="302" t="s">
        <v>6263</v>
      </c>
      <c r="B5194" s="305">
        <v>92338</v>
      </c>
      <c r="C5194" s="302" t="s">
        <v>6516</v>
      </c>
      <c r="D5194" s="305" t="s">
        <v>8</v>
      </c>
      <c r="E5194" s="306">
        <v>0.223</v>
      </c>
    </row>
    <row r="5195" spans="1:5" x14ac:dyDescent="0.25">
      <c r="A5195" s="302" t="s">
        <v>6263</v>
      </c>
      <c r="B5195" s="305">
        <v>92361</v>
      </c>
      <c r="C5195" s="302" t="s">
        <v>6517</v>
      </c>
      <c r="D5195" s="305" t="s">
        <v>8</v>
      </c>
      <c r="E5195" s="306">
        <v>7.0400000000000004E-2</v>
      </c>
    </row>
    <row r="5196" spans="1:5" x14ac:dyDescent="0.25">
      <c r="A5196" s="302" t="s">
        <v>6263</v>
      </c>
      <c r="B5196" s="305">
        <v>92649</v>
      </c>
      <c r="C5196" s="302" t="s">
        <v>6518</v>
      </c>
      <c r="D5196" s="305" t="s">
        <v>8</v>
      </c>
      <c r="E5196" s="306">
        <v>0.1022</v>
      </c>
    </row>
    <row r="5197" spans="1:5" x14ac:dyDescent="0.25">
      <c r="A5197" s="302" t="s">
        <v>6263</v>
      </c>
      <c r="B5197" s="305">
        <v>92339</v>
      </c>
      <c r="C5197" s="302" t="s">
        <v>6519</v>
      </c>
      <c r="D5197" s="305" t="s">
        <v>8</v>
      </c>
      <c r="E5197" s="306">
        <v>0.1641</v>
      </c>
    </row>
    <row r="5198" spans="1:5" x14ac:dyDescent="0.25">
      <c r="A5198" s="302" t="s">
        <v>6263</v>
      </c>
      <c r="B5198" s="305">
        <v>92362</v>
      </c>
      <c r="C5198" s="302" t="s">
        <v>6520</v>
      </c>
      <c r="D5198" s="305" t="s">
        <v>8</v>
      </c>
      <c r="E5198" s="306">
        <v>5.7299999999999997E-2</v>
      </c>
    </row>
    <row r="5199" spans="1:5" x14ac:dyDescent="0.25">
      <c r="A5199" s="302" t="s">
        <v>6263</v>
      </c>
      <c r="B5199" s="305">
        <v>92650</v>
      </c>
      <c r="C5199" s="302" t="s">
        <v>6521</v>
      </c>
      <c r="D5199" s="305" t="s">
        <v>8</v>
      </c>
      <c r="E5199" s="306">
        <v>7.7700000000000005E-2</v>
      </c>
    </row>
    <row r="5200" spans="1:5" x14ac:dyDescent="0.25">
      <c r="A5200" s="302" t="s">
        <v>6263</v>
      </c>
      <c r="B5200" s="305">
        <v>97439</v>
      </c>
      <c r="C5200" s="302" t="s">
        <v>6522</v>
      </c>
      <c r="D5200" s="305" t="s">
        <v>36</v>
      </c>
      <c r="E5200" s="306">
        <v>0.27279999999999999</v>
      </c>
    </row>
    <row r="5201" spans="1:5" x14ac:dyDescent="0.25">
      <c r="A5201" s="302" t="s">
        <v>6263</v>
      </c>
      <c r="B5201" s="305">
        <v>97440</v>
      </c>
      <c r="C5201" s="302" t="s">
        <v>6523</v>
      </c>
      <c r="D5201" s="305" t="s">
        <v>36</v>
      </c>
      <c r="E5201" s="306">
        <v>0.26240000000000002</v>
      </c>
    </row>
    <row r="5202" spans="1:5" x14ac:dyDescent="0.25">
      <c r="A5202" s="302" t="s">
        <v>6263</v>
      </c>
      <c r="B5202" s="305">
        <v>97442</v>
      </c>
      <c r="C5202" s="302" t="s">
        <v>6524</v>
      </c>
      <c r="D5202" s="305" t="s">
        <v>36</v>
      </c>
      <c r="E5202" s="306">
        <v>0.26900000000000002</v>
      </c>
    </row>
    <row r="5203" spans="1:5" x14ac:dyDescent="0.25">
      <c r="A5203" s="302" t="s">
        <v>6263</v>
      </c>
      <c r="B5203" s="305">
        <v>97552</v>
      </c>
      <c r="C5203" s="302" t="s">
        <v>6525</v>
      </c>
      <c r="D5203" s="305" t="s">
        <v>36</v>
      </c>
      <c r="E5203" s="306">
        <v>0.29549999999999998</v>
      </c>
    </row>
    <row r="5204" spans="1:5" x14ac:dyDescent="0.25">
      <c r="A5204" s="302" t="s">
        <v>6263</v>
      </c>
      <c r="B5204" s="305">
        <v>97553</v>
      </c>
      <c r="C5204" s="302" t="s">
        <v>6526</v>
      </c>
      <c r="D5204" s="305" t="s">
        <v>36</v>
      </c>
      <c r="E5204" s="306">
        <v>0.35770000000000002</v>
      </c>
    </row>
    <row r="5205" spans="1:5" x14ac:dyDescent="0.25">
      <c r="A5205" s="302" t="s">
        <v>6263</v>
      </c>
      <c r="B5205" s="305">
        <v>97554</v>
      </c>
      <c r="C5205" s="302" t="s">
        <v>6527</v>
      </c>
      <c r="D5205" s="305" t="s">
        <v>36</v>
      </c>
      <c r="E5205" s="306">
        <v>0.40860000000000002</v>
      </c>
    </row>
    <row r="5206" spans="1:5" x14ac:dyDescent="0.25">
      <c r="A5206" s="302" t="s">
        <v>6263</v>
      </c>
      <c r="B5206" s="305">
        <v>97491</v>
      </c>
      <c r="C5206" s="302" t="s">
        <v>6528</v>
      </c>
      <c r="D5206" s="305" t="s">
        <v>36</v>
      </c>
      <c r="E5206" s="306">
        <v>0.21299999999999999</v>
      </c>
    </row>
    <row r="5207" spans="1:5" x14ac:dyDescent="0.25">
      <c r="A5207" s="302" t="s">
        <v>6263</v>
      </c>
      <c r="B5207" s="305">
        <v>97529</v>
      </c>
      <c r="C5207" s="302" t="s">
        <v>6529</v>
      </c>
      <c r="D5207" s="305" t="s">
        <v>36</v>
      </c>
      <c r="E5207" s="306">
        <v>0.17349999999999999</v>
      </c>
    </row>
    <row r="5208" spans="1:5" x14ac:dyDescent="0.25">
      <c r="A5208" s="302" t="s">
        <v>6263</v>
      </c>
      <c r="B5208" s="305">
        <v>97492</v>
      </c>
      <c r="C5208" s="302" t="s">
        <v>6530</v>
      </c>
      <c r="D5208" s="305" t="s">
        <v>36</v>
      </c>
      <c r="E5208" s="306">
        <v>0.18490000000000001</v>
      </c>
    </row>
    <row r="5209" spans="1:5" x14ac:dyDescent="0.25">
      <c r="A5209" s="302" t="s">
        <v>6263</v>
      </c>
      <c r="B5209" s="305">
        <v>97530</v>
      </c>
      <c r="C5209" s="302" t="s">
        <v>6531</v>
      </c>
      <c r="D5209" s="305" t="s">
        <v>36</v>
      </c>
      <c r="E5209" s="306">
        <v>0.13489999999999999</v>
      </c>
    </row>
    <row r="5210" spans="1:5" x14ac:dyDescent="0.25">
      <c r="A5210" s="302" t="s">
        <v>6263</v>
      </c>
      <c r="B5210" s="305">
        <v>97493</v>
      </c>
      <c r="C5210" s="302" t="s">
        <v>6532</v>
      </c>
      <c r="D5210" s="305" t="s">
        <v>36</v>
      </c>
      <c r="E5210" s="306">
        <v>0.1789</v>
      </c>
    </row>
    <row r="5211" spans="1:5" x14ac:dyDescent="0.25">
      <c r="A5211" s="302" t="s">
        <v>6263</v>
      </c>
      <c r="B5211" s="305">
        <v>97531</v>
      </c>
      <c r="C5211" s="302" t="s">
        <v>6533</v>
      </c>
      <c r="D5211" s="305" t="s">
        <v>36</v>
      </c>
      <c r="E5211" s="306">
        <v>0.1202</v>
      </c>
    </row>
    <row r="5212" spans="1:5" x14ac:dyDescent="0.25">
      <c r="A5212" s="302" t="s">
        <v>6263</v>
      </c>
      <c r="B5212" s="305">
        <v>97458</v>
      </c>
      <c r="C5212" s="302" t="s">
        <v>6534</v>
      </c>
      <c r="D5212" s="305" t="s">
        <v>36</v>
      </c>
      <c r="E5212" s="306">
        <v>0.22070000000000001</v>
      </c>
    </row>
    <row r="5213" spans="1:5" x14ac:dyDescent="0.25">
      <c r="A5213" s="302" t="s">
        <v>6263</v>
      </c>
      <c r="B5213" s="305">
        <v>97494</v>
      </c>
      <c r="C5213" s="302" t="s">
        <v>6535</v>
      </c>
      <c r="D5213" s="305" t="s">
        <v>36</v>
      </c>
      <c r="E5213" s="306">
        <v>0.14249999999999999</v>
      </c>
    </row>
    <row r="5214" spans="1:5" x14ac:dyDescent="0.25">
      <c r="A5214" s="302" t="s">
        <v>6263</v>
      </c>
      <c r="B5214" s="305">
        <v>97532</v>
      </c>
      <c r="C5214" s="302" t="s">
        <v>6536</v>
      </c>
      <c r="D5214" s="305" t="s">
        <v>36</v>
      </c>
      <c r="E5214" s="306">
        <v>8.7900000000000006E-2</v>
      </c>
    </row>
    <row r="5215" spans="1:5" x14ac:dyDescent="0.25">
      <c r="A5215" s="302" t="s">
        <v>6263</v>
      </c>
      <c r="B5215" s="305">
        <v>97459</v>
      </c>
      <c r="C5215" s="302" t="s">
        <v>6537</v>
      </c>
      <c r="D5215" s="305" t="s">
        <v>36</v>
      </c>
      <c r="E5215" s="306">
        <v>0.13850000000000001</v>
      </c>
    </row>
    <row r="5216" spans="1:5" x14ac:dyDescent="0.25">
      <c r="A5216" s="302" t="s">
        <v>6263</v>
      </c>
      <c r="B5216" s="305">
        <v>97495</v>
      </c>
      <c r="C5216" s="302" t="s">
        <v>6538</v>
      </c>
      <c r="D5216" s="305" t="s">
        <v>36</v>
      </c>
      <c r="E5216" s="306">
        <v>9.9900000000000003E-2</v>
      </c>
    </row>
    <row r="5217" spans="1:5" x14ac:dyDescent="0.25">
      <c r="A5217" s="302" t="s">
        <v>6263</v>
      </c>
      <c r="B5217" s="305">
        <v>97533</v>
      </c>
      <c r="C5217" s="302" t="s">
        <v>6539</v>
      </c>
      <c r="D5217" s="305" t="s">
        <v>36</v>
      </c>
      <c r="E5217" s="306">
        <v>6.2700000000000006E-2</v>
      </c>
    </row>
    <row r="5218" spans="1:5" x14ac:dyDescent="0.25">
      <c r="A5218" s="302" t="s">
        <v>6263</v>
      </c>
      <c r="B5218" s="305">
        <v>97460</v>
      </c>
      <c r="C5218" s="302" t="s">
        <v>6540</v>
      </c>
      <c r="D5218" s="305" t="s">
        <v>36</v>
      </c>
      <c r="E5218" s="306">
        <v>9.74E-2</v>
      </c>
    </row>
    <row r="5219" spans="1:5" x14ac:dyDescent="0.25">
      <c r="A5219" s="302" t="s">
        <v>6263</v>
      </c>
      <c r="B5219" s="305">
        <v>97496</v>
      </c>
      <c r="C5219" s="302" t="s">
        <v>6541</v>
      </c>
      <c r="D5219" s="305" t="s">
        <v>36</v>
      </c>
      <c r="E5219" s="306">
        <v>7.7299999999999994E-2</v>
      </c>
    </row>
    <row r="5220" spans="1:5" x14ac:dyDescent="0.25">
      <c r="A5220" s="302" t="s">
        <v>6263</v>
      </c>
      <c r="B5220" s="305">
        <v>97534</v>
      </c>
      <c r="C5220" s="302" t="s">
        <v>6542</v>
      </c>
      <c r="D5220" s="305" t="s">
        <v>36</v>
      </c>
      <c r="E5220" s="306">
        <v>4.07E-2</v>
      </c>
    </row>
    <row r="5221" spans="1:5" x14ac:dyDescent="0.25">
      <c r="A5221" s="302" t="s">
        <v>6263</v>
      </c>
      <c r="B5221" s="305">
        <v>101926</v>
      </c>
      <c r="C5221" s="302" t="s">
        <v>6543</v>
      </c>
      <c r="D5221" s="305" t="s">
        <v>36</v>
      </c>
      <c r="E5221" s="306">
        <v>0.20669999999999999</v>
      </c>
    </row>
    <row r="5222" spans="1:5" x14ac:dyDescent="0.25">
      <c r="A5222" s="302" t="s">
        <v>6263</v>
      </c>
      <c r="B5222" s="305">
        <v>101935</v>
      </c>
      <c r="C5222" s="302" t="s">
        <v>6544</v>
      </c>
      <c r="D5222" s="305" t="s">
        <v>36</v>
      </c>
      <c r="E5222" s="306">
        <v>0.22869999999999999</v>
      </c>
    </row>
    <row r="5223" spans="1:5" x14ac:dyDescent="0.25">
      <c r="A5223" s="302" t="s">
        <v>6263</v>
      </c>
      <c r="B5223" s="305">
        <v>92704</v>
      </c>
      <c r="C5223" s="302" t="s">
        <v>6545</v>
      </c>
      <c r="D5223" s="305" t="s">
        <v>36</v>
      </c>
      <c r="E5223" s="306">
        <v>0.63200000000000001</v>
      </c>
    </row>
    <row r="5224" spans="1:5" x14ac:dyDescent="0.25">
      <c r="A5224" s="302" t="s">
        <v>6263</v>
      </c>
      <c r="B5224" s="305">
        <v>92705</v>
      </c>
      <c r="C5224" s="302" t="s">
        <v>6546</v>
      </c>
      <c r="D5224" s="305" t="s">
        <v>36</v>
      </c>
      <c r="E5224" s="306">
        <v>0.67510000000000003</v>
      </c>
    </row>
    <row r="5225" spans="1:5" x14ac:dyDescent="0.25">
      <c r="A5225" s="302" t="s">
        <v>6263</v>
      </c>
      <c r="B5225" s="305">
        <v>92706</v>
      </c>
      <c r="C5225" s="302" t="s">
        <v>6547</v>
      </c>
      <c r="D5225" s="305" t="s">
        <v>36</v>
      </c>
      <c r="E5225" s="306">
        <v>0.67889999999999995</v>
      </c>
    </row>
    <row r="5226" spans="1:5" x14ac:dyDescent="0.25">
      <c r="A5226" s="302" t="s">
        <v>6263</v>
      </c>
      <c r="B5226" s="305">
        <v>92637</v>
      </c>
      <c r="C5226" s="302" t="s">
        <v>6548</v>
      </c>
      <c r="D5226" s="305" t="s">
        <v>36</v>
      </c>
      <c r="E5226" s="306">
        <v>0.68240000000000001</v>
      </c>
    </row>
    <row r="5227" spans="1:5" x14ac:dyDescent="0.25">
      <c r="A5227" s="302" t="s">
        <v>6263</v>
      </c>
      <c r="B5227" s="305">
        <v>92681</v>
      </c>
      <c r="C5227" s="302" t="s">
        <v>6549</v>
      </c>
      <c r="D5227" s="305" t="s">
        <v>36</v>
      </c>
      <c r="E5227" s="306">
        <v>0.56840000000000002</v>
      </c>
    </row>
    <row r="5228" spans="1:5" x14ac:dyDescent="0.25">
      <c r="A5228" s="302" t="s">
        <v>6263</v>
      </c>
      <c r="B5228" s="305">
        <v>92638</v>
      </c>
      <c r="C5228" s="302" t="s">
        <v>6550</v>
      </c>
      <c r="D5228" s="305" t="s">
        <v>36</v>
      </c>
      <c r="E5228" s="306">
        <v>0.60550000000000004</v>
      </c>
    </row>
    <row r="5229" spans="1:5" x14ac:dyDescent="0.25">
      <c r="A5229" s="302" t="s">
        <v>6263</v>
      </c>
      <c r="B5229" s="305">
        <v>92682</v>
      </c>
      <c r="C5229" s="302" t="s">
        <v>6551</v>
      </c>
      <c r="D5229" s="305" t="s">
        <v>36</v>
      </c>
      <c r="E5229" s="306">
        <v>0.47760000000000002</v>
      </c>
    </row>
    <row r="5230" spans="1:5" x14ac:dyDescent="0.25">
      <c r="A5230" s="302" t="s">
        <v>6263</v>
      </c>
      <c r="B5230" s="305">
        <v>92639</v>
      </c>
      <c r="C5230" s="302" t="s">
        <v>6552</v>
      </c>
      <c r="D5230" s="305" t="s">
        <v>36</v>
      </c>
      <c r="E5230" s="306">
        <v>0.56999999999999995</v>
      </c>
    </row>
    <row r="5231" spans="1:5" x14ac:dyDescent="0.25">
      <c r="A5231" s="302" t="s">
        <v>6263</v>
      </c>
      <c r="B5231" s="305">
        <v>92683</v>
      </c>
      <c r="C5231" s="302" t="s">
        <v>6553</v>
      </c>
      <c r="D5231" s="305" t="s">
        <v>36</v>
      </c>
      <c r="E5231" s="306">
        <v>0.4345</v>
      </c>
    </row>
    <row r="5232" spans="1:5" x14ac:dyDescent="0.25">
      <c r="A5232" s="302" t="s">
        <v>6263</v>
      </c>
      <c r="B5232" s="305">
        <v>92640</v>
      </c>
      <c r="C5232" s="302" t="s">
        <v>6554</v>
      </c>
      <c r="D5232" s="305" t="s">
        <v>36</v>
      </c>
      <c r="E5232" s="306">
        <v>0.48149999999999998</v>
      </c>
    </row>
    <row r="5233" spans="1:5" x14ac:dyDescent="0.25">
      <c r="A5233" s="302" t="s">
        <v>6263</v>
      </c>
      <c r="B5233" s="305">
        <v>92684</v>
      </c>
      <c r="C5233" s="302" t="s">
        <v>6555</v>
      </c>
      <c r="D5233" s="305" t="s">
        <v>36</v>
      </c>
      <c r="E5233" s="306">
        <v>0.34310000000000002</v>
      </c>
    </row>
    <row r="5234" spans="1:5" x14ac:dyDescent="0.25">
      <c r="A5234" s="302" t="s">
        <v>6263</v>
      </c>
      <c r="B5234" s="305">
        <v>92642</v>
      </c>
      <c r="C5234" s="302" t="s">
        <v>6556</v>
      </c>
      <c r="D5234" s="305" t="s">
        <v>36</v>
      </c>
      <c r="E5234" s="306">
        <v>0.35980000000000001</v>
      </c>
    </row>
    <row r="5235" spans="1:5" x14ac:dyDescent="0.25">
      <c r="A5235" s="302" t="s">
        <v>6263</v>
      </c>
      <c r="B5235" s="305">
        <v>92685</v>
      </c>
      <c r="C5235" s="302" t="s">
        <v>6557</v>
      </c>
      <c r="D5235" s="305" t="s">
        <v>36</v>
      </c>
      <c r="E5235" s="306">
        <v>0.2334</v>
      </c>
    </row>
    <row r="5236" spans="1:5" x14ac:dyDescent="0.25">
      <c r="A5236" s="302" t="s">
        <v>6263</v>
      </c>
      <c r="B5236" s="305">
        <v>92644</v>
      </c>
      <c r="C5236" s="302" t="s">
        <v>6558</v>
      </c>
      <c r="D5236" s="305" t="s">
        <v>36</v>
      </c>
      <c r="E5236" s="306">
        <v>0.3211</v>
      </c>
    </row>
    <row r="5237" spans="1:5" x14ac:dyDescent="0.25">
      <c r="A5237" s="302" t="s">
        <v>6263</v>
      </c>
      <c r="B5237" s="305">
        <v>92686</v>
      </c>
      <c r="C5237" s="302" t="s">
        <v>6559</v>
      </c>
      <c r="D5237" s="305" t="s">
        <v>36</v>
      </c>
      <c r="E5237" s="306">
        <v>0.19900000000000001</v>
      </c>
    </row>
    <row r="5238" spans="1:5" x14ac:dyDescent="0.25">
      <c r="A5238" s="302" t="s">
        <v>6263</v>
      </c>
      <c r="B5238" s="305">
        <v>92356</v>
      </c>
      <c r="C5238" s="302" t="s">
        <v>6560</v>
      </c>
      <c r="D5238" s="305" t="s">
        <v>36</v>
      </c>
      <c r="E5238" s="306">
        <v>0.48209999999999997</v>
      </c>
    </row>
    <row r="5239" spans="1:5" x14ac:dyDescent="0.25">
      <c r="A5239" s="302" t="s">
        <v>6263</v>
      </c>
      <c r="B5239" s="305">
        <v>92357</v>
      </c>
      <c r="C5239" s="302" t="s">
        <v>6561</v>
      </c>
      <c r="D5239" s="305" t="s">
        <v>36</v>
      </c>
      <c r="E5239" s="306">
        <v>0.34899999999999998</v>
      </c>
    </row>
    <row r="5240" spans="1:5" x14ac:dyDescent="0.25">
      <c r="A5240" s="302" t="s">
        <v>6263</v>
      </c>
      <c r="B5240" s="305">
        <v>92358</v>
      </c>
      <c r="C5240" s="302" t="s">
        <v>6562</v>
      </c>
      <c r="D5240" s="305" t="s">
        <v>36</v>
      </c>
      <c r="E5240" s="306">
        <v>0.30220000000000002</v>
      </c>
    </row>
    <row r="5241" spans="1:5" x14ac:dyDescent="0.25">
      <c r="A5241" s="302" t="s">
        <v>6263</v>
      </c>
      <c r="B5241" s="305">
        <v>101919</v>
      </c>
      <c r="C5241" s="302" t="s">
        <v>6563</v>
      </c>
      <c r="D5241" s="305" t="s">
        <v>36</v>
      </c>
      <c r="E5241" s="306">
        <v>9.98E-2</v>
      </c>
    </row>
    <row r="5242" spans="1:5" x14ac:dyDescent="0.25">
      <c r="A5242" s="302" t="s">
        <v>6263</v>
      </c>
      <c r="B5242" s="305">
        <v>101928</v>
      </c>
      <c r="C5242" s="302" t="s">
        <v>6564</v>
      </c>
      <c r="D5242" s="305" t="s">
        <v>36</v>
      </c>
      <c r="E5242" s="306">
        <v>0.112</v>
      </c>
    </row>
    <row r="5243" spans="1:5" x14ac:dyDescent="0.25">
      <c r="A5243" s="302" t="s">
        <v>6263</v>
      </c>
      <c r="B5243" s="305">
        <v>92904</v>
      </c>
      <c r="C5243" s="302" t="s">
        <v>6565</v>
      </c>
      <c r="D5243" s="305" t="s">
        <v>36</v>
      </c>
      <c r="E5243" s="306">
        <v>0.25519999999999998</v>
      </c>
    </row>
    <row r="5244" spans="1:5" x14ac:dyDescent="0.25">
      <c r="A5244" s="302" t="s">
        <v>6263</v>
      </c>
      <c r="B5244" s="305">
        <v>92905</v>
      </c>
      <c r="C5244" s="302" t="s">
        <v>6566</v>
      </c>
      <c r="D5244" s="305" t="s">
        <v>36</v>
      </c>
      <c r="E5244" s="306">
        <v>0.3075</v>
      </c>
    </row>
    <row r="5245" spans="1:5" x14ac:dyDescent="0.25">
      <c r="A5245" s="302" t="s">
        <v>6263</v>
      </c>
      <c r="B5245" s="305">
        <v>92906</v>
      </c>
      <c r="C5245" s="302" t="s">
        <v>6567</v>
      </c>
      <c r="D5245" s="305" t="s">
        <v>36</v>
      </c>
      <c r="E5245" s="306">
        <v>0.41070000000000001</v>
      </c>
    </row>
    <row r="5246" spans="1:5" x14ac:dyDescent="0.25">
      <c r="A5246" s="302" t="s">
        <v>6263</v>
      </c>
      <c r="B5246" s="305">
        <v>92898</v>
      </c>
      <c r="C5246" s="302" t="s">
        <v>6568</v>
      </c>
      <c r="D5246" s="305" t="s">
        <v>36</v>
      </c>
      <c r="E5246" s="306">
        <v>0.30309999999999998</v>
      </c>
    </row>
    <row r="5247" spans="1:5" x14ac:dyDescent="0.25">
      <c r="A5247" s="302" t="s">
        <v>6263</v>
      </c>
      <c r="B5247" s="305">
        <v>92899</v>
      </c>
      <c r="C5247" s="302" t="s">
        <v>6569</v>
      </c>
      <c r="D5247" s="305" t="s">
        <v>36</v>
      </c>
      <c r="E5247" s="306">
        <v>0.216</v>
      </c>
    </row>
    <row r="5248" spans="1:5" x14ac:dyDescent="0.25">
      <c r="A5248" s="302" t="s">
        <v>6263</v>
      </c>
      <c r="B5248" s="305">
        <v>92900</v>
      </c>
      <c r="C5248" s="302" t="s">
        <v>6570</v>
      </c>
      <c r="D5248" s="305" t="s">
        <v>36</v>
      </c>
      <c r="E5248" s="306">
        <v>0.18990000000000001</v>
      </c>
    </row>
    <row r="5249" spans="1:5" x14ac:dyDescent="0.25">
      <c r="A5249" s="302" t="s">
        <v>6263</v>
      </c>
      <c r="B5249" s="305">
        <v>92901</v>
      </c>
      <c r="C5249" s="302" t="s">
        <v>6571</v>
      </c>
      <c r="D5249" s="305" t="s">
        <v>36</v>
      </c>
      <c r="E5249" s="306">
        <v>0.1464</v>
      </c>
    </row>
    <row r="5250" spans="1:5" x14ac:dyDescent="0.25">
      <c r="A5250" s="302" t="s">
        <v>6263</v>
      </c>
      <c r="B5250" s="305">
        <v>92902</v>
      </c>
      <c r="C5250" s="302" t="s">
        <v>6572</v>
      </c>
      <c r="D5250" s="305" t="s">
        <v>36</v>
      </c>
      <c r="E5250" s="306">
        <v>0.10249999999999999</v>
      </c>
    </row>
    <row r="5251" spans="1:5" x14ac:dyDescent="0.25">
      <c r="A5251" s="302" t="s">
        <v>6263</v>
      </c>
      <c r="B5251" s="305">
        <v>92903</v>
      </c>
      <c r="C5251" s="302" t="s">
        <v>6573</v>
      </c>
      <c r="D5251" s="305" t="s">
        <v>36</v>
      </c>
      <c r="E5251" s="306">
        <v>7.4700000000000003E-2</v>
      </c>
    </row>
    <row r="5252" spans="1:5" x14ac:dyDescent="0.25">
      <c r="A5252" s="302" t="s">
        <v>6263</v>
      </c>
      <c r="B5252" s="305">
        <v>92892</v>
      </c>
      <c r="C5252" s="302" t="s">
        <v>6574</v>
      </c>
      <c r="D5252" s="305" t="s">
        <v>36</v>
      </c>
      <c r="E5252" s="306">
        <v>0.41460000000000002</v>
      </c>
    </row>
    <row r="5253" spans="1:5" x14ac:dyDescent="0.25">
      <c r="A5253" s="302" t="s">
        <v>6263</v>
      </c>
      <c r="B5253" s="305">
        <v>92893</v>
      </c>
      <c r="C5253" s="302" t="s">
        <v>6575</v>
      </c>
      <c r="D5253" s="305" t="s">
        <v>36</v>
      </c>
      <c r="E5253" s="306">
        <v>0.31590000000000001</v>
      </c>
    </row>
    <row r="5254" spans="1:5" x14ac:dyDescent="0.25">
      <c r="A5254" s="302" t="s">
        <v>6263</v>
      </c>
      <c r="B5254" s="305">
        <v>92894</v>
      </c>
      <c r="C5254" s="302" t="s">
        <v>6576</v>
      </c>
      <c r="D5254" s="305" t="s">
        <v>36</v>
      </c>
      <c r="E5254" s="306">
        <v>0.28839999999999999</v>
      </c>
    </row>
    <row r="5255" spans="1:5" x14ac:dyDescent="0.25">
      <c r="A5255" s="302" t="s">
        <v>6263</v>
      </c>
      <c r="B5255" s="305">
        <v>92889</v>
      </c>
      <c r="C5255" s="302" t="s">
        <v>6577</v>
      </c>
      <c r="D5255" s="305" t="s">
        <v>36</v>
      </c>
      <c r="E5255" s="306">
        <v>0.2341</v>
      </c>
    </row>
    <row r="5256" spans="1:5" x14ac:dyDescent="0.25">
      <c r="A5256" s="302" t="s">
        <v>6263</v>
      </c>
      <c r="B5256" s="305">
        <v>92895</v>
      </c>
      <c r="C5256" s="302" t="s">
        <v>6578</v>
      </c>
      <c r="D5256" s="305" t="s">
        <v>36</v>
      </c>
      <c r="E5256" s="306">
        <v>0.2339</v>
      </c>
    </row>
    <row r="5257" spans="1:5" x14ac:dyDescent="0.25">
      <c r="A5257" s="302" t="s">
        <v>6263</v>
      </c>
      <c r="B5257" s="305">
        <v>92890</v>
      </c>
      <c r="C5257" s="302" t="s">
        <v>6579</v>
      </c>
      <c r="D5257" s="305" t="s">
        <v>36</v>
      </c>
      <c r="E5257" s="306">
        <v>0.16769999999999999</v>
      </c>
    </row>
    <row r="5258" spans="1:5" x14ac:dyDescent="0.25">
      <c r="A5258" s="302" t="s">
        <v>6263</v>
      </c>
      <c r="B5258" s="305">
        <v>92896</v>
      </c>
      <c r="C5258" s="302" t="s">
        <v>6580</v>
      </c>
      <c r="D5258" s="305" t="s">
        <v>36</v>
      </c>
      <c r="E5258" s="306">
        <v>0.1744</v>
      </c>
    </row>
    <row r="5259" spans="1:5" x14ac:dyDescent="0.25">
      <c r="A5259" s="302" t="s">
        <v>6263</v>
      </c>
      <c r="B5259" s="305">
        <v>92891</v>
      </c>
      <c r="C5259" s="302" t="s">
        <v>6581</v>
      </c>
      <c r="D5259" s="305" t="s">
        <v>36</v>
      </c>
      <c r="E5259" s="306">
        <v>0.12330000000000001</v>
      </c>
    </row>
    <row r="5260" spans="1:5" x14ac:dyDescent="0.25">
      <c r="A5260" s="302" t="s">
        <v>6263</v>
      </c>
      <c r="B5260" s="305">
        <v>92897</v>
      </c>
      <c r="C5260" s="302" t="s">
        <v>6582</v>
      </c>
      <c r="D5260" s="305" t="s">
        <v>36</v>
      </c>
      <c r="E5260" s="306">
        <v>0.1331</v>
      </c>
    </row>
    <row r="5261" spans="1:5" x14ac:dyDescent="0.25">
      <c r="A5261" s="302" t="s">
        <v>6583</v>
      </c>
      <c r="B5261" s="305">
        <v>100788</v>
      </c>
      <c r="C5261" s="302" t="s">
        <v>6584</v>
      </c>
      <c r="D5261" s="305" t="s">
        <v>36</v>
      </c>
      <c r="E5261" s="306">
        <v>0.22500000000000001</v>
      </c>
    </row>
    <row r="5262" spans="1:5" x14ac:dyDescent="0.25">
      <c r="A5262" s="302" t="s">
        <v>6583</v>
      </c>
      <c r="B5262" s="305">
        <v>100799</v>
      </c>
      <c r="C5262" s="302" t="s">
        <v>6585</v>
      </c>
      <c r="D5262" s="305" t="s">
        <v>8</v>
      </c>
      <c r="E5262" s="306">
        <v>0.35289999999999999</v>
      </c>
    </row>
    <row r="5263" spans="1:5" x14ac:dyDescent="0.25">
      <c r="A5263" s="302" t="s">
        <v>6583</v>
      </c>
      <c r="B5263" s="305">
        <v>100807</v>
      </c>
      <c r="C5263" s="302" t="s">
        <v>6586</v>
      </c>
      <c r="D5263" s="305" t="s">
        <v>8</v>
      </c>
      <c r="E5263" s="306">
        <v>0.48039999999999999</v>
      </c>
    </row>
    <row r="5264" spans="1:5" x14ac:dyDescent="0.25">
      <c r="A5264" s="302" t="s">
        <v>6583</v>
      </c>
      <c r="B5264" s="305">
        <v>100800</v>
      </c>
      <c r="C5264" s="302" t="s">
        <v>6587</v>
      </c>
      <c r="D5264" s="305" t="s">
        <v>8</v>
      </c>
      <c r="E5264" s="306">
        <v>0.28129999999999999</v>
      </c>
    </row>
    <row r="5265" spans="1:5" x14ac:dyDescent="0.25">
      <c r="A5265" s="302" t="s">
        <v>6583</v>
      </c>
      <c r="B5265" s="305">
        <v>100808</v>
      </c>
      <c r="C5265" s="302" t="s">
        <v>6588</v>
      </c>
      <c r="D5265" s="305" t="s">
        <v>8</v>
      </c>
      <c r="E5265" s="306">
        <v>0.4</v>
      </c>
    </row>
    <row r="5266" spans="1:5" x14ac:dyDescent="0.25">
      <c r="A5266" s="302" t="s">
        <v>6583</v>
      </c>
      <c r="B5266" s="305">
        <v>100801</v>
      </c>
      <c r="C5266" s="302" t="s">
        <v>6589</v>
      </c>
      <c r="D5266" s="305" t="s">
        <v>8</v>
      </c>
      <c r="E5266" s="306">
        <v>0.25130000000000002</v>
      </c>
    </row>
    <row r="5267" spans="1:5" x14ac:dyDescent="0.25">
      <c r="A5267" s="302" t="s">
        <v>6583</v>
      </c>
      <c r="B5267" s="305">
        <v>100809</v>
      </c>
      <c r="C5267" s="302" t="s">
        <v>6590</v>
      </c>
      <c r="D5267" s="305" t="s">
        <v>8</v>
      </c>
      <c r="E5267" s="306">
        <v>0.3644</v>
      </c>
    </row>
    <row r="5268" spans="1:5" x14ac:dyDescent="0.25">
      <c r="A5268" s="302" t="s">
        <v>6583</v>
      </c>
      <c r="B5268" s="305">
        <v>100802</v>
      </c>
      <c r="C5268" s="302" t="s">
        <v>6591</v>
      </c>
      <c r="D5268" s="305" t="s">
        <v>8</v>
      </c>
      <c r="E5268" s="306">
        <v>0.2268</v>
      </c>
    </row>
    <row r="5269" spans="1:5" x14ac:dyDescent="0.25">
      <c r="A5269" s="302" t="s">
        <v>6583</v>
      </c>
      <c r="B5269" s="305">
        <v>100810</v>
      </c>
      <c r="C5269" s="302" t="s">
        <v>6592</v>
      </c>
      <c r="D5269" s="305" t="s">
        <v>8</v>
      </c>
      <c r="E5269" s="306">
        <v>0.3347</v>
      </c>
    </row>
    <row r="5270" spans="1:5" x14ac:dyDescent="0.25">
      <c r="A5270" s="302" t="s">
        <v>6583</v>
      </c>
      <c r="B5270" s="305">
        <v>100791</v>
      </c>
      <c r="C5270" s="302" t="s">
        <v>6593</v>
      </c>
      <c r="D5270" s="305" t="s">
        <v>8</v>
      </c>
      <c r="E5270" s="306">
        <v>0.33900000000000002</v>
      </c>
    </row>
    <row r="5271" spans="1:5" x14ac:dyDescent="0.25">
      <c r="A5271" s="302" t="s">
        <v>6583</v>
      </c>
      <c r="B5271" s="305">
        <v>100803</v>
      </c>
      <c r="C5271" s="302" t="s">
        <v>6594</v>
      </c>
      <c r="D5271" s="305" t="s">
        <v>8</v>
      </c>
      <c r="E5271" s="306">
        <v>0.30830000000000002</v>
      </c>
    </row>
    <row r="5272" spans="1:5" x14ac:dyDescent="0.25">
      <c r="A5272" s="302" t="s">
        <v>6583</v>
      </c>
      <c r="B5272" s="305">
        <v>100792</v>
      </c>
      <c r="C5272" s="302" t="s">
        <v>6595</v>
      </c>
      <c r="D5272" s="305" t="s">
        <v>8</v>
      </c>
      <c r="E5272" s="306">
        <v>0.27089999999999997</v>
      </c>
    </row>
    <row r="5273" spans="1:5" x14ac:dyDescent="0.25">
      <c r="A5273" s="302" t="s">
        <v>6583</v>
      </c>
      <c r="B5273" s="305">
        <v>100804</v>
      </c>
      <c r="C5273" s="302" t="s">
        <v>6596</v>
      </c>
      <c r="D5273" s="305" t="s">
        <v>8</v>
      </c>
      <c r="E5273" s="306">
        <v>0.2442</v>
      </c>
    </row>
    <row r="5274" spans="1:5" x14ac:dyDescent="0.25">
      <c r="A5274" s="302" t="s">
        <v>6583</v>
      </c>
      <c r="B5274" s="305">
        <v>100793</v>
      </c>
      <c r="C5274" s="302" t="s">
        <v>6597</v>
      </c>
      <c r="D5274" s="305" t="s">
        <v>8</v>
      </c>
      <c r="E5274" s="306">
        <v>0.2432</v>
      </c>
    </row>
    <row r="5275" spans="1:5" x14ac:dyDescent="0.25">
      <c r="A5275" s="302" t="s">
        <v>6583</v>
      </c>
      <c r="B5275" s="305">
        <v>100805</v>
      </c>
      <c r="C5275" s="302" t="s">
        <v>6598</v>
      </c>
      <c r="D5275" s="305" t="s">
        <v>8</v>
      </c>
      <c r="E5275" s="306">
        <v>0.21820000000000001</v>
      </c>
    </row>
    <row r="5276" spans="1:5" x14ac:dyDescent="0.25">
      <c r="A5276" s="302" t="s">
        <v>6583</v>
      </c>
      <c r="B5276" s="305">
        <v>100794</v>
      </c>
      <c r="C5276" s="302" t="s">
        <v>6599</v>
      </c>
      <c r="D5276" s="305" t="s">
        <v>8</v>
      </c>
      <c r="E5276" s="306">
        <v>0.22059999999999999</v>
      </c>
    </row>
    <row r="5277" spans="1:5" x14ac:dyDescent="0.25">
      <c r="A5277" s="302" t="s">
        <v>6583</v>
      </c>
      <c r="B5277" s="305">
        <v>100806</v>
      </c>
      <c r="C5277" s="302" t="s">
        <v>6600</v>
      </c>
      <c r="D5277" s="305" t="s">
        <v>8</v>
      </c>
      <c r="E5277" s="306">
        <v>0.1976</v>
      </c>
    </row>
    <row r="5278" spans="1:5" x14ac:dyDescent="0.25">
      <c r="A5278" s="302" t="s">
        <v>6601</v>
      </c>
      <c r="B5278" s="305">
        <v>103247</v>
      </c>
      <c r="C5278" s="302" t="s">
        <v>6602</v>
      </c>
      <c r="D5278" s="305" t="s">
        <v>36</v>
      </c>
      <c r="E5278" s="306">
        <v>4.7E-2</v>
      </c>
    </row>
    <row r="5279" spans="1:5" x14ac:dyDescent="0.25">
      <c r="A5279" s="302" t="s">
        <v>6601</v>
      </c>
      <c r="B5279" s="305">
        <v>103250</v>
      </c>
      <c r="C5279" s="302" t="s">
        <v>6603</v>
      </c>
      <c r="D5279" s="305" t="s">
        <v>36</v>
      </c>
      <c r="E5279" s="306">
        <v>3.5000000000000003E-2</v>
      </c>
    </row>
    <row r="5280" spans="1:5" x14ac:dyDescent="0.25">
      <c r="A5280" s="302" t="s">
        <v>6601</v>
      </c>
      <c r="B5280" s="305">
        <v>103253</v>
      </c>
      <c r="C5280" s="302" t="s">
        <v>6604</v>
      </c>
      <c r="D5280" s="305" t="s">
        <v>36</v>
      </c>
      <c r="E5280" s="306">
        <v>2.69E-2</v>
      </c>
    </row>
    <row r="5281" spans="1:5" x14ac:dyDescent="0.25">
      <c r="A5281" s="302" t="s">
        <v>6601</v>
      </c>
      <c r="B5281" s="305">
        <v>103244</v>
      </c>
      <c r="C5281" s="302" t="s">
        <v>6605</v>
      </c>
      <c r="D5281" s="305" t="s">
        <v>36</v>
      </c>
      <c r="E5281" s="306">
        <v>5.2200000000000003E-2</v>
      </c>
    </row>
    <row r="5282" spans="1:5" x14ac:dyDescent="0.25">
      <c r="A5282" s="302" t="s">
        <v>6601</v>
      </c>
      <c r="B5282" s="305">
        <v>103256</v>
      </c>
      <c r="C5282" s="302" t="s">
        <v>6606</v>
      </c>
      <c r="D5282" s="305" t="s">
        <v>36</v>
      </c>
      <c r="E5282" s="306">
        <v>2.1299999999999999E-2</v>
      </c>
    </row>
    <row r="5283" spans="1:5" x14ac:dyDescent="0.25">
      <c r="A5283" s="302" t="s">
        <v>6601</v>
      </c>
      <c r="B5283" s="305">
        <v>103258</v>
      </c>
      <c r="C5283" s="302" t="s">
        <v>6607</v>
      </c>
      <c r="D5283" s="305" t="s">
        <v>36</v>
      </c>
      <c r="E5283" s="306">
        <v>1.95E-2</v>
      </c>
    </row>
    <row r="5284" spans="1:5" x14ac:dyDescent="0.25">
      <c r="A5284" s="302" t="s">
        <v>6601</v>
      </c>
      <c r="B5284" s="305">
        <v>103260</v>
      </c>
      <c r="C5284" s="302" t="s">
        <v>6608</v>
      </c>
      <c r="D5284" s="305" t="s">
        <v>36</v>
      </c>
      <c r="E5284" s="306">
        <v>3.5299999999999998E-2</v>
      </c>
    </row>
    <row r="5285" spans="1:5" x14ac:dyDescent="0.25">
      <c r="A5285" s="302" t="s">
        <v>6601</v>
      </c>
      <c r="B5285" s="305">
        <v>103261</v>
      </c>
      <c r="C5285" s="302" t="s">
        <v>6609</v>
      </c>
      <c r="D5285" s="305" t="s">
        <v>36</v>
      </c>
      <c r="E5285" s="306">
        <v>1.9E-2</v>
      </c>
    </row>
    <row r="5286" spans="1:5" x14ac:dyDescent="0.25">
      <c r="A5286" s="302" t="s">
        <v>6601</v>
      </c>
      <c r="B5286" s="305">
        <v>103263</v>
      </c>
      <c r="C5286" s="302" t="s">
        <v>6610</v>
      </c>
      <c r="D5286" s="305" t="s">
        <v>36</v>
      </c>
      <c r="E5286" s="306">
        <v>1.9599999999999999E-2</v>
      </c>
    </row>
    <row r="5287" spans="1:5" x14ac:dyDescent="0.25">
      <c r="A5287" s="302" t="s">
        <v>6601</v>
      </c>
      <c r="B5287" s="305">
        <v>103265</v>
      </c>
      <c r="C5287" s="302" t="s">
        <v>6611</v>
      </c>
      <c r="D5287" s="305" t="s">
        <v>36</v>
      </c>
      <c r="E5287" s="306">
        <v>1.6299999999999999E-2</v>
      </c>
    </row>
    <row r="5288" spans="1:5" x14ac:dyDescent="0.25">
      <c r="A5288" s="302" t="s">
        <v>6601</v>
      </c>
      <c r="B5288" s="305">
        <v>103268</v>
      </c>
      <c r="C5288" s="302" t="s">
        <v>6612</v>
      </c>
      <c r="D5288" s="305" t="s">
        <v>36</v>
      </c>
      <c r="E5288" s="306">
        <v>2.9399999999999999E-2</v>
      </c>
    </row>
    <row r="5289" spans="1:5" x14ac:dyDescent="0.25">
      <c r="A5289" s="302" t="s">
        <v>6601</v>
      </c>
      <c r="B5289" s="305">
        <v>103270</v>
      </c>
      <c r="C5289" s="302" t="s">
        <v>6613</v>
      </c>
      <c r="D5289" s="305" t="s">
        <v>36</v>
      </c>
      <c r="E5289" s="306">
        <v>2.8500000000000001E-2</v>
      </c>
    </row>
    <row r="5290" spans="1:5" x14ac:dyDescent="0.25">
      <c r="A5290" s="302" t="s">
        <v>6601</v>
      </c>
      <c r="B5290" s="305">
        <v>103272</v>
      </c>
      <c r="C5290" s="302" t="s">
        <v>6614</v>
      </c>
      <c r="D5290" s="305" t="s">
        <v>36</v>
      </c>
      <c r="E5290" s="306">
        <v>2.24E-2</v>
      </c>
    </row>
    <row r="5291" spans="1:5" x14ac:dyDescent="0.25">
      <c r="A5291" s="302" t="s">
        <v>6601</v>
      </c>
      <c r="B5291" s="305">
        <v>103274</v>
      </c>
      <c r="C5291" s="302" t="s">
        <v>6615</v>
      </c>
      <c r="D5291" s="305" t="s">
        <v>36</v>
      </c>
      <c r="E5291" s="306">
        <v>2.6700000000000002E-2</v>
      </c>
    </row>
    <row r="5292" spans="1:5" x14ac:dyDescent="0.25">
      <c r="A5292" s="302" t="s">
        <v>6601</v>
      </c>
      <c r="B5292" s="305">
        <v>103276</v>
      </c>
      <c r="C5292" s="302" t="s">
        <v>6616</v>
      </c>
      <c r="D5292" s="305" t="s">
        <v>36</v>
      </c>
      <c r="E5292" s="306">
        <v>2.5600000000000001E-2</v>
      </c>
    </row>
    <row r="5293" spans="1:5" x14ac:dyDescent="0.25">
      <c r="A5293" s="302" t="s">
        <v>6601</v>
      </c>
      <c r="B5293" s="305">
        <v>103267</v>
      </c>
      <c r="C5293" s="302" t="s">
        <v>6617</v>
      </c>
      <c r="D5293" s="305" t="s">
        <v>36</v>
      </c>
      <c r="E5293" s="306">
        <v>3.49E-2</v>
      </c>
    </row>
    <row r="5294" spans="1:5" x14ac:dyDescent="0.25">
      <c r="A5294" s="302" t="s">
        <v>6601</v>
      </c>
      <c r="B5294" s="305">
        <v>103269</v>
      </c>
      <c r="C5294" s="302" t="s">
        <v>6618</v>
      </c>
      <c r="D5294" s="305" t="s">
        <v>36</v>
      </c>
      <c r="E5294" s="306">
        <v>2.9600000000000001E-2</v>
      </c>
    </row>
    <row r="5295" spans="1:5" x14ac:dyDescent="0.25">
      <c r="A5295" s="302" t="s">
        <v>6601</v>
      </c>
      <c r="B5295" s="305">
        <v>103271</v>
      </c>
      <c r="C5295" s="302" t="s">
        <v>6619</v>
      </c>
      <c r="D5295" s="305" t="s">
        <v>36</v>
      </c>
      <c r="E5295" s="306">
        <v>2.3099999999999999E-2</v>
      </c>
    </row>
    <row r="5296" spans="1:5" x14ac:dyDescent="0.25">
      <c r="A5296" s="302" t="s">
        <v>6601</v>
      </c>
      <c r="B5296" s="305">
        <v>103273</v>
      </c>
      <c r="C5296" s="302" t="s">
        <v>6620</v>
      </c>
      <c r="D5296" s="305" t="s">
        <v>36</v>
      </c>
      <c r="E5296" s="306">
        <v>3.0499999999999999E-2</v>
      </c>
    </row>
    <row r="5297" spans="1:5" x14ac:dyDescent="0.25">
      <c r="A5297" s="302" t="s">
        <v>6601</v>
      </c>
      <c r="B5297" s="305">
        <v>103275</v>
      </c>
      <c r="C5297" s="302" t="s">
        <v>6621</v>
      </c>
      <c r="D5297" s="305" t="s">
        <v>36</v>
      </c>
      <c r="E5297" s="306">
        <v>2.6800000000000001E-2</v>
      </c>
    </row>
    <row r="5298" spans="1:5" x14ac:dyDescent="0.25">
      <c r="A5298" s="302" t="s">
        <v>6601</v>
      </c>
      <c r="B5298" s="305">
        <v>103248</v>
      </c>
      <c r="C5298" s="302" t="s">
        <v>6622</v>
      </c>
      <c r="D5298" s="305" t="s">
        <v>36</v>
      </c>
      <c r="E5298" s="306">
        <v>5.7500000000000002E-2</v>
      </c>
    </row>
    <row r="5299" spans="1:5" x14ac:dyDescent="0.25">
      <c r="A5299" s="302" t="s">
        <v>6601</v>
      </c>
      <c r="B5299" s="305">
        <v>103249</v>
      </c>
      <c r="C5299" s="302" t="s">
        <v>6623</v>
      </c>
      <c r="D5299" s="305" t="s">
        <v>36</v>
      </c>
      <c r="E5299" s="306">
        <v>5.3499999999999999E-2</v>
      </c>
    </row>
    <row r="5300" spans="1:5" x14ac:dyDescent="0.25">
      <c r="A5300" s="302" t="s">
        <v>6601</v>
      </c>
      <c r="B5300" s="305">
        <v>103251</v>
      </c>
      <c r="C5300" s="302" t="s">
        <v>6624</v>
      </c>
      <c r="D5300" s="305" t="s">
        <v>36</v>
      </c>
      <c r="E5300" s="306">
        <v>4.4299999999999999E-2</v>
      </c>
    </row>
    <row r="5301" spans="1:5" x14ac:dyDescent="0.25">
      <c r="A5301" s="302" t="s">
        <v>6601</v>
      </c>
      <c r="B5301" s="305">
        <v>103252</v>
      </c>
      <c r="C5301" s="302" t="s">
        <v>6625</v>
      </c>
      <c r="D5301" s="305" t="s">
        <v>36</v>
      </c>
      <c r="E5301" s="306">
        <v>4.0099999999999997E-2</v>
      </c>
    </row>
    <row r="5302" spans="1:5" x14ac:dyDescent="0.25">
      <c r="A5302" s="302" t="s">
        <v>6601</v>
      </c>
      <c r="B5302" s="305">
        <v>103254</v>
      </c>
      <c r="C5302" s="302" t="s">
        <v>6626</v>
      </c>
      <c r="D5302" s="305" t="s">
        <v>36</v>
      </c>
      <c r="E5302" s="306">
        <v>3.5900000000000001E-2</v>
      </c>
    </row>
    <row r="5303" spans="1:5" x14ac:dyDescent="0.25">
      <c r="A5303" s="302" t="s">
        <v>6601</v>
      </c>
      <c r="B5303" s="305">
        <v>103255</v>
      </c>
      <c r="C5303" s="302" t="s">
        <v>6627</v>
      </c>
      <c r="D5303" s="305" t="s">
        <v>36</v>
      </c>
      <c r="E5303" s="306">
        <v>3.2099999999999997E-2</v>
      </c>
    </row>
    <row r="5304" spans="1:5" x14ac:dyDescent="0.25">
      <c r="A5304" s="302" t="s">
        <v>6601</v>
      </c>
      <c r="B5304" s="305">
        <v>103245</v>
      </c>
      <c r="C5304" s="302" t="s">
        <v>6628</v>
      </c>
      <c r="D5304" s="305" t="s">
        <v>36</v>
      </c>
      <c r="E5304" s="306">
        <v>6.6100000000000006E-2</v>
      </c>
    </row>
    <row r="5305" spans="1:5" x14ac:dyDescent="0.25">
      <c r="A5305" s="302" t="s">
        <v>6601</v>
      </c>
      <c r="B5305" s="305">
        <v>103246</v>
      </c>
      <c r="C5305" s="302" t="s">
        <v>6629</v>
      </c>
      <c r="D5305" s="305" t="s">
        <v>36</v>
      </c>
      <c r="E5305" s="306">
        <v>6.0600000000000001E-2</v>
      </c>
    </row>
    <row r="5306" spans="1:5" x14ac:dyDescent="0.25">
      <c r="A5306" s="302" t="s">
        <v>6601</v>
      </c>
      <c r="B5306" s="305">
        <v>103257</v>
      </c>
      <c r="C5306" s="302" t="s">
        <v>6630</v>
      </c>
      <c r="D5306" s="305" t="s">
        <v>36</v>
      </c>
      <c r="E5306" s="306">
        <v>3.7199999999999997E-2</v>
      </c>
    </row>
    <row r="5307" spans="1:5" x14ac:dyDescent="0.25">
      <c r="A5307" s="302" t="s">
        <v>6601</v>
      </c>
      <c r="B5307" s="305">
        <v>103259</v>
      </c>
      <c r="C5307" s="302" t="s">
        <v>6631</v>
      </c>
      <c r="D5307" s="305" t="s">
        <v>36</v>
      </c>
      <c r="E5307" s="306">
        <v>3.6200000000000003E-2</v>
      </c>
    </row>
    <row r="5308" spans="1:5" x14ac:dyDescent="0.25">
      <c r="A5308" s="302" t="s">
        <v>6601</v>
      </c>
      <c r="B5308" s="305">
        <v>103262</v>
      </c>
      <c r="C5308" s="302" t="s">
        <v>6632</v>
      </c>
      <c r="D5308" s="305" t="s">
        <v>36</v>
      </c>
      <c r="E5308" s="306">
        <v>3.0300000000000001E-2</v>
      </c>
    </row>
    <row r="5309" spans="1:5" x14ac:dyDescent="0.25">
      <c r="A5309" s="302" t="s">
        <v>6601</v>
      </c>
      <c r="B5309" s="305">
        <v>103264</v>
      </c>
      <c r="C5309" s="302" t="s">
        <v>6633</v>
      </c>
      <c r="D5309" s="305" t="s">
        <v>36</v>
      </c>
      <c r="E5309" s="306">
        <v>3.49E-2</v>
      </c>
    </row>
    <row r="5310" spans="1:5" x14ac:dyDescent="0.25">
      <c r="A5310" s="302" t="s">
        <v>6601</v>
      </c>
      <c r="B5310" s="305">
        <v>103266</v>
      </c>
      <c r="C5310" s="302" t="s">
        <v>6634</v>
      </c>
      <c r="D5310" s="305" t="s">
        <v>36</v>
      </c>
      <c r="E5310" s="306">
        <v>3.1199999999999999E-2</v>
      </c>
    </row>
    <row r="5311" spans="1:5" x14ac:dyDescent="0.25">
      <c r="A5311" s="302" t="s">
        <v>6601</v>
      </c>
      <c r="B5311" s="305">
        <v>103277</v>
      </c>
      <c r="C5311" s="302" t="s">
        <v>6635</v>
      </c>
      <c r="D5311" s="305" t="s">
        <v>36</v>
      </c>
      <c r="E5311" s="306">
        <v>1.7999999999999999E-2</v>
      </c>
    </row>
    <row r="5312" spans="1:5" x14ac:dyDescent="0.25">
      <c r="A5312" s="302" t="s">
        <v>6601</v>
      </c>
      <c r="B5312" s="305">
        <v>103278</v>
      </c>
      <c r="C5312" s="302" t="s">
        <v>6636</v>
      </c>
      <c r="D5312" s="305" t="s">
        <v>36</v>
      </c>
      <c r="E5312" s="306">
        <v>1.44E-2</v>
      </c>
    </row>
    <row r="5313" spans="1:5" x14ac:dyDescent="0.25">
      <c r="A5313" s="302" t="s">
        <v>6601</v>
      </c>
      <c r="B5313" s="305">
        <v>103288</v>
      </c>
      <c r="C5313" s="302" t="s">
        <v>6637</v>
      </c>
      <c r="D5313" s="305" t="s">
        <v>36</v>
      </c>
      <c r="E5313" s="306">
        <v>0.87790000000000001</v>
      </c>
    </row>
    <row r="5314" spans="1:5" x14ac:dyDescent="0.25">
      <c r="A5314" s="302" t="s">
        <v>6601</v>
      </c>
      <c r="B5314" s="305">
        <v>103291</v>
      </c>
      <c r="C5314" s="302" t="s">
        <v>6638</v>
      </c>
      <c r="D5314" s="305" t="s">
        <v>8</v>
      </c>
      <c r="E5314" s="306">
        <v>8.1500000000000003E-2</v>
      </c>
    </row>
    <row r="5315" spans="1:5" x14ac:dyDescent="0.25">
      <c r="A5315" s="302" t="s">
        <v>6601</v>
      </c>
      <c r="B5315" s="305">
        <v>103289</v>
      </c>
      <c r="C5315" s="302" t="s">
        <v>6639</v>
      </c>
      <c r="D5315" s="305" t="s">
        <v>8</v>
      </c>
      <c r="E5315" s="306">
        <v>0.1308</v>
      </c>
    </row>
    <row r="5316" spans="1:5" x14ac:dyDescent="0.25">
      <c r="A5316" s="302" t="s">
        <v>6601</v>
      </c>
      <c r="B5316" s="305">
        <v>103290</v>
      </c>
      <c r="C5316" s="302" t="s">
        <v>6640</v>
      </c>
      <c r="D5316" s="305" t="s">
        <v>8</v>
      </c>
      <c r="E5316" s="306">
        <v>9.3299999999999994E-2</v>
      </c>
    </row>
    <row r="5317" spans="1:5" x14ac:dyDescent="0.25">
      <c r="A5317" s="302" t="s">
        <v>6601</v>
      </c>
      <c r="B5317" s="305">
        <v>103292</v>
      </c>
      <c r="C5317" s="302" t="s">
        <v>6641</v>
      </c>
      <c r="D5317" s="305" t="s">
        <v>8</v>
      </c>
      <c r="E5317" s="306">
        <v>7.3499999999999996E-2</v>
      </c>
    </row>
    <row r="5318" spans="1:5" x14ac:dyDescent="0.25">
      <c r="A5318" s="302" t="s">
        <v>6642</v>
      </c>
      <c r="B5318" s="305">
        <v>106044</v>
      </c>
      <c r="C5318" s="302" t="s">
        <v>6643</v>
      </c>
      <c r="D5318" s="305" t="s">
        <v>36</v>
      </c>
      <c r="E5318" s="306">
        <v>0.62629999999999997</v>
      </c>
    </row>
    <row r="5319" spans="1:5" x14ac:dyDescent="0.25">
      <c r="A5319" s="302" t="s">
        <v>6642</v>
      </c>
      <c r="B5319" s="305">
        <v>106045</v>
      </c>
      <c r="C5319" s="302" t="s">
        <v>6644</v>
      </c>
      <c r="D5319" s="305" t="s">
        <v>36</v>
      </c>
      <c r="E5319" s="306">
        <v>0.34279999999999999</v>
      </c>
    </row>
    <row r="5320" spans="1:5" x14ac:dyDescent="0.25">
      <c r="A5320" s="302" t="s">
        <v>6642</v>
      </c>
      <c r="B5320" s="305">
        <v>106042</v>
      </c>
      <c r="C5320" s="302" t="s">
        <v>6645</v>
      </c>
      <c r="D5320" s="305" t="s">
        <v>36</v>
      </c>
      <c r="E5320" s="306">
        <v>0.60670000000000002</v>
      </c>
    </row>
    <row r="5321" spans="1:5" x14ac:dyDescent="0.25">
      <c r="A5321" s="302" t="s">
        <v>6642</v>
      </c>
      <c r="B5321" s="305">
        <v>106043</v>
      </c>
      <c r="C5321" s="302" t="s">
        <v>6646</v>
      </c>
      <c r="D5321" s="305" t="s">
        <v>36</v>
      </c>
      <c r="E5321" s="306">
        <v>0.39410000000000001</v>
      </c>
    </row>
    <row r="5322" spans="1:5" x14ac:dyDescent="0.25">
      <c r="A5322" s="302" t="s">
        <v>6642</v>
      </c>
      <c r="B5322" s="305">
        <v>106046</v>
      </c>
      <c r="C5322" s="302" t="s">
        <v>6647</v>
      </c>
      <c r="D5322" s="305" t="s">
        <v>36</v>
      </c>
      <c r="E5322" s="306">
        <v>0.63180000000000003</v>
      </c>
    </row>
    <row r="5323" spans="1:5" x14ac:dyDescent="0.25">
      <c r="A5323" s="302" t="s">
        <v>6642</v>
      </c>
      <c r="B5323" s="305">
        <v>106047</v>
      </c>
      <c r="C5323" s="302" t="s">
        <v>6648</v>
      </c>
      <c r="D5323" s="305" t="s">
        <v>36</v>
      </c>
      <c r="E5323" s="306">
        <v>0.43819999999999998</v>
      </c>
    </row>
    <row r="5324" spans="1:5" x14ac:dyDescent="0.25">
      <c r="A5324" s="302" t="s">
        <v>6642</v>
      </c>
      <c r="B5324" s="305">
        <v>106038</v>
      </c>
      <c r="C5324" s="302" t="s">
        <v>6649</v>
      </c>
      <c r="D5324" s="305" t="s">
        <v>36</v>
      </c>
      <c r="E5324" s="306">
        <v>0.93030000000000002</v>
      </c>
    </row>
    <row r="5325" spans="1:5" x14ac:dyDescent="0.25">
      <c r="A5325" s="302" t="s">
        <v>6642</v>
      </c>
      <c r="B5325" s="305">
        <v>106039</v>
      </c>
      <c r="C5325" s="302" t="s">
        <v>6650</v>
      </c>
      <c r="D5325" s="305" t="s">
        <v>36</v>
      </c>
      <c r="E5325" s="306">
        <v>0.87119999999999997</v>
      </c>
    </row>
    <row r="5326" spans="1:5" x14ac:dyDescent="0.25">
      <c r="A5326" s="302" t="s">
        <v>6642</v>
      </c>
      <c r="B5326" s="305">
        <v>106040</v>
      </c>
      <c r="C5326" s="302" t="s">
        <v>6651</v>
      </c>
      <c r="D5326" s="305" t="s">
        <v>36</v>
      </c>
      <c r="E5326" s="306">
        <v>0.62050000000000005</v>
      </c>
    </row>
    <row r="5327" spans="1:5" x14ac:dyDescent="0.25">
      <c r="A5327" s="302" t="s">
        <v>6642</v>
      </c>
      <c r="B5327" s="305">
        <v>106041</v>
      </c>
      <c r="C5327" s="302" t="s">
        <v>6652</v>
      </c>
      <c r="D5327" s="305" t="s">
        <v>36</v>
      </c>
      <c r="E5327" s="306">
        <v>0.41460000000000002</v>
      </c>
    </row>
    <row r="5328" spans="1:5" x14ac:dyDescent="0.25">
      <c r="A5328" s="302" t="s">
        <v>6642</v>
      </c>
      <c r="B5328" s="305">
        <v>97329</v>
      </c>
      <c r="C5328" s="302" t="s">
        <v>6653</v>
      </c>
      <c r="D5328" s="305" t="s">
        <v>8</v>
      </c>
      <c r="E5328" s="306">
        <v>5.67E-2</v>
      </c>
    </row>
    <row r="5329" spans="1:5" x14ac:dyDescent="0.25">
      <c r="A5329" s="302" t="s">
        <v>6642</v>
      </c>
      <c r="B5329" s="305">
        <v>97327</v>
      </c>
      <c r="C5329" s="302" t="s">
        <v>6654</v>
      </c>
      <c r="D5329" s="305" t="s">
        <v>8</v>
      </c>
      <c r="E5329" s="306">
        <v>8.5400000000000004E-2</v>
      </c>
    </row>
    <row r="5330" spans="1:5" x14ac:dyDescent="0.25">
      <c r="A5330" s="302" t="s">
        <v>6642</v>
      </c>
      <c r="B5330" s="305">
        <v>106034</v>
      </c>
      <c r="C5330" s="302" t="s">
        <v>6655</v>
      </c>
      <c r="D5330" s="305" t="s">
        <v>8</v>
      </c>
      <c r="E5330" s="306">
        <v>3.4099999999999998E-2</v>
      </c>
    </row>
    <row r="5331" spans="1:5" x14ac:dyDescent="0.25">
      <c r="A5331" s="302" t="s">
        <v>6642</v>
      </c>
      <c r="B5331" s="305">
        <v>97328</v>
      </c>
      <c r="C5331" s="302" t="s">
        <v>6656</v>
      </c>
      <c r="D5331" s="305" t="s">
        <v>8</v>
      </c>
      <c r="E5331" s="306">
        <v>6.2399999999999997E-2</v>
      </c>
    </row>
    <row r="5332" spans="1:5" x14ac:dyDescent="0.25">
      <c r="A5332" s="302" t="s">
        <v>6642</v>
      </c>
      <c r="B5332" s="305">
        <v>97330</v>
      </c>
      <c r="C5332" s="302" t="s">
        <v>6657</v>
      </c>
      <c r="D5332" s="305" t="s">
        <v>8</v>
      </c>
      <c r="E5332" s="306">
        <v>5.28E-2</v>
      </c>
    </row>
    <row r="5333" spans="1:5" x14ac:dyDescent="0.25">
      <c r="A5333" s="302" t="s">
        <v>6658</v>
      </c>
      <c r="B5333" s="305">
        <v>93085</v>
      </c>
      <c r="C5333" s="302" t="s">
        <v>6659</v>
      </c>
      <c r="D5333" s="305" t="s">
        <v>36</v>
      </c>
      <c r="E5333" s="306">
        <v>0.50929999999999997</v>
      </c>
    </row>
    <row r="5334" spans="1:5" x14ac:dyDescent="0.25">
      <c r="A5334" s="302" t="s">
        <v>6658</v>
      </c>
      <c r="B5334" s="305">
        <v>103892</v>
      </c>
      <c r="C5334" s="302" t="s">
        <v>6660</v>
      </c>
      <c r="D5334" s="305" t="s">
        <v>36</v>
      </c>
      <c r="E5334" s="306">
        <v>0.52900000000000003</v>
      </c>
    </row>
    <row r="5335" spans="1:5" x14ac:dyDescent="0.25">
      <c r="A5335" s="302" t="s">
        <v>6658</v>
      </c>
      <c r="B5335" s="305">
        <v>103823</v>
      </c>
      <c r="C5335" s="302" t="s">
        <v>6661</v>
      </c>
      <c r="D5335" s="305" t="s">
        <v>36</v>
      </c>
      <c r="E5335" s="306">
        <v>0.58199999999999996</v>
      </c>
    </row>
    <row r="5336" spans="1:5" x14ac:dyDescent="0.25">
      <c r="A5336" s="302" t="s">
        <v>6658</v>
      </c>
      <c r="B5336" s="305">
        <v>103856</v>
      </c>
      <c r="C5336" s="302" t="s">
        <v>6662</v>
      </c>
      <c r="D5336" s="305" t="s">
        <v>36</v>
      </c>
      <c r="E5336" s="306">
        <v>0.52810000000000001</v>
      </c>
    </row>
    <row r="5337" spans="1:5" x14ac:dyDescent="0.25">
      <c r="A5337" s="302" t="s">
        <v>6658</v>
      </c>
      <c r="B5337" s="305">
        <v>93108</v>
      </c>
      <c r="C5337" s="302" t="s">
        <v>6663</v>
      </c>
      <c r="D5337" s="305" t="s">
        <v>36</v>
      </c>
      <c r="E5337" s="306">
        <v>0.45369999999999999</v>
      </c>
    </row>
    <row r="5338" spans="1:5" x14ac:dyDescent="0.25">
      <c r="A5338" s="302" t="s">
        <v>6658</v>
      </c>
      <c r="B5338" s="305">
        <v>93091</v>
      </c>
      <c r="C5338" s="302" t="s">
        <v>6664</v>
      </c>
      <c r="D5338" s="305" t="s">
        <v>36</v>
      </c>
      <c r="E5338" s="306">
        <v>0.34429999999999999</v>
      </c>
    </row>
    <row r="5339" spans="1:5" x14ac:dyDescent="0.25">
      <c r="A5339" s="302" t="s">
        <v>6658</v>
      </c>
      <c r="B5339" s="305">
        <v>103900</v>
      </c>
      <c r="C5339" s="302" t="s">
        <v>6665</v>
      </c>
      <c r="D5339" s="305" t="s">
        <v>36</v>
      </c>
      <c r="E5339" s="306">
        <v>0.47049999999999997</v>
      </c>
    </row>
    <row r="5340" spans="1:5" x14ac:dyDescent="0.25">
      <c r="A5340" s="302" t="s">
        <v>6658</v>
      </c>
      <c r="B5340" s="305">
        <v>103831</v>
      </c>
      <c r="C5340" s="302" t="s">
        <v>6666</v>
      </c>
      <c r="D5340" s="305" t="s">
        <v>36</v>
      </c>
      <c r="E5340" s="306">
        <v>0.58079999999999998</v>
      </c>
    </row>
    <row r="5341" spans="1:5" x14ac:dyDescent="0.25">
      <c r="A5341" s="302" t="s">
        <v>6658</v>
      </c>
      <c r="B5341" s="305">
        <v>103864</v>
      </c>
      <c r="C5341" s="302" t="s">
        <v>6667</v>
      </c>
      <c r="D5341" s="305" t="s">
        <v>36</v>
      </c>
      <c r="E5341" s="306">
        <v>0.48720000000000002</v>
      </c>
    </row>
    <row r="5342" spans="1:5" x14ac:dyDescent="0.25">
      <c r="A5342" s="302" t="s">
        <v>6658</v>
      </c>
      <c r="B5342" s="305">
        <v>93133</v>
      </c>
      <c r="C5342" s="302" t="s">
        <v>6668</v>
      </c>
      <c r="D5342" s="305" t="s">
        <v>36</v>
      </c>
      <c r="E5342" s="306">
        <v>0.43430000000000002</v>
      </c>
    </row>
    <row r="5343" spans="1:5" x14ac:dyDescent="0.25">
      <c r="A5343" s="302" t="s">
        <v>6658</v>
      </c>
      <c r="B5343" s="305">
        <v>93057</v>
      </c>
      <c r="C5343" s="302" t="s">
        <v>6669</v>
      </c>
      <c r="D5343" s="305" t="s">
        <v>36</v>
      </c>
      <c r="E5343" s="306">
        <v>0.22739999999999999</v>
      </c>
    </row>
    <row r="5344" spans="1:5" x14ac:dyDescent="0.25">
      <c r="A5344" s="302" t="s">
        <v>6658</v>
      </c>
      <c r="B5344" s="305">
        <v>93062</v>
      </c>
      <c r="C5344" s="302" t="s">
        <v>6670</v>
      </c>
      <c r="D5344" s="305" t="s">
        <v>36</v>
      </c>
      <c r="E5344" s="306">
        <v>0.1497</v>
      </c>
    </row>
    <row r="5345" spans="1:5" x14ac:dyDescent="0.25">
      <c r="A5345" s="302" t="s">
        <v>6658</v>
      </c>
      <c r="B5345" s="305">
        <v>93065</v>
      </c>
      <c r="C5345" s="302" t="s">
        <v>6671</v>
      </c>
      <c r="D5345" s="305" t="s">
        <v>36</v>
      </c>
      <c r="E5345" s="306">
        <v>0.1129</v>
      </c>
    </row>
    <row r="5346" spans="1:5" x14ac:dyDescent="0.25">
      <c r="A5346" s="302" t="s">
        <v>6658</v>
      </c>
      <c r="B5346" s="305">
        <v>93068</v>
      </c>
      <c r="C5346" s="302" t="s">
        <v>6672</v>
      </c>
      <c r="D5346" s="305" t="s">
        <v>36</v>
      </c>
      <c r="E5346" s="306">
        <v>0.1004</v>
      </c>
    </row>
    <row r="5347" spans="1:5" x14ac:dyDescent="0.25">
      <c r="A5347" s="302" t="s">
        <v>6658</v>
      </c>
      <c r="B5347" s="305">
        <v>93071</v>
      </c>
      <c r="C5347" s="302" t="s">
        <v>6673</v>
      </c>
      <c r="D5347" s="305" t="s">
        <v>36</v>
      </c>
      <c r="E5347" s="306">
        <v>4.6100000000000002E-2</v>
      </c>
    </row>
    <row r="5348" spans="1:5" x14ac:dyDescent="0.25">
      <c r="A5348" s="302" t="s">
        <v>6658</v>
      </c>
      <c r="B5348" s="305">
        <v>93081</v>
      </c>
      <c r="C5348" s="302" t="s">
        <v>6674</v>
      </c>
      <c r="D5348" s="305" t="s">
        <v>36</v>
      </c>
      <c r="E5348" s="306">
        <v>0.2162</v>
      </c>
    </row>
    <row r="5349" spans="1:5" x14ac:dyDescent="0.25">
      <c r="A5349" s="302" t="s">
        <v>6658</v>
      </c>
      <c r="B5349" s="305">
        <v>103887</v>
      </c>
      <c r="C5349" s="302" t="s">
        <v>6675</v>
      </c>
      <c r="D5349" s="305" t="s">
        <v>36</v>
      </c>
      <c r="E5349" s="306">
        <v>0.27439999999999998</v>
      </c>
    </row>
    <row r="5350" spans="1:5" x14ac:dyDescent="0.25">
      <c r="A5350" s="302" t="s">
        <v>6658</v>
      </c>
      <c r="B5350" s="305">
        <v>103818</v>
      </c>
      <c r="C5350" s="302" t="s">
        <v>6676</v>
      </c>
      <c r="D5350" s="305" t="s">
        <v>36</v>
      </c>
      <c r="E5350" s="306">
        <v>0.27260000000000001</v>
      </c>
    </row>
    <row r="5351" spans="1:5" x14ac:dyDescent="0.25">
      <c r="A5351" s="302" t="s">
        <v>6658</v>
      </c>
      <c r="B5351" s="305">
        <v>103851</v>
      </c>
      <c r="C5351" s="302" t="s">
        <v>6677</v>
      </c>
      <c r="D5351" s="305" t="s">
        <v>36</v>
      </c>
      <c r="E5351" s="306">
        <v>0.26440000000000002</v>
      </c>
    </row>
    <row r="5352" spans="1:5" x14ac:dyDescent="0.25">
      <c r="A5352" s="302" t="s">
        <v>6658</v>
      </c>
      <c r="B5352" s="305">
        <v>93104</v>
      </c>
      <c r="C5352" s="302" t="s">
        <v>6678</v>
      </c>
      <c r="D5352" s="305" t="s">
        <v>36</v>
      </c>
      <c r="E5352" s="306">
        <v>0.2198</v>
      </c>
    </row>
    <row r="5353" spans="1:5" x14ac:dyDescent="0.25">
      <c r="A5353" s="302" t="s">
        <v>6658</v>
      </c>
      <c r="B5353" s="305">
        <v>98602</v>
      </c>
      <c r="C5353" s="302" t="s">
        <v>6679</v>
      </c>
      <c r="D5353" s="305" t="s">
        <v>36</v>
      </c>
      <c r="E5353" s="306">
        <v>0.16900000000000001</v>
      </c>
    </row>
    <row r="5354" spans="1:5" x14ac:dyDescent="0.25">
      <c r="A5354" s="302" t="s">
        <v>6658</v>
      </c>
      <c r="B5354" s="305">
        <v>93087</v>
      </c>
      <c r="C5354" s="302" t="s">
        <v>6680</v>
      </c>
      <c r="D5354" s="305" t="s">
        <v>36</v>
      </c>
      <c r="E5354" s="306">
        <v>0.22459999999999999</v>
      </c>
    </row>
    <row r="5355" spans="1:5" x14ac:dyDescent="0.25">
      <c r="A5355" s="302" t="s">
        <v>6658</v>
      </c>
      <c r="B5355" s="305">
        <v>103893</v>
      </c>
      <c r="C5355" s="302" t="s">
        <v>6681</v>
      </c>
      <c r="D5355" s="305" t="s">
        <v>36</v>
      </c>
      <c r="E5355" s="306">
        <v>0.2913</v>
      </c>
    </row>
    <row r="5356" spans="1:5" x14ac:dyDescent="0.25">
      <c r="A5356" s="302" t="s">
        <v>6658</v>
      </c>
      <c r="B5356" s="305">
        <v>103824</v>
      </c>
      <c r="C5356" s="302" t="s">
        <v>6682</v>
      </c>
      <c r="D5356" s="305" t="s">
        <v>36</v>
      </c>
      <c r="E5356" s="306">
        <v>0.3503</v>
      </c>
    </row>
    <row r="5357" spans="1:5" x14ac:dyDescent="0.25">
      <c r="A5357" s="302" t="s">
        <v>6658</v>
      </c>
      <c r="B5357" s="305">
        <v>103857</v>
      </c>
      <c r="C5357" s="302" t="s">
        <v>6683</v>
      </c>
      <c r="D5357" s="305" t="s">
        <v>36</v>
      </c>
      <c r="E5357" s="306">
        <v>0.29859999999999998</v>
      </c>
    </row>
    <row r="5358" spans="1:5" x14ac:dyDescent="0.25">
      <c r="A5358" s="302" t="s">
        <v>6658</v>
      </c>
      <c r="B5358" s="305">
        <v>93110</v>
      </c>
      <c r="C5358" s="302" t="s">
        <v>6684</v>
      </c>
      <c r="D5358" s="305" t="s">
        <v>36</v>
      </c>
      <c r="E5358" s="306">
        <v>0.26069999999999999</v>
      </c>
    </row>
    <row r="5359" spans="1:5" x14ac:dyDescent="0.25">
      <c r="A5359" s="302" t="s">
        <v>6658</v>
      </c>
      <c r="B5359" s="305">
        <v>93054</v>
      </c>
      <c r="C5359" s="302" t="s">
        <v>6685</v>
      </c>
      <c r="D5359" s="305" t="s">
        <v>36</v>
      </c>
      <c r="E5359" s="306">
        <v>0.1762</v>
      </c>
    </row>
    <row r="5360" spans="1:5" x14ac:dyDescent="0.25">
      <c r="A5360" s="302" t="s">
        <v>6658</v>
      </c>
      <c r="B5360" s="305">
        <v>93088</v>
      </c>
      <c r="C5360" s="302" t="s">
        <v>6686</v>
      </c>
      <c r="D5360" s="305" t="s">
        <v>36</v>
      </c>
      <c r="E5360" s="306">
        <v>0.2185</v>
      </c>
    </row>
    <row r="5361" spans="1:5" x14ac:dyDescent="0.25">
      <c r="A5361" s="302" t="s">
        <v>6658</v>
      </c>
      <c r="B5361" s="305">
        <v>103894</v>
      </c>
      <c r="C5361" s="302" t="s">
        <v>6687</v>
      </c>
      <c r="D5361" s="305" t="s">
        <v>36</v>
      </c>
      <c r="E5361" s="306">
        <v>0.27689999999999998</v>
      </c>
    </row>
    <row r="5362" spans="1:5" x14ac:dyDescent="0.25">
      <c r="A5362" s="302" t="s">
        <v>6658</v>
      </c>
      <c r="B5362" s="305">
        <v>103825</v>
      </c>
      <c r="C5362" s="302" t="s">
        <v>6688</v>
      </c>
      <c r="D5362" s="305" t="s">
        <v>36</v>
      </c>
      <c r="E5362" s="306">
        <v>0.32769999999999999</v>
      </c>
    </row>
    <row r="5363" spans="1:5" x14ac:dyDescent="0.25">
      <c r="A5363" s="302" t="s">
        <v>6658</v>
      </c>
      <c r="B5363" s="305">
        <v>103858</v>
      </c>
      <c r="C5363" s="302" t="s">
        <v>6689</v>
      </c>
      <c r="D5363" s="305" t="s">
        <v>36</v>
      </c>
      <c r="E5363" s="306">
        <v>0.28310000000000002</v>
      </c>
    </row>
    <row r="5364" spans="1:5" x14ac:dyDescent="0.25">
      <c r="A5364" s="302" t="s">
        <v>6658</v>
      </c>
      <c r="B5364" s="305">
        <v>93111</v>
      </c>
      <c r="C5364" s="302" t="s">
        <v>6690</v>
      </c>
      <c r="D5364" s="305" t="s">
        <v>36</v>
      </c>
      <c r="E5364" s="306">
        <v>0.25119999999999998</v>
      </c>
    </row>
    <row r="5365" spans="1:5" x14ac:dyDescent="0.25">
      <c r="A5365" s="302" t="s">
        <v>6658</v>
      </c>
      <c r="B5365" s="305">
        <v>93059</v>
      </c>
      <c r="C5365" s="302" t="s">
        <v>6691</v>
      </c>
      <c r="D5365" s="305" t="s">
        <v>36</v>
      </c>
      <c r="E5365" s="306">
        <v>0.11799999999999999</v>
      </c>
    </row>
    <row r="5366" spans="1:5" x14ac:dyDescent="0.25">
      <c r="A5366" s="302" t="s">
        <v>6658</v>
      </c>
      <c r="B5366" s="305">
        <v>93093</v>
      </c>
      <c r="C5366" s="302" t="s">
        <v>6692</v>
      </c>
      <c r="D5366" s="305" t="s">
        <v>36</v>
      </c>
      <c r="E5366" s="306">
        <v>0.15240000000000001</v>
      </c>
    </row>
    <row r="5367" spans="1:5" x14ac:dyDescent="0.25">
      <c r="A5367" s="302" t="s">
        <v>6658</v>
      </c>
      <c r="B5367" s="305">
        <v>103899</v>
      </c>
      <c r="C5367" s="302" t="s">
        <v>6693</v>
      </c>
      <c r="D5367" s="305" t="s">
        <v>36</v>
      </c>
      <c r="E5367" s="306">
        <v>0.20730000000000001</v>
      </c>
    </row>
    <row r="5368" spans="1:5" x14ac:dyDescent="0.25">
      <c r="A5368" s="302" t="s">
        <v>6658</v>
      </c>
      <c r="B5368" s="305">
        <v>103830</v>
      </c>
      <c r="C5368" s="302" t="s">
        <v>6694</v>
      </c>
      <c r="D5368" s="305" t="s">
        <v>36</v>
      </c>
      <c r="E5368" s="306">
        <v>0.2888</v>
      </c>
    </row>
    <row r="5369" spans="1:5" x14ac:dyDescent="0.25">
      <c r="A5369" s="302" t="s">
        <v>6658</v>
      </c>
      <c r="B5369" s="305">
        <v>103863</v>
      </c>
      <c r="C5369" s="302" t="s">
        <v>6695</v>
      </c>
      <c r="D5369" s="305" t="s">
        <v>36</v>
      </c>
      <c r="E5369" s="306">
        <v>0.22270000000000001</v>
      </c>
    </row>
    <row r="5370" spans="1:5" x14ac:dyDescent="0.25">
      <c r="A5370" s="302" t="s">
        <v>6658</v>
      </c>
      <c r="B5370" s="305">
        <v>93114</v>
      </c>
      <c r="C5370" s="302" t="s">
        <v>6696</v>
      </c>
      <c r="D5370" s="305" t="s">
        <v>36</v>
      </c>
      <c r="E5370" s="306">
        <v>0.19750000000000001</v>
      </c>
    </row>
    <row r="5371" spans="1:5" x14ac:dyDescent="0.25">
      <c r="A5371" s="302" t="s">
        <v>6658</v>
      </c>
      <c r="B5371" s="305">
        <v>93075</v>
      </c>
      <c r="C5371" s="302" t="s">
        <v>6697</v>
      </c>
      <c r="D5371" s="305" t="s">
        <v>36</v>
      </c>
      <c r="E5371" s="306">
        <v>0.26390000000000002</v>
      </c>
    </row>
    <row r="5372" spans="1:5" x14ac:dyDescent="0.25">
      <c r="A5372" s="302" t="s">
        <v>6658</v>
      </c>
      <c r="B5372" s="305">
        <v>103876</v>
      </c>
      <c r="C5372" s="302" t="s">
        <v>6698</v>
      </c>
      <c r="D5372" s="305" t="s">
        <v>36</v>
      </c>
      <c r="E5372" s="306">
        <v>0.33900000000000002</v>
      </c>
    </row>
    <row r="5373" spans="1:5" x14ac:dyDescent="0.25">
      <c r="A5373" s="302" t="s">
        <v>6658</v>
      </c>
      <c r="B5373" s="305">
        <v>103807</v>
      </c>
      <c r="C5373" s="302" t="s">
        <v>6699</v>
      </c>
      <c r="D5373" s="305" t="s">
        <v>36</v>
      </c>
      <c r="E5373" s="306">
        <v>0.33679999999999999</v>
      </c>
    </row>
    <row r="5374" spans="1:5" x14ac:dyDescent="0.25">
      <c r="A5374" s="302" t="s">
        <v>6658</v>
      </c>
      <c r="B5374" s="305">
        <v>103840</v>
      </c>
      <c r="C5374" s="302" t="s">
        <v>6700</v>
      </c>
      <c r="D5374" s="305" t="s">
        <v>36</v>
      </c>
      <c r="E5374" s="306">
        <v>0.32700000000000001</v>
      </c>
    </row>
    <row r="5375" spans="1:5" x14ac:dyDescent="0.25">
      <c r="A5375" s="302" t="s">
        <v>6658</v>
      </c>
      <c r="B5375" s="305">
        <v>93098</v>
      </c>
      <c r="C5375" s="302" t="s">
        <v>6701</v>
      </c>
      <c r="D5375" s="305" t="s">
        <v>36</v>
      </c>
      <c r="E5375" s="306">
        <v>0.26819999999999999</v>
      </c>
    </row>
    <row r="5376" spans="1:5" x14ac:dyDescent="0.25">
      <c r="A5376" s="302" t="s">
        <v>6658</v>
      </c>
      <c r="B5376" s="305">
        <v>93120</v>
      </c>
      <c r="C5376" s="302" t="s">
        <v>6702</v>
      </c>
      <c r="D5376" s="305" t="s">
        <v>36</v>
      </c>
      <c r="E5376" s="306">
        <v>0.1454</v>
      </c>
    </row>
    <row r="5377" spans="1:5" x14ac:dyDescent="0.25">
      <c r="A5377" s="302" t="s">
        <v>6658</v>
      </c>
      <c r="B5377" s="305">
        <v>93077</v>
      </c>
      <c r="C5377" s="302" t="s">
        <v>6703</v>
      </c>
      <c r="D5377" s="305" t="s">
        <v>36</v>
      </c>
      <c r="E5377" s="306">
        <v>0.2051</v>
      </c>
    </row>
    <row r="5378" spans="1:5" x14ac:dyDescent="0.25">
      <c r="A5378" s="302" t="s">
        <v>6658</v>
      </c>
      <c r="B5378" s="305">
        <v>103879</v>
      </c>
      <c r="C5378" s="302" t="s">
        <v>6704</v>
      </c>
      <c r="D5378" s="305" t="s">
        <v>36</v>
      </c>
      <c r="E5378" s="306">
        <v>0.27639999999999998</v>
      </c>
    </row>
    <row r="5379" spans="1:5" x14ac:dyDescent="0.25">
      <c r="A5379" s="302" t="s">
        <v>6658</v>
      </c>
      <c r="B5379" s="305">
        <v>103810</v>
      </c>
      <c r="C5379" s="302" t="s">
        <v>6705</v>
      </c>
      <c r="D5379" s="305" t="s">
        <v>36</v>
      </c>
      <c r="E5379" s="306">
        <v>0.33950000000000002</v>
      </c>
    </row>
    <row r="5380" spans="1:5" x14ac:dyDescent="0.25">
      <c r="A5380" s="302" t="s">
        <v>6658</v>
      </c>
      <c r="B5380" s="305">
        <v>103843</v>
      </c>
      <c r="C5380" s="302" t="s">
        <v>6706</v>
      </c>
      <c r="D5380" s="305" t="s">
        <v>36</v>
      </c>
      <c r="E5380" s="306">
        <v>0.2843</v>
      </c>
    </row>
    <row r="5381" spans="1:5" x14ac:dyDescent="0.25">
      <c r="A5381" s="302" t="s">
        <v>6658</v>
      </c>
      <c r="B5381" s="305">
        <v>93100</v>
      </c>
      <c r="C5381" s="302" t="s">
        <v>6707</v>
      </c>
      <c r="D5381" s="305" t="s">
        <v>36</v>
      </c>
      <c r="E5381" s="306">
        <v>0.24379999999999999</v>
      </c>
    </row>
    <row r="5382" spans="1:5" x14ac:dyDescent="0.25">
      <c r="A5382" s="302" t="s">
        <v>6658</v>
      </c>
      <c r="B5382" s="305">
        <v>93121</v>
      </c>
      <c r="C5382" s="302" t="s">
        <v>6708</v>
      </c>
      <c r="D5382" s="305" t="s">
        <v>36</v>
      </c>
      <c r="E5382" s="306">
        <v>0.15840000000000001</v>
      </c>
    </row>
    <row r="5383" spans="1:5" x14ac:dyDescent="0.25">
      <c r="A5383" s="302" t="s">
        <v>6658</v>
      </c>
      <c r="B5383" s="305">
        <v>93078</v>
      </c>
      <c r="C5383" s="302" t="s">
        <v>6709</v>
      </c>
      <c r="D5383" s="305" t="s">
        <v>36</v>
      </c>
      <c r="E5383" s="306">
        <v>0.2109</v>
      </c>
    </row>
    <row r="5384" spans="1:5" x14ac:dyDescent="0.25">
      <c r="A5384" s="302" t="s">
        <v>6658</v>
      </c>
      <c r="B5384" s="305">
        <v>103880</v>
      </c>
      <c r="C5384" s="302" t="s">
        <v>6710</v>
      </c>
      <c r="D5384" s="305" t="s">
        <v>36</v>
      </c>
      <c r="E5384" s="306">
        <v>0.27439999999999998</v>
      </c>
    </row>
    <row r="5385" spans="1:5" x14ac:dyDescent="0.25">
      <c r="A5385" s="302" t="s">
        <v>6658</v>
      </c>
      <c r="B5385" s="305">
        <v>103811</v>
      </c>
      <c r="C5385" s="302" t="s">
        <v>6711</v>
      </c>
      <c r="D5385" s="305" t="s">
        <v>36</v>
      </c>
      <c r="E5385" s="306">
        <v>0.33189999999999997</v>
      </c>
    </row>
    <row r="5386" spans="1:5" x14ac:dyDescent="0.25">
      <c r="A5386" s="302" t="s">
        <v>6658</v>
      </c>
      <c r="B5386" s="305">
        <v>103844</v>
      </c>
      <c r="C5386" s="302" t="s">
        <v>6712</v>
      </c>
      <c r="D5386" s="305" t="s">
        <v>36</v>
      </c>
      <c r="E5386" s="306">
        <v>0.28149999999999997</v>
      </c>
    </row>
    <row r="5387" spans="1:5" x14ac:dyDescent="0.25">
      <c r="A5387" s="302" t="s">
        <v>6658</v>
      </c>
      <c r="B5387" s="305">
        <v>93101</v>
      </c>
      <c r="C5387" s="302" t="s">
        <v>6713</v>
      </c>
      <c r="D5387" s="305" t="s">
        <v>36</v>
      </c>
      <c r="E5387" s="306">
        <v>0.24540000000000001</v>
      </c>
    </row>
    <row r="5388" spans="1:5" x14ac:dyDescent="0.25">
      <c r="A5388" s="302" t="s">
        <v>6658</v>
      </c>
      <c r="B5388" s="305">
        <v>92311</v>
      </c>
      <c r="C5388" s="302" t="s">
        <v>6714</v>
      </c>
      <c r="D5388" s="305" t="s">
        <v>36</v>
      </c>
      <c r="E5388" s="306">
        <v>0.50339999999999996</v>
      </c>
    </row>
    <row r="5389" spans="1:5" x14ac:dyDescent="0.25">
      <c r="A5389" s="302" t="s">
        <v>6658</v>
      </c>
      <c r="B5389" s="305">
        <v>103874</v>
      </c>
      <c r="C5389" s="302" t="s">
        <v>6715</v>
      </c>
      <c r="D5389" s="305" t="s">
        <v>36</v>
      </c>
      <c r="E5389" s="306">
        <v>0.65029999999999999</v>
      </c>
    </row>
    <row r="5390" spans="1:5" x14ac:dyDescent="0.25">
      <c r="A5390" s="302" t="s">
        <v>6658</v>
      </c>
      <c r="B5390" s="305">
        <v>103805</v>
      </c>
      <c r="C5390" s="302" t="s">
        <v>6716</v>
      </c>
      <c r="D5390" s="305" t="s">
        <v>36</v>
      </c>
      <c r="E5390" s="306">
        <v>0.64610000000000001</v>
      </c>
    </row>
    <row r="5391" spans="1:5" x14ac:dyDescent="0.25">
      <c r="A5391" s="302" t="s">
        <v>6658</v>
      </c>
      <c r="B5391" s="305">
        <v>103838</v>
      </c>
      <c r="C5391" s="302" t="s">
        <v>6717</v>
      </c>
      <c r="D5391" s="305" t="s">
        <v>36</v>
      </c>
      <c r="E5391" s="306">
        <v>0.63239999999999996</v>
      </c>
    </row>
    <row r="5392" spans="1:5" x14ac:dyDescent="0.25">
      <c r="A5392" s="302" t="s">
        <v>6658</v>
      </c>
      <c r="B5392" s="305">
        <v>92326</v>
      </c>
      <c r="C5392" s="302" t="s">
        <v>6718</v>
      </c>
      <c r="D5392" s="305" t="s">
        <v>36</v>
      </c>
      <c r="E5392" s="306">
        <v>0.54049999999999998</v>
      </c>
    </row>
    <row r="5393" spans="1:5" x14ac:dyDescent="0.25">
      <c r="A5393" s="302" t="s">
        <v>6658</v>
      </c>
      <c r="B5393" s="305">
        <v>92287</v>
      </c>
      <c r="C5393" s="302" t="s">
        <v>6719</v>
      </c>
      <c r="D5393" s="305" t="s">
        <v>36</v>
      </c>
      <c r="E5393" s="306">
        <v>0.2379</v>
      </c>
    </row>
    <row r="5394" spans="1:5" x14ac:dyDescent="0.25">
      <c r="A5394" s="302" t="s">
        <v>6658</v>
      </c>
      <c r="B5394" s="305">
        <v>92312</v>
      </c>
      <c r="C5394" s="302" t="s">
        <v>6720</v>
      </c>
      <c r="D5394" s="305" t="s">
        <v>36</v>
      </c>
      <c r="E5394" s="306">
        <v>0.37680000000000002</v>
      </c>
    </row>
    <row r="5395" spans="1:5" x14ac:dyDescent="0.25">
      <c r="A5395" s="302" t="s">
        <v>6658</v>
      </c>
      <c r="B5395" s="305">
        <v>103877</v>
      </c>
      <c r="C5395" s="302" t="s">
        <v>6721</v>
      </c>
      <c r="D5395" s="305" t="s">
        <v>36</v>
      </c>
      <c r="E5395" s="306">
        <v>0.50370000000000004</v>
      </c>
    </row>
    <row r="5396" spans="1:5" x14ac:dyDescent="0.25">
      <c r="A5396" s="302" t="s">
        <v>6658</v>
      </c>
      <c r="B5396" s="305">
        <v>103808</v>
      </c>
      <c r="C5396" s="302" t="s">
        <v>6722</v>
      </c>
      <c r="D5396" s="305" t="s">
        <v>36</v>
      </c>
      <c r="E5396" s="306">
        <v>0.59040000000000004</v>
      </c>
    </row>
    <row r="5397" spans="1:5" x14ac:dyDescent="0.25">
      <c r="A5397" s="302" t="s">
        <v>6658</v>
      </c>
      <c r="B5397" s="305">
        <v>103841</v>
      </c>
      <c r="C5397" s="302" t="s">
        <v>6723</v>
      </c>
      <c r="D5397" s="305" t="s">
        <v>36</v>
      </c>
      <c r="E5397" s="306">
        <v>0.51480000000000004</v>
      </c>
    </row>
    <row r="5398" spans="1:5" x14ac:dyDescent="0.25">
      <c r="A5398" s="302" t="s">
        <v>6658</v>
      </c>
      <c r="B5398" s="305">
        <v>92327</v>
      </c>
      <c r="C5398" s="302" t="s">
        <v>6724</v>
      </c>
      <c r="D5398" s="305" t="s">
        <v>36</v>
      </c>
      <c r="E5398" s="306">
        <v>0.4496</v>
      </c>
    </row>
    <row r="5399" spans="1:5" x14ac:dyDescent="0.25">
      <c r="A5399" s="302" t="s">
        <v>6658</v>
      </c>
      <c r="B5399" s="305">
        <v>92288</v>
      </c>
      <c r="C5399" s="302" t="s">
        <v>6725</v>
      </c>
      <c r="D5399" s="305" t="s">
        <v>36</v>
      </c>
      <c r="E5399" s="306">
        <v>0.19409999999999999</v>
      </c>
    </row>
    <row r="5400" spans="1:5" x14ac:dyDescent="0.25">
      <c r="A5400" s="302" t="s">
        <v>6658</v>
      </c>
      <c r="B5400" s="305">
        <v>92313</v>
      </c>
      <c r="C5400" s="302" t="s">
        <v>6726</v>
      </c>
      <c r="D5400" s="305" t="s">
        <v>36</v>
      </c>
      <c r="E5400" s="306">
        <v>0.28749999999999998</v>
      </c>
    </row>
    <row r="5401" spans="1:5" x14ac:dyDescent="0.25">
      <c r="A5401" s="302" t="s">
        <v>6658</v>
      </c>
      <c r="B5401" s="305">
        <v>103881</v>
      </c>
      <c r="C5401" s="302" t="s">
        <v>6727</v>
      </c>
      <c r="D5401" s="305" t="s">
        <v>36</v>
      </c>
      <c r="E5401" s="306">
        <v>0.40749999999999997</v>
      </c>
    </row>
    <row r="5402" spans="1:5" x14ac:dyDescent="0.25">
      <c r="A5402" s="302" t="s">
        <v>6658</v>
      </c>
      <c r="B5402" s="305">
        <v>103812</v>
      </c>
      <c r="C5402" s="302" t="s">
        <v>6728</v>
      </c>
      <c r="D5402" s="305" t="s">
        <v>36</v>
      </c>
      <c r="E5402" s="306">
        <v>0.53969999999999996</v>
      </c>
    </row>
    <row r="5403" spans="1:5" x14ac:dyDescent="0.25">
      <c r="A5403" s="302" t="s">
        <v>6658</v>
      </c>
      <c r="B5403" s="305">
        <v>103845</v>
      </c>
      <c r="C5403" s="302" t="s">
        <v>6729</v>
      </c>
      <c r="D5403" s="305" t="s">
        <v>36</v>
      </c>
      <c r="E5403" s="306">
        <v>0.4355</v>
      </c>
    </row>
    <row r="5404" spans="1:5" x14ac:dyDescent="0.25">
      <c r="A5404" s="302" t="s">
        <v>6658</v>
      </c>
      <c r="B5404" s="305">
        <v>92328</v>
      </c>
      <c r="C5404" s="302" t="s">
        <v>6730</v>
      </c>
      <c r="D5404" s="305" t="s">
        <v>36</v>
      </c>
      <c r="E5404" s="306">
        <v>0.38700000000000001</v>
      </c>
    </row>
    <row r="5405" spans="1:5" x14ac:dyDescent="0.25">
      <c r="A5405" s="302" t="s">
        <v>6658</v>
      </c>
      <c r="B5405" s="305">
        <v>92289</v>
      </c>
      <c r="C5405" s="302" t="s">
        <v>6731</v>
      </c>
      <c r="D5405" s="305" t="s">
        <v>36</v>
      </c>
      <c r="E5405" s="306">
        <v>0.1376</v>
      </c>
    </row>
    <row r="5406" spans="1:5" x14ac:dyDescent="0.25">
      <c r="A5406" s="302" t="s">
        <v>6658</v>
      </c>
      <c r="B5406" s="305">
        <v>92290</v>
      </c>
      <c r="C5406" s="302" t="s">
        <v>6732</v>
      </c>
      <c r="D5406" s="305" t="s">
        <v>36</v>
      </c>
      <c r="E5406" s="306">
        <v>0.1096</v>
      </c>
    </row>
    <row r="5407" spans="1:5" x14ac:dyDescent="0.25">
      <c r="A5407" s="302" t="s">
        <v>6658</v>
      </c>
      <c r="B5407" s="305">
        <v>92291</v>
      </c>
      <c r="C5407" s="302" t="s">
        <v>6733</v>
      </c>
      <c r="D5407" s="305" t="s">
        <v>36</v>
      </c>
      <c r="E5407" s="306">
        <v>9.1499999999999998E-2</v>
      </c>
    </row>
    <row r="5408" spans="1:5" x14ac:dyDescent="0.25">
      <c r="A5408" s="302" t="s">
        <v>6658</v>
      </c>
      <c r="B5408" s="305">
        <v>92292</v>
      </c>
      <c r="C5408" s="302" t="s">
        <v>6734</v>
      </c>
      <c r="D5408" s="305" t="s">
        <v>36</v>
      </c>
      <c r="E5408" s="306">
        <v>3.61E-2</v>
      </c>
    </row>
    <row r="5409" spans="1:5" x14ac:dyDescent="0.25">
      <c r="A5409" s="302" t="s">
        <v>6658</v>
      </c>
      <c r="B5409" s="305">
        <v>93082</v>
      </c>
      <c r="C5409" s="302" t="s">
        <v>6735</v>
      </c>
      <c r="D5409" s="305" t="s">
        <v>36</v>
      </c>
      <c r="E5409" s="306">
        <v>0.19339999999999999</v>
      </c>
    </row>
    <row r="5410" spans="1:5" x14ac:dyDescent="0.25">
      <c r="A5410" s="302" t="s">
        <v>6658</v>
      </c>
      <c r="B5410" s="305">
        <v>103885</v>
      </c>
      <c r="C5410" s="302" t="s">
        <v>6736</v>
      </c>
      <c r="D5410" s="305" t="s">
        <v>36</v>
      </c>
      <c r="E5410" s="306">
        <v>0.28270000000000001</v>
      </c>
    </row>
    <row r="5411" spans="1:5" x14ac:dyDescent="0.25">
      <c r="A5411" s="302" t="s">
        <v>6658</v>
      </c>
      <c r="B5411" s="305">
        <v>103816</v>
      </c>
      <c r="C5411" s="302" t="s">
        <v>6737</v>
      </c>
      <c r="D5411" s="305" t="s">
        <v>36</v>
      </c>
      <c r="E5411" s="306">
        <v>0.28029999999999999</v>
      </c>
    </row>
    <row r="5412" spans="1:5" x14ac:dyDescent="0.25">
      <c r="A5412" s="302" t="s">
        <v>6658</v>
      </c>
      <c r="B5412" s="305">
        <v>103849</v>
      </c>
      <c r="C5412" s="302" t="s">
        <v>6738</v>
      </c>
      <c r="D5412" s="305" t="s">
        <v>36</v>
      </c>
      <c r="E5412" s="306">
        <v>0.26829999999999998</v>
      </c>
    </row>
    <row r="5413" spans="1:5" x14ac:dyDescent="0.25">
      <c r="A5413" s="302" t="s">
        <v>6658</v>
      </c>
      <c r="B5413" s="305">
        <v>93105</v>
      </c>
      <c r="C5413" s="302" t="s">
        <v>6739</v>
      </c>
      <c r="D5413" s="305" t="s">
        <v>36</v>
      </c>
      <c r="E5413" s="306">
        <v>0.19950000000000001</v>
      </c>
    </row>
    <row r="5414" spans="1:5" x14ac:dyDescent="0.25">
      <c r="A5414" s="302" t="s">
        <v>6658</v>
      </c>
      <c r="B5414" s="305">
        <v>93055</v>
      </c>
      <c r="C5414" s="302" t="s">
        <v>6740</v>
      </c>
      <c r="D5414" s="305" t="s">
        <v>36</v>
      </c>
      <c r="E5414" s="306">
        <v>6.1100000000000002E-2</v>
      </c>
    </row>
    <row r="5415" spans="1:5" x14ac:dyDescent="0.25">
      <c r="A5415" s="302" t="s">
        <v>6658</v>
      </c>
      <c r="B5415" s="305">
        <v>93089</v>
      </c>
      <c r="C5415" s="302" t="s">
        <v>6741</v>
      </c>
      <c r="D5415" s="305" t="s">
        <v>36</v>
      </c>
      <c r="E5415" s="306">
        <v>0.11219999999999999</v>
      </c>
    </row>
    <row r="5416" spans="1:5" x14ac:dyDescent="0.25">
      <c r="A5416" s="302" t="s">
        <v>6658</v>
      </c>
      <c r="B5416" s="305">
        <v>103891</v>
      </c>
      <c r="C5416" s="302" t="s">
        <v>6742</v>
      </c>
      <c r="D5416" s="305" t="s">
        <v>36</v>
      </c>
      <c r="E5416" s="306">
        <v>0.17499999999999999</v>
      </c>
    </row>
    <row r="5417" spans="1:5" x14ac:dyDescent="0.25">
      <c r="A5417" s="302" t="s">
        <v>6658</v>
      </c>
      <c r="B5417" s="305">
        <v>103822</v>
      </c>
      <c r="C5417" s="302" t="s">
        <v>6743</v>
      </c>
      <c r="D5417" s="305" t="s">
        <v>36</v>
      </c>
      <c r="E5417" s="306">
        <v>0.23300000000000001</v>
      </c>
    </row>
    <row r="5418" spans="1:5" x14ac:dyDescent="0.25">
      <c r="A5418" s="302" t="s">
        <v>6658</v>
      </c>
      <c r="B5418" s="305">
        <v>103855</v>
      </c>
      <c r="C5418" s="302" t="s">
        <v>6744</v>
      </c>
      <c r="D5418" s="305" t="s">
        <v>36</v>
      </c>
      <c r="E5418" s="306">
        <v>0.18210000000000001</v>
      </c>
    </row>
    <row r="5419" spans="1:5" x14ac:dyDescent="0.25">
      <c r="A5419" s="302" t="s">
        <v>6658</v>
      </c>
      <c r="B5419" s="305">
        <v>93112</v>
      </c>
      <c r="C5419" s="302" t="s">
        <v>6745</v>
      </c>
      <c r="D5419" s="305" t="s">
        <v>36</v>
      </c>
      <c r="E5419" s="306">
        <v>0.14610000000000001</v>
      </c>
    </row>
    <row r="5420" spans="1:5" x14ac:dyDescent="0.25">
      <c r="A5420" s="302" t="s">
        <v>6658</v>
      </c>
      <c r="B5420" s="305">
        <v>93060</v>
      </c>
      <c r="C5420" s="302" t="s">
        <v>6746</v>
      </c>
      <c r="D5420" s="305" t="s">
        <v>36</v>
      </c>
      <c r="E5420" s="306">
        <v>4.4999999999999998E-2</v>
      </c>
    </row>
    <row r="5421" spans="1:5" x14ac:dyDescent="0.25">
      <c r="A5421" s="302" t="s">
        <v>6658</v>
      </c>
      <c r="B5421" s="305">
        <v>93094</v>
      </c>
      <c r="C5421" s="302" t="s">
        <v>6747</v>
      </c>
      <c r="D5421" s="305" t="s">
        <v>36</v>
      </c>
      <c r="E5421" s="306">
        <v>7.3099999999999998E-2</v>
      </c>
    </row>
    <row r="5422" spans="1:5" x14ac:dyDescent="0.25">
      <c r="A5422" s="302" t="s">
        <v>6658</v>
      </c>
      <c r="B5422" s="305">
        <v>103897</v>
      </c>
      <c r="C5422" s="302" t="s">
        <v>6748</v>
      </c>
      <c r="D5422" s="305" t="s">
        <v>36</v>
      </c>
      <c r="E5422" s="306">
        <v>0.1187</v>
      </c>
    </row>
    <row r="5423" spans="1:5" x14ac:dyDescent="0.25">
      <c r="A5423" s="302" t="s">
        <v>6658</v>
      </c>
      <c r="B5423" s="305">
        <v>103828</v>
      </c>
      <c r="C5423" s="302" t="s">
        <v>6749</v>
      </c>
      <c r="D5423" s="305" t="s">
        <v>36</v>
      </c>
      <c r="E5423" s="306">
        <v>0.189</v>
      </c>
    </row>
    <row r="5424" spans="1:5" x14ac:dyDescent="0.25">
      <c r="A5424" s="302" t="s">
        <v>6658</v>
      </c>
      <c r="B5424" s="305">
        <v>103861</v>
      </c>
      <c r="C5424" s="302" t="s">
        <v>6750</v>
      </c>
      <c r="D5424" s="305" t="s">
        <v>36</v>
      </c>
      <c r="E5424" s="306">
        <v>0.1318</v>
      </c>
    </row>
    <row r="5425" spans="1:5" x14ac:dyDescent="0.25">
      <c r="A5425" s="302" t="s">
        <v>6658</v>
      </c>
      <c r="B5425" s="305">
        <v>93115</v>
      </c>
      <c r="C5425" s="302" t="s">
        <v>6751</v>
      </c>
      <c r="D5425" s="305" t="s">
        <v>36</v>
      </c>
      <c r="E5425" s="306">
        <v>0.11020000000000001</v>
      </c>
    </row>
    <row r="5426" spans="1:5" x14ac:dyDescent="0.25">
      <c r="A5426" s="302" t="s">
        <v>6658</v>
      </c>
      <c r="B5426" s="305">
        <v>93074</v>
      </c>
      <c r="C5426" s="302" t="s">
        <v>6752</v>
      </c>
      <c r="D5426" s="305" t="s">
        <v>36</v>
      </c>
      <c r="E5426" s="306">
        <v>0.53290000000000004</v>
      </c>
    </row>
    <row r="5427" spans="1:5" x14ac:dyDescent="0.25">
      <c r="A5427" s="302" t="s">
        <v>6658</v>
      </c>
      <c r="B5427" s="305">
        <v>103875</v>
      </c>
      <c r="C5427" s="302" t="s">
        <v>6753</v>
      </c>
      <c r="D5427" s="305" t="s">
        <v>36</v>
      </c>
      <c r="E5427" s="306">
        <v>0.65139999999999998</v>
      </c>
    </row>
    <row r="5428" spans="1:5" x14ac:dyDescent="0.25">
      <c r="A5428" s="302" t="s">
        <v>6658</v>
      </c>
      <c r="B5428" s="305">
        <v>103806</v>
      </c>
      <c r="C5428" s="302" t="s">
        <v>6754</v>
      </c>
      <c r="D5428" s="305" t="s">
        <v>36</v>
      </c>
      <c r="E5428" s="306">
        <v>0.6472</v>
      </c>
    </row>
    <row r="5429" spans="1:5" x14ac:dyDescent="0.25">
      <c r="A5429" s="302" t="s">
        <v>6658</v>
      </c>
      <c r="B5429" s="305">
        <v>103839</v>
      </c>
      <c r="C5429" s="302" t="s">
        <v>6755</v>
      </c>
      <c r="D5429" s="305" t="s">
        <v>36</v>
      </c>
      <c r="E5429" s="306">
        <v>0.63339999999999996</v>
      </c>
    </row>
    <row r="5430" spans="1:5" x14ac:dyDescent="0.25">
      <c r="A5430" s="302" t="s">
        <v>6658</v>
      </c>
      <c r="B5430" s="305">
        <v>93097</v>
      </c>
      <c r="C5430" s="302" t="s">
        <v>6756</v>
      </c>
      <c r="D5430" s="305" t="s">
        <v>36</v>
      </c>
      <c r="E5430" s="306">
        <v>0.5413</v>
      </c>
    </row>
    <row r="5431" spans="1:5" x14ac:dyDescent="0.25">
      <c r="A5431" s="302" t="s">
        <v>6658</v>
      </c>
      <c r="B5431" s="305">
        <v>93119</v>
      </c>
      <c r="C5431" s="302" t="s">
        <v>6757</v>
      </c>
      <c r="D5431" s="305" t="s">
        <v>36</v>
      </c>
      <c r="E5431" s="306">
        <v>0.24199999999999999</v>
      </c>
    </row>
    <row r="5432" spans="1:5" x14ac:dyDescent="0.25">
      <c r="A5432" s="302" t="s">
        <v>6658</v>
      </c>
      <c r="B5432" s="305">
        <v>93076</v>
      </c>
      <c r="C5432" s="302" t="s">
        <v>6758</v>
      </c>
      <c r="D5432" s="305" t="s">
        <v>36</v>
      </c>
      <c r="E5432" s="306">
        <v>0.3821</v>
      </c>
    </row>
    <row r="5433" spans="1:5" x14ac:dyDescent="0.25">
      <c r="A5433" s="302" t="s">
        <v>6658</v>
      </c>
      <c r="B5433" s="305">
        <v>103878</v>
      </c>
      <c r="C5433" s="302" t="s">
        <v>6759</v>
      </c>
      <c r="D5433" s="305" t="s">
        <v>36</v>
      </c>
      <c r="E5433" s="306">
        <v>0.50929999999999997</v>
      </c>
    </row>
    <row r="5434" spans="1:5" x14ac:dyDescent="0.25">
      <c r="A5434" s="302" t="s">
        <v>6658</v>
      </c>
      <c r="B5434" s="305">
        <v>103809</v>
      </c>
      <c r="C5434" s="302" t="s">
        <v>6760</v>
      </c>
      <c r="D5434" s="305" t="s">
        <v>36</v>
      </c>
      <c r="E5434" s="306">
        <v>0.59570000000000001</v>
      </c>
    </row>
    <row r="5435" spans="1:5" x14ac:dyDescent="0.25">
      <c r="A5435" s="302" t="s">
        <v>6658</v>
      </c>
      <c r="B5435" s="305">
        <v>103842</v>
      </c>
      <c r="C5435" s="302" t="s">
        <v>6761</v>
      </c>
      <c r="D5435" s="305" t="s">
        <v>36</v>
      </c>
      <c r="E5435" s="306">
        <v>0.52029999999999998</v>
      </c>
    </row>
    <row r="5436" spans="1:5" x14ac:dyDescent="0.25">
      <c r="A5436" s="302" t="s">
        <v>6658</v>
      </c>
      <c r="B5436" s="305">
        <v>93099</v>
      </c>
      <c r="C5436" s="302" t="s">
        <v>6762</v>
      </c>
      <c r="D5436" s="305" t="s">
        <v>36</v>
      </c>
      <c r="E5436" s="306">
        <v>0.4551</v>
      </c>
    </row>
    <row r="5437" spans="1:5" x14ac:dyDescent="0.25">
      <c r="A5437" s="302" t="s">
        <v>6658</v>
      </c>
      <c r="B5437" s="305">
        <v>93122</v>
      </c>
      <c r="C5437" s="302" t="s">
        <v>6763</v>
      </c>
      <c r="D5437" s="305" t="s">
        <v>36</v>
      </c>
      <c r="E5437" s="306">
        <v>0.20749999999999999</v>
      </c>
    </row>
    <row r="5438" spans="1:5" x14ac:dyDescent="0.25">
      <c r="A5438" s="302" t="s">
        <v>6658</v>
      </c>
      <c r="B5438" s="305">
        <v>93079</v>
      </c>
      <c r="C5438" s="302" t="s">
        <v>6764</v>
      </c>
      <c r="D5438" s="305" t="s">
        <v>36</v>
      </c>
      <c r="E5438" s="306">
        <v>0.3049</v>
      </c>
    </row>
    <row r="5439" spans="1:5" x14ac:dyDescent="0.25">
      <c r="A5439" s="302" t="s">
        <v>6658</v>
      </c>
      <c r="B5439" s="305">
        <v>103882</v>
      </c>
      <c r="C5439" s="302" t="s">
        <v>6765</v>
      </c>
      <c r="D5439" s="305" t="s">
        <v>36</v>
      </c>
      <c r="E5439" s="306">
        <v>0.42780000000000001</v>
      </c>
    </row>
    <row r="5440" spans="1:5" x14ac:dyDescent="0.25">
      <c r="A5440" s="302" t="s">
        <v>6658</v>
      </c>
      <c r="B5440" s="305">
        <v>103813</v>
      </c>
      <c r="C5440" s="302" t="s">
        <v>6766</v>
      </c>
      <c r="D5440" s="305" t="s">
        <v>36</v>
      </c>
      <c r="E5440" s="306">
        <v>0.56010000000000004</v>
      </c>
    </row>
    <row r="5441" spans="1:5" x14ac:dyDescent="0.25">
      <c r="A5441" s="302" t="s">
        <v>6658</v>
      </c>
      <c r="B5441" s="305">
        <v>103846</v>
      </c>
      <c r="C5441" s="302" t="s">
        <v>6767</v>
      </c>
      <c r="D5441" s="305" t="s">
        <v>36</v>
      </c>
      <c r="E5441" s="306">
        <v>0.45600000000000002</v>
      </c>
    </row>
    <row r="5442" spans="1:5" x14ac:dyDescent="0.25">
      <c r="A5442" s="302" t="s">
        <v>6658</v>
      </c>
      <c r="B5442" s="305">
        <v>93102</v>
      </c>
      <c r="C5442" s="302" t="s">
        <v>6768</v>
      </c>
      <c r="D5442" s="305" t="s">
        <v>36</v>
      </c>
      <c r="E5442" s="306">
        <v>0.40689999999999998</v>
      </c>
    </row>
    <row r="5443" spans="1:5" x14ac:dyDescent="0.25">
      <c r="A5443" s="302" t="s">
        <v>6658</v>
      </c>
      <c r="B5443" s="305">
        <v>93123</v>
      </c>
      <c r="C5443" s="302" t="s">
        <v>6769</v>
      </c>
      <c r="D5443" s="305" t="s">
        <v>36</v>
      </c>
      <c r="E5443" s="306">
        <v>0.1168</v>
      </c>
    </row>
    <row r="5444" spans="1:5" x14ac:dyDescent="0.25">
      <c r="A5444" s="302" t="s">
        <v>6658</v>
      </c>
      <c r="B5444" s="305">
        <v>93124</v>
      </c>
      <c r="C5444" s="302" t="s">
        <v>6770</v>
      </c>
      <c r="D5444" s="305" t="s">
        <v>36</v>
      </c>
      <c r="E5444" s="306">
        <v>8.9800000000000005E-2</v>
      </c>
    </row>
    <row r="5445" spans="1:5" x14ac:dyDescent="0.25">
      <c r="A5445" s="302" t="s">
        <v>6658</v>
      </c>
      <c r="B5445" s="305">
        <v>93125</v>
      </c>
      <c r="C5445" s="302" t="s">
        <v>6771</v>
      </c>
      <c r="D5445" s="305" t="s">
        <v>36</v>
      </c>
      <c r="E5445" s="306">
        <v>7.9000000000000001E-2</v>
      </c>
    </row>
    <row r="5446" spans="1:5" x14ac:dyDescent="0.25">
      <c r="A5446" s="302" t="s">
        <v>6658</v>
      </c>
      <c r="B5446" s="305">
        <v>93126</v>
      </c>
      <c r="C5446" s="302" t="s">
        <v>6772</v>
      </c>
      <c r="D5446" s="305" t="s">
        <v>36</v>
      </c>
      <c r="E5446" s="306">
        <v>4.3799999999999999E-2</v>
      </c>
    </row>
    <row r="5447" spans="1:5" x14ac:dyDescent="0.25">
      <c r="A5447" s="302" t="s">
        <v>6658</v>
      </c>
      <c r="B5447" s="305">
        <v>93063</v>
      </c>
      <c r="C5447" s="302" t="s">
        <v>6773</v>
      </c>
      <c r="D5447" s="305" t="s">
        <v>36</v>
      </c>
      <c r="E5447" s="306">
        <v>6.7999999999999996E-3</v>
      </c>
    </row>
    <row r="5448" spans="1:5" x14ac:dyDescent="0.25">
      <c r="A5448" s="302" t="s">
        <v>6658</v>
      </c>
      <c r="B5448" s="305">
        <v>93066</v>
      </c>
      <c r="C5448" s="302" t="s">
        <v>6774</v>
      </c>
      <c r="D5448" s="305" t="s">
        <v>36</v>
      </c>
      <c r="E5448" s="306">
        <v>6.6E-3</v>
      </c>
    </row>
    <row r="5449" spans="1:5" x14ac:dyDescent="0.25">
      <c r="A5449" s="302" t="s">
        <v>6658</v>
      </c>
      <c r="B5449" s="305">
        <v>93069</v>
      </c>
      <c r="C5449" s="302" t="s">
        <v>6775</v>
      </c>
      <c r="D5449" s="305" t="s">
        <v>36</v>
      </c>
      <c r="E5449" s="306">
        <v>6.1000000000000004E-3</v>
      </c>
    </row>
    <row r="5450" spans="1:5" x14ac:dyDescent="0.25">
      <c r="A5450" s="302" t="s">
        <v>6658</v>
      </c>
      <c r="B5450" s="305">
        <v>93072</v>
      </c>
      <c r="C5450" s="302" t="s">
        <v>6776</v>
      </c>
      <c r="D5450" s="305" t="s">
        <v>36</v>
      </c>
      <c r="E5450" s="306">
        <v>5.7000000000000002E-3</v>
      </c>
    </row>
    <row r="5451" spans="1:5" x14ac:dyDescent="0.25">
      <c r="A5451" s="302" t="s">
        <v>6658</v>
      </c>
      <c r="B5451" s="305">
        <v>93083</v>
      </c>
      <c r="C5451" s="302" t="s">
        <v>6777</v>
      </c>
      <c r="D5451" s="305" t="s">
        <v>36</v>
      </c>
      <c r="E5451" s="306">
        <v>1.0200000000000001E-2</v>
      </c>
    </row>
    <row r="5452" spans="1:5" x14ac:dyDescent="0.25">
      <c r="A5452" s="302" t="s">
        <v>6658</v>
      </c>
      <c r="B5452" s="305">
        <v>103886</v>
      </c>
      <c r="C5452" s="302" t="s">
        <v>6778</v>
      </c>
      <c r="D5452" s="305" t="s">
        <v>36</v>
      </c>
      <c r="E5452" s="306">
        <v>1.67E-2</v>
      </c>
    </row>
    <row r="5453" spans="1:5" x14ac:dyDescent="0.25">
      <c r="A5453" s="302" t="s">
        <v>6658</v>
      </c>
      <c r="B5453" s="305">
        <v>103817</v>
      </c>
      <c r="C5453" s="302" t="s">
        <v>6779</v>
      </c>
      <c r="D5453" s="305" t="s">
        <v>36</v>
      </c>
      <c r="E5453" s="306">
        <v>1.6500000000000001E-2</v>
      </c>
    </row>
    <row r="5454" spans="1:5" x14ac:dyDescent="0.25">
      <c r="A5454" s="302" t="s">
        <v>6658</v>
      </c>
      <c r="B5454" s="305">
        <v>103850</v>
      </c>
      <c r="C5454" s="302" t="s">
        <v>6780</v>
      </c>
      <c r="D5454" s="305" t="s">
        <v>36</v>
      </c>
      <c r="E5454" s="306">
        <v>1.5599999999999999E-2</v>
      </c>
    </row>
    <row r="5455" spans="1:5" x14ac:dyDescent="0.25">
      <c r="A5455" s="302" t="s">
        <v>6658</v>
      </c>
      <c r="B5455" s="305">
        <v>93106</v>
      </c>
      <c r="C5455" s="302" t="s">
        <v>6781</v>
      </c>
      <c r="D5455" s="305" t="s">
        <v>36</v>
      </c>
      <c r="E5455" s="306">
        <v>1.06E-2</v>
      </c>
    </row>
    <row r="5456" spans="1:5" x14ac:dyDescent="0.25">
      <c r="A5456" s="302" t="s">
        <v>6658</v>
      </c>
      <c r="B5456" s="305">
        <v>93052</v>
      </c>
      <c r="C5456" s="302" t="s">
        <v>6782</v>
      </c>
      <c r="D5456" s="305" t="s">
        <v>36</v>
      </c>
      <c r="E5456" s="306">
        <v>5.3E-3</v>
      </c>
    </row>
    <row r="5457" spans="1:5" x14ac:dyDescent="0.25">
      <c r="A5457" s="302" t="s">
        <v>6658</v>
      </c>
      <c r="B5457" s="305">
        <v>93086</v>
      </c>
      <c r="C5457" s="302" t="s">
        <v>6783</v>
      </c>
      <c r="D5457" s="305" t="s">
        <v>36</v>
      </c>
      <c r="E5457" s="306">
        <v>1.0200000000000001E-2</v>
      </c>
    </row>
    <row r="5458" spans="1:5" x14ac:dyDescent="0.25">
      <c r="A5458" s="302" t="s">
        <v>6658</v>
      </c>
      <c r="B5458" s="305">
        <v>103890</v>
      </c>
      <c r="C5458" s="302" t="s">
        <v>6784</v>
      </c>
      <c r="D5458" s="305" t="s">
        <v>36</v>
      </c>
      <c r="E5458" s="306">
        <v>1.7000000000000001E-2</v>
      </c>
    </row>
    <row r="5459" spans="1:5" x14ac:dyDescent="0.25">
      <c r="A5459" s="302" t="s">
        <v>6658</v>
      </c>
      <c r="B5459" s="305">
        <v>103821</v>
      </c>
      <c r="C5459" s="302" t="s">
        <v>6785</v>
      </c>
      <c r="D5459" s="305" t="s">
        <v>36</v>
      </c>
      <c r="E5459" s="306">
        <v>2.4199999999999999E-2</v>
      </c>
    </row>
    <row r="5460" spans="1:5" x14ac:dyDescent="0.25">
      <c r="A5460" s="302" t="s">
        <v>6658</v>
      </c>
      <c r="B5460" s="305">
        <v>103854</v>
      </c>
      <c r="C5460" s="302" t="s">
        <v>6786</v>
      </c>
      <c r="D5460" s="305" t="s">
        <v>36</v>
      </c>
      <c r="E5460" s="306">
        <v>1.78E-2</v>
      </c>
    </row>
    <row r="5461" spans="1:5" x14ac:dyDescent="0.25">
      <c r="A5461" s="302" t="s">
        <v>6658</v>
      </c>
      <c r="B5461" s="305">
        <v>93109</v>
      </c>
      <c r="C5461" s="302" t="s">
        <v>6787</v>
      </c>
      <c r="D5461" s="305" t="s">
        <v>36</v>
      </c>
      <c r="E5461" s="306">
        <v>1.38E-2</v>
      </c>
    </row>
    <row r="5462" spans="1:5" x14ac:dyDescent="0.25">
      <c r="A5462" s="302" t="s">
        <v>6658</v>
      </c>
      <c r="B5462" s="305">
        <v>93058</v>
      </c>
      <c r="C5462" s="302" t="s">
        <v>6788</v>
      </c>
      <c r="D5462" s="305" t="s">
        <v>36</v>
      </c>
      <c r="E5462" s="306">
        <v>6.1999999999999998E-3</v>
      </c>
    </row>
    <row r="5463" spans="1:5" x14ac:dyDescent="0.25">
      <c r="A5463" s="302" t="s">
        <v>6658</v>
      </c>
      <c r="B5463" s="305">
        <v>93092</v>
      </c>
      <c r="C5463" s="302" t="s">
        <v>6789</v>
      </c>
      <c r="D5463" s="305" t="s">
        <v>36</v>
      </c>
      <c r="E5463" s="306">
        <v>1.03E-2</v>
      </c>
    </row>
    <row r="5464" spans="1:5" x14ac:dyDescent="0.25">
      <c r="A5464" s="302" t="s">
        <v>6658</v>
      </c>
      <c r="B5464" s="305">
        <v>103898</v>
      </c>
      <c r="C5464" s="302" t="s">
        <v>6790</v>
      </c>
      <c r="D5464" s="305" t="s">
        <v>36</v>
      </c>
      <c r="E5464" s="306">
        <v>1.7500000000000002E-2</v>
      </c>
    </row>
    <row r="5465" spans="1:5" x14ac:dyDescent="0.25">
      <c r="A5465" s="302" t="s">
        <v>6658</v>
      </c>
      <c r="B5465" s="305">
        <v>103829</v>
      </c>
      <c r="C5465" s="302" t="s">
        <v>6791</v>
      </c>
      <c r="D5465" s="305" t="s">
        <v>36</v>
      </c>
      <c r="E5465" s="306">
        <v>2.98E-2</v>
      </c>
    </row>
    <row r="5466" spans="1:5" x14ac:dyDescent="0.25">
      <c r="A5466" s="302" t="s">
        <v>6658</v>
      </c>
      <c r="B5466" s="305">
        <v>103862</v>
      </c>
      <c r="C5466" s="302" t="s">
        <v>6792</v>
      </c>
      <c r="D5466" s="305" t="s">
        <v>36</v>
      </c>
      <c r="E5466" s="306">
        <v>1.9699999999999999E-2</v>
      </c>
    </row>
    <row r="5467" spans="1:5" x14ac:dyDescent="0.25">
      <c r="A5467" s="302" t="s">
        <v>6658</v>
      </c>
      <c r="B5467" s="305">
        <v>93116</v>
      </c>
      <c r="C5467" s="302" t="s">
        <v>6793</v>
      </c>
      <c r="D5467" s="305" t="s">
        <v>36</v>
      </c>
      <c r="E5467" s="306">
        <v>1.61E-2</v>
      </c>
    </row>
    <row r="5468" spans="1:5" x14ac:dyDescent="0.25">
      <c r="A5468" s="302" t="s">
        <v>6658</v>
      </c>
      <c r="B5468" s="305">
        <v>92314</v>
      </c>
      <c r="C5468" s="302" t="s">
        <v>6794</v>
      </c>
      <c r="D5468" s="305" t="s">
        <v>36</v>
      </c>
      <c r="E5468" s="306">
        <v>0.54700000000000004</v>
      </c>
    </row>
    <row r="5469" spans="1:5" x14ac:dyDescent="0.25">
      <c r="A5469" s="302" t="s">
        <v>6658</v>
      </c>
      <c r="B5469" s="305">
        <v>103883</v>
      </c>
      <c r="C5469" s="302" t="s">
        <v>6795</v>
      </c>
      <c r="D5469" s="305" t="s">
        <v>36</v>
      </c>
      <c r="E5469" s="306">
        <v>0.66449999999999998</v>
      </c>
    </row>
    <row r="5470" spans="1:5" x14ac:dyDescent="0.25">
      <c r="A5470" s="302" t="s">
        <v>6658</v>
      </c>
      <c r="B5470" s="305">
        <v>103814</v>
      </c>
      <c r="C5470" s="302" t="s">
        <v>6796</v>
      </c>
      <c r="D5470" s="305" t="s">
        <v>36</v>
      </c>
      <c r="E5470" s="306">
        <v>0.65920000000000001</v>
      </c>
    </row>
    <row r="5471" spans="1:5" x14ac:dyDescent="0.25">
      <c r="A5471" s="302" t="s">
        <v>6658</v>
      </c>
      <c r="B5471" s="305">
        <v>103847</v>
      </c>
      <c r="C5471" s="302" t="s">
        <v>6797</v>
      </c>
      <c r="D5471" s="305" t="s">
        <v>36</v>
      </c>
      <c r="E5471" s="306">
        <v>0.64600000000000002</v>
      </c>
    </row>
    <row r="5472" spans="1:5" x14ac:dyDescent="0.25">
      <c r="A5472" s="302" t="s">
        <v>6658</v>
      </c>
      <c r="B5472" s="305">
        <v>92329</v>
      </c>
      <c r="C5472" s="302" t="s">
        <v>6798</v>
      </c>
      <c r="D5472" s="305" t="s">
        <v>36</v>
      </c>
      <c r="E5472" s="306">
        <v>0.55640000000000001</v>
      </c>
    </row>
    <row r="5473" spans="1:5" x14ac:dyDescent="0.25">
      <c r="A5473" s="302" t="s">
        <v>6658</v>
      </c>
      <c r="B5473" s="305">
        <v>92293</v>
      </c>
      <c r="C5473" s="302" t="s">
        <v>6799</v>
      </c>
      <c r="D5473" s="305" t="s">
        <v>36</v>
      </c>
      <c r="E5473" s="306">
        <v>0.27979999999999999</v>
      </c>
    </row>
    <row r="5474" spans="1:5" x14ac:dyDescent="0.25">
      <c r="A5474" s="302" t="s">
        <v>6658</v>
      </c>
      <c r="B5474" s="305">
        <v>92315</v>
      </c>
      <c r="C5474" s="302" t="s">
        <v>6800</v>
      </c>
      <c r="D5474" s="305" t="s">
        <v>36</v>
      </c>
      <c r="E5474" s="306">
        <v>0.42909999999999998</v>
      </c>
    </row>
    <row r="5475" spans="1:5" x14ac:dyDescent="0.25">
      <c r="A5475" s="302" t="s">
        <v>6658</v>
      </c>
      <c r="B5475" s="305">
        <v>103888</v>
      </c>
      <c r="C5475" s="302" t="s">
        <v>6801</v>
      </c>
      <c r="D5475" s="305" t="s">
        <v>36</v>
      </c>
      <c r="E5475" s="306">
        <v>0.5575</v>
      </c>
    </row>
    <row r="5476" spans="1:5" x14ac:dyDescent="0.25">
      <c r="A5476" s="302" t="s">
        <v>6658</v>
      </c>
      <c r="B5476" s="305">
        <v>103819</v>
      </c>
      <c r="C5476" s="302" t="s">
        <v>6802</v>
      </c>
      <c r="D5476" s="305" t="s">
        <v>36</v>
      </c>
      <c r="E5476" s="306">
        <v>0.63890000000000002</v>
      </c>
    </row>
    <row r="5477" spans="1:5" x14ac:dyDescent="0.25">
      <c r="A5477" s="302" t="s">
        <v>6658</v>
      </c>
      <c r="B5477" s="305">
        <v>103852</v>
      </c>
      <c r="C5477" s="302" t="s">
        <v>6803</v>
      </c>
      <c r="D5477" s="305" t="s">
        <v>36</v>
      </c>
      <c r="E5477" s="306">
        <v>0.56699999999999995</v>
      </c>
    </row>
    <row r="5478" spans="1:5" x14ac:dyDescent="0.25">
      <c r="A5478" s="302" t="s">
        <v>6658</v>
      </c>
      <c r="B5478" s="305">
        <v>92330</v>
      </c>
      <c r="C5478" s="302" t="s">
        <v>6804</v>
      </c>
      <c r="D5478" s="305" t="s">
        <v>36</v>
      </c>
      <c r="E5478" s="306">
        <v>0.503</v>
      </c>
    </row>
    <row r="5479" spans="1:5" x14ac:dyDescent="0.25">
      <c r="A5479" s="302" t="s">
        <v>6658</v>
      </c>
      <c r="B5479" s="305">
        <v>92294</v>
      </c>
      <c r="C5479" s="302" t="s">
        <v>6805</v>
      </c>
      <c r="D5479" s="305" t="s">
        <v>36</v>
      </c>
      <c r="E5479" s="306">
        <v>0.21249999999999999</v>
      </c>
    </row>
    <row r="5480" spans="1:5" x14ac:dyDescent="0.25">
      <c r="A5480" s="302" t="s">
        <v>6658</v>
      </c>
      <c r="B5480" s="305">
        <v>92316</v>
      </c>
      <c r="C5480" s="302" t="s">
        <v>6806</v>
      </c>
      <c r="D5480" s="305" t="s">
        <v>36</v>
      </c>
      <c r="E5480" s="306">
        <v>0.311</v>
      </c>
    </row>
    <row r="5481" spans="1:5" x14ac:dyDescent="0.25">
      <c r="A5481" s="302" t="s">
        <v>6658</v>
      </c>
      <c r="B5481" s="305">
        <v>103895</v>
      </c>
      <c r="C5481" s="302" t="s">
        <v>6807</v>
      </c>
      <c r="D5481" s="305" t="s">
        <v>36</v>
      </c>
      <c r="E5481" s="306">
        <v>0.43490000000000001</v>
      </c>
    </row>
    <row r="5482" spans="1:5" x14ac:dyDescent="0.25">
      <c r="A5482" s="302" t="s">
        <v>6658</v>
      </c>
      <c r="B5482" s="305">
        <v>103826</v>
      </c>
      <c r="C5482" s="302" t="s">
        <v>6808</v>
      </c>
      <c r="D5482" s="305" t="s">
        <v>36</v>
      </c>
      <c r="E5482" s="306">
        <v>0.57469999999999999</v>
      </c>
    </row>
    <row r="5483" spans="1:5" x14ac:dyDescent="0.25">
      <c r="A5483" s="302" t="s">
        <v>6658</v>
      </c>
      <c r="B5483" s="305">
        <v>103859</v>
      </c>
      <c r="C5483" s="302" t="s">
        <v>6809</v>
      </c>
      <c r="D5483" s="305" t="s">
        <v>36</v>
      </c>
      <c r="E5483" s="306">
        <v>0.4627</v>
      </c>
    </row>
    <row r="5484" spans="1:5" x14ac:dyDescent="0.25">
      <c r="A5484" s="302" t="s">
        <v>6658</v>
      </c>
      <c r="B5484" s="305">
        <v>92331</v>
      </c>
      <c r="C5484" s="302" t="s">
        <v>6810</v>
      </c>
      <c r="D5484" s="305" t="s">
        <v>36</v>
      </c>
      <c r="E5484" s="306">
        <v>0.41339999999999999</v>
      </c>
    </row>
    <row r="5485" spans="1:5" x14ac:dyDescent="0.25">
      <c r="A5485" s="302" t="s">
        <v>6658</v>
      </c>
      <c r="B5485" s="305">
        <v>92295</v>
      </c>
      <c r="C5485" s="302" t="s">
        <v>6811</v>
      </c>
      <c r="D5485" s="305" t="s">
        <v>36</v>
      </c>
      <c r="E5485" s="306">
        <v>0.1416</v>
      </c>
    </row>
    <row r="5486" spans="1:5" x14ac:dyDescent="0.25">
      <c r="A5486" s="302" t="s">
        <v>6658</v>
      </c>
      <c r="B5486" s="305">
        <v>92296</v>
      </c>
      <c r="C5486" s="302" t="s">
        <v>6812</v>
      </c>
      <c r="D5486" s="305" t="s">
        <v>36</v>
      </c>
      <c r="E5486" s="306">
        <v>0.129</v>
      </c>
    </row>
    <row r="5487" spans="1:5" x14ac:dyDescent="0.25">
      <c r="A5487" s="302" t="s">
        <v>6658</v>
      </c>
      <c r="B5487" s="305">
        <v>92297</v>
      </c>
      <c r="C5487" s="302" t="s">
        <v>6813</v>
      </c>
      <c r="D5487" s="305" t="s">
        <v>36</v>
      </c>
      <c r="E5487" s="306">
        <v>0.1074</v>
      </c>
    </row>
    <row r="5488" spans="1:5" x14ac:dyDescent="0.25">
      <c r="A5488" s="302" t="s">
        <v>6658</v>
      </c>
      <c r="B5488" s="305">
        <v>92298</v>
      </c>
      <c r="C5488" s="302" t="s">
        <v>6814</v>
      </c>
      <c r="D5488" s="305" t="s">
        <v>36</v>
      </c>
      <c r="E5488" s="306">
        <v>4.6800000000000001E-2</v>
      </c>
    </row>
    <row r="5489" spans="1:5" x14ac:dyDescent="0.25">
      <c r="A5489" s="302" t="s">
        <v>6658</v>
      </c>
      <c r="B5489" s="305">
        <v>93080</v>
      </c>
      <c r="C5489" s="302" t="s">
        <v>6815</v>
      </c>
      <c r="D5489" s="305" t="s">
        <v>36</v>
      </c>
      <c r="E5489" s="306">
        <v>0.54520000000000002</v>
      </c>
    </row>
    <row r="5490" spans="1:5" x14ac:dyDescent="0.25">
      <c r="A5490" s="302" t="s">
        <v>6658</v>
      </c>
      <c r="B5490" s="305">
        <v>103884</v>
      </c>
      <c r="C5490" s="302" t="s">
        <v>6816</v>
      </c>
      <c r="D5490" s="305" t="s">
        <v>36</v>
      </c>
      <c r="E5490" s="306">
        <v>0.66279999999999994</v>
      </c>
    </row>
    <row r="5491" spans="1:5" x14ac:dyDescent="0.25">
      <c r="A5491" s="302" t="s">
        <v>6658</v>
      </c>
      <c r="B5491" s="305">
        <v>103815</v>
      </c>
      <c r="C5491" s="302" t="s">
        <v>6817</v>
      </c>
      <c r="D5491" s="305" t="s">
        <v>36</v>
      </c>
      <c r="E5491" s="306">
        <v>0.65759999999999996</v>
      </c>
    </row>
    <row r="5492" spans="1:5" x14ac:dyDescent="0.25">
      <c r="A5492" s="302" t="s">
        <v>6658</v>
      </c>
      <c r="B5492" s="305">
        <v>103848</v>
      </c>
      <c r="C5492" s="302" t="s">
        <v>6818</v>
      </c>
      <c r="D5492" s="305" t="s">
        <v>36</v>
      </c>
      <c r="E5492" s="306">
        <v>0.64429999999999998</v>
      </c>
    </row>
    <row r="5493" spans="1:5" x14ac:dyDescent="0.25">
      <c r="A5493" s="302" t="s">
        <v>6658</v>
      </c>
      <c r="B5493" s="305">
        <v>93103</v>
      </c>
      <c r="C5493" s="302" t="s">
        <v>6819</v>
      </c>
      <c r="D5493" s="305" t="s">
        <v>36</v>
      </c>
      <c r="E5493" s="306">
        <v>0.55459999999999998</v>
      </c>
    </row>
    <row r="5494" spans="1:5" x14ac:dyDescent="0.25">
      <c r="A5494" s="302" t="s">
        <v>6658</v>
      </c>
      <c r="B5494" s="305">
        <v>93050</v>
      </c>
      <c r="C5494" s="302" t="s">
        <v>6820</v>
      </c>
      <c r="D5494" s="305" t="s">
        <v>36</v>
      </c>
      <c r="E5494" s="306">
        <v>0.24660000000000001</v>
      </c>
    </row>
    <row r="5495" spans="1:5" x14ac:dyDescent="0.25">
      <c r="A5495" s="302" t="s">
        <v>6658</v>
      </c>
      <c r="B5495" s="305">
        <v>93084</v>
      </c>
      <c r="C5495" s="302" t="s">
        <v>6821</v>
      </c>
      <c r="D5495" s="305" t="s">
        <v>36</v>
      </c>
      <c r="E5495" s="306">
        <v>0.38790000000000002</v>
      </c>
    </row>
    <row r="5496" spans="1:5" x14ac:dyDescent="0.25">
      <c r="A5496" s="302" t="s">
        <v>6658</v>
      </c>
      <c r="B5496" s="305">
        <v>103889</v>
      </c>
      <c r="C5496" s="302" t="s">
        <v>6822</v>
      </c>
      <c r="D5496" s="305" t="s">
        <v>36</v>
      </c>
      <c r="E5496" s="306">
        <v>0.51519999999999999</v>
      </c>
    </row>
    <row r="5497" spans="1:5" x14ac:dyDescent="0.25">
      <c r="A5497" s="302" t="s">
        <v>6658</v>
      </c>
      <c r="B5497" s="305">
        <v>103820</v>
      </c>
      <c r="C5497" s="302" t="s">
        <v>6823</v>
      </c>
      <c r="D5497" s="305" t="s">
        <v>36</v>
      </c>
      <c r="E5497" s="306">
        <v>0.59960000000000002</v>
      </c>
    </row>
    <row r="5498" spans="1:5" x14ac:dyDescent="0.25">
      <c r="A5498" s="302" t="s">
        <v>6658</v>
      </c>
      <c r="B5498" s="305">
        <v>103853</v>
      </c>
      <c r="C5498" s="302" t="s">
        <v>6824</v>
      </c>
      <c r="D5498" s="305" t="s">
        <v>36</v>
      </c>
      <c r="E5498" s="306">
        <v>0.5252</v>
      </c>
    </row>
    <row r="5499" spans="1:5" x14ac:dyDescent="0.25">
      <c r="A5499" s="302" t="s">
        <v>6658</v>
      </c>
      <c r="B5499" s="305">
        <v>93107</v>
      </c>
      <c r="C5499" s="302" t="s">
        <v>6825</v>
      </c>
      <c r="D5499" s="305" t="s">
        <v>36</v>
      </c>
      <c r="E5499" s="306">
        <v>0.4607</v>
      </c>
    </row>
    <row r="5500" spans="1:5" x14ac:dyDescent="0.25">
      <c r="A5500" s="302" t="s">
        <v>6658</v>
      </c>
      <c r="B5500" s="305">
        <v>93056</v>
      </c>
      <c r="C5500" s="302" t="s">
        <v>6826</v>
      </c>
      <c r="D5500" s="305" t="s">
        <v>36</v>
      </c>
      <c r="E5500" s="306">
        <v>0.21249999999999999</v>
      </c>
    </row>
    <row r="5501" spans="1:5" x14ac:dyDescent="0.25">
      <c r="A5501" s="302" t="s">
        <v>6658</v>
      </c>
      <c r="B5501" s="305">
        <v>93090</v>
      </c>
      <c r="C5501" s="302" t="s">
        <v>6827</v>
      </c>
      <c r="D5501" s="305" t="s">
        <v>36</v>
      </c>
      <c r="E5501" s="306">
        <v>0.311</v>
      </c>
    </row>
    <row r="5502" spans="1:5" x14ac:dyDescent="0.25">
      <c r="A5502" s="302" t="s">
        <v>6658</v>
      </c>
      <c r="B5502" s="305">
        <v>103896</v>
      </c>
      <c r="C5502" s="302" t="s">
        <v>6828</v>
      </c>
      <c r="D5502" s="305" t="s">
        <v>36</v>
      </c>
      <c r="E5502" s="306">
        <v>0.43490000000000001</v>
      </c>
    </row>
    <row r="5503" spans="1:5" x14ac:dyDescent="0.25">
      <c r="A5503" s="302" t="s">
        <v>6658</v>
      </c>
      <c r="B5503" s="305">
        <v>103827</v>
      </c>
      <c r="C5503" s="302" t="s">
        <v>6829</v>
      </c>
      <c r="D5503" s="305" t="s">
        <v>36</v>
      </c>
      <c r="E5503" s="306">
        <v>0.57469999999999999</v>
      </c>
    </row>
    <row r="5504" spans="1:5" x14ac:dyDescent="0.25">
      <c r="A5504" s="302" t="s">
        <v>6658</v>
      </c>
      <c r="B5504" s="305">
        <v>103860</v>
      </c>
      <c r="C5504" s="302" t="s">
        <v>6830</v>
      </c>
      <c r="D5504" s="305" t="s">
        <v>36</v>
      </c>
      <c r="E5504" s="306">
        <v>0.4627</v>
      </c>
    </row>
    <row r="5505" spans="1:5" x14ac:dyDescent="0.25">
      <c r="A5505" s="302" t="s">
        <v>6658</v>
      </c>
      <c r="B5505" s="305">
        <v>93113</v>
      </c>
      <c r="C5505" s="302" t="s">
        <v>6831</v>
      </c>
      <c r="D5505" s="305" t="s">
        <v>36</v>
      </c>
      <c r="E5505" s="306">
        <v>0.41339999999999999</v>
      </c>
    </row>
    <row r="5506" spans="1:5" x14ac:dyDescent="0.25">
      <c r="A5506" s="302" t="s">
        <v>6658</v>
      </c>
      <c r="B5506" s="305">
        <v>93061</v>
      </c>
      <c r="C5506" s="302" t="s">
        <v>6832</v>
      </c>
      <c r="D5506" s="305" t="s">
        <v>36</v>
      </c>
      <c r="E5506" s="306">
        <v>0.14099999999999999</v>
      </c>
    </row>
    <row r="5507" spans="1:5" x14ac:dyDescent="0.25">
      <c r="A5507" s="302" t="s">
        <v>6658</v>
      </c>
      <c r="B5507" s="305">
        <v>93064</v>
      </c>
      <c r="C5507" s="302" t="s">
        <v>6833</v>
      </c>
      <c r="D5507" s="305" t="s">
        <v>36</v>
      </c>
      <c r="E5507" s="306">
        <v>0.1108</v>
      </c>
    </row>
    <row r="5508" spans="1:5" x14ac:dyDescent="0.25">
      <c r="A5508" s="302" t="s">
        <v>6658</v>
      </c>
      <c r="B5508" s="305">
        <v>93067</v>
      </c>
      <c r="C5508" s="302" t="s">
        <v>6834</v>
      </c>
      <c r="D5508" s="305" t="s">
        <v>36</v>
      </c>
      <c r="E5508" s="306">
        <v>9.64E-2</v>
      </c>
    </row>
    <row r="5509" spans="1:5" x14ac:dyDescent="0.25">
      <c r="A5509" s="302" t="s">
        <v>6658</v>
      </c>
      <c r="B5509" s="305">
        <v>93070</v>
      </c>
      <c r="C5509" s="302" t="s">
        <v>6835</v>
      </c>
      <c r="D5509" s="305" t="s">
        <v>36</v>
      </c>
      <c r="E5509" s="306">
        <v>4.6800000000000001E-2</v>
      </c>
    </row>
    <row r="5510" spans="1:5" x14ac:dyDescent="0.25">
      <c r="A5510" s="302" t="s">
        <v>6658</v>
      </c>
      <c r="B5510" s="305">
        <v>93117</v>
      </c>
      <c r="C5510" s="302" t="s">
        <v>6836</v>
      </c>
      <c r="D5510" s="305" t="s">
        <v>36</v>
      </c>
      <c r="E5510" s="306">
        <v>0.11269999999999999</v>
      </c>
    </row>
    <row r="5511" spans="1:5" x14ac:dyDescent="0.25">
      <c r="A5511" s="302" t="s">
        <v>6658</v>
      </c>
      <c r="B5511" s="305">
        <v>93118</v>
      </c>
      <c r="C5511" s="302" t="s">
        <v>6837</v>
      </c>
      <c r="D5511" s="305" t="s">
        <v>36</v>
      </c>
      <c r="E5511" s="306">
        <v>0.11650000000000001</v>
      </c>
    </row>
    <row r="5512" spans="1:5" x14ac:dyDescent="0.25">
      <c r="A5512" s="302" t="s">
        <v>6658</v>
      </c>
      <c r="B5512" s="305">
        <v>92317</v>
      </c>
      <c r="C5512" s="302" t="s">
        <v>6838</v>
      </c>
      <c r="D5512" s="305" t="s">
        <v>36</v>
      </c>
      <c r="E5512" s="306">
        <v>0.52239999999999998</v>
      </c>
    </row>
    <row r="5513" spans="1:5" x14ac:dyDescent="0.25">
      <c r="A5513" s="302" t="s">
        <v>6658</v>
      </c>
      <c r="B5513" s="305">
        <v>92332</v>
      </c>
      <c r="C5513" s="302" t="s">
        <v>6839</v>
      </c>
      <c r="D5513" s="305" t="s">
        <v>36</v>
      </c>
      <c r="E5513" s="306">
        <v>0.53110000000000002</v>
      </c>
    </row>
    <row r="5514" spans="1:5" x14ac:dyDescent="0.25">
      <c r="A5514" s="302" t="s">
        <v>6658</v>
      </c>
      <c r="B5514" s="305">
        <v>92299</v>
      </c>
      <c r="C5514" s="302" t="s">
        <v>6840</v>
      </c>
      <c r="D5514" s="305" t="s">
        <v>36</v>
      </c>
      <c r="E5514" s="306">
        <v>0.2412</v>
      </c>
    </row>
    <row r="5515" spans="1:5" x14ac:dyDescent="0.25">
      <c r="A5515" s="302" t="s">
        <v>6658</v>
      </c>
      <c r="B5515" s="305">
        <v>92318</v>
      </c>
      <c r="C5515" s="302" t="s">
        <v>6841</v>
      </c>
      <c r="D5515" s="305" t="s">
        <v>36</v>
      </c>
      <c r="E5515" s="306">
        <v>0.38080000000000003</v>
      </c>
    </row>
    <row r="5516" spans="1:5" x14ac:dyDescent="0.25">
      <c r="A5516" s="302" t="s">
        <v>6658</v>
      </c>
      <c r="B5516" s="305">
        <v>103833</v>
      </c>
      <c r="C5516" s="302" t="s">
        <v>6842</v>
      </c>
      <c r="D5516" s="305" t="s">
        <v>36</v>
      </c>
      <c r="E5516" s="306">
        <v>0.59399999999999997</v>
      </c>
    </row>
    <row r="5517" spans="1:5" x14ac:dyDescent="0.25">
      <c r="A5517" s="302" t="s">
        <v>6658</v>
      </c>
      <c r="B5517" s="305">
        <v>92333</v>
      </c>
      <c r="C5517" s="302" t="s">
        <v>6843</v>
      </c>
      <c r="D5517" s="305" t="s">
        <v>36</v>
      </c>
      <c r="E5517" s="306">
        <v>0.45369999999999999</v>
      </c>
    </row>
    <row r="5518" spans="1:5" x14ac:dyDescent="0.25">
      <c r="A5518" s="302" t="s">
        <v>6658</v>
      </c>
      <c r="B5518" s="305">
        <v>92300</v>
      </c>
      <c r="C5518" s="302" t="s">
        <v>6844</v>
      </c>
      <c r="D5518" s="305" t="s">
        <v>36</v>
      </c>
      <c r="E5518" s="306">
        <v>0.2039</v>
      </c>
    </row>
    <row r="5519" spans="1:5" x14ac:dyDescent="0.25">
      <c r="A5519" s="302" t="s">
        <v>6658</v>
      </c>
      <c r="B5519" s="305">
        <v>92319</v>
      </c>
      <c r="C5519" s="302" t="s">
        <v>6845</v>
      </c>
      <c r="D5519" s="305" t="s">
        <v>36</v>
      </c>
      <c r="E5519" s="306">
        <v>0.29980000000000001</v>
      </c>
    </row>
    <row r="5520" spans="1:5" x14ac:dyDescent="0.25">
      <c r="A5520" s="302" t="s">
        <v>6658</v>
      </c>
      <c r="B5520" s="305">
        <v>92334</v>
      </c>
      <c r="C5520" s="302" t="s">
        <v>6846</v>
      </c>
      <c r="D5520" s="305" t="s">
        <v>36</v>
      </c>
      <c r="E5520" s="306">
        <v>0.40110000000000001</v>
      </c>
    </row>
    <row r="5521" spans="1:5" x14ac:dyDescent="0.25">
      <c r="A5521" s="302" t="s">
        <v>6658</v>
      </c>
      <c r="B5521" s="305">
        <v>92301</v>
      </c>
      <c r="C5521" s="302" t="s">
        <v>6847</v>
      </c>
      <c r="D5521" s="305" t="s">
        <v>36</v>
      </c>
      <c r="E5521" s="306">
        <v>0.12920000000000001</v>
      </c>
    </row>
    <row r="5522" spans="1:5" x14ac:dyDescent="0.25">
      <c r="A5522" s="302" t="s">
        <v>6658</v>
      </c>
      <c r="B5522" s="305">
        <v>92302</v>
      </c>
      <c r="C5522" s="302" t="s">
        <v>6848</v>
      </c>
      <c r="D5522" s="305" t="s">
        <v>36</v>
      </c>
      <c r="E5522" s="306">
        <v>0.1181</v>
      </c>
    </row>
    <row r="5523" spans="1:5" x14ac:dyDescent="0.25">
      <c r="A5523" s="302" t="s">
        <v>6658</v>
      </c>
      <c r="B5523" s="305">
        <v>92303</v>
      </c>
      <c r="C5523" s="302" t="s">
        <v>6849</v>
      </c>
      <c r="D5523" s="305" t="s">
        <v>36</v>
      </c>
      <c r="E5523" s="306">
        <v>8.3099999999999993E-2</v>
      </c>
    </row>
    <row r="5524" spans="1:5" x14ac:dyDescent="0.25">
      <c r="A5524" s="302" t="s">
        <v>6658</v>
      </c>
      <c r="B5524" s="305">
        <v>92304</v>
      </c>
      <c r="C5524" s="302" t="s">
        <v>6850</v>
      </c>
      <c r="D5524" s="305" t="s">
        <v>36</v>
      </c>
      <c r="E5524" s="306">
        <v>3.9199999999999999E-2</v>
      </c>
    </row>
    <row r="5525" spans="1:5" x14ac:dyDescent="0.25">
      <c r="A5525" s="302" t="s">
        <v>6658</v>
      </c>
      <c r="B5525" s="305">
        <v>103835</v>
      </c>
      <c r="C5525" s="302" t="s">
        <v>6851</v>
      </c>
      <c r="D5525" s="305" t="s">
        <v>8</v>
      </c>
      <c r="E5525" s="306">
        <v>0.217</v>
      </c>
    </row>
    <row r="5526" spans="1:5" x14ac:dyDescent="0.25">
      <c r="A5526" s="302" t="s">
        <v>6658</v>
      </c>
      <c r="B5526" s="305">
        <v>92308</v>
      </c>
      <c r="C5526" s="302" t="s">
        <v>6852</v>
      </c>
      <c r="D5526" s="305" t="s">
        <v>8</v>
      </c>
      <c r="E5526" s="306">
        <v>0.1908</v>
      </c>
    </row>
    <row r="5527" spans="1:5" x14ac:dyDescent="0.25">
      <c r="A5527" s="302" t="s">
        <v>6658</v>
      </c>
      <c r="B5527" s="305">
        <v>103871</v>
      </c>
      <c r="C5527" s="302" t="s">
        <v>6853</v>
      </c>
      <c r="D5527" s="305" t="s">
        <v>8</v>
      </c>
      <c r="E5527" s="306">
        <v>0.30669999999999997</v>
      </c>
    </row>
    <row r="5528" spans="1:5" x14ac:dyDescent="0.25">
      <c r="A5528" s="302" t="s">
        <v>6658</v>
      </c>
      <c r="B5528" s="305">
        <v>92323</v>
      </c>
      <c r="C5528" s="302" t="s">
        <v>6854</v>
      </c>
      <c r="D5528" s="305" t="s">
        <v>8</v>
      </c>
      <c r="E5528" s="306">
        <v>0.30130000000000001</v>
      </c>
    </row>
    <row r="5529" spans="1:5" x14ac:dyDescent="0.25">
      <c r="A5529" s="302" t="s">
        <v>6658</v>
      </c>
      <c r="B5529" s="305">
        <v>92305</v>
      </c>
      <c r="C5529" s="302" t="s">
        <v>6855</v>
      </c>
      <c r="D5529" s="305" t="s">
        <v>8</v>
      </c>
      <c r="E5529" s="306">
        <v>0.16700000000000001</v>
      </c>
    </row>
    <row r="5530" spans="1:5" x14ac:dyDescent="0.25">
      <c r="A5530" s="302" t="s">
        <v>6658</v>
      </c>
      <c r="B5530" s="305">
        <v>103868</v>
      </c>
      <c r="C5530" s="302" t="s">
        <v>6856</v>
      </c>
      <c r="D5530" s="305" t="s">
        <v>8</v>
      </c>
      <c r="E5530" s="306">
        <v>0.35949999999999999</v>
      </c>
    </row>
    <row r="5531" spans="1:5" x14ac:dyDescent="0.25">
      <c r="A5531" s="302" t="s">
        <v>6658</v>
      </c>
      <c r="B5531" s="305">
        <v>103802</v>
      </c>
      <c r="C5531" s="302" t="s">
        <v>6857</v>
      </c>
      <c r="D5531" s="305" t="s">
        <v>8</v>
      </c>
      <c r="E5531" s="306">
        <v>0.2102</v>
      </c>
    </row>
    <row r="5532" spans="1:5" x14ac:dyDescent="0.25">
      <c r="A5532" s="302" t="s">
        <v>6658</v>
      </c>
      <c r="B5532" s="305">
        <v>92320</v>
      </c>
      <c r="C5532" s="302" t="s">
        <v>6858</v>
      </c>
      <c r="D5532" s="305" t="s">
        <v>8</v>
      </c>
      <c r="E5532" s="306">
        <v>0.3518</v>
      </c>
    </row>
    <row r="5533" spans="1:5" x14ac:dyDescent="0.25">
      <c r="A5533" s="302" t="s">
        <v>6658</v>
      </c>
      <c r="B5533" s="305">
        <v>97335</v>
      </c>
      <c r="C5533" s="302" t="s">
        <v>6859</v>
      </c>
      <c r="D5533" s="305" t="s">
        <v>8</v>
      </c>
      <c r="E5533" s="306">
        <v>2.5100000000000001E-2</v>
      </c>
    </row>
    <row r="5534" spans="1:5" x14ac:dyDescent="0.25">
      <c r="A5534" s="302" t="s">
        <v>6658</v>
      </c>
      <c r="B5534" s="305">
        <v>103836</v>
      </c>
      <c r="C5534" s="302" t="s">
        <v>6860</v>
      </c>
      <c r="D5534" s="305" t="s">
        <v>8</v>
      </c>
      <c r="E5534" s="306">
        <v>0.186</v>
      </c>
    </row>
    <row r="5535" spans="1:5" x14ac:dyDescent="0.25">
      <c r="A5535" s="302" t="s">
        <v>6658</v>
      </c>
      <c r="B5535" s="305">
        <v>92281</v>
      </c>
      <c r="C5535" s="302" t="s">
        <v>6861</v>
      </c>
      <c r="D5535" s="305" t="s">
        <v>8</v>
      </c>
      <c r="E5535" s="306">
        <v>2.76E-2</v>
      </c>
    </row>
    <row r="5536" spans="1:5" x14ac:dyDescent="0.25">
      <c r="A5536" s="302" t="s">
        <v>6658</v>
      </c>
      <c r="B5536" s="305">
        <v>92309</v>
      </c>
      <c r="C5536" s="302" t="s">
        <v>6862</v>
      </c>
      <c r="D5536" s="305" t="s">
        <v>8</v>
      </c>
      <c r="E5536" s="306">
        <v>9.3100000000000002E-2</v>
      </c>
    </row>
    <row r="5537" spans="1:5" x14ac:dyDescent="0.25">
      <c r="A5537" s="302" t="s">
        <v>6658</v>
      </c>
      <c r="B5537" s="305">
        <v>103872</v>
      </c>
      <c r="C5537" s="302" t="s">
        <v>6863</v>
      </c>
      <c r="D5537" s="305" t="s">
        <v>8</v>
      </c>
      <c r="E5537" s="306">
        <v>0.1706</v>
      </c>
    </row>
    <row r="5538" spans="1:5" x14ac:dyDescent="0.25">
      <c r="A5538" s="302" t="s">
        <v>6658</v>
      </c>
      <c r="B5538" s="305">
        <v>92324</v>
      </c>
      <c r="C5538" s="302" t="s">
        <v>6864</v>
      </c>
      <c r="D5538" s="305" t="s">
        <v>8</v>
      </c>
      <c r="E5538" s="306">
        <v>0.20230000000000001</v>
      </c>
    </row>
    <row r="5539" spans="1:5" x14ac:dyDescent="0.25">
      <c r="A5539" s="302" t="s">
        <v>6658</v>
      </c>
      <c r="B5539" s="305">
        <v>92275</v>
      </c>
      <c r="C5539" s="302" t="s">
        <v>6865</v>
      </c>
      <c r="D5539" s="305" t="s">
        <v>8</v>
      </c>
      <c r="E5539" s="306">
        <v>3.61E-2</v>
      </c>
    </row>
    <row r="5540" spans="1:5" x14ac:dyDescent="0.25">
      <c r="A5540" s="302" t="s">
        <v>6658</v>
      </c>
      <c r="B5540" s="305">
        <v>92306</v>
      </c>
      <c r="C5540" s="302" t="s">
        <v>6866</v>
      </c>
      <c r="D5540" s="305" t="s">
        <v>8</v>
      </c>
      <c r="E5540" s="306">
        <v>0.11840000000000001</v>
      </c>
    </row>
    <row r="5541" spans="1:5" x14ac:dyDescent="0.25">
      <c r="A5541" s="302" t="s">
        <v>6658</v>
      </c>
      <c r="B5541" s="305">
        <v>103869</v>
      </c>
      <c r="C5541" s="302" t="s">
        <v>6867</v>
      </c>
      <c r="D5541" s="305" t="s">
        <v>8</v>
      </c>
      <c r="E5541" s="306">
        <v>0.27810000000000001</v>
      </c>
    </row>
    <row r="5542" spans="1:5" x14ac:dyDescent="0.25">
      <c r="A5542" s="302" t="s">
        <v>6658</v>
      </c>
      <c r="B5542" s="305">
        <v>103803</v>
      </c>
      <c r="C5542" s="302" t="s">
        <v>6868</v>
      </c>
      <c r="D5542" s="305" t="s">
        <v>8</v>
      </c>
      <c r="E5542" s="306">
        <v>0.20960000000000001</v>
      </c>
    </row>
    <row r="5543" spans="1:5" x14ac:dyDescent="0.25">
      <c r="A5543" s="302" t="s">
        <v>6658</v>
      </c>
      <c r="B5543" s="305">
        <v>92321</v>
      </c>
      <c r="C5543" s="302" t="s">
        <v>6869</v>
      </c>
      <c r="D5543" s="305" t="s">
        <v>8</v>
      </c>
      <c r="E5543" s="306">
        <v>0.32300000000000001</v>
      </c>
    </row>
    <row r="5544" spans="1:5" x14ac:dyDescent="0.25">
      <c r="A5544" s="302" t="s">
        <v>6658</v>
      </c>
      <c r="B5544" s="305">
        <v>97336</v>
      </c>
      <c r="C5544" s="302" t="s">
        <v>6870</v>
      </c>
      <c r="D5544" s="305" t="s">
        <v>8</v>
      </c>
      <c r="E5544" s="306">
        <v>2.5600000000000001E-2</v>
      </c>
    </row>
    <row r="5545" spans="1:5" x14ac:dyDescent="0.25">
      <c r="A5545" s="302" t="s">
        <v>6658</v>
      </c>
      <c r="B5545" s="305">
        <v>103837</v>
      </c>
      <c r="C5545" s="302" t="s">
        <v>6871</v>
      </c>
      <c r="D5545" s="305" t="s">
        <v>8</v>
      </c>
      <c r="E5545" s="306">
        <v>0.1789</v>
      </c>
    </row>
    <row r="5546" spans="1:5" x14ac:dyDescent="0.25">
      <c r="A5546" s="302" t="s">
        <v>6658</v>
      </c>
      <c r="B5546" s="305">
        <v>92282</v>
      </c>
      <c r="C5546" s="302" t="s">
        <v>6872</v>
      </c>
      <c r="D5546" s="305" t="s">
        <v>8</v>
      </c>
      <c r="E5546" s="306">
        <v>2.8400000000000002E-2</v>
      </c>
    </row>
    <row r="5547" spans="1:5" x14ac:dyDescent="0.25">
      <c r="A5547" s="302" t="s">
        <v>6658</v>
      </c>
      <c r="B5547" s="305">
        <v>92310</v>
      </c>
      <c r="C5547" s="302" t="s">
        <v>6873</v>
      </c>
      <c r="D5547" s="305" t="s">
        <v>8</v>
      </c>
      <c r="E5547" s="306">
        <v>8.7099999999999997E-2</v>
      </c>
    </row>
    <row r="5548" spans="1:5" x14ac:dyDescent="0.25">
      <c r="A5548" s="302" t="s">
        <v>6658</v>
      </c>
      <c r="B5548" s="305">
        <v>103873</v>
      </c>
      <c r="C5548" s="302" t="s">
        <v>6874</v>
      </c>
      <c r="D5548" s="305" t="s">
        <v>8</v>
      </c>
      <c r="E5548" s="306">
        <v>0.16669999999999999</v>
      </c>
    </row>
    <row r="5549" spans="1:5" x14ac:dyDescent="0.25">
      <c r="A5549" s="302" t="s">
        <v>6658</v>
      </c>
      <c r="B5549" s="305">
        <v>92325</v>
      </c>
      <c r="C5549" s="302" t="s">
        <v>6875</v>
      </c>
      <c r="D5549" s="305" t="s">
        <v>8</v>
      </c>
      <c r="E5549" s="306">
        <v>0.219</v>
      </c>
    </row>
    <row r="5550" spans="1:5" x14ac:dyDescent="0.25">
      <c r="A5550" s="302" t="s">
        <v>6658</v>
      </c>
      <c r="B5550" s="305">
        <v>92276</v>
      </c>
      <c r="C5550" s="302" t="s">
        <v>6876</v>
      </c>
      <c r="D5550" s="305" t="s">
        <v>8</v>
      </c>
      <c r="E5550" s="306">
        <v>3.6900000000000002E-2</v>
      </c>
    </row>
    <row r="5551" spans="1:5" x14ac:dyDescent="0.25">
      <c r="A5551" s="302" t="s">
        <v>6658</v>
      </c>
      <c r="B5551" s="305">
        <v>92307</v>
      </c>
      <c r="C5551" s="302" t="s">
        <v>6877</v>
      </c>
      <c r="D5551" s="305" t="s">
        <v>8</v>
      </c>
      <c r="E5551" s="306">
        <v>0.1056</v>
      </c>
    </row>
    <row r="5552" spans="1:5" x14ac:dyDescent="0.25">
      <c r="A5552" s="302" t="s">
        <v>6658</v>
      </c>
      <c r="B5552" s="305">
        <v>103870</v>
      </c>
      <c r="C5552" s="302" t="s">
        <v>6878</v>
      </c>
      <c r="D5552" s="305" t="s">
        <v>8</v>
      </c>
      <c r="E5552" s="306">
        <v>0.25559999999999999</v>
      </c>
    </row>
    <row r="5553" spans="1:5" x14ac:dyDescent="0.25">
      <c r="A5553" s="302" t="s">
        <v>6658</v>
      </c>
      <c r="B5553" s="305">
        <v>103804</v>
      </c>
      <c r="C5553" s="302" t="s">
        <v>6879</v>
      </c>
      <c r="D5553" s="305" t="s">
        <v>8</v>
      </c>
      <c r="E5553" s="306">
        <v>0.17280000000000001</v>
      </c>
    </row>
    <row r="5554" spans="1:5" x14ac:dyDescent="0.25">
      <c r="A5554" s="302" t="s">
        <v>6658</v>
      </c>
      <c r="B5554" s="305">
        <v>92322</v>
      </c>
      <c r="C5554" s="302" t="s">
        <v>6880</v>
      </c>
      <c r="D5554" s="305" t="s">
        <v>8</v>
      </c>
      <c r="E5554" s="306">
        <v>0.3266</v>
      </c>
    </row>
    <row r="5555" spans="1:5" x14ac:dyDescent="0.25">
      <c r="A5555" s="302" t="s">
        <v>6658</v>
      </c>
      <c r="B5555" s="305">
        <v>97337</v>
      </c>
      <c r="C5555" s="302" t="s">
        <v>6881</v>
      </c>
      <c r="D5555" s="305" t="s">
        <v>8</v>
      </c>
      <c r="E5555" s="306">
        <v>2.1399999999999999E-2</v>
      </c>
    </row>
    <row r="5556" spans="1:5" x14ac:dyDescent="0.25">
      <c r="A5556" s="302" t="s">
        <v>6658</v>
      </c>
      <c r="B5556" s="305">
        <v>92283</v>
      </c>
      <c r="C5556" s="302" t="s">
        <v>6882</v>
      </c>
      <c r="D5556" s="305" t="s">
        <v>8</v>
      </c>
      <c r="E5556" s="306">
        <v>2.4799999999999999E-2</v>
      </c>
    </row>
    <row r="5557" spans="1:5" x14ac:dyDescent="0.25">
      <c r="A5557" s="302" t="s">
        <v>6658</v>
      </c>
      <c r="B5557" s="305">
        <v>92277</v>
      </c>
      <c r="C5557" s="302" t="s">
        <v>6883</v>
      </c>
      <c r="D5557" s="305" t="s">
        <v>8</v>
      </c>
      <c r="E5557" s="306">
        <v>3.2099999999999997E-2</v>
      </c>
    </row>
    <row r="5558" spans="1:5" x14ac:dyDescent="0.25">
      <c r="A5558" s="302" t="s">
        <v>6658</v>
      </c>
      <c r="B5558" s="305">
        <v>97338</v>
      </c>
      <c r="C5558" s="302" t="s">
        <v>6884</v>
      </c>
      <c r="D5558" s="305" t="s">
        <v>8</v>
      </c>
      <c r="E5558" s="306">
        <v>2.1499999999999998E-2</v>
      </c>
    </row>
    <row r="5559" spans="1:5" x14ac:dyDescent="0.25">
      <c r="A5559" s="302" t="s">
        <v>6658</v>
      </c>
      <c r="B5559" s="305">
        <v>92284</v>
      </c>
      <c r="C5559" s="302" t="s">
        <v>6885</v>
      </c>
      <c r="D5559" s="305" t="s">
        <v>8</v>
      </c>
      <c r="E5559" s="306">
        <v>2.29E-2</v>
      </c>
    </row>
    <row r="5560" spans="1:5" x14ac:dyDescent="0.25">
      <c r="A5560" s="302" t="s">
        <v>6658</v>
      </c>
      <c r="B5560" s="305">
        <v>92278</v>
      </c>
      <c r="C5560" s="302" t="s">
        <v>6886</v>
      </c>
      <c r="D5560" s="305" t="s">
        <v>8</v>
      </c>
      <c r="E5560" s="306">
        <v>2.8899999999999999E-2</v>
      </c>
    </row>
    <row r="5561" spans="1:5" x14ac:dyDescent="0.25">
      <c r="A5561" s="302" t="s">
        <v>6658</v>
      </c>
      <c r="B5561" s="305">
        <v>97339</v>
      </c>
      <c r="C5561" s="302" t="s">
        <v>6887</v>
      </c>
      <c r="D5561" s="305" t="s">
        <v>8</v>
      </c>
      <c r="E5561" s="306">
        <v>2.5899999999999999E-2</v>
      </c>
    </row>
    <row r="5562" spans="1:5" x14ac:dyDescent="0.25">
      <c r="A5562" s="302" t="s">
        <v>6658</v>
      </c>
      <c r="B5562" s="305">
        <v>92285</v>
      </c>
      <c r="C5562" s="302" t="s">
        <v>6888</v>
      </c>
      <c r="D5562" s="305" t="s">
        <v>8</v>
      </c>
      <c r="E5562" s="306">
        <v>2.0899999999999998E-2</v>
      </c>
    </row>
    <row r="5563" spans="1:5" x14ac:dyDescent="0.25">
      <c r="A5563" s="302" t="s">
        <v>6658</v>
      </c>
      <c r="B5563" s="305">
        <v>92279</v>
      </c>
      <c r="C5563" s="302" t="s">
        <v>6889</v>
      </c>
      <c r="D5563" s="305" t="s">
        <v>8</v>
      </c>
      <c r="E5563" s="306">
        <v>2.5899999999999999E-2</v>
      </c>
    </row>
    <row r="5564" spans="1:5" x14ac:dyDescent="0.25">
      <c r="A5564" s="302" t="s">
        <v>6658</v>
      </c>
      <c r="B5564" s="305">
        <v>97340</v>
      </c>
      <c r="C5564" s="302" t="s">
        <v>6890</v>
      </c>
      <c r="D5564" s="305" t="s">
        <v>8</v>
      </c>
      <c r="E5564" s="306">
        <v>3.15E-2</v>
      </c>
    </row>
    <row r="5565" spans="1:5" x14ac:dyDescent="0.25">
      <c r="A5565" s="302" t="s">
        <v>6658</v>
      </c>
      <c r="B5565" s="305">
        <v>92286</v>
      </c>
      <c r="C5565" s="302" t="s">
        <v>6891</v>
      </c>
      <c r="D5565" s="305" t="s">
        <v>8</v>
      </c>
      <c r="E5565" s="306">
        <v>1.95E-2</v>
      </c>
    </row>
    <row r="5566" spans="1:5" x14ac:dyDescent="0.25">
      <c r="A5566" s="302" t="s">
        <v>6658</v>
      </c>
      <c r="B5566" s="305">
        <v>92280</v>
      </c>
      <c r="C5566" s="302" t="s">
        <v>6892</v>
      </c>
      <c r="D5566" s="305" t="s">
        <v>8</v>
      </c>
      <c r="E5566" s="306">
        <v>2.2599999999999999E-2</v>
      </c>
    </row>
    <row r="5567" spans="1:5" x14ac:dyDescent="0.25">
      <c r="A5567" s="302" t="s">
        <v>6658</v>
      </c>
      <c r="B5567" s="305">
        <v>103901</v>
      </c>
      <c r="C5567" s="302" t="s">
        <v>6893</v>
      </c>
      <c r="D5567" s="305" t="s">
        <v>36</v>
      </c>
      <c r="E5567" s="306">
        <v>0.64190000000000003</v>
      </c>
    </row>
    <row r="5568" spans="1:5" x14ac:dyDescent="0.25">
      <c r="A5568" s="302" t="s">
        <v>6658</v>
      </c>
      <c r="B5568" s="305">
        <v>103832</v>
      </c>
      <c r="C5568" s="302" t="s">
        <v>6894</v>
      </c>
      <c r="D5568" s="305" t="s">
        <v>36</v>
      </c>
      <c r="E5568" s="306">
        <v>0.63719999999999999</v>
      </c>
    </row>
    <row r="5569" spans="1:5" x14ac:dyDescent="0.25">
      <c r="A5569" s="302" t="s">
        <v>6658</v>
      </c>
      <c r="B5569" s="305">
        <v>103865</v>
      </c>
      <c r="C5569" s="302" t="s">
        <v>6895</v>
      </c>
      <c r="D5569" s="305" t="s">
        <v>36</v>
      </c>
      <c r="E5569" s="306">
        <v>0.62360000000000004</v>
      </c>
    </row>
    <row r="5570" spans="1:5" x14ac:dyDescent="0.25">
      <c r="A5570" s="302" t="s">
        <v>6658</v>
      </c>
      <c r="B5570" s="305">
        <v>103902</v>
      </c>
      <c r="C5570" s="302" t="s">
        <v>6896</v>
      </c>
      <c r="D5570" s="305" t="s">
        <v>36</v>
      </c>
      <c r="E5570" s="306">
        <v>0.50790000000000002</v>
      </c>
    </row>
    <row r="5571" spans="1:5" x14ac:dyDescent="0.25">
      <c r="A5571" s="302" t="s">
        <v>6658</v>
      </c>
      <c r="B5571" s="305">
        <v>103866</v>
      </c>
      <c r="C5571" s="302" t="s">
        <v>6897</v>
      </c>
      <c r="D5571" s="305" t="s">
        <v>36</v>
      </c>
      <c r="E5571" s="306">
        <v>0.51870000000000005</v>
      </c>
    </row>
    <row r="5572" spans="1:5" x14ac:dyDescent="0.25">
      <c r="A5572" s="302" t="s">
        <v>6658</v>
      </c>
      <c r="B5572" s="305">
        <v>103903</v>
      </c>
      <c r="C5572" s="302" t="s">
        <v>6898</v>
      </c>
      <c r="D5572" s="305" t="s">
        <v>36</v>
      </c>
      <c r="E5572" s="306">
        <v>0.42199999999999999</v>
      </c>
    </row>
    <row r="5573" spans="1:5" x14ac:dyDescent="0.25">
      <c r="A5573" s="302" t="s">
        <v>6658</v>
      </c>
      <c r="B5573" s="305">
        <v>103834</v>
      </c>
      <c r="C5573" s="302" t="s">
        <v>6899</v>
      </c>
      <c r="D5573" s="305" t="s">
        <v>36</v>
      </c>
      <c r="E5573" s="306">
        <v>0.55400000000000005</v>
      </c>
    </row>
    <row r="5574" spans="1:5" x14ac:dyDescent="0.25">
      <c r="A5574" s="302" t="s">
        <v>6658</v>
      </c>
      <c r="B5574" s="305">
        <v>103867</v>
      </c>
      <c r="C5574" s="302" t="s">
        <v>6900</v>
      </c>
      <c r="D5574" s="305" t="s">
        <v>36</v>
      </c>
      <c r="E5574" s="306">
        <v>0.45029999999999998</v>
      </c>
    </row>
    <row r="5575" spans="1:5" x14ac:dyDescent="0.25">
      <c r="A5575" s="302" t="s">
        <v>6901</v>
      </c>
      <c r="B5575" s="305">
        <v>105113</v>
      </c>
      <c r="C5575" s="302" t="s">
        <v>6902</v>
      </c>
      <c r="D5575" s="305" t="s">
        <v>36</v>
      </c>
      <c r="E5575" s="306">
        <v>0.23549999999999999</v>
      </c>
    </row>
    <row r="5576" spans="1:5" x14ac:dyDescent="0.25">
      <c r="A5576" s="302" t="s">
        <v>6901</v>
      </c>
      <c r="B5576" s="305">
        <v>98461</v>
      </c>
      <c r="C5576" s="302" t="s">
        <v>6903</v>
      </c>
      <c r="D5576" s="305" t="s">
        <v>36</v>
      </c>
      <c r="E5576" s="306">
        <v>0.2349</v>
      </c>
    </row>
    <row r="5577" spans="1:5" x14ac:dyDescent="0.25">
      <c r="A5577" s="302" t="s">
        <v>6901</v>
      </c>
      <c r="B5577" s="305">
        <v>98462</v>
      </c>
      <c r="C5577" s="302" t="s">
        <v>6904</v>
      </c>
      <c r="D5577" s="305" t="s">
        <v>36</v>
      </c>
      <c r="E5577" s="306">
        <v>0.2359</v>
      </c>
    </row>
    <row r="5578" spans="1:5" x14ac:dyDescent="0.25">
      <c r="A5578" s="302" t="s">
        <v>6901</v>
      </c>
      <c r="B5578" s="305">
        <v>105130</v>
      </c>
      <c r="C5578" s="302" t="s">
        <v>6905</v>
      </c>
      <c r="D5578" s="305" t="s">
        <v>8</v>
      </c>
      <c r="E5578" s="306">
        <v>0.66279999999999994</v>
      </c>
    </row>
    <row r="5579" spans="1:5" x14ac:dyDescent="0.25">
      <c r="A5579" s="302" t="s">
        <v>6901</v>
      </c>
      <c r="B5579" s="305">
        <v>105114</v>
      </c>
      <c r="C5579" s="302" t="s">
        <v>6906</v>
      </c>
      <c r="D5579" s="305" t="s">
        <v>38</v>
      </c>
      <c r="E5579" s="306">
        <v>0.57389999999999997</v>
      </c>
    </row>
    <row r="5580" spans="1:5" x14ac:dyDescent="0.25">
      <c r="A5580" s="302" t="s">
        <v>6901</v>
      </c>
      <c r="B5580" s="305">
        <v>105127</v>
      </c>
      <c r="C5580" s="302" t="s">
        <v>6907</v>
      </c>
      <c r="D5580" s="305" t="s">
        <v>8</v>
      </c>
      <c r="E5580" s="306">
        <v>0.1467</v>
      </c>
    </row>
    <row r="5581" spans="1:5" x14ac:dyDescent="0.25">
      <c r="A5581" s="302" t="s">
        <v>6901</v>
      </c>
      <c r="B5581" s="305">
        <v>105128</v>
      </c>
      <c r="C5581" s="302" t="s">
        <v>6908</v>
      </c>
      <c r="D5581" s="305" t="s">
        <v>8</v>
      </c>
      <c r="E5581" s="306">
        <v>0.2626</v>
      </c>
    </row>
    <row r="5582" spans="1:5" x14ac:dyDescent="0.25">
      <c r="A5582" s="302" t="s">
        <v>6901</v>
      </c>
      <c r="B5582" s="305">
        <v>105126</v>
      </c>
      <c r="C5582" s="302" t="s">
        <v>6909</v>
      </c>
      <c r="D5582" s="305" t="s">
        <v>8</v>
      </c>
      <c r="E5582" s="306">
        <v>0.16719999999999999</v>
      </c>
    </row>
    <row r="5583" spans="1:5" x14ac:dyDescent="0.25">
      <c r="A5583" s="302" t="s">
        <v>6901</v>
      </c>
      <c r="B5583" s="305">
        <v>105116</v>
      </c>
      <c r="C5583" s="302" t="s">
        <v>6910</v>
      </c>
      <c r="D5583" s="305" t="s">
        <v>36</v>
      </c>
      <c r="E5583" s="306">
        <v>1</v>
      </c>
    </row>
    <row r="5584" spans="1:5" x14ac:dyDescent="0.25">
      <c r="A5584" s="302" t="s">
        <v>6901</v>
      </c>
      <c r="B5584" s="305">
        <v>105115</v>
      </c>
      <c r="C5584" s="302" t="s">
        <v>6911</v>
      </c>
      <c r="D5584" s="305" t="s">
        <v>36</v>
      </c>
      <c r="E5584" s="306">
        <v>0.50049999999999994</v>
      </c>
    </row>
    <row r="5585" spans="1:5" x14ac:dyDescent="0.25">
      <c r="A5585" s="302" t="s">
        <v>6901</v>
      </c>
      <c r="B5585" s="305">
        <v>98453</v>
      </c>
      <c r="C5585" s="302" t="s">
        <v>6912</v>
      </c>
      <c r="D5585" s="305" t="s">
        <v>237</v>
      </c>
      <c r="E5585" s="306">
        <v>0.35410000000000003</v>
      </c>
    </row>
    <row r="5586" spans="1:5" x14ac:dyDescent="0.25">
      <c r="A5586" s="302" t="s">
        <v>6901</v>
      </c>
      <c r="B5586" s="305">
        <v>98454</v>
      </c>
      <c r="C5586" s="302" t="s">
        <v>6913</v>
      </c>
      <c r="D5586" s="305" t="s">
        <v>237</v>
      </c>
      <c r="E5586" s="306">
        <v>0.4335</v>
      </c>
    </row>
    <row r="5587" spans="1:5" x14ac:dyDescent="0.25">
      <c r="A5587" s="302" t="s">
        <v>6901</v>
      </c>
      <c r="B5587" s="305">
        <v>98449</v>
      </c>
      <c r="C5587" s="302" t="s">
        <v>6914</v>
      </c>
      <c r="D5587" s="305" t="s">
        <v>237</v>
      </c>
      <c r="E5587" s="306">
        <v>0.3044</v>
      </c>
    </row>
    <row r="5588" spans="1:5" x14ac:dyDescent="0.25">
      <c r="A5588" s="302" t="s">
        <v>6901</v>
      </c>
      <c r="B5588" s="305">
        <v>98455</v>
      </c>
      <c r="C5588" s="302" t="s">
        <v>6915</v>
      </c>
      <c r="D5588" s="305" t="s">
        <v>237</v>
      </c>
      <c r="E5588" s="306">
        <v>0.24399999999999999</v>
      </c>
    </row>
    <row r="5589" spans="1:5" x14ac:dyDescent="0.25">
      <c r="A5589" s="302" t="s">
        <v>6901</v>
      </c>
      <c r="B5589" s="305">
        <v>98456</v>
      </c>
      <c r="C5589" s="302" t="s">
        <v>6916</v>
      </c>
      <c r="D5589" s="305" t="s">
        <v>237</v>
      </c>
      <c r="E5589" s="306">
        <v>0.33589999999999998</v>
      </c>
    </row>
    <row r="5590" spans="1:5" x14ac:dyDescent="0.25">
      <c r="A5590" s="302" t="s">
        <v>6901</v>
      </c>
      <c r="B5590" s="305">
        <v>98451</v>
      </c>
      <c r="C5590" s="302" t="s">
        <v>6917</v>
      </c>
      <c r="D5590" s="305" t="s">
        <v>237</v>
      </c>
      <c r="E5590" s="306">
        <v>0.19139999999999999</v>
      </c>
    </row>
    <row r="5591" spans="1:5" x14ac:dyDescent="0.25">
      <c r="A5591" s="302" t="s">
        <v>6901</v>
      </c>
      <c r="B5591" s="305">
        <v>98445</v>
      </c>
      <c r="C5591" s="302" t="s">
        <v>6918</v>
      </c>
      <c r="D5591" s="305" t="s">
        <v>237</v>
      </c>
      <c r="E5591" s="306">
        <v>0.43390000000000001</v>
      </c>
    </row>
    <row r="5592" spans="1:5" x14ac:dyDescent="0.25">
      <c r="A5592" s="302" t="s">
        <v>6901</v>
      </c>
      <c r="B5592" s="305">
        <v>98446</v>
      </c>
      <c r="C5592" s="302" t="s">
        <v>6919</v>
      </c>
      <c r="D5592" s="305" t="s">
        <v>237</v>
      </c>
      <c r="E5592" s="306">
        <v>0.49640000000000001</v>
      </c>
    </row>
    <row r="5593" spans="1:5" x14ac:dyDescent="0.25">
      <c r="A5593" s="302" t="s">
        <v>6901</v>
      </c>
      <c r="B5593" s="305">
        <v>98441</v>
      </c>
      <c r="C5593" s="302" t="s">
        <v>6920</v>
      </c>
      <c r="D5593" s="305" t="s">
        <v>237</v>
      </c>
      <c r="E5593" s="306">
        <v>0.39800000000000002</v>
      </c>
    </row>
    <row r="5594" spans="1:5" x14ac:dyDescent="0.25">
      <c r="A5594" s="302" t="s">
        <v>6901</v>
      </c>
      <c r="B5594" s="305">
        <v>98447</v>
      </c>
      <c r="C5594" s="302" t="s">
        <v>6921</v>
      </c>
      <c r="D5594" s="305" t="s">
        <v>237</v>
      </c>
      <c r="E5594" s="306">
        <v>0.31519999999999998</v>
      </c>
    </row>
    <row r="5595" spans="1:5" x14ac:dyDescent="0.25">
      <c r="A5595" s="302" t="s">
        <v>6901</v>
      </c>
      <c r="B5595" s="305">
        <v>98448</v>
      </c>
      <c r="C5595" s="302" t="s">
        <v>6922</v>
      </c>
      <c r="D5595" s="305" t="s">
        <v>237</v>
      </c>
      <c r="E5595" s="306">
        <v>0.38590000000000002</v>
      </c>
    </row>
    <row r="5596" spans="1:5" x14ac:dyDescent="0.25">
      <c r="A5596" s="302" t="s">
        <v>6901</v>
      </c>
      <c r="B5596" s="305">
        <v>98443</v>
      </c>
      <c r="C5596" s="302" t="s">
        <v>6923</v>
      </c>
      <c r="D5596" s="305" t="s">
        <v>237</v>
      </c>
      <c r="E5596" s="306">
        <v>0.27250000000000002</v>
      </c>
    </row>
    <row r="5597" spans="1:5" x14ac:dyDescent="0.25">
      <c r="A5597" s="302" t="s">
        <v>6901</v>
      </c>
      <c r="B5597" s="305">
        <v>98460</v>
      </c>
      <c r="C5597" s="302" t="s">
        <v>6924</v>
      </c>
      <c r="D5597" s="305" t="s">
        <v>237</v>
      </c>
      <c r="E5597" s="306">
        <v>0.41420000000000001</v>
      </c>
    </row>
    <row r="5598" spans="1:5" x14ac:dyDescent="0.25">
      <c r="A5598" s="302" t="s">
        <v>6901</v>
      </c>
      <c r="B5598" s="305">
        <v>98458</v>
      </c>
      <c r="C5598" s="302" t="s">
        <v>6925</v>
      </c>
      <c r="D5598" s="305" t="s">
        <v>237</v>
      </c>
      <c r="E5598" s="306">
        <v>0.3674</v>
      </c>
    </row>
    <row r="5599" spans="1:5" x14ac:dyDescent="0.25">
      <c r="A5599" s="302" t="s">
        <v>6901</v>
      </c>
      <c r="B5599" s="305">
        <v>98459</v>
      </c>
      <c r="C5599" s="302" t="s">
        <v>6926</v>
      </c>
      <c r="D5599" s="305" t="s">
        <v>237</v>
      </c>
      <c r="E5599" s="306">
        <v>0.41909999999999997</v>
      </c>
    </row>
    <row r="5600" spans="1:5" x14ac:dyDescent="0.25">
      <c r="A5600" s="302" t="s">
        <v>6927</v>
      </c>
      <c r="B5600" s="305">
        <v>101964</v>
      </c>
      <c r="C5600" s="302" t="s">
        <v>6928</v>
      </c>
      <c r="D5600" s="305" t="s">
        <v>237</v>
      </c>
      <c r="E5600" s="306">
        <v>0.17610000000000001</v>
      </c>
    </row>
    <row r="5601" spans="1:5" x14ac:dyDescent="0.25">
      <c r="A5601" s="302" t="s">
        <v>6927</v>
      </c>
      <c r="B5601" s="305">
        <v>106059</v>
      </c>
      <c r="C5601" s="302" t="s">
        <v>6929</v>
      </c>
      <c r="D5601" s="305" t="s">
        <v>237</v>
      </c>
      <c r="E5601" s="306">
        <v>0.1464</v>
      </c>
    </row>
    <row r="5602" spans="1:5" x14ac:dyDescent="0.25">
      <c r="A5602" s="302" t="s">
        <v>6927</v>
      </c>
      <c r="B5602" s="305">
        <v>106060</v>
      </c>
      <c r="C5602" s="302" t="s">
        <v>6930</v>
      </c>
      <c r="D5602" s="305" t="s">
        <v>237</v>
      </c>
      <c r="E5602" s="306">
        <v>0.13070000000000001</v>
      </c>
    </row>
    <row r="5603" spans="1:5" x14ac:dyDescent="0.25">
      <c r="A5603" s="302" t="s">
        <v>6927</v>
      </c>
      <c r="B5603" s="305">
        <v>101963</v>
      </c>
      <c r="C5603" s="302" t="s">
        <v>6931</v>
      </c>
      <c r="D5603" s="305" t="s">
        <v>237</v>
      </c>
      <c r="E5603" s="306">
        <v>0.1661</v>
      </c>
    </row>
    <row r="5604" spans="1:5" x14ac:dyDescent="0.25">
      <c r="A5604" s="302" t="s">
        <v>6932</v>
      </c>
      <c r="B5604" s="305">
        <v>100323</v>
      </c>
      <c r="C5604" s="302" t="s">
        <v>436</v>
      </c>
      <c r="D5604" s="305" t="s">
        <v>38</v>
      </c>
      <c r="E5604" s="306">
        <v>0.3332</v>
      </c>
    </row>
    <row r="5605" spans="1:5" x14ac:dyDescent="0.25">
      <c r="A5605" s="302" t="s">
        <v>6932</v>
      </c>
      <c r="B5605" s="305">
        <v>100324</v>
      </c>
      <c r="C5605" s="302" t="s">
        <v>1250</v>
      </c>
      <c r="D5605" s="305" t="s">
        <v>38</v>
      </c>
      <c r="E5605" s="306">
        <v>0.33379999999999999</v>
      </c>
    </row>
    <row r="5606" spans="1:5" x14ac:dyDescent="0.25">
      <c r="A5606" s="302" t="s">
        <v>6932</v>
      </c>
      <c r="B5606" s="305">
        <v>96624</v>
      </c>
      <c r="C5606" s="302" t="s">
        <v>437</v>
      </c>
      <c r="D5606" s="305" t="s">
        <v>38</v>
      </c>
      <c r="E5606" s="306">
        <v>0.3332</v>
      </c>
    </row>
    <row r="5607" spans="1:5" x14ac:dyDescent="0.25">
      <c r="A5607" s="302" t="s">
        <v>6932</v>
      </c>
      <c r="B5607" s="305">
        <v>100322</v>
      </c>
      <c r="C5607" s="302" t="s">
        <v>6933</v>
      </c>
      <c r="D5607" s="305" t="s">
        <v>38</v>
      </c>
      <c r="E5607" s="306">
        <v>0.34710000000000002</v>
      </c>
    </row>
    <row r="5608" spans="1:5" x14ac:dyDescent="0.25">
      <c r="A5608" s="302" t="s">
        <v>6932</v>
      </c>
      <c r="B5608" s="305">
        <v>96623</v>
      </c>
      <c r="C5608" s="302" t="s">
        <v>6934</v>
      </c>
      <c r="D5608" s="305" t="s">
        <v>38</v>
      </c>
      <c r="E5608" s="306">
        <v>0.38279999999999997</v>
      </c>
    </row>
    <row r="5609" spans="1:5" x14ac:dyDescent="0.25">
      <c r="A5609" s="302" t="s">
        <v>6932</v>
      </c>
      <c r="B5609" s="305">
        <v>96622</v>
      </c>
      <c r="C5609" s="302" t="s">
        <v>1249</v>
      </c>
      <c r="D5609" s="305" t="s">
        <v>38</v>
      </c>
      <c r="E5609" s="306">
        <v>0.34539999999999998</v>
      </c>
    </row>
    <row r="5610" spans="1:5" x14ac:dyDescent="0.25">
      <c r="A5610" s="302" t="s">
        <v>6932</v>
      </c>
      <c r="B5610" s="305">
        <v>96621</v>
      </c>
      <c r="C5610" s="302" t="s">
        <v>6935</v>
      </c>
      <c r="D5610" s="305" t="s">
        <v>38</v>
      </c>
      <c r="E5610" s="306">
        <v>0.3871</v>
      </c>
    </row>
    <row r="5611" spans="1:5" x14ac:dyDescent="0.25">
      <c r="A5611" s="302" t="s">
        <v>6932</v>
      </c>
      <c r="B5611" s="305">
        <v>96617</v>
      </c>
      <c r="C5611" s="302" t="s">
        <v>6936</v>
      </c>
      <c r="D5611" s="305" t="s">
        <v>237</v>
      </c>
      <c r="E5611" s="306">
        <v>0.4486</v>
      </c>
    </row>
    <row r="5612" spans="1:5" x14ac:dyDescent="0.25">
      <c r="A5612" s="302" t="s">
        <v>6932</v>
      </c>
      <c r="B5612" s="305">
        <v>96619</v>
      </c>
      <c r="C5612" s="302" t="s">
        <v>302</v>
      </c>
      <c r="D5612" s="305" t="s">
        <v>237</v>
      </c>
      <c r="E5612" s="306">
        <v>0.44040000000000001</v>
      </c>
    </row>
    <row r="5613" spans="1:5" x14ac:dyDescent="0.25">
      <c r="A5613" s="302" t="s">
        <v>6932</v>
      </c>
      <c r="B5613" s="305">
        <v>96616</v>
      </c>
      <c r="C5613" s="302" t="s">
        <v>1262</v>
      </c>
      <c r="D5613" s="305" t="s">
        <v>38</v>
      </c>
      <c r="E5613" s="306">
        <v>0.44059999999999999</v>
      </c>
    </row>
    <row r="5614" spans="1:5" x14ac:dyDescent="0.25">
      <c r="A5614" s="302" t="s">
        <v>6932</v>
      </c>
      <c r="B5614" s="305">
        <v>95240</v>
      </c>
      <c r="C5614" s="302" t="s">
        <v>6937</v>
      </c>
      <c r="D5614" s="305" t="s">
        <v>237</v>
      </c>
      <c r="E5614" s="306">
        <v>0.42720000000000002</v>
      </c>
    </row>
    <row r="5615" spans="1:5" x14ac:dyDescent="0.25">
      <c r="A5615" s="302" t="s">
        <v>6932</v>
      </c>
      <c r="B5615" s="305">
        <v>95241</v>
      </c>
      <c r="C5615" s="302" t="s">
        <v>312</v>
      </c>
      <c r="D5615" s="305" t="s">
        <v>237</v>
      </c>
      <c r="E5615" s="306">
        <v>0.39689999999999998</v>
      </c>
    </row>
    <row r="5616" spans="1:5" x14ac:dyDescent="0.25">
      <c r="A5616" s="302" t="s">
        <v>6932</v>
      </c>
      <c r="B5616" s="305">
        <v>96620</v>
      </c>
      <c r="C5616" s="302" t="s">
        <v>6938</v>
      </c>
      <c r="D5616" s="305" t="s">
        <v>38</v>
      </c>
      <c r="E5616" s="306">
        <v>0.3972</v>
      </c>
    </row>
    <row r="5617" spans="1:5" x14ac:dyDescent="0.25">
      <c r="A5617" s="302" t="s">
        <v>6939</v>
      </c>
      <c r="B5617" s="305">
        <v>104043</v>
      </c>
      <c r="C5617" s="302" t="s">
        <v>6940</v>
      </c>
      <c r="D5617" s="305" t="s">
        <v>36</v>
      </c>
      <c r="E5617" s="306">
        <v>0.3407</v>
      </c>
    </row>
    <row r="5618" spans="1:5" x14ac:dyDescent="0.25">
      <c r="A5618" s="302" t="s">
        <v>6939</v>
      </c>
      <c r="B5618" s="305">
        <v>104044</v>
      </c>
      <c r="C5618" s="302" t="s">
        <v>6941</v>
      </c>
      <c r="D5618" s="305" t="s">
        <v>36</v>
      </c>
      <c r="E5618" s="306">
        <v>0.39229999999999998</v>
      </c>
    </row>
    <row r="5619" spans="1:5" x14ac:dyDescent="0.25">
      <c r="A5619" s="302" t="s">
        <v>6939</v>
      </c>
      <c r="B5619" s="305">
        <v>104045</v>
      </c>
      <c r="C5619" s="302" t="s">
        <v>6942</v>
      </c>
      <c r="D5619" s="305" t="s">
        <v>36</v>
      </c>
      <c r="E5619" s="306">
        <v>0.26479999999999998</v>
      </c>
    </row>
    <row r="5620" spans="1:5" x14ac:dyDescent="0.25">
      <c r="A5620" s="302" t="s">
        <v>6939</v>
      </c>
      <c r="B5620" s="305">
        <v>104049</v>
      </c>
      <c r="C5620" s="302" t="s">
        <v>6943</v>
      </c>
      <c r="D5620" s="305" t="s">
        <v>36</v>
      </c>
      <c r="E5620" s="306">
        <v>0.76039999999999996</v>
      </c>
    </row>
    <row r="5621" spans="1:5" x14ac:dyDescent="0.25">
      <c r="A5621" s="302" t="s">
        <v>6939</v>
      </c>
      <c r="B5621" s="305">
        <v>104050</v>
      </c>
      <c r="C5621" s="302" t="s">
        <v>6944</v>
      </c>
      <c r="D5621" s="305" t="s">
        <v>36</v>
      </c>
      <c r="E5621" s="306">
        <v>0.67449999999999999</v>
      </c>
    </row>
    <row r="5622" spans="1:5" x14ac:dyDescent="0.25">
      <c r="A5622" s="302" t="s">
        <v>6939</v>
      </c>
      <c r="B5622" s="305">
        <v>104084</v>
      </c>
      <c r="C5622" s="302" t="s">
        <v>6945</v>
      </c>
      <c r="D5622" s="305" t="s">
        <v>36</v>
      </c>
      <c r="E5622" s="306">
        <v>4.0599999999999997E-2</v>
      </c>
    </row>
    <row r="5623" spans="1:5" x14ac:dyDescent="0.25">
      <c r="A5623" s="302" t="s">
        <v>6939</v>
      </c>
      <c r="B5623" s="305">
        <v>104035</v>
      </c>
      <c r="C5623" s="302" t="s">
        <v>6946</v>
      </c>
      <c r="D5623" s="305" t="s">
        <v>36</v>
      </c>
      <c r="E5623" s="306">
        <v>0.40139999999999998</v>
      </c>
    </row>
    <row r="5624" spans="1:5" x14ac:dyDescent="0.25">
      <c r="A5624" s="302" t="s">
        <v>6939</v>
      </c>
      <c r="B5624" s="305">
        <v>104036</v>
      </c>
      <c r="C5624" s="302" t="s">
        <v>6947</v>
      </c>
      <c r="D5624" s="305" t="s">
        <v>36</v>
      </c>
      <c r="E5624" s="306">
        <v>0.40329999999999999</v>
      </c>
    </row>
    <row r="5625" spans="1:5" x14ac:dyDescent="0.25">
      <c r="A5625" s="302" t="s">
        <v>6939</v>
      </c>
      <c r="B5625" s="305">
        <v>104034</v>
      </c>
      <c r="C5625" s="302" t="s">
        <v>6948</v>
      </c>
      <c r="D5625" s="305" t="s">
        <v>36</v>
      </c>
      <c r="E5625" s="306">
        <v>0.27710000000000001</v>
      </c>
    </row>
    <row r="5626" spans="1:5" x14ac:dyDescent="0.25">
      <c r="A5626" s="302" t="s">
        <v>6939</v>
      </c>
      <c r="B5626" s="305">
        <v>104031</v>
      </c>
      <c r="C5626" s="302" t="s">
        <v>6949</v>
      </c>
      <c r="D5626" s="305" t="s">
        <v>36</v>
      </c>
      <c r="E5626" s="306">
        <v>0.40720000000000001</v>
      </c>
    </row>
    <row r="5627" spans="1:5" x14ac:dyDescent="0.25">
      <c r="A5627" s="302" t="s">
        <v>6939</v>
      </c>
      <c r="B5627" s="305">
        <v>104032</v>
      </c>
      <c r="C5627" s="302" t="s">
        <v>6950</v>
      </c>
      <c r="D5627" s="305" t="s">
        <v>36</v>
      </c>
      <c r="E5627" s="306">
        <v>0.32250000000000001</v>
      </c>
    </row>
    <row r="5628" spans="1:5" x14ac:dyDescent="0.25">
      <c r="A5628" s="302" t="s">
        <v>6939</v>
      </c>
      <c r="B5628" s="305">
        <v>104033</v>
      </c>
      <c r="C5628" s="302" t="s">
        <v>6951</v>
      </c>
      <c r="D5628" s="305" t="s">
        <v>36</v>
      </c>
      <c r="E5628" s="306">
        <v>0.36230000000000001</v>
      </c>
    </row>
    <row r="5629" spans="1:5" x14ac:dyDescent="0.25">
      <c r="A5629" s="302" t="s">
        <v>6939</v>
      </c>
      <c r="B5629" s="305">
        <v>104051</v>
      </c>
      <c r="C5629" s="302" t="s">
        <v>6952</v>
      </c>
      <c r="D5629" s="305" t="s">
        <v>36</v>
      </c>
      <c r="E5629" s="306">
        <v>0.36649999999999999</v>
      </c>
    </row>
    <row r="5630" spans="1:5" x14ac:dyDescent="0.25">
      <c r="A5630" s="302" t="s">
        <v>6939</v>
      </c>
      <c r="B5630" s="305">
        <v>104052</v>
      </c>
      <c r="C5630" s="302" t="s">
        <v>6953</v>
      </c>
      <c r="D5630" s="305" t="s">
        <v>36</v>
      </c>
      <c r="E5630" s="306">
        <v>0.35489999999999999</v>
      </c>
    </row>
    <row r="5631" spans="1:5" x14ac:dyDescent="0.25">
      <c r="A5631" s="302" t="s">
        <v>6939</v>
      </c>
      <c r="B5631" s="305">
        <v>104046</v>
      </c>
      <c r="C5631" s="302" t="s">
        <v>6954</v>
      </c>
      <c r="D5631" s="305" t="s">
        <v>36</v>
      </c>
      <c r="E5631" s="306">
        <v>0.36170000000000002</v>
      </c>
    </row>
    <row r="5632" spans="1:5" x14ac:dyDescent="0.25">
      <c r="A5632" s="302" t="s">
        <v>6939</v>
      </c>
      <c r="B5632" s="305">
        <v>104047</v>
      </c>
      <c r="C5632" s="302" t="s">
        <v>6955</v>
      </c>
      <c r="D5632" s="305" t="s">
        <v>36</v>
      </c>
      <c r="E5632" s="306">
        <v>0.37140000000000001</v>
      </c>
    </row>
    <row r="5633" spans="1:5" x14ac:dyDescent="0.25">
      <c r="A5633" s="302" t="s">
        <v>6939</v>
      </c>
      <c r="B5633" s="305">
        <v>104048</v>
      </c>
      <c r="C5633" s="302" t="s">
        <v>6956</v>
      </c>
      <c r="D5633" s="305" t="s">
        <v>36</v>
      </c>
      <c r="E5633" s="306">
        <v>0.27279999999999999</v>
      </c>
    </row>
    <row r="5634" spans="1:5" x14ac:dyDescent="0.25">
      <c r="A5634" s="302" t="s">
        <v>6939</v>
      </c>
      <c r="B5634" s="305">
        <v>104063</v>
      </c>
      <c r="C5634" s="302" t="s">
        <v>6957</v>
      </c>
      <c r="D5634" s="305" t="s">
        <v>36</v>
      </c>
      <c r="E5634" s="306">
        <v>9.3600000000000003E-2</v>
      </c>
    </row>
    <row r="5635" spans="1:5" x14ac:dyDescent="0.25">
      <c r="A5635" s="302" t="s">
        <v>6939</v>
      </c>
      <c r="B5635" s="305">
        <v>104065</v>
      </c>
      <c r="C5635" s="302" t="s">
        <v>6958</v>
      </c>
      <c r="D5635" s="305" t="s">
        <v>36</v>
      </c>
      <c r="E5635" s="306">
        <v>4.4600000000000001E-2</v>
      </c>
    </row>
    <row r="5636" spans="1:5" x14ac:dyDescent="0.25">
      <c r="A5636" s="302" t="s">
        <v>6939</v>
      </c>
      <c r="B5636" s="305">
        <v>104062</v>
      </c>
      <c r="C5636" s="302" t="s">
        <v>6959</v>
      </c>
      <c r="D5636" s="305" t="s">
        <v>36</v>
      </c>
      <c r="E5636" s="306">
        <v>8.8900000000000007E-2</v>
      </c>
    </row>
    <row r="5637" spans="1:5" x14ac:dyDescent="0.25">
      <c r="A5637" s="302" t="s">
        <v>6939</v>
      </c>
      <c r="B5637" s="305">
        <v>104064</v>
      </c>
      <c r="C5637" s="302" t="s">
        <v>6960</v>
      </c>
      <c r="D5637" s="305" t="s">
        <v>36</v>
      </c>
      <c r="E5637" s="306">
        <v>3.7699999999999997E-2</v>
      </c>
    </row>
    <row r="5638" spans="1:5" x14ac:dyDescent="0.25">
      <c r="A5638" s="302" t="s">
        <v>6939</v>
      </c>
      <c r="B5638" s="305">
        <v>104059</v>
      </c>
      <c r="C5638" s="302" t="s">
        <v>6961</v>
      </c>
      <c r="D5638" s="305" t="s">
        <v>36</v>
      </c>
      <c r="E5638" s="306">
        <v>0.4819</v>
      </c>
    </row>
    <row r="5639" spans="1:5" x14ac:dyDescent="0.25">
      <c r="A5639" s="302" t="s">
        <v>6939</v>
      </c>
      <c r="B5639" s="305">
        <v>104058</v>
      </c>
      <c r="C5639" s="302" t="s">
        <v>6962</v>
      </c>
      <c r="D5639" s="305" t="s">
        <v>36</v>
      </c>
      <c r="E5639" s="306">
        <v>0.73209999999999997</v>
      </c>
    </row>
    <row r="5640" spans="1:5" x14ac:dyDescent="0.25">
      <c r="A5640" s="302" t="s">
        <v>6939</v>
      </c>
      <c r="B5640" s="305">
        <v>104082</v>
      </c>
      <c r="C5640" s="302" t="s">
        <v>6963</v>
      </c>
      <c r="D5640" s="305" t="s">
        <v>36</v>
      </c>
      <c r="E5640" s="306">
        <v>0.1086</v>
      </c>
    </row>
    <row r="5641" spans="1:5" x14ac:dyDescent="0.25">
      <c r="A5641" s="302" t="s">
        <v>6939</v>
      </c>
      <c r="B5641" s="305">
        <v>104083</v>
      </c>
      <c r="C5641" s="302" t="s">
        <v>6964</v>
      </c>
      <c r="D5641" s="305" t="s">
        <v>36</v>
      </c>
      <c r="E5641" s="306">
        <v>4.6399999999999997E-2</v>
      </c>
    </row>
    <row r="5642" spans="1:5" x14ac:dyDescent="0.25">
      <c r="A5642" s="302" t="s">
        <v>6939</v>
      </c>
      <c r="B5642" s="305">
        <v>104056</v>
      </c>
      <c r="C5642" s="302" t="s">
        <v>6965</v>
      </c>
      <c r="D5642" s="305" t="s">
        <v>36</v>
      </c>
      <c r="E5642" s="306">
        <v>0.1144</v>
      </c>
    </row>
    <row r="5643" spans="1:5" x14ac:dyDescent="0.25">
      <c r="A5643" s="302" t="s">
        <v>6939</v>
      </c>
      <c r="B5643" s="305">
        <v>104055</v>
      </c>
      <c r="C5643" s="302" t="s">
        <v>6966</v>
      </c>
      <c r="D5643" s="305" t="s">
        <v>36</v>
      </c>
      <c r="E5643" s="306">
        <v>0.1585</v>
      </c>
    </row>
    <row r="5644" spans="1:5" x14ac:dyDescent="0.25">
      <c r="A5644" s="302" t="s">
        <v>6939</v>
      </c>
      <c r="B5644" s="305">
        <v>104076</v>
      </c>
      <c r="C5644" s="302" t="s">
        <v>6967</v>
      </c>
      <c r="D5644" s="305" t="s">
        <v>36</v>
      </c>
      <c r="E5644" s="306">
        <v>0.22570000000000001</v>
      </c>
    </row>
    <row r="5645" spans="1:5" x14ac:dyDescent="0.25">
      <c r="A5645" s="302" t="s">
        <v>6939</v>
      </c>
      <c r="B5645" s="305">
        <v>104060</v>
      </c>
      <c r="C5645" s="302" t="s">
        <v>6968</v>
      </c>
      <c r="D5645" s="305" t="s">
        <v>8</v>
      </c>
      <c r="E5645" s="306">
        <v>0.32679999999999998</v>
      </c>
    </row>
    <row r="5646" spans="1:5" x14ac:dyDescent="0.25">
      <c r="A5646" s="302" t="s">
        <v>6939</v>
      </c>
      <c r="B5646" s="305">
        <v>104061</v>
      </c>
      <c r="C5646" s="302" t="s">
        <v>6969</v>
      </c>
      <c r="D5646" s="305" t="s">
        <v>8</v>
      </c>
      <c r="E5646" s="306">
        <v>0.27060000000000001</v>
      </c>
    </row>
    <row r="5647" spans="1:5" x14ac:dyDescent="0.25">
      <c r="A5647" s="302" t="s">
        <v>6939</v>
      </c>
      <c r="B5647" s="305">
        <v>104085</v>
      </c>
      <c r="C5647" s="302" t="s">
        <v>6970</v>
      </c>
      <c r="D5647" s="305" t="s">
        <v>8</v>
      </c>
      <c r="E5647" s="306">
        <v>0.16300000000000001</v>
      </c>
    </row>
    <row r="5648" spans="1:5" x14ac:dyDescent="0.25">
      <c r="A5648" s="302" t="s">
        <v>6939</v>
      </c>
      <c r="B5648" s="305">
        <v>104086</v>
      </c>
      <c r="C5648" s="302" t="s">
        <v>6971</v>
      </c>
      <c r="D5648" s="305" t="s">
        <v>8</v>
      </c>
      <c r="E5648" s="306">
        <v>0.1003</v>
      </c>
    </row>
    <row r="5649" spans="1:5" x14ac:dyDescent="0.25">
      <c r="A5649" s="302" t="s">
        <v>6939</v>
      </c>
      <c r="B5649" s="305">
        <v>104039</v>
      </c>
      <c r="C5649" s="302" t="s">
        <v>6972</v>
      </c>
      <c r="D5649" s="305" t="s">
        <v>36</v>
      </c>
      <c r="E5649" s="306">
        <v>0.1769</v>
      </c>
    </row>
    <row r="5650" spans="1:5" x14ac:dyDescent="0.25">
      <c r="A5650" s="302" t="s">
        <v>6939</v>
      </c>
      <c r="B5650" s="305">
        <v>104072</v>
      </c>
      <c r="C5650" s="302" t="s">
        <v>6973</v>
      </c>
      <c r="D5650" s="305" t="s">
        <v>36</v>
      </c>
      <c r="E5650" s="306">
        <v>3.7600000000000001E-2</v>
      </c>
    </row>
    <row r="5651" spans="1:5" x14ac:dyDescent="0.25">
      <c r="A5651" s="302" t="s">
        <v>6939</v>
      </c>
      <c r="B5651" s="305">
        <v>104053</v>
      </c>
      <c r="C5651" s="302" t="s">
        <v>6974</v>
      </c>
      <c r="D5651" s="305" t="s">
        <v>36</v>
      </c>
      <c r="E5651" s="306">
        <v>0.30170000000000002</v>
      </c>
    </row>
    <row r="5652" spans="1:5" x14ac:dyDescent="0.25">
      <c r="A5652" s="302" t="s">
        <v>6939</v>
      </c>
      <c r="B5652" s="305">
        <v>104054</v>
      </c>
      <c r="C5652" s="302" t="s">
        <v>6975</v>
      </c>
      <c r="D5652" s="305" t="s">
        <v>36</v>
      </c>
      <c r="E5652" s="306">
        <v>0.19289999999999999</v>
      </c>
    </row>
    <row r="5653" spans="1:5" x14ac:dyDescent="0.25">
      <c r="A5653" s="302" t="s">
        <v>6976</v>
      </c>
      <c r="B5653" s="305">
        <v>99818</v>
      </c>
      <c r="C5653" s="302" t="s">
        <v>6977</v>
      </c>
      <c r="D5653" s="305" t="s">
        <v>36</v>
      </c>
      <c r="E5653" s="306">
        <v>0.42480000000000001</v>
      </c>
    </row>
    <row r="5654" spans="1:5" x14ac:dyDescent="0.25">
      <c r="A5654" s="302" t="s">
        <v>6976</v>
      </c>
      <c r="B5654" s="305">
        <v>99819</v>
      </c>
      <c r="C5654" s="302" t="s">
        <v>6978</v>
      </c>
      <c r="D5654" s="305" t="s">
        <v>237</v>
      </c>
      <c r="E5654" s="306">
        <v>0.98580000000000001</v>
      </c>
    </row>
    <row r="5655" spans="1:5" x14ac:dyDescent="0.25">
      <c r="A5655" s="302" t="s">
        <v>6976</v>
      </c>
      <c r="B5655" s="305">
        <v>99811</v>
      </c>
      <c r="C5655" s="302" t="s">
        <v>6979</v>
      </c>
      <c r="D5655" s="305" t="s">
        <v>237</v>
      </c>
      <c r="E5655" s="306">
        <v>1</v>
      </c>
    </row>
    <row r="5656" spans="1:5" x14ac:dyDescent="0.25">
      <c r="A5656" s="302" t="s">
        <v>6976</v>
      </c>
      <c r="B5656" s="305">
        <v>99826</v>
      </c>
      <c r="C5656" s="302" t="s">
        <v>6980</v>
      </c>
      <c r="D5656" s="305" t="s">
        <v>237</v>
      </c>
      <c r="E5656" s="306">
        <v>1</v>
      </c>
    </row>
    <row r="5657" spans="1:5" x14ac:dyDescent="0.25">
      <c r="A5657" s="302" t="s">
        <v>6976</v>
      </c>
      <c r="B5657" s="305">
        <v>99821</v>
      </c>
      <c r="C5657" s="302" t="s">
        <v>6981</v>
      </c>
      <c r="D5657" s="305" t="s">
        <v>237</v>
      </c>
      <c r="E5657" s="306">
        <v>0.59079999999999999</v>
      </c>
    </row>
    <row r="5658" spans="1:5" x14ac:dyDescent="0.25">
      <c r="A5658" s="302" t="s">
        <v>6976</v>
      </c>
      <c r="B5658" s="305">
        <v>99820</v>
      </c>
      <c r="C5658" s="302" t="s">
        <v>6982</v>
      </c>
      <c r="D5658" s="305" t="s">
        <v>237</v>
      </c>
      <c r="E5658" s="306">
        <v>0.63349999999999995</v>
      </c>
    </row>
    <row r="5659" spans="1:5" x14ac:dyDescent="0.25">
      <c r="A5659" s="302" t="s">
        <v>6976</v>
      </c>
      <c r="B5659" s="305">
        <v>99812</v>
      </c>
      <c r="C5659" s="302" t="s">
        <v>6983</v>
      </c>
      <c r="D5659" s="305" t="s">
        <v>237</v>
      </c>
      <c r="E5659" s="306">
        <v>1</v>
      </c>
    </row>
    <row r="5660" spans="1:5" x14ac:dyDescent="0.25">
      <c r="A5660" s="302" t="s">
        <v>6976</v>
      </c>
      <c r="B5660" s="305">
        <v>99817</v>
      </c>
      <c r="C5660" s="302" t="s">
        <v>6984</v>
      </c>
      <c r="D5660" s="305" t="s">
        <v>36</v>
      </c>
      <c r="E5660" s="306">
        <v>0.42480000000000001</v>
      </c>
    </row>
    <row r="5661" spans="1:5" x14ac:dyDescent="0.25">
      <c r="A5661" s="302" t="s">
        <v>6976</v>
      </c>
      <c r="B5661" s="305">
        <v>99813</v>
      </c>
      <c r="C5661" s="302" t="s">
        <v>6985</v>
      </c>
      <c r="D5661" s="305" t="s">
        <v>237</v>
      </c>
      <c r="E5661" s="306">
        <v>0.91180000000000005</v>
      </c>
    </row>
    <row r="5662" spans="1:5" x14ac:dyDescent="0.25">
      <c r="A5662" s="302" t="s">
        <v>6976</v>
      </c>
      <c r="B5662" s="305">
        <v>99815</v>
      </c>
      <c r="C5662" s="302" t="s">
        <v>6986</v>
      </c>
      <c r="D5662" s="305" t="s">
        <v>36</v>
      </c>
      <c r="E5662" s="306">
        <v>0.61929999999999996</v>
      </c>
    </row>
    <row r="5663" spans="1:5" x14ac:dyDescent="0.25">
      <c r="A5663" s="302" t="s">
        <v>6976</v>
      </c>
      <c r="B5663" s="305">
        <v>99805</v>
      </c>
      <c r="C5663" s="302" t="s">
        <v>6987</v>
      </c>
      <c r="D5663" s="305" t="s">
        <v>237</v>
      </c>
      <c r="E5663" s="306">
        <v>0.92530000000000001</v>
      </c>
    </row>
    <row r="5664" spans="1:5" x14ac:dyDescent="0.25">
      <c r="A5664" s="302" t="s">
        <v>6976</v>
      </c>
      <c r="B5664" s="305">
        <v>99803</v>
      </c>
      <c r="C5664" s="302" t="s">
        <v>6988</v>
      </c>
      <c r="D5664" s="305" t="s">
        <v>237</v>
      </c>
      <c r="E5664" s="306">
        <v>1</v>
      </c>
    </row>
    <row r="5665" spans="1:5" x14ac:dyDescent="0.25">
      <c r="A5665" s="302" t="s">
        <v>6976</v>
      </c>
      <c r="B5665" s="305">
        <v>99802</v>
      </c>
      <c r="C5665" s="302" t="s">
        <v>6989</v>
      </c>
      <c r="D5665" s="305" t="s">
        <v>237</v>
      </c>
      <c r="E5665" s="306">
        <v>1</v>
      </c>
    </row>
    <row r="5666" spans="1:5" x14ac:dyDescent="0.25">
      <c r="A5666" s="302" t="s">
        <v>6976</v>
      </c>
      <c r="B5666" s="305">
        <v>99804</v>
      </c>
      <c r="C5666" s="302" t="s">
        <v>6990</v>
      </c>
      <c r="D5666" s="305" t="s">
        <v>237</v>
      </c>
      <c r="E5666" s="306">
        <v>0.98399999999999999</v>
      </c>
    </row>
    <row r="5667" spans="1:5" x14ac:dyDescent="0.25">
      <c r="A5667" s="302" t="s">
        <v>6976</v>
      </c>
      <c r="B5667" s="305">
        <v>99809</v>
      </c>
      <c r="C5667" s="302" t="s">
        <v>6991</v>
      </c>
      <c r="D5667" s="305" t="s">
        <v>237</v>
      </c>
      <c r="E5667" s="306">
        <v>1</v>
      </c>
    </row>
    <row r="5668" spans="1:5" x14ac:dyDescent="0.25">
      <c r="A5668" s="302" t="s">
        <v>6976</v>
      </c>
      <c r="B5668" s="305">
        <v>99810</v>
      </c>
      <c r="C5668" s="302" t="s">
        <v>6992</v>
      </c>
      <c r="D5668" s="305" t="s">
        <v>237</v>
      </c>
      <c r="E5668" s="306">
        <v>0.98829999999999996</v>
      </c>
    </row>
    <row r="5669" spans="1:5" x14ac:dyDescent="0.25">
      <c r="A5669" s="302" t="s">
        <v>6976</v>
      </c>
      <c r="B5669" s="305">
        <v>99822</v>
      </c>
      <c r="C5669" s="302" t="s">
        <v>6993</v>
      </c>
      <c r="D5669" s="305" t="s">
        <v>237</v>
      </c>
      <c r="E5669" s="306">
        <v>1</v>
      </c>
    </row>
    <row r="5670" spans="1:5" x14ac:dyDescent="0.25">
      <c r="A5670" s="302" t="s">
        <v>6976</v>
      </c>
      <c r="B5670" s="305">
        <v>99825</v>
      </c>
      <c r="C5670" s="302" t="s">
        <v>6994</v>
      </c>
      <c r="D5670" s="305" t="s">
        <v>237</v>
      </c>
      <c r="E5670" s="306">
        <v>0.64590000000000003</v>
      </c>
    </row>
    <row r="5671" spans="1:5" x14ac:dyDescent="0.25">
      <c r="A5671" s="302" t="s">
        <v>6976</v>
      </c>
      <c r="B5671" s="305">
        <v>99824</v>
      </c>
      <c r="C5671" s="302" t="s">
        <v>6995</v>
      </c>
      <c r="D5671" s="305" t="s">
        <v>237</v>
      </c>
      <c r="E5671" s="306">
        <v>0.74729999999999996</v>
      </c>
    </row>
    <row r="5672" spans="1:5" x14ac:dyDescent="0.25">
      <c r="A5672" s="302" t="s">
        <v>6976</v>
      </c>
      <c r="B5672" s="305">
        <v>99823</v>
      </c>
      <c r="C5672" s="302" t="s">
        <v>6996</v>
      </c>
      <c r="D5672" s="305" t="s">
        <v>237</v>
      </c>
      <c r="E5672" s="306">
        <v>0.68479999999999996</v>
      </c>
    </row>
    <row r="5673" spans="1:5" x14ac:dyDescent="0.25">
      <c r="A5673" s="302" t="s">
        <v>6976</v>
      </c>
      <c r="B5673" s="305">
        <v>99806</v>
      </c>
      <c r="C5673" s="302" t="s">
        <v>6997</v>
      </c>
      <c r="D5673" s="305" t="s">
        <v>237</v>
      </c>
      <c r="E5673" s="306">
        <v>1</v>
      </c>
    </row>
    <row r="5674" spans="1:5" x14ac:dyDescent="0.25">
      <c r="A5674" s="302" t="s">
        <v>6976</v>
      </c>
      <c r="B5674" s="305">
        <v>99807</v>
      </c>
      <c r="C5674" s="302" t="s">
        <v>6998</v>
      </c>
      <c r="D5674" s="305" t="s">
        <v>237</v>
      </c>
      <c r="E5674" s="306">
        <v>0.94769999999999999</v>
      </c>
    </row>
    <row r="5675" spans="1:5" x14ac:dyDescent="0.25">
      <c r="A5675" s="302" t="s">
        <v>6976</v>
      </c>
      <c r="B5675" s="305">
        <v>99808</v>
      </c>
      <c r="C5675" s="302" t="s">
        <v>6999</v>
      </c>
      <c r="D5675" s="305" t="s">
        <v>237</v>
      </c>
      <c r="E5675" s="306">
        <v>0.79349999999999998</v>
      </c>
    </row>
    <row r="5676" spans="1:5" x14ac:dyDescent="0.25">
      <c r="A5676" s="302" t="s">
        <v>6976</v>
      </c>
      <c r="B5676" s="305">
        <v>99814</v>
      </c>
      <c r="C5676" s="302" t="s">
        <v>7000</v>
      </c>
      <c r="D5676" s="305" t="s">
        <v>237</v>
      </c>
      <c r="E5676" s="306">
        <v>0.96599999999999997</v>
      </c>
    </row>
    <row r="5677" spans="1:5" x14ac:dyDescent="0.25">
      <c r="A5677" s="302" t="s">
        <v>6976</v>
      </c>
      <c r="B5677" s="305">
        <v>99816</v>
      </c>
      <c r="C5677" s="302" t="s">
        <v>7001</v>
      </c>
      <c r="D5677" s="305" t="s">
        <v>36</v>
      </c>
      <c r="E5677" s="306">
        <v>0.63980000000000004</v>
      </c>
    </row>
    <row r="5678" spans="1:5" x14ac:dyDescent="0.25">
      <c r="A5678" s="302" t="s">
        <v>7002</v>
      </c>
      <c r="B5678" s="305">
        <v>88238</v>
      </c>
      <c r="C5678" s="302" t="s">
        <v>7003</v>
      </c>
      <c r="D5678" s="305" t="s">
        <v>4</v>
      </c>
      <c r="E5678" s="306">
        <v>1</v>
      </c>
    </row>
    <row r="5679" spans="1:5" x14ac:dyDescent="0.25">
      <c r="A5679" s="302" t="s">
        <v>7002</v>
      </c>
      <c r="B5679" s="305">
        <v>101374</v>
      </c>
      <c r="C5679" s="302" t="s">
        <v>7003</v>
      </c>
      <c r="D5679" s="305" t="s">
        <v>7004</v>
      </c>
      <c r="E5679" s="306">
        <v>1</v>
      </c>
    </row>
    <row r="5680" spans="1:5" x14ac:dyDescent="0.25">
      <c r="A5680" s="302" t="s">
        <v>7002</v>
      </c>
      <c r="B5680" s="305">
        <v>88239</v>
      </c>
      <c r="C5680" s="302" t="s">
        <v>7005</v>
      </c>
      <c r="D5680" s="305" t="s">
        <v>4</v>
      </c>
      <c r="E5680" s="306">
        <v>1</v>
      </c>
    </row>
    <row r="5681" spans="1:5" x14ac:dyDescent="0.25">
      <c r="A5681" s="302" t="s">
        <v>7002</v>
      </c>
      <c r="B5681" s="305">
        <v>101375</v>
      </c>
      <c r="C5681" s="302" t="s">
        <v>7006</v>
      </c>
      <c r="D5681" s="305" t="s">
        <v>7004</v>
      </c>
      <c r="E5681" s="306">
        <v>1</v>
      </c>
    </row>
    <row r="5682" spans="1:5" x14ac:dyDescent="0.25">
      <c r="A5682" s="302" t="s">
        <v>7002</v>
      </c>
      <c r="B5682" s="305">
        <v>88240</v>
      </c>
      <c r="C5682" s="302" t="s">
        <v>1120</v>
      </c>
      <c r="D5682" s="305" t="s">
        <v>4</v>
      </c>
      <c r="E5682" s="306">
        <v>1</v>
      </c>
    </row>
    <row r="5683" spans="1:5" x14ac:dyDescent="0.25">
      <c r="A5683" s="302" t="s">
        <v>7002</v>
      </c>
      <c r="B5683" s="305">
        <v>101376</v>
      </c>
      <c r="C5683" s="302" t="s">
        <v>7007</v>
      </c>
      <c r="D5683" s="305" t="s">
        <v>7004</v>
      </c>
      <c r="E5683" s="306">
        <v>1</v>
      </c>
    </row>
    <row r="5684" spans="1:5" x14ac:dyDescent="0.25">
      <c r="A5684" s="302" t="s">
        <v>7002</v>
      </c>
      <c r="B5684" s="305">
        <v>88241</v>
      </c>
      <c r="C5684" s="302" t="s">
        <v>7008</v>
      </c>
      <c r="D5684" s="305" t="s">
        <v>4</v>
      </c>
      <c r="E5684" s="306">
        <v>1</v>
      </c>
    </row>
    <row r="5685" spans="1:5" x14ac:dyDescent="0.25">
      <c r="A5685" s="302" t="s">
        <v>7002</v>
      </c>
      <c r="B5685" s="305">
        <v>101377</v>
      </c>
      <c r="C5685" s="302" t="s">
        <v>7008</v>
      </c>
      <c r="D5685" s="305" t="s">
        <v>7004</v>
      </c>
      <c r="E5685" s="306">
        <v>1</v>
      </c>
    </row>
    <row r="5686" spans="1:5" x14ac:dyDescent="0.25">
      <c r="A5686" s="302" t="s">
        <v>7002</v>
      </c>
      <c r="B5686" s="305">
        <v>88242</v>
      </c>
      <c r="C5686" s="302" t="s">
        <v>7009</v>
      </c>
      <c r="D5686" s="305" t="s">
        <v>4</v>
      </c>
      <c r="E5686" s="306">
        <v>1</v>
      </c>
    </row>
    <row r="5687" spans="1:5" x14ac:dyDescent="0.25">
      <c r="A5687" s="302" t="s">
        <v>7002</v>
      </c>
      <c r="B5687" s="305">
        <v>100301</v>
      </c>
      <c r="C5687" s="302" t="s">
        <v>7010</v>
      </c>
      <c r="D5687" s="305" t="s">
        <v>4</v>
      </c>
      <c r="E5687" s="306">
        <v>1</v>
      </c>
    </row>
    <row r="5688" spans="1:5" x14ac:dyDescent="0.25">
      <c r="A5688" s="302" t="s">
        <v>7002</v>
      </c>
      <c r="B5688" s="305">
        <v>101378</v>
      </c>
      <c r="C5688" s="302" t="s">
        <v>7010</v>
      </c>
      <c r="D5688" s="305" t="s">
        <v>7004</v>
      </c>
      <c r="E5688" s="306">
        <v>1</v>
      </c>
    </row>
    <row r="5689" spans="1:5" x14ac:dyDescent="0.25">
      <c r="A5689" s="302" t="s">
        <v>7002</v>
      </c>
      <c r="B5689" s="305">
        <v>101379</v>
      </c>
      <c r="C5689" s="302" t="s">
        <v>7011</v>
      </c>
      <c r="D5689" s="305" t="s">
        <v>7004</v>
      </c>
      <c r="E5689" s="306">
        <v>1</v>
      </c>
    </row>
    <row r="5690" spans="1:5" x14ac:dyDescent="0.25">
      <c r="A5690" s="302" t="s">
        <v>7002</v>
      </c>
      <c r="B5690" s="305">
        <v>88243</v>
      </c>
      <c r="C5690" s="302" t="s">
        <v>7012</v>
      </c>
      <c r="D5690" s="305" t="s">
        <v>4</v>
      </c>
      <c r="E5690" s="306">
        <v>1</v>
      </c>
    </row>
    <row r="5691" spans="1:5" x14ac:dyDescent="0.25">
      <c r="A5691" s="302" t="s">
        <v>7002</v>
      </c>
      <c r="B5691" s="305">
        <v>101380</v>
      </c>
      <c r="C5691" s="302" t="s">
        <v>7012</v>
      </c>
      <c r="D5691" s="305" t="s">
        <v>7004</v>
      </c>
      <c r="E5691" s="306">
        <v>1</v>
      </c>
    </row>
    <row r="5692" spans="1:5" x14ac:dyDescent="0.25">
      <c r="A5692" s="302" t="s">
        <v>7002</v>
      </c>
      <c r="B5692" s="305">
        <v>90766</v>
      </c>
      <c r="C5692" s="302" t="s">
        <v>7013</v>
      </c>
      <c r="D5692" s="305" t="s">
        <v>4</v>
      </c>
      <c r="E5692" s="306">
        <v>1</v>
      </c>
    </row>
    <row r="5693" spans="1:5" x14ac:dyDescent="0.25">
      <c r="A5693" s="302" t="s">
        <v>7002</v>
      </c>
      <c r="B5693" s="305">
        <v>93563</v>
      </c>
      <c r="C5693" s="302" t="s">
        <v>7013</v>
      </c>
      <c r="D5693" s="305" t="s">
        <v>7004</v>
      </c>
      <c r="E5693" s="306">
        <v>1</v>
      </c>
    </row>
    <row r="5694" spans="1:5" x14ac:dyDescent="0.25">
      <c r="A5694" s="302" t="s">
        <v>7002</v>
      </c>
      <c r="B5694" s="305">
        <v>90767</v>
      </c>
      <c r="C5694" s="302" t="s">
        <v>7014</v>
      </c>
      <c r="D5694" s="305" t="s">
        <v>4</v>
      </c>
      <c r="E5694" s="306">
        <v>1</v>
      </c>
    </row>
    <row r="5695" spans="1:5" x14ac:dyDescent="0.25">
      <c r="A5695" s="302" t="s">
        <v>7002</v>
      </c>
      <c r="B5695" s="305">
        <v>93564</v>
      </c>
      <c r="C5695" s="302" t="s">
        <v>7014</v>
      </c>
      <c r="D5695" s="305" t="s">
        <v>7004</v>
      </c>
      <c r="E5695" s="306">
        <v>1</v>
      </c>
    </row>
    <row r="5696" spans="1:5" x14ac:dyDescent="0.25">
      <c r="A5696" s="302" t="s">
        <v>7002</v>
      </c>
      <c r="B5696" s="305">
        <v>88245</v>
      </c>
      <c r="C5696" s="302" t="s">
        <v>7015</v>
      </c>
      <c r="D5696" s="305" t="s">
        <v>4</v>
      </c>
      <c r="E5696" s="306">
        <v>1</v>
      </c>
    </row>
    <row r="5697" spans="1:5" x14ac:dyDescent="0.25">
      <c r="A5697" s="302" t="s">
        <v>7002</v>
      </c>
      <c r="B5697" s="305">
        <v>101381</v>
      </c>
      <c r="C5697" s="302" t="s">
        <v>7015</v>
      </c>
      <c r="D5697" s="305" t="s">
        <v>7004</v>
      </c>
      <c r="E5697" s="306">
        <v>1</v>
      </c>
    </row>
    <row r="5698" spans="1:5" x14ac:dyDescent="0.25">
      <c r="A5698" s="302" t="s">
        <v>7002</v>
      </c>
      <c r="B5698" s="305">
        <v>90768</v>
      </c>
      <c r="C5698" s="302" t="s">
        <v>7016</v>
      </c>
      <c r="D5698" s="305" t="s">
        <v>4</v>
      </c>
      <c r="E5698" s="306">
        <v>1</v>
      </c>
    </row>
    <row r="5699" spans="1:5" x14ac:dyDescent="0.25">
      <c r="A5699" s="302" t="s">
        <v>7002</v>
      </c>
      <c r="B5699" s="305">
        <v>90769</v>
      </c>
      <c r="C5699" s="302" t="s">
        <v>7017</v>
      </c>
      <c r="D5699" s="305" t="s">
        <v>4</v>
      </c>
      <c r="E5699" s="306">
        <v>1</v>
      </c>
    </row>
    <row r="5700" spans="1:5" x14ac:dyDescent="0.25">
      <c r="A5700" s="302" t="s">
        <v>7002</v>
      </c>
      <c r="B5700" s="305">
        <v>90770</v>
      </c>
      <c r="C5700" s="302" t="s">
        <v>7018</v>
      </c>
      <c r="D5700" s="305" t="s">
        <v>4</v>
      </c>
      <c r="E5700" s="306">
        <v>1</v>
      </c>
    </row>
    <row r="5701" spans="1:5" x14ac:dyDescent="0.25">
      <c r="A5701" s="302" t="s">
        <v>7002</v>
      </c>
      <c r="B5701" s="305">
        <v>93569</v>
      </c>
      <c r="C5701" s="302" t="s">
        <v>7019</v>
      </c>
      <c r="D5701" s="305" t="s">
        <v>7004</v>
      </c>
      <c r="E5701" s="306">
        <v>1</v>
      </c>
    </row>
    <row r="5702" spans="1:5" x14ac:dyDescent="0.25">
      <c r="A5702" s="302" t="s">
        <v>7002</v>
      </c>
      <c r="B5702" s="305">
        <v>93570</v>
      </c>
      <c r="C5702" s="302" t="s">
        <v>7020</v>
      </c>
      <c r="D5702" s="305" t="s">
        <v>7004</v>
      </c>
      <c r="E5702" s="306">
        <v>1</v>
      </c>
    </row>
    <row r="5703" spans="1:5" x14ac:dyDescent="0.25">
      <c r="A5703" s="302" t="s">
        <v>7002</v>
      </c>
      <c r="B5703" s="305">
        <v>93571</v>
      </c>
      <c r="C5703" s="302" t="s">
        <v>7021</v>
      </c>
      <c r="D5703" s="305" t="s">
        <v>7004</v>
      </c>
      <c r="E5703" s="306">
        <v>1</v>
      </c>
    </row>
    <row r="5704" spans="1:5" x14ac:dyDescent="0.25">
      <c r="A5704" s="302" t="s">
        <v>7002</v>
      </c>
      <c r="B5704" s="305">
        <v>101382</v>
      </c>
      <c r="C5704" s="302" t="s">
        <v>7022</v>
      </c>
      <c r="D5704" s="305" t="s">
        <v>7004</v>
      </c>
      <c r="E5704" s="306">
        <v>1</v>
      </c>
    </row>
    <row r="5705" spans="1:5" x14ac:dyDescent="0.25">
      <c r="A5705" s="302" t="s">
        <v>7002</v>
      </c>
      <c r="B5705" s="305">
        <v>88246</v>
      </c>
      <c r="C5705" s="302" t="s">
        <v>7023</v>
      </c>
      <c r="D5705" s="305" t="s">
        <v>4</v>
      </c>
      <c r="E5705" s="306">
        <v>1</v>
      </c>
    </row>
    <row r="5706" spans="1:5" x14ac:dyDescent="0.25">
      <c r="A5706" s="302" t="s">
        <v>7002</v>
      </c>
      <c r="B5706" s="305">
        <v>100303</v>
      </c>
      <c r="C5706" s="302" t="s">
        <v>7024</v>
      </c>
      <c r="D5706" s="305" t="s">
        <v>4</v>
      </c>
      <c r="E5706" s="306">
        <v>1</v>
      </c>
    </row>
    <row r="5707" spans="1:5" x14ac:dyDescent="0.25">
      <c r="A5707" s="302" t="s">
        <v>7002</v>
      </c>
      <c r="B5707" s="305">
        <v>101383</v>
      </c>
      <c r="C5707" s="302" t="s">
        <v>7024</v>
      </c>
      <c r="D5707" s="305" t="s">
        <v>7004</v>
      </c>
      <c r="E5707" s="306">
        <v>1</v>
      </c>
    </row>
    <row r="5708" spans="1:5" x14ac:dyDescent="0.25">
      <c r="A5708" s="302" t="s">
        <v>7002</v>
      </c>
      <c r="B5708" s="305">
        <v>88247</v>
      </c>
      <c r="C5708" s="302" t="s">
        <v>80</v>
      </c>
      <c r="D5708" s="305" t="s">
        <v>4</v>
      </c>
      <c r="E5708" s="306">
        <v>1</v>
      </c>
    </row>
    <row r="5709" spans="1:5" x14ac:dyDescent="0.25">
      <c r="A5709" s="302" t="s">
        <v>7002</v>
      </c>
      <c r="B5709" s="305">
        <v>88248</v>
      </c>
      <c r="C5709" s="302" t="s">
        <v>7025</v>
      </c>
      <c r="D5709" s="305" t="s">
        <v>4</v>
      </c>
      <c r="E5709" s="306">
        <v>1</v>
      </c>
    </row>
    <row r="5710" spans="1:5" x14ac:dyDescent="0.25">
      <c r="A5710" s="302" t="s">
        <v>7002</v>
      </c>
      <c r="B5710" s="305">
        <v>101384</v>
      </c>
      <c r="C5710" s="302" t="s">
        <v>7025</v>
      </c>
      <c r="D5710" s="305" t="s">
        <v>7004</v>
      </c>
      <c r="E5710" s="306">
        <v>1</v>
      </c>
    </row>
    <row r="5711" spans="1:5" x14ac:dyDescent="0.25">
      <c r="A5711" s="302" t="s">
        <v>7002</v>
      </c>
      <c r="B5711" s="305">
        <v>90772</v>
      </c>
      <c r="C5711" s="302" t="s">
        <v>7026</v>
      </c>
      <c r="D5711" s="305" t="s">
        <v>4</v>
      </c>
      <c r="E5711" s="306">
        <v>1</v>
      </c>
    </row>
    <row r="5712" spans="1:5" x14ac:dyDescent="0.25">
      <c r="A5712" s="302" t="s">
        <v>7002</v>
      </c>
      <c r="B5712" s="305">
        <v>93566</v>
      </c>
      <c r="C5712" s="302" t="s">
        <v>7026</v>
      </c>
      <c r="D5712" s="305" t="s">
        <v>7004</v>
      </c>
      <c r="E5712" s="306">
        <v>1</v>
      </c>
    </row>
    <row r="5713" spans="1:5" x14ac:dyDescent="0.25">
      <c r="A5713" s="302" t="s">
        <v>7002</v>
      </c>
      <c r="B5713" s="305">
        <v>101385</v>
      </c>
      <c r="C5713" s="302" t="s">
        <v>7027</v>
      </c>
      <c r="D5713" s="305" t="s">
        <v>7004</v>
      </c>
      <c r="E5713" s="306">
        <v>1</v>
      </c>
    </row>
    <row r="5714" spans="1:5" x14ac:dyDescent="0.25">
      <c r="A5714" s="302" t="s">
        <v>7002</v>
      </c>
      <c r="B5714" s="305">
        <v>88249</v>
      </c>
      <c r="C5714" s="302" t="s">
        <v>7028</v>
      </c>
      <c r="D5714" s="305" t="s">
        <v>4</v>
      </c>
      <c r="E5714" s="306">
        <v>1</v>
      </c>
    </row>
    <row r="5715" spans="1:5" x14ac:dyDescent="0.25">
      <c r="A5715" s="302" t="s">
        <v>7002</v>
      </c>
      <c r="B5715" s="305">
        <v>88250</v>
      </c>
      <c r="C5715" s="302" t="s">
        <v>7029</v>
      </c>
      <c r="D5715" s="305" t="s">
        <v>4</v>
      </c>
      <c r="E5715" s="306">
        <v>1</v>
      </c>
    </row>
    <row r="5716" spans="1:5" x14ac:dyDescent="0.25">
      <c r="A5716" s="302" t="s">
        <v>7002</v>
      </c>
      <c r="B5716" s="305">
        <v>101386</v>
      </c>
      <c r="C5716" s="302" t="s">
        <v>7029</v>
      </c>
      <c r="D5716" s="305" t="s">
        <v>7004</v>
      </c>
      <c r="E5716" s="306">
        <v>1</v>
      </c>
    </row>
    <row r="5717" spans="1:5" x14ac:dyDescent="0.25">
      <c r="A5717" s="302" t="s">
        <v>7002</v>
      </c>
      <c r="B5717" s="305">
        <v>101387</v>
      </c>
      <c r="C5717" s="302" t="s">
        <v>7030</v>
      </c>
      <c r="D5717" s="305" t="s">
        <v>7004</v>
      </c>
      <c r="E5717" s="306">
        <v>1</v>
      </c>
    </row>
    <row r="5718" spans="1:5" x14ac:dyDescent="0.25">
      <c r="A5718" s="302" t="s">
        <v>7002</v>
      </c>
      <c r="B5718" s="305">
        <v>88251</v>
      </c>
      <c r="C5718" s="302" t="s">
        <v>7031</v>
      </c>
      <c r="D5718" s="305" t="s">
        <v>4</v>
      </c>
      <c r="E5718" s="306">
        <v>1</v>
      </c>
    </row>
    <row r="5719" spans="1:5" x14ac:dyDescent="0.25">
      <c r="A5719" s="302" t="s">
        <v>7002</v>
      </c>
      <c r="B5719" s="305">
        <v>88252</v>
      </c>
      <c r="C5719" s="302" t="s">
        <v>7032</v>
      </c>
      <c r="D5719" s="305" t="s">
        <v>4</v>
      </c>
      <c r="E5719" s="306">
        <v>1</v>
      </c>
    </row>
    <row r="5720" spans="1:5" x14ac:dyDescent="0.25">
      <c r="A5720" s="302" t="s">
        <v>7002</v>
      </c>
      <c r="B5720" s="305">
        <v>101388</v>
      </c>
      <c r="C5720" s="302" t="s">
        <v>7032</v>
      </c>
      <c r="D5720" s="305" t="s">
        <v>7004</v>
      </c>
      <c r="E5720" s="306">
        <v>1</v>
      </c>
    </row>
    <row r="5721" spans="1:5" x14ac:dyDescent="0.25">
      <c r="A5721" s="302" t="s">
        <v>7002</v>
      </c>
      <c r="B5721" s="305">
        <v>88253</v>
      </c>
      <c r="C5721" s="302" t="s">
        <v>7033</v>
      </c>
      <c r="D5721" s="305" t="s">
        <v>4</v>
      </c>
      <c r="E5721" s="306">
        <v>1</v>
      </c>
    </row>
    <row r="5722" spans="1:5" x14ac:dyDescent="0.25">
      <c r="A5722" s="302" t="s">
        <v>7002</v>
      </c>
      <c r="B5722" s="305">
        <v>101389</v>
      </c>
      <c r="C5722" s="302" t="s">
        <v>7033</v>
      </c>
      <c r="D5722" s="305" t="s">
        <v>7004</v>
      </c>
      <c r="E5722" s="306">
        <v>1</v>
      </c>
    </row>
    <row r="5723" spans="1:5" x14ac:dyDescent="0.25">
      <c r="A5723" s="302" t="s">
        <v>7002</v>
      </c>
      <c r="B5723" s="305">
        <v>101390</v>
      </c>
      <c r="C5723" s="302" t="s">
        <v>7034</v>
      </c>
      <c r="D5723" s="305" t="s">
        <v>7004</v>
      </c>
      <c r="E5723" s="306">
        <v>1</v>
      </c>
    </row>
    <row r="5724" spans="1:5" x14ac:dyDescent="0.25">
      <c r="A5724" s="302" t="s">
        <v>7002</v>
      </c>
      <c r="B5724" s="305">
        <v>88255</v>
      </c>
      <c r="C5724" s="302" t="s">
        <v>7035</v>
      </c>
      <c r="D5724" s="305" t="s">
        <v>4</v>
      </c>
      <c r="E5724" s="306">
        <v>1</v>
      </c>
    </row>
    <row r="5725" spans="1:5" x14ac:dyDescent="0.25">
      <c r="A5725" s="302" t="s">
        <v>7002</v>
      </c>
      <c r="B5725" s="305">
        <v>88256</v>
      </c>
      <c r="C5725" s="302" t="s">
        <v>7036</v>
      </c>
      <c r="D5725" s="305" t="s">
        <v>4</v>
      </c>
      <c r="E5725" s="306">
        <v>1</v>
      </c>
    </row>
    <row r="5726" spans="1:5" x14ac:dyDescent="0.25">
      <c r="A5726" s="302" t="s">
        <v>7002</v>
      </c>
      <c r="B5726" s="305">
        <v>101391</v>
      </c>
      <c r="C5726" s="302" t="s">
        <v>7036</v>
      </c>
      <c r="D5726" s="305" t="s">
        <v>7004</v>
      </c>
      <c r="E5726" s="306">
        <v>1</v>
      </c>
    </row>
    <row r="5727" spans="1:5" x14ac:dyDescent="0.25">
      <c r="A5727" s="302" t="s">
        <v>7002</v>
      </c>
      <c r="B5727" s="305">
        <v>88257</v>
      </c>
      <c r="C5727" s="302" t="s">
        <v>7037</v>
      </c>
      <c r="D5727" s="305" t="s">
        <v>4</v>
      </c>
      <c r="E5727" s="306">
        <v>1</v>
      </c>
    </row>
    <row r="5728" spans="1:5" x14ac:dyDescent="0.25">
      <c r="A5728" s="302" t="s">
        <v>7002</v>
      </c>
      <c r="B5728" s="305">
        <v>101392</v>
      </c>
      <c r="C5728" s="302" t="s">
        <v>7038</v>
      </c>
      <c r="D5728" s="305" t="s">
        <v>7004</v>
      </c>
      <c r="E5728" s="306">
        <v>1</v>
      </c>
    </row>
    <row r="5729" spans="1:5" x14ac:dyDescent="0.25">
      <c r="A5729" s="302" t="s">
        <v>7002</v>
      </c>
      <c r="B5729" s="305">
        <v>88260</v>
      </c>
      <c r="C5729" s="302" t="s">
        <v>7039</v>
      </c>
      <c r="D5729" s="305" t="s">
        <v>4</v>
      </c>
      <c r="E5729" s="306">
        <v>1</v>
      </c>
    </row>
    <row r="5730" spans="1:5" x14ac:dyDescent="0.25">
      <c r="A5730" s="302" t="s">
        <v>7002</v>
      </c>
      <c r="B5730" s="305">
        <v>101394</v>
      </c>
      <c r="C5730" s="302" t="s">
        <v>7039</v>
      </c>
      <c r="D5730" s="305" t="s">
        <v>7004</v>
      </c>
      <c r="E5730" s="306">
        <v>1</v>
      </c>
    </row>
    <row r="5731" spans="1:5" x14ac:dyDescent="0.25">
      <c r="A5731" s="302" t="s">
        <v>7002</v>
      </c>
      <c r="B5731" s="305">
        <v>101395</v>
      </c>
      <c r="C5731" s="302" t="s">
        <v>7040</v>
      </c>
      <c r="D5731" s="305" t="s">
        <v>7004</v>
      </c>
      <c r="E5731" s="306">
        <v>1</v>
      </c>
    </row>
    <row r="5732" spans="1:5" x14ac:dyDescent="0.25">
      <c r="A5732" s="302" t="s">
        <v>7002</v>
      </c>
      <c r="B5732" s="305">
        <v>88261</v>
      </c>
      <c r="C5732" s="302" t="s">
        <v>7041</v>
      </c>
      <c r="D5732" s="305" t="s">
        <v>4</v>
      </c>
      <c r="E5732" s="306">
        <v>1</v>
      </c>
    </row>
    <row r="5733" spans="1:5" x14ac:dyDescent="0.25">
      <c r="A5733" s="302" t="s">
        <v>7002</v>
      </c>
      <c r="B5733" s="305">
        <v>101396</v>
      </c>
      <c r="C5733" s="302" t="s">
        <v>7041</v>
      </c>
      <c r="D5733" s="305" t="s">
        <v>7004</v>
      </c>
      <c r="E5733" s="306">
        <v>1</v>
      </c>
    </row>
    <row r="5734" spans="1:5" x14ac:dyDescent="0.25">
      <c r="A5734" s="302" t="s">
        <v>7002</v>
      </c>
      <c r="B5734" s="305">
        <v>88262</v>
      </c>
      <c r="C5734" s="302" t="s">
        <v>7042</v>
      </c>
      <c r="D5734" s="305" t="s">
        <v>4</v>
      </c>
      <c r="E5734" s="306">
        <v>1</v>
      </c>
    </row>
    <row r="5735" spans="1:5" x14ac:dyDescent="0.25">
      <c r="A5735" s="302" t="s">
        <v>7002</v>
      </c>
      <c r="B5735" s="305">
        <v>101397</v>
      </c>
      <c r="C5735" s="302" t="s">
        <v>7042</v>
      </c>
      <c r="D5735" s="305" t="s">
        <v>7004</v>
      </c>
      <c r="E5735" s="306">
        <v>1</v>
      </c>
    </row>
    <row r="5736" spans="1:5" x14ac:dyDescent="0.25">
      <c r="A5736" s="302" t="s">
        <v>7002</v>
      </c>
      <c r="B5736" s="305">
        <v>101398</v>
      </c>
      <c r="C5736" s="302" t="s">
        <v>7043</v>
      </c>
      <c r="D5736" s="305" t="s">
        <v>7004</v>
      </c>
      <c r="E5736" s="306">
        <v>1</v>
      </c>
    </row>
    <row r="5737" spans="1:5" x14ac:dyDescent="0.25">
      <c r="A5737" s="302" t="s">
        <v>7002</v>
      </c>
      <c r="B5737" s="305">
        <v>88263</v>
      </c>
      <c r="C5737" s="302" t="s">
        <v>7044</v>
      </c>
      <c r="D5737" s="305" t="s">
        <v>4</v>
      </c>
      <c r="E5737" s="306">
        <v>1</v>
      </c>
    </row>
    <row r="5738" spans="1:5" x14ac:dyDescent="0.25">
      <c r="A5738" s="302" t="s">
        <v>7002</v>
      </c>
      <c r="B5738" s="305">
        <v>95308</v>
      </c>
      <c r="C5738" s="302" t="s">
        <v>7045</v>
      </c>
      <c r="D5738" s="305" t="s">
        <v>4</v>
      </c>
      <c r="E5738" s="306">
        <v>1</v>
      </c>
    </row>
    <row r="5739" spans="1:5" x14ac:dyDescent="0.25">
      <c r="A5739" s="302" t="s">
        <v>7002</v>
      </c>
      <c r="B5739" s="305">
        <v>101286</v>
      </c>
      <c r="C5739" s="302" t="s">
        <v>7046</v>
      </c>
      <c r="D5739" s="305" t="s">
        <v>7004</v>
      </c>
      <c r="E5739" s="306">
        <v>1</v>
      </c>
    </row>
    <row r="5740" spans="1:5" x14ac:dyDescent="0.25">
      <c r="A5740" s="302" t="s">
        <v>7002</v>
      </c>
      <c r="B5740" s="305">
        <v>95309</v>
      </c>
      <c r="C5740" s="302" t="s">
        <v>7047</v>
      </c>
      <c r="D5740" s="305" t="s">
        <v>4</v>
      </c>
      <c r="E5740" s="306">
        <v>1</v>
      </c>
    </row>
    <row r="5741" spans="1:5" x14ac:dyDescent="0.25">
      <c r="A5741" s="302" t="s">
        <v>7002</v>
      </c>
      <c r="B5741" s="305">
        <v>101287</v>
      </c>
      <c r="C5741" s="302" t="s">
        <v>7048</v>
      </c>
      <c r="D5741" s="305" t="s">
        <v>7004</v>
      </c>
      <c r="E5741" s="306">
        <v>1</v>
      </c>
    </row>
    <row r="5742" spans="1:5" x14ac:dyDescent="0.25">
      <c r="A5742" s="302" t="s">
        <v>7002</v>
      </c>
      <c r="B5742" s="305">
        <v>95310</v>
      </c>
      <c r="C5742" s="302" t="s">
        <v>7049</v>
      </c>
      <c r="D5742" s="305" t="s">
        <v>4</v>
      </c>
      <c r="E5742" s="306">
        <v>1</v>
      </c>
    </row>
    <row r="5743" spans="1:5" x14ac:dyDescent="0.25">
      <c r="A5743" s="302" t="s">
        <v>7002</v>
      </c>
      <c r="B5743" s="305">
        <v>101288</v>
      </c>
      <c r="C5743" s="302" t="s">
        <v>7050</v>
      </c>
      <c r="D5743" s="305" t="s">
        <v>7004</v>
      </c>
      <c r="E5743" s="306">
        <v>1</v>
      </c>
    </row>
    <row r="5744" spans="1:5" x14ac:dyDescent="0.25">
      <c r="A5744" s="302" t="s">
        <v>7002</v>
      </c>
      <c r="B5744" s="305">
        <v>95311</v>
      </c>
      <c r="C5744" s="302" t="s">
        <v>7051</v>
      </c>
      <c r="D5744" s="305" t="s">
        <v>4</v>
      </c>
      <c r="E5744" s="306">
        <v>1</v>
      </c>
    </row>
    <row r="5745" spans="1:5" x14ac:dyDescent="0.25">
      <c r="A5745" s="302" t="s">
        <v>7002</v>
      </c>
      <c r="B5745" s="305">
        <v>101289</v>
      </c>
      <c r="C5745" s="302" t="s">
        <v>7052</v>
      </c>
      <c r="D5745" s="305" t="s">
        <v>7004</v>
      </c>
      <c r="E5745" s="306">
        <v>1</v>
      </c>
    </row>
    <row r="5746" spans="1:5" x14ac:dyDescent="0.25">
      <c r="A5746" s="302" t="s">
        <v>7002</v>
      </c>
      <c r="B5746" s="305">
        <v>95312</v>
      </c>
      <c r="C5746" s="302" t="s">
        <v>7053</v>
      </c>
      <c r="D5746" s="305" t="s">
        <v>4</v>
      </c>
      <c r="E5746" s="306">
        <v>1</v>
      </c>
    </row>
    <row r="5747" spans="1:5" x14ac:dyDescent="0.25">
      <c r="A5747" s="302" t="s">
        <v>7002</v>
      </c>
      <c r="B5747" s="305">
        <v>100291</v>
      </c>
      <c r="C5747" s="302" t="s">
        <v>7054</v>
      </c>
      <c r="D5747" s="305" t="s">
        <v>4</v>
      </c>
      <c r="E5747" s="306">
        <v>1</v>
      </c>
    </row>
    <row r="5748" spans="1:5" x14ac:dyDescent="0.25">
      <c r="A5748" s="302" t="s">
        <v>7002</v>
      </c>
      <c r="B5748" s="305">
        <v>101290</v>
      </c>
      <c r="C5748" s="302" t="s">
        <v>7055</v>
      </c>
      <c r="D5748" s="305" t="s">
        <v>7004</v>
      </c>
      <c r="E5748" s="306">
        <v>1</v>
      </c>
    </row>
    <row r="5749" spans="1:5" x14ac:dyDescent="0.25">
      <c r="A5749" s="302" t="s">
        <v>7002</v>
      </c>
      <c r="B5749" s="305">
        <v>101291</v>
      </c>
      <c r="C5749" s="302" t="s">
        <v>7056</v>
      </c>
      <c r="D5749" s="305" t="s">
        <v>7004</v>
      </c>
      <c r="E5749" s="306">
        <v>1</v>
      </c>
    </row>
    <row r="5750" spans="1:5" x14ac:dyDescent="0.25">
      <c r="A5750" s="302" t="s">
        <v>7002</v>
      </c>
      <c r="B5750" s="305">
        <v>95313</v>
      </c>
      <c r="C5750" s="302" t="s">
        <v>7057</v>
      </c>
      <c r="D5750" s="305" t="s">
        <v>4</v>
      </c>
      <c r="E5750" s="306">
        <v>1</v>
      </c>
    </row>
    <row r="5751" spans="1:5" x14ac:dyDescent="0.25">
      <c r="A5751" s="302" t="s">
        <v>7002</v>
      </c>
      <c r="B5751" s="305">
        <v>101292</v>
      </c>
      <c r="C5751" s="302" t="s">
        <v>7058</v>
      </c>
      <c r="D5751" s="305" t="s">
        <v>7004</v>
      </c>
      <c r="E5751" s="306">
        <v>1</v>
      </c>
    </row>
    <row r="5752" spans="1:5" x14ac:dyDescent="0.25">
      <c r="A5752" s="302" t="s">
        <v>7002</v>
      </c>
      <c r="B5752" s="305">
        <v>95392</v>
      </c>
      <c r="C5752" s="302" t="s">
        <v>7059</v>
      </c>
      <c r="D5752" s="305" t="s">
        <v>4</v>
      </c>
      <c r="E5752" s="306">
        <v>1</v>
      </c>
    </row>
    <row r="5753" spans="1:5" x14ac:dyDescent="0.25">
      <c r="A5753" s="302" t="s">
        <v>7002</v>
      </c>
      <c r="B5753" s="305">
        <v>95413</v>
      </c>
      <c r="C5753" s="302" t="s">
        <v>7060</v>
      </c>
      <c r="D5753" s="305" t="s">
        <v>7004</v>
      </c>
      <c r="E5753" s="306">
        <v>1</v>
      </c>
    </row>
    <row r="5754" spans="1:5" x14ac:dyDescent="0.25">
      <c r="A5754" s="302" t="s">
        <v>7002</v>
      </c>
      <c r="B5754" s="305">
        <v>95393</v>
      </c>
      <c r="C5754" s="302" t="s">
        <v>7061</v>
      </c>
      <c r="D5754" s="305" t="s">
        <v>4</v>
      </c>
      <c r="E5754" s="306">
        <v>1</v>
      </c>
    </row>
    <row r="5755" spans="1:5" x14ac:dyDescent="0.25">
      <c r="A5755" s="302" t="s">
        <v>7002</v>
      </c>
      <c r="B5755" s="305">
        <v>95414</v>
      </c>
      <c r="C5755" s="302" t="s">
        <v>7062</v>
      </c>
      <c r="D5755" s="305" t="s">
        <v>7004</v>
      </c>
      <c r="E5755" s="306">
        <v>1</v>
      </c>
    </row>
    <row r="5756" spans="1:5" x14ac:dyDescent="0.25">
      <c r="A5756" s="302" t="s">
        <v>7002</v>
      </c>
      <c r="B5756" s="305">
        <v>95314</v>
      </c>
      <c r="C5756" s="302" t="s">
        <v>7063</v>
      </c>
      <c r="D5756" s="305" t="s">
        <v>4</v>
      </c>
      <c r="E5756" s="306">
        <v>1</v>
      </c>
    </row>
    <row r="5757" spans="1:5" x14ac:dyDescent="0.25">
      <c r="A5757" s="302" t="s">
        <v>7002</v>
      </c>
      <c r="B5757" s="305">
        <v>101293</v>
      </c>
      <c r="C5757" s="302" t="s">
        <v>7064</v>
      </c>
      <c r="D5757" s="305" t="s">
        <v>7004</v>
      </c>
      <c r="E5757" s="306">
        <v>1</v>
      </c>
    </row>
    <row r="5758" spans="1:5" x14ac:dyDescent="0.25">
      <c r="A5758" s="302" t="s">
        <v>7002</v>
      </c>
      <c r="B5758" s="305">
        <v>95394</v>
      </c>
      <c r="C5758" s="302" t="s">
        <v>7065</v>
      </c>
      <c r="D5758" s="305" t="s">
        <v>4</v>
      </c>
      <c r="E5758" s="306">
        <v>1</v>
      </c>
    </row>
    <row r="5759" spans="1:5" x14ac:dyDescent="0.25">
      <c r="A5759" s="302" t="s">
        <v>7002</v>
      </c>
      <c r="B5759" s="305">
        <v>95395</v>
      </c>
      <c r="C5759" s="302" t="s">
        <v>7066</v>
      </c>
      <c r="D5759" s="305" t="s">
        <v>4</v>
      </c>
      <c r="E5759" s="306">
        <v>1</v>
      </c>
    </row>
    <row r="5760" spans="1:5" x14ac:dyDescent="0.25">
      <c r="A5760" s="302" t="s">
        <v>7002</v>
      </c>
      <c r="B5760" s="305">
        <v>95396</v>
      </c>
      <c r="C5760" s="302" t="s">
        <v>7067</v>
      </c>
      <c r="D5760" s="305" t="s">
        <v>4</v>
      </c>
      <c r="E5760" s="306">
        <v>1</v>
      </c>
    </row>
    <row r="5761" spans="1:5" x14ac:dyDescent="0.25">
      <c r="A5761" s="302" t="s">
        <v>7002</v>
      </c>
      <c r="B5761" s="305">
        <v>95419</v>
      </c>
      <c r="C5761" s="302" t="s">
        <v>7068</v>
      </c>
      <c r="D5761" s="305" t="s">
        <v>7004</v>
      </c>
      <c r="E5761" s="306">
        <v>1</v>
      </c>
    </row>
    <row r="5762" spans="1:5" x14ac:dyDescent="0.25">
      <c r="A5762" s="302" t="s">
        <v>7002</v>
      </c>
      <c r="B5762" s="305">
        <v>95420</v>
      </c>
      <c r="C5762" s="302" t="s">
        <v>7069</v>
      </c>
      <c r="D5762" s="305" t="s">
        <v>7004</v>
      </c>
      <c r="E5762" s="306">
        <v>1</v>
      </c>
    </row>
    <row r="5763" spans="1:5" x14ac:dyDescent="0.25">
      <c r="A5763" s="302" t="s">
        <v>7002</v>
      </c>
      <c r="B5763" s="305">
        <v>95421</v>
      </c>
      <c r="C5763" s="302" t="s">
        <v>7070</v>
      </c>
      <c r="D5763" s="305" t="s">
        <v>7004</v>
      </c>
      <c r="E5763" s="306">
        <v>1</v>
      </c>
    </row>
    <row r="5764" spans="1:5" x14ac:dyDescent="0.25">
      <c r="A5764" s="302" t="s">
        <v>7002</v>
      </c>
      <c r="B5764" s="305">
        <v>101294</v>
      </c>
      <c r="C5764" s="302" t="s">
        <v>7071</v>
      </c>
      <c r="D5764" s="305" t="s">
        <v>7004</v>
      </c>
      <c r="E5764" s="306">
        <v>1</v>
      </c>
    </row>
    <row r="5765" spans="1:5" x14ac:dyDescent="0.25">
      <c r="A5765" s="302" t="s">
        <v>7002</v>
      </c>
      <c r="B5765" s="305">
        <v>95315</v>
      </c>
      <c r="C5765" s="302" t="s">
        <v>7072</v>
      </c>
      <c r="D5765" s="305" t="s">
        <v>4</v>
      </c>
      <c r="E5765" s="306">
        <v>1</v>
      </c>
    </row>
    <row r="5766" spans="1:5" x14ac:dyDescent="0.25">
      <c r="A5766" s="302" t="s">
        <v>7002</v>
      </c>
      <c r="B5766" s="305">
        <v>100293</v>
      </c>
      <c r="C5766" s="302" t="s">
        <v>7073</v>
      </c>
      <c r="D5766" s="305" t="s">
        <v>4</v>
      </c>
      <c r="E5766" s="306">
        <v>1</v>
      </c>
    </row>
    <row r="5767" spans="1:5" x14ac:dyDescent="0.25">
      <c r="A5767" s="302" t="s">
        <v>7002</v>
      </c>
      <c r="B5767" s="305">
        <v>101295</v>
      </c>
      <c r="C5767" s="302" t="s">
        <v>7074</v>
      </c>
      <c r="D5767" s="305" t="s">
        <v>7004</v>
      </c>
      <c r="E5767" s="306">
        <v>1</v>
      </c>
    </row>
    <row r="5768" spans="1:5" x14ac:dyDescent="0.25">
      <c r="A5768" s="302" t="s">
        <v>7002</v>
      </c>
      <c r="B5768" s="305">
        <v>95316</v>
      </c>
      <c r="C5768" s="302" t="s">
        <v>7075</v>
      </c>
      <c r="D5768" s="305" t="s">
        <v>4</v>
      </c>
      <c r="E5768" s="306">
        <v>1</v>
      </c>
    </row>
    <row r="5769" spans="1:5" x14ac:dyDescent="0.25">
      <c r="A5769" s="302" t="s">
        <v>7002</v>
      </c>
      <c r="B5769" s="305">
        <v>95317</v>
      </c>
      <c r="C5769" s="302" t="s">
        <v>7076</v>
      </c>
      <c r="D5769" s="305" t="s">
        <v>4</v>
      </c>
      <c r="E5769" s="306">
        <v>1</v>
      </c>
    </row>
    <row r="5770" spans="1:5" x14ac:dyDescent="0.25">
      <c r="A5770" s="302" t="s">
        <v>7002</v>
      </c>
      <c r="B5770" s="305">
        <v>101296</v>
      </c>
      <c r="C5770" s="302" t="s">
        <v>7077</v>
      </c>
      <c r="D5770" s="305" t="s">
        <v>7004</v>
      </c>
      <c r="E5770" s="306">
        <v>1</v>
      </c>
    </row>
    <row r="5771" spans="1:5" x14ac:dyDescent="0.25">
      <c r="A5771" s="302" t="s">
        <v>7002</v>
      </c>
      <c r="B5771" s="305">
        <v>95398</v>
      </c>
      <c r="C5771" s="302" t="s">
        <v>7078</v>
      </c>
      <c r="D5771" s="305" t="s">
        <v>4</v>
      </c>
      <c r="E5771" s="306">
        <v>1</v>
      </c>
    </row>
    <row r="5772" spans="1:5" x14ac:dyDescent="0.25">
      <c r="A5772" s="302" t="s">
        <v>7002</v>
      </c>
      <c r="B5772" s="305">
        <v>95416</v>
      </c>
      <c r="C5772" s="302" t="s">
        <v>7079</v>
      </c>
      <c r="D5772" s="305" t="s">
        <v>7004</v>
      </c>
      <c r="E5772" s="306">
        <v>1</v>
      </c>
    </row>
    <row r="5773" spans="1:5" x14ac:dyDescent="0.25">
      <c r="A5773" s="302" t="s">
        <v>7002</v>
      </c>
      <c r="B5773" s="305">
        <v>101297</v>
      </c>
      <c r="C5773" s="302" t="s">
        <v>7080</v>
      </c>
      <c r="D5773" s="305" t="s">
        <v>7004</v>
      </c>
      <c r="E5773" s="306">
        <v>1</v>
      </c>
    </row>
    <row r="5774" spans="1:5" x14ac:dyDescent="0.25">
      <c r="A5774" s="302" t="s">
        <v>7002</v>
      </c>
      <c r="B5774" s="305">
        <v>95318</v>
      </c>
      <c r="C5774" s="302" t="s">
        <v>7081</v>
      </c>
      <c r="D5774" s="305" t="s">
        <v>4</v>
      </c>
      <c r="E5774" s="306">
        <v>1</v>
      </c>
    </row>
    <row r="5775" spans="1:5" x14ac:dyDescent="0.25">
      <c r="A5775" s="302" t="s">
        <v>7002</v>
      </c>
      <c r="B5775" s="305">
        <v>101298</v>
      </c>
      <c r="C5775" s="302" t="s">
        <v>7082</v>
      </c>
      <c r="D5775" s="305" t="s">
        <v>7004</v>
      </c>
      <c r="E5775" s="306">
        <v>1</v>
      </c>
    </row>
    <row r="5776" spans="1:5" x14ac:dyDescent="0.25">
      <c r="A5776" s="302" t="s">
        <v>7002</v>
      </c>
      <c r="B5776" s="305">
        <v>95319</v>
      </c>
      <c r="C5776" s="302" t="s">
        <v>7083</v>
      </c>
      <c r="D5776" s="305" t="s">
        <v>4</v>
      </c>
      <c r="E5776" s="306">
        <v>1</v>
      </c>
    </row>
    <row r="5777" spans="1:5" x14ac:dyDescent="0.25">
      <c r="A5777" s="302" t="s">
        <v>7002</v>
      </c>
      <c r="B5777" s="305">
        <v>101299</v>
      </c>
      <c r="C5777" s="302" t="s">
        <v>7084</v>
      </c>
      <c r="D5777" s="305" t="s">
        <v>7004</v>
      </c>
      <c r="E5777" s="306">
        <v>1</v>
      </c>
    </row>
    <row r="5778" spans="1:5" x14ac:dyDescent="0.25">
      <c r="A5778" s="302" t="s">
        <v>7002</v>
      </c>
      <c r="B5778" s="305">
        <v>95320</v>
      </c>
      <c r="C5778" s="302" t="s">
        <v>7085</v>
      </c>
      <c r="D5778" s="305" t="s">
        <v>4</v>
      </c>
      <c r="E5778" s="306">
        <v>1</v>
      </c>
    </row>
    <row r="5779" spans="1:5" x14ac:dyDescent="0.25">
      <c r="A5779" s="302" t="s">
        <v>7002</v>
      </c>
      <c r="B5779" s="305">
        <v>95321</v>
      </c>
      <c r="C5779" s="302" t="s">
        <v>7086</v>
      </c>
      <c r="D5779" s="305" t="s">
        <v>4</v>
      </c>
      <c r="E5779" s="306">
        <v>1</v>
      </c>
    </row>
    <row r="5780" spans="1:5" x14ac:dyDescent="0.25">
      <c r="A5780" s="302" t="s">
        <v>7002</v>
      </c>
      <c r="B5780" s="305">
        <v>101300</v>
      </c>
      <c r="C5780" s="302" t="s">
        <v>7087</v>
      </c>
      <c r="D5780" s="305" t="s">
        <v>7004</v>
      </c>
      <c r="E5780" s="306">
        <v>1</v>
      </c>
    </row>
    <row r="5781" spans="1:5" x14ac:dyDescent="0.25">
      <c r="A5781" s="302" t="s">
        <v>7002</v>
      </c>
      <c r="B5781" s="305">
        <v>95322</v>
      </c>
      <c r="C5781" s="302" t="s">
        <v>7088</v>
      </c>
      <c r="D5781" s="305" t="s">
        <v>4</v>
      </c>
      <c r="E5781" s="306">
        <v>1</v>
      </c>
    </row>
    <row r="5782" spans="1:5" x14ac:dyDescent="0.25">
      <c r="A5782" s="302" t="s">
        <v>7002</v>
      </c>
      <c r="B5782" s="305">
        <v>101301</v>
      </c>
      <c r="C5782" s="302" t="s">
        <v>7089</v>
      </c>
      <c r="D5782" s="305" t="s">
        <v>7004</v>
      </c>
      <c r="E5782" s="306">
        <v>1</v>
      </c>
    </row>
    <row r="5783" spans="1:5" x14ac:dyDescent="0.25">
      <c r="A5783" s="302" t="s">
        <v>7002</v>
      </c>
      <c r="B5783" s="305">
        <v>95323</v>
      </c>
      <c r="C5783" s="302" t="s">
        <v>7090</v>
      </c>
      <c r="D5783" s="305" t="s">
        <v>4</v>
      </c>
      <c r="E5783" s="306">
        <v>1</v>
      </c>
    </row>
    <row r="5784" spans="1:5" x14ac:dyDescent="0.25">
      <c r="A5784" s="302" t="s">
        <v>7002</v>
      </c>
      <c r="B5784" s="305">
        <v>101302</v>
      </c>
      <c r="C5784" s="302" t="s">
        <v>7091</v>
      </c>
      <c r="D5784" s="305" t="s">
        <v>7004</v>
      </c>
      <c r="E5784" s="306">
        <v>1</v>
      </c>
    </row>
    <row r="5785" spans="1:5" x14ac:dyDescent="0.25">
      <c r="A5785" s="302" t="s">
        <v>7002</v>
      </c>
      <c r="B5785" s="305">
        <v>95324</v>
      </c>
      <c r="C5785" s="302" t="s">
        <v>7092</v>
      </c>
      <c r="D5785" s="305" t="s">
        <v>4</v>
      </c>
      <c r="E5785" s="306">
        <v>1</v>
      </c>
    </row>
    <row r="5786" spans="1:5" x14ac:dyDescent="0.25">
      <c r="A5786" s="302" t="s">
        <v>7002</v>
      </c>
      <c r="B5786" s="305">
        <v>101304</v>
      </c>
      <c r="C5786" s="302" t="s">
        <v>7093</v>
      </c>
      <c r="D5786" s="305" t="s">
        <v>7004</v>
      </c>
      <c r="E5786" s="306">
        <v>1</v>
      </c>
    </row>
    <row r="5787" spans="1:5" x14ac:dyDescent="0.25">
      <c r="A5787" s="302" t="s">
        <v>7002</v>
      </c>
      <c r="B5787" s="305">
        <v>95325</v>
      </c>
      <c r="C5787" s="302" t="s">
        <v>7094</v>
      </c>
      <c r="D5787" s="305" t="s">
        <v>4</v>
      </c>
      <c r="E5787" s="306">
        <v>1</v>
      </c>
    </row>
    <row r="5788" spans="1:5" x14ac:dyDescent="0.25">
      <c r="A5788" s="302" t="s">
        <v>7002</v>
      </c>
      <c r="B5788" s="305">
        <v>101305</v>
      </c>
      <c r="C5788" s="302" t="s">
        <v>7095</v>
      </c>
      <c r="D5788" s="305" t="s">
        <v>7004</v>
      </c>
      <c r="E5788" s="306">
        <v>1</v>
      </c>
    </row>
    <row r="5789" spans="1:5" x14ac:dyDescent="0.25">
      <c r="A5789" s="302" t="s">
        <v>7002</v>
      </c>
      <c r="B5789" s="305">
        <v>95328</v>
      </c>
      <c r="C5789" s="302" t="s">
        <v>7096</v>
      </c>
      <c r="D5789" s="305" t="s">
        <v>4</v>
      </c>
      <c r="E5789" s="306">
        <v>1</v>
      </c>
    </row>
    <row r="5790" spans="1:5" x14ac:dyDescent="0.25">
      <c r="A5790" s="302" t="s">
        <v>7002</v>
      </c>
      <c r="B5790" s="305">
        <v>101307</v>
      </c>
      <c r="C5790" s="302" t="s">
        <v>7097</v>
      </c>
      <c r="D5790" s="305" t="s">
        <v>7004</v>
      </c>
      <c r="E5790" s="306">
        <v>1</v>
      </c>
    </row>
    <row r="5791" spans="1:5" x14ac:dyDescent="0.25">
      <c r="A5791" s="302" t="s">
        <v>7002</v>
      </c>
      <c r="B5791" s="305">
        <v>101309</v>
      </c>
      <c r="C5791" s="302" t="s">
        <v>7098</v>
      </c>
      <c r="D5791" s="305" t="s">
        <v>7004</v>
      </c>
      <c r="E5791" s="306">
        <v>1</v>
      </c>
    </row>
    <row r="5792" spans="1:5" x14ac:dyDescent="0.25">
      <c r="A5792" s="302" t="s">
        <v>7002</v>
      </c>
      <c r="B5792" s="305">
        <v>95329</v>
      </c>
      <c r="C5792" s="302" t="s">
        <v>7099</v>
      </c>
      <c r="D5792" s="305" t="s">
        <v>4</v>
      </c>
      <c r="E5792" s="306">
        <v>1</v>
      </c>
    </row>
    <row r="5793" spans="1:5" x14ac:dyDescent="0.25">
      <c r="A5793" s="302" t="s">
        <v>7002</v>
      </c>
      <c r="B5793" s="305">
        <v>101310</v>
      </c>
      <c r="C5793" s="302" t="s">
        <v>7100</v>
      </c>
      <c r="D5793" s="305" t="s">
        <v>7004</v>
      </c>
      <c r="E5793" s="306">
        <v>1</v>
      </c>
    </row>
    <row r="5794" spans="1:5" x14ac:dyDescent="0.25">
      <c r="A5794" s="302" t="s">
        <v>7002</v>
      </c>
      <c r="B5794" s="305">
        <v>101311</v>
      </c>
      <c r="C5794" s="302" t="s">
        <v>7101</v>
      </c>
      <c r="D5794" s="305" t="s">
        <v>7004</v>
      </c>
      <c r="E5794" s="306">
        <v>1</v>
      </c>
    </row>
    <row r="5795" spans="1:5" x14ac:dyDescent="0.25">
      <c r="A5795" s="302" t="s">
        <v>7002</v>
      </c>
      <c r="B5795" s="305">
        <v>95330</v>
      </c>
      <c r="C5795" s="302" t="s">
        <v>7102</v>
      </c>
      <c r="D5795" s="305" t="s">
        <v>4</v>
      </c>
      <c r="E5795" s="306">
        <v>1</v>
      </c>
    </row>
    <row r="5796" spans="1:5" x14ac:dyDescent="0.25">
      <c r="A5796" s="302" t="s">
        <v>7002</v>
      </c>
      <c r="B5796" s="305">
        <v>101312</v>
      </c>
      <c r="C5796" s="302" t="s">
        <v>7103</v>
      </c>
      <c r="D5796" s="305" t="s">
        <v>7004</v>
      </c>
      <c r="E5796" s="306">
        <v>1</v>
      </c>
    </row>
    <row r="5797" spans="1:5" x14ac:dyDescent="0.25">
      <c r="A5797" s="302" t="s">
        <v>7002</v>
      </c>
      <c r="B5797" s="305">
        <v>95331</v>
      </c>
      <c r="C5797" s="302" t="s">
        <v>7104</v>
      </c>
      <c r="D5797" s="305" t="s">
        <v>4</v>
      </c>
      <c r="E5797" s="306">
        <v>1</v>
      </c>
    </row>
    <row r="5798" spans="1:5" x14ac:dyDescent="0.25">
      <c r="A5798" s="302" t="s">
        <v>7002</v>
      </c>
      <c r="B5798" s="305">
        <v>95400</v>
      </c>
      <c r="C5798" s="302" t="s">
        <v>7105</v>
      </c>
      <c r="D5798" s="305" t="s">
        <v>4</v>
      </c>
      <c r="E5798" s="306">
        <v>1</v>
      </c>
    </row>
    <row r="5799" spans="1:5" x14ac:dyDescent="0.25">
      <c r="A5799" s="302" t="s">
        <v>7002</v>
      </c>
      <c r="B5799" s="305">
        <v>95411</v>
      </c>
      <c r="C5799" s="302" t="s">
        <v>7106</v>
      </c>
      <c r="D5799" s="305" t="s">
        <v>7004</v>
      </c>
      <c r="E5799" s="306">
        <v>1</v>
      </c>
    </row>
    <row r="5800" spans="1:5" x14ac:dyDescent="0.25">
      <c r="A5800" s="302" t="s">
        <v>7002</v>
      </c>
      <c r="B5800" s="305">
        <v>95332</v>
      </c>
      <c r="C5800" s="302" t="s">
        <v>7107</v>
      </c>
      <c r="D5800" s="305" t="s">
        <v>4</v>
      </c>
      <c r="E5800" s="306">
        <v>1</v>
      </c>
    </row>
    <row r="5801" spans="1:5" x14ac:dyDescent="0.25">
      <c r="A5801" s="302" t="s">
        <v>7002</v>
      </c>
      <c r="B5801" s="305">
        <v>101313</v>
      </c>
      <c r="C5801" s="302" t="s">
        <v>7108</v>
      </c>
      <c r="D5801" s="305" t="s">
        <v>7004</v>
      </c>
      <c r="E5801" s="306">
        <v>1</v>
      </c>
    </row>
    <row r="5802" spans="1:5" x14ac:dyDescent="0.25">
      <c r="A5802" s="302" t="s">
        <v>7002</v>
      </c>
      <c r="B5802" s="305">
        <v>95334</v>
      </c>
      <c r="C5802" s="302" t="s">
        <v>7109</v>
      </c>
      <c r="D5802" s="305" t="s">
        <v>4</v>
      </c>
      <c r="E5802" s="306">
        <v>1</v>
      </c>
    </row>
    <row r="5803" spans="1:5" x14ac:dyDescent="0.25">
      <c r="A5803" s="302" t="s">
        <v>7002</v>
      </c>
      <c r="B5803" s="305">
        <v>101315</v>
      </c>
      <c r="C5803" s="302" t="s">
        <v>7110</v>
      </c>
      <c r="D5803" s="305" t="s">
        <v>7004</v>
      </c>
      <c r="E5803" s="306">
        <v>1</v>
      </c>
    </row>
    <row r="5804" spans="1:5" x14ac:dyDescent="0.25">
      <c r="A5804" s="302" t="s">
        <v>7002</v>
      </c>
      <c r="B5804" s="305">
        <v>95335</v>
      </c>
      <c r="C5804" s="302" t="s">
        <v>7111</v>
      </c>
      <c r="D5804" s="305" t="s">
        <v>4</v>
      </c>
      <c r="E5804" s="306">
        <v>1</v>
      </c>
    </row>
    <row r="5805" spans="1:5" x14ac:dyDescent="0.25">
      <c r="A5805" s="302" t="s">
        <v>7002</v>
      </c>
      <c r="B5805" s="305">
        <v>101316</v>
      </c>
      <c r="C5805" s="302" t="s">
        <v>7112</v>
      </c>
      <c r="D5805" s="305" t="s">
        <v>7004</v>
      </c>
      <c r="E5805" s="306">
        <v>1</v>
      </c>
    </row>
    <row r="5806" spans="1:5" x14ac:dyDescent="0.25">
      <c r="A5806" s="302" t="s">
        <v>7002</v>
      </c>
      <c r="B5806" s="305">
        <v>95401</v>
      </c>
      <c r="C5806" s="302" t="s">
        <v>7113</v>
      </c>
      <c r="D5806" s="305" t="s">
        <v>4</v>
      </c>
      <c r="E5806" s="306">
        <v>1</v>
      </c>
    </row>
    <row r="5807" spans="1:5" x14ac:dyDescent="0.25">
      <c r="A5807" s="302" t="s">
        <v>7002</v>
      </c>
      <c r="B5807" s="305">
        <v>95422</v>
      </c>
      <c r="C5807" s="302" t="s">
        <v>7114</v>
      </c>
      <c r="D5807" s="305" t="s">
        <v>7004</v>
      </c>
      <c r="E5807" s="306">
        <v>1</v>
      </c>
    </row>
    <row r="5808" spans="1:5" x14ac:dyDescent="0.25">
      <c r="A5808" s="302" t="s">
        <v>7002</v>
      </c>
      <c r="B5808" s="305">
        <v>95402</v>
      </c>
      <c r="C5808" s="302" t="s">
        <v>7115</v>
      </c>
      <c r="D5808" s="305" t="s">
        <v>4</v>
      </c>
      <c r="E5808" s="306">
        <v>1</v>
      </c>
    </row>
    <row r="5809" spans="1:5" x14ac:dyDescent="0.25">
      <c r="A5809" s="302" t="s">
        <v>7002</v>
      </c>
      <c r="B5809" s="305">
        <v>95415</v>
      </c>
      <c r="C5809" s="302" t="s">
        <v>7116</v>
      </c>
      <c r="D5809" s="305" t="s">
        <v>7004</v>
      </c>
      <c r="E5809" s="306">
        <v>1</v>
      </c>
    </row>
    <row r="5810" spans="1:5" x14ac:dyDescent="0.25">
      <c r="A5810" s="302" t="s">
        <v>7002</v>
      </c>
      <c r="B5810" s="305">
        <v>95403</v>
      </c>
      <c r="C5810" s="302" t="s">
        <v>7117</v>
      </c>
      <c r="D5810" s="305" t="s">
        <v>4</v>
      </c>
      <c r="E5810" s="306">
        <v>1</v>
      </c>
    </row>
    <row r="5811" spans="1:5" x14ac:dyDescent="0.25">
      <c r="A5811" s="302" t="s">
        <v>7002</v>
      </c>
      <c r="B5811" s="305">
        <v>95417</v>
      </c>
      <c r="C5811" s="302" t="s">
        <v>7118</v>
      </c>
      <c r="D5811" s="305" t="s">
        <v>7004</v>
      </c>
      <c r="E5811" s="306">
        <v>1</v>
      </c>
    </row>
    <row r="5812" spans="1:5" x14ac:dyDescent="0.25">
      <c r="A5812" s="302" t="s">
        <v>7002</v>
      </c>
      <c r="B5812" s="305">
        <v>95404</v>
      </c>
      <c r="C5812" s="302" t="s">
        <v>7119</v>
      </c>
      <c r="D5812" s="305" t="s">
        <v>4</v>
      </c>
      <c r="E5812" s="306">
        <v>1</v>
      </c>
    </row>
    <row r="5813" spans="1:5" x14ac:dyDescent="0.25">
      <c r="A5813" s="302" t="s">
        <v>7002</v>
      </c>
      <c r="B5813" s="305">
        <v>95418</v>
      </c>
      <c r="C5813" s="302" t="s">
        <v>7120</v>
      </c>
      <c r="D5813" s="305" t="s">
        <v>7004</v>
      </c>
      <c r="E5813" s="306">
        <v>1</v>
      </c>
    </row>
    <row r="5814" spans="1:5" x14ac:dyDescent="0.25">
      <c r="A5814" s="302" t="s">
        <v>7002</v>
      </c>
      <c r="B5814" s="305">
        <v>95337</v>
      </c>
      <c r="C5814" s="302" t="s">
        <v>7121</v>
      </c>
      <c r="D5814" s="305" t="s">
        <v>4</v>
      </c>
      <c r="E5814" s="306">
        <v>1</v>
      </c>
    </row>
    <row r="5815" spans="1:5" x14ac:dyDescent="0.25">
      <c r="A5815" s="302" t="s">
        <v>7002</v>
      </c>
      <c r="B5815" s="305">
        <v>101322</v>
      </c>
      <c r="C5815" s="302" t="s">
        <v>7122</v>
      </c>
      <c r="D5815" s="305" t="s">
        <v>7004</v>
      </c>
      <c r="E5815" s="306">
        <v>1</v>
      </c>
    </row>
    <row r="5816" spans="1:5" x14ac:dyDescent="0.25">
      <c r="A5816" s="302" t="s">
        <v>7002</v>
      </c>
      <c r="B5816" s="305">
        <v>95338</v>
      </c>
      <c r="C5816" s="302" t="s">
        <v>7123</v>
      </c>
      <c r="D5816" s="305" t="s">
        <v>4</v>
      </c>
      <c r="E5816" s="306">
        <v>1</v>
      </c>
    </row>
    <row r="5817" spans="1:5" x14ac:dyDescent="0.25">
      <c r="A5817" s="302" t="s">
        <v>7002</v>
      </c>
      <c r="B5817" s="305">
        <v>101323</v>
      </c>
      <c r="C5817" s="302" t="s">
        <v>7124</v>
      </c>
      <c r="D5817" s="305" t="s">
        <v>7004</v>
      </c>
      <c r="E5817" s="306">
        <v>1</v>
      </c>
    </row>
    <row r="5818" spans="1:5" x14ac:dyDescent="0.25">
      <c r="A5818" s="302" t="s">
        <v>7002</v>
      </c>
      <c r="B5818" s="305">
        <v>101325</v>
      </c>
      <c r="C5818" s="302" t="s">
        <v>7125</v>
      </c>
      <c r="D5818" s="305" t="s">
        <v>7004</v>
      </c>
      <c r="E5818" s="306">
        <v>1</v>
      </c>
    </row>
    <row r="5819" spans="1:5" x14ac:dyDescent="0.25">
      <c r="A5819" s="302" t="s">
        <v>7002</v>
      </c>
      <c r="B5819" s="305">
        <v>95390</v>
      </c>
      <c r="C5819" s="302" t="s">
        <v>7126</v>
      </c>
      <c r="D5819" s="305" t="s">
        <v>4</v>
      </c>
      <c r="E5819" s="306">
        <v>1</v>
      </c>
    </row>
    <row r="5820" spans="1:5" x14ac:dyDescent="0.25">
      <c r="A5820" s="302" t="s">
        <v>7002</v>
      </c>
      <c r="B5820" s="305">
        <v>101326</v>
      </c>
      <c r="C5820" s="302" t="s">
        <v>7127</v>
      </c>
      <c r="D5820" s="305" t="s">
        <v>7004</v>
      </c>
      <c r="E5820" s="306">
        <v>1</v>
      </c>
    </row>
    <row r="5821" spans="1:5" x14ac:dyDescent="0.25">
      <c r="A5821" s="302" t="s">
        <v>7002</v>
      </c>
      <c r="B5821" s="305">
        <v>95340</v>
      </c>
      <c r="C5821" s="302" t="s">
        <v>7128</v>
      </c>
      <c r="D5821" s="305" t="s">
        <v>4</v>
      </c>
      <c r="E5821" s="306">
        <v>1</v>
      </c>
    </row>
    <row r="5822" spans="1:5" x14ac:dyDescent="0.25">
      <c r="A5822" s="302" t="s">
        <v>7002</v>
      </c>
      <c r="B5822" s="305">
        <v>101330</v>
      </c>
      <c r="C5822" s="302" t="s">
        <v>7129</v>
      </c>
      <c r="D5822" s="305" t="s">
        <v>7004</v>
      </c>
      <c r="E5822" s="306">
        <v>1</v>
      </c>
    </row>
    <row r="5823" spans="1:5" x14ac:dyDescent="0.25">
      <c r="A5823" s="302" t="s">
        <v>7002</v>
      </c>
      <c r="B5823" s="305">
        <v>101331</v>
      </c>
      <c r="C5823" s="302" t="s">
        <v>7130</v>
      </c>
      <c r="D5823" s="305" t="s">
        <v>7004</v>
      </c>
      <c r="E5823" s="306">
        <v>1</v>
      </c>
    </row>
    <row r="5824" spans="1:5" x14ac:dyDescent="0.25">
      <c r="A5824" s="302" t="s">
        <v>7002</v>
      </c>
      <c r="B5824" s="305">
        <v>95341</v>
      </c>
      <c r="C5824" s="302" t="s">
        <v>7131</v>
      </c>
      <c r="D5824" s="305" t="s">
        <v>4</v>
      </c>
      <c r="E5824" s="306">
        <v>1</v>
      </c>
    </row>
    <row r="5825" spans="1:5" x14ac:dyDescent="0.25">
      <c r="A5825" s="302" t="s">
        <v>7002</v>
      </c>
      <c r="B5825" s="305">
        <v>95339</v>
      </c>
      <c r="C5825" s="302" t="s">
        <v>7132</v>
      </c>
      <c r="D5825" s="305" t="s">
        <v>4</v>
      </c>
      <c r="E5825" s="306">
        <v>1</v>
      </c>
    </row>
    <row r="5826" spans="1:5" x14ac:dyDescent="0.25">
      <c r="A5826" s="302" t="s">
        <v>7002</v>
      </c>
      <c r="B5826" s="305">
        <v>101329</v>
      </c>
      <c r="C5826" s="302" t="s">
        <v>7133</v>
      </c>
      <c r="D5826" s="305" t="s">
        <v>7004</v>
      </c>
      <c r="E5826" s="306">
        <v>1</v>
      </c>
    </row>
    <row r="5827" spans="1:5" x14ac:dyDescent="0.25">
      <c r="A5827" s="302" t="s">
        <v>7002</v>
      </c>
      <c r="B5827" s="305">
        <v>95342</v>
      </c>
      <c r="C5827" s="302" t="s">
        <v>7134</v>
      </c>
      <c r="D5827" s="305" t="s">
        <v>4</v>
      </c>
      <c r="E5827" s="306">
        <v>1</v>
      </c>
    </row>
    <row r="5828" spans="1:5" x14ac:dyDescent="0.25">
      <c r="A5828" s="302" t="s">
        <v>7002</v>
      </c>
      <c r="B5828" s="305">
        <v>101333</v>
      </c>
      <c r="C5828" s="302" t="s">
        <v>7135</v>
      </c>
      <c r="D5828" s="305" t="s">
        <v>7004</v>
      </c>
      <c r="E5828" s="306">
        <v>1</v>
      </c>
    </row>
    <row r="5829" spans="1:5" x14ac:dyDescent="0.25">
      <c r="A5829" s="302" t="s">
        <v>7002</v>
      </c>
      <c r="B5829" s="305">
        <v>100298</v>
      </c>
      <c r="C5829" s="302" t="s">
        <v>7136</v>
      </c>
      <c r="D5829" s="305" t="s">
        <v>4</v>
      </c>
      <c r="E5829" s="306">
        <v>1</v>
      </c>
    </row>
    <row r="5830" spans="1:5" x14ac:dyDescent="0.25">
      <c r="A5830" s="302" t="s">
        <v>7002</v>
      </c>
      <c r="B5830" s="305">
        <v>101334</v>
      </c>
      <c r="C5830" s="302" t="s">
        <v>7137</v>
      </c>
      <c r="D5830" s="305" t="s">
        <v>7004</v>
      </c>
      <c r="E5830" s="306">
        <v>1</v>
      </c>
    </row>
    <row r="5831" spans="1:5" x14ac:dyDescent="0.25">
      <c r="A5831" s="302" t="s">
        <v>7002</v>
      </c>
      <c r="B5831" s="305">
        <v>95405</v>
      </c>
      <c r="C5831" s="302" t="s">
        <v>7138</v>
      </c>
      <c r="D5831" s="305" t="s">
        <v>4</v>
      </c>
      <c r="E5831" s="306">
        <v>1</v>
      </c>
    </row>
    <row r="5832" spans="1:5" x14ac:dyDescent="0.25">
      <c r="A5832" s="302" t="s">
        <v>7002</v>
      </c>
      <c r="B5832" s="305">
        <v>95423</v>
      </c>
      <c r="C5832" s="302" t="s">
        <v>7139</v>
      </c>
      <c r="D5832" s="305" t="s">
        <v>7004</v>
      </c>
      <c r="E5832" s="306">
        <v>1</v>
      </c>
    </row>
    <row r="5833" spans="1:5" x14ac:dyDescent="0.25">
      <c r="A5833" s="302" t="s">
        <v>7002</v>
      </c>
      <c r="B5833" s="305">
        <v>100295</v>
      </c>
      <c r="C5833" s="302" t="s">
        <v>7140</v>
      </c>
      <c r="D5833" s="305" t="s">
        <v>4</v>
      </c>
      <c r="E5833" s="306">
        <v>1</v>
      </c>
    </row>
    <row r="5834" spans="1:5" x14ac:dyDescent="0.25">
      <c r="A5834" s="302" t="s">
        <v>7002</v>
      </c>
      <c r="B5834" s="305">
        <v>101303</v>
      </c>
      <c r="C5834" s="302" t="s">
        <v>7141</v>
      </c>
      <c r="D5834" s="305" t="s">
        <v>7004</v>
      </c>
      <c r="E5834" s="306">
        <v>1</v>
      </c>
    </row>
    <row r="5835" spans="1:5" x14ac:dyDescent="0.25">
      <c r="A5835" s="302" t="s">
        <v>7002</v>
      </c>
      <c r="B5835" s="305">
        <v>95344</v>
      </c>
      <c r="C5835" s="302" t="s">
        <v>7142</v>
      </c>
      <c r="D5835" s="305" t="s">
        <v>4</v>
      </c>
      <c r="E5835" s="306">
        <v>1</v>
      </c>
    </row>
    <row r="5836" spans="1:5" x14ac:dyDescent="0.25">
      <c r="A5836" s="302" t="s">
        <v>7002</v>
      </c>
      <c r="B5836" s="305">
        <v>101308</v>
      </c>
      <c r="C5836" s="302" t="s">
        <v>7143</v>
      </c>
      <c r="D5836" s="305" t="s">
        <v>7004</v>
      </c>
      <c r="E5836" s="306">
        <v>1</v>
      </c>
    </row>
    <row r="5837" spans="1:5" x14ac:dyDescent="0.25">
      <c r="A5837" s="302" t="s">
        <v>7002</v>
      </c>
      <c r="B5837" s="305">
        <v>101320</v>
      </c>
      <c r="C5837" s="302" t="s">
        <v>7144</v>
      </c>
      <c r="D5837" s="305" t="s">
        <v>7004</v>
      </c>
      <c r="E5837" s="306">
        <v>1</v>
      </c>
    </row>
    <row r="5838" spans="1:5" x14ac:dyDescent="0.25">
      <c r="A5838" s="302" t="s">
        <v>7002</v>
      </c>
      <c r="B5838" s="305">
        <v>95343</v>
      </c>
      <c r="C5838" s="302" t="s">
        <v>7145</v>
      </c>
      <c r="D5838" s="305" t="s">
        <v>4</v>
      </c>
      <c r="E5838" s="306">
        <v>1</v>
      </c>
    </row>
    <row r="5839" spans="1:5" x14ac:dyDescent="0.25">
      <c r="A5839" s="302" t="s">
        <v>7002</v>
      </c>
      <c r="B5839" s="305">
        <v>95345</v>
      </c>
      <c r="C5839" s="302" t="s">
        <v>7146</v>
      </c>
      <c r="D5839" s="305" t="s">
        <v>4</v>
      </c>
      <c r="E5839" s="306">
        <v>1</v>
      </c>
    </row>
    <row r="5840" spans="1:5" x14ac:dyDescent="0.25">
      <c r="A5840" s="302" t="s">
        <v>7002</v>
      </c>
      <c r="B5840" s="305">
        <v>95346</v>
      </c>
      <c r="C5840" s="302" t="s">
        <v>7147</v>
      </c>
      <c r="D5840" s="305" t="s">
        <v>4</v>
      </c>
      <c r="E5840" s="306">
        <v>1</v>
      </c>
    </row>
    <row r="5841" spans="1:5" x14ac:dyDescent="0.25">
      <c r="A5841" s="302" t="s">
        <v>7002</v>
      </c>
      <c r="B5841" s="305">
        <v>101324</v>
      </c>
      <c r="C5841" s="302" t="s">
        <v>7148</v>
      </c>
      <c r="D5841" s="305" t="s">
        <v>7004</v>
      </c>
      <c r="E5841" s="306">
        <v>1</v>
      </c>
    </row>
    <row r="5842" spans="1:5" x14ac:dyDescent="0.25">
      <c r="A5842" s="302" t="s">
        <v>7002</v>
      </c>
      <c r="B5842" s="305">
        <v>101328</v>
      </c>
      <c r="C5842" s="302" t="s">
        <v>7149</v>
      </c>
      <c r="D5842" s="305" t="s">
        <v>7004</v>
      </c>
      <c r="E5842" s="306">
        <v>1</v>
      </c>
    </row>
    <row r="5843" spans="1:5" x14ac:dyDescent="0.25">
      <c r="A5843" s="302" t="s">
        <v>7002</v>
      </c>
      <c r="B5843" s="305">
        <v>95347</v>
      </c>
      <c r="C5843" s="302" t="s">
        <v>7150</v>
      </c>
      <c r="D5843" s="305" t="s">
        <v>4</v>
      </c>
      <c r="E5843" s="306">
        <v>1</v>
      </c>
    </row>
    <row r="5844" spans="1:5" x14ac:dyDescent="0.25">
      <c r="A5844" s="302" t="s">
        <v>7002</v>
      </c>
      <c r="B5844" s="305">
        <v>95408</v>
      </c>
      <c r="C5844" s="302" t="s">
        <v>7151</v>
      </c>
      <c r="D5844" s="305" t="s">
        <v>7004</v>
      </c>
      <c r="E5844" s="306">
        <v>1</v>
      </c>
    </row>
    <row r="5845" spans="1:5" x14ac:dyDescent="0.25">
      <c r="A5845" s="302" t="s">
        <v>7002</v>
      </c>
      <c r="B5845" s="305">
        <v>95348</v>
      </c>
      <c r="C5845" s="302" t="s">
        <v>7152</v>
      </c>
      <c r="D5845" s="305" t="s">
        <v>4</v>
      </c>
      <c r="E5845" s="306">
        <v>1</v>
      </c>
    </row>
    <row r="5846" spans="1:5" x14ac:dyDescent="0.25">
      <c r="A5846" s="302" t="s">
        <v>7002</v>
      </c>
      <c r="B5846" s="305">
        <v>101332</v>
      </c>
      <c r="C5846" s="302" t="s">
        <v>7153</v>
      </c>
      <c r="D5846" s="305" t="s">
        <v>7004</v>
      </c>
      <c r="E5846" s="306">
        <v>1</v>
      </c>
    </row>
    <row r="5847" spans="1:5" x14ac:dyDescent="0.25">
      <c r="A5847" s="302" t="s">
        <v>7002</v>
      </c>
      <c r="B5847" s="305">
        <v>95349</v>
      </c>
      <c r="C5847" s="302" t="s">
        <v>7154</v>
      </c>
      <c r="D5847" s="305" t="s">
        <v>4</v>
      </c>
      <c r="E5847" s="306">
        <v>1</v>
      </c>
    </row>
    <row r="5848" spans="1:5" x14ac:dyDescent="0.25">
      <c r="A5848" s="302" t="s">
        <v>7002</v>
      </c>
      <c r="B5848" s="305">
        <v>101336</v>
      </c>
      <c r="C5848" s="302" t="s">
        <v>7155</v>
      </c>
      <c r="D5848" s="305" t="s">
        <v>7004</v>
      </c>
      <c r="E5848" s="306">
        <v>1</v>
      </c>
    </row>
    <row r="5849" spans="1:5" x14ac:dyDescent="0.25">
      <c r="A5849" s="302" t="s">
        <v>7002</v>
      </c>
      <c r="B5849" s="305">
        <v>95351</v>
      </c>
      <c r="C5849" s="302" t="s">
        <v>7156</v>
      </c>
      <c r="D5849" s="305" t="s">
        <v>4</v>
      </c>
      <c r="E5849" s="306">
        <v>1</v>
      </c>
    </row>
    <row r="5850" spans="1:5" x14ac:dyDescent="0.25">
      <c r="A5850" s="302" t="s">
        <v>7002</v>
      </c>
      <c r="B5850" s="305">
        <v>95352</v>
      </c>
      <c r="C5850" s="302" t="s">
        <v>7157</v>
      </c>
      <c r="D5850" s="305" t="s">
        <v>4</v>
      </c>
      <c r="E5850" s="306">
        <v>1</v>
      </c>
    </row>
    <row r="5851" spans="1:5" x14ac:dyDescent="0.25">
      <c r="A5851" s="302" t="s">
        <v>7002</v>
      </c>
      <c r="B5851" s="305">
        <v>101337</v>
      </c>
      <c r="C5851" s="302" t="s">
        <v>7158</v>
      </c>
      <c r="D5851" s="305" t="s">
        <v>7004</v>
      </c>
      <c r="E5851" s="306">
        <v>1</v>
      </c>
    </row>
    <row r="5852" spans="1:5" x14ac:dyDescent="0.25">
      <c r="A5852" s="302" t="s">
        <v>7002</v>
      </c>
      <c r="B5852" s="305">
        <v>101338</v>
      </c>
      <c r="C5852" s="302" t="s">
        <v>7159</v>
      </c>
      <c r="D5852" s="305" t="s">
        <v>7004</v>
      </c>
      <c r="E5852" s="306">
        <v>1</v>
      </c>
    </row>
    <row r="5853" spans="1:5" x14ac:dyDescent="0.25">
      <c r="A5853" s="302" t="s">
        <v>7002</v>
      </c>
      <c r="B5853" s="305">
        <v>95354</v>
      </c>
      <c r="C5853" s="302" t="s">
        <v>7160</v>
      </c>
      <c r="D5853" s="305" t="s">
        <v>4</v>
      </c>
      <c r="E5853" s="306">
        <v>1</v>
      </c>
    </row>
    <row r="5854" spans="1:5" x14ac:dyDescent="0.25">
      <c r="A5854" s="302" t="s">
        <v>7002</v>
      </c>
      <c r="B5854" s="305">
        <v>101339</v>
      </c>
      <c r="C5854" s="302" t="s">
        <v>7161</v>
      </c>
      <c r="D5854" s="305" t="s">
        <v>7004</v>
      </c>
      <c r="E5854" s="306">
        <v>1</v>
      </c>
    </row>
    <row r="5855" spans="1:5" x14ac:dyDescent="0.25">
      <c r="A5855" s="302" t="s">
        <v>7002</v>
      </c>
      <c r="B5855" s="305">
        <v>101340</v>
      </c>
      <c r="C5855" s="302" t="s">
        <v>7162</v>
      </c>
      <c r="D5855" s="305" t="s">
        <v>7004</v>
      </c>
      <c r="E5855" s="306">
        <v>1</v>
      </c>
    </row>
    <row r="5856" spans="1:5" x14ac:dyDescent="0.25">
      <c r="A5856" s="302" t="s">
        <v>7002</v>
      </c>
      <c r="B5856" s="305">
        <v>95389</v>
      </c>
      <c r="C5856" s="302" t="s">
        <v>7163</v>
      </c>
      <c r="D5856" s="305" t="s">
        <v>4</v>
      </c>
      <c r="E5856" s="306">
        <v>1</v>
      </c>
    </row>
    <row r="5857" spans="1:5" x14ac:dyDescent="0.25">
      <c r="A5857" s="302" t="s">
        <v>7002</v>
      </c>
      <c r="B5857" s="305">
        <v>101341</v>
      </c>
      <c r="C5857" s="302" t="s">
        <v>7164</v>
      </c>
      <c r="D5857" s="305" t="s">
        <v>7004</v>
      </c>
      <c r="E5857" s="306">
        <v>1</v>
      </c>
    </row>
    <row r="5858" spans="1:5" x14ac:dyDescent="0.25">
      <c r="A5858" s="302" t="s">
        <v>7002</v>
      </c>
      <c r="B5858" s="305">
        <v>95355</v>
      </c>
      <c r="C5858" s="302" t="s">
        <v>7165</v>
      </c>
      <c r="D5858" s="305" t="s">
        <v>4</v>
      </c>
      <c r="E5858" s="306">
        <v>1</v>
      </c>
    </row>
    <row r="5859" spans="1:5" x14ac:dyDescent="0.25">
      <c r="A5859" s="302" t="s">
        <v>7002</v>
      </c>
      <c r="B5859" s="305">
        <v>95356</v>
      </c>
      <c r="C5859" s="302" t="s">
        <v>7166</v>
      </c>
      <c r="D5859" s="305" t="s">
        <v>4</v>
      </c>
      <c r="E5859" s="306">
        <v>1</v>
      </c>
    </row>
    <row r="5860" spans="1:5" x14ac:dyDescent="0.25">
      <c r="A5860" s="302" t="s">
        <v>7002</v>
      </c>
      <c r="B5860" s="305">
        <v>101342</v>
      </c>
      <c r="C5860" s="302" t="s">
        <v>7167</v>
      </c>
      <c r="D5860" s="305" t="s">
        <v>7004</v>
      </c>
      <c r="E5860" s="306">
        <v>1</v>
      </c>
    </row>
    <row r="5861" spans="1:5" x14ac:dyDescent="0.25">
      <c r="A5861" s="302" t="s">
        <v>7002</v>
      </c>
      <c r="B5861" s="305">
        <v>95357</v>
      </c>
      <c r="C5861" s="302" t="s">
        <v>7168</v>
      </c>
      <c r="D5861" s="305" t="s">
        <v>4</v>
      </c>
      <c r="E5861" s="306">
        <v>1</v>
      </c>
    </row>
    <row r="5862" spans="1:5" x14ac:dyDescent="0.25">
      <c r="A5862" s="302" t="s">
        <v>7002</v>
      </c>
      <c r="B5862" s="305">
        <v>101343</v>
      </c>
      <c r="C5862" s="302" t="s">
        <v>7169</v>
      </c>
      <c r="D5862" s="305" t="s">
        <v>7004</v>
      </c>
      <c r="E5862" s="306">
        <v>1</v>
      </c>
    </row>
    <row r="5863" spans="1:5" x14ac:dyDescent="0.25">
      <c r="A5863" s="302" t="s">
        <v>7002</v>
      </c>
      <c r="B5863" s="305">
        <v>95358</v>
      </c>
      <c r="C5863" s="302" t="s">
        <v>7170</v>
      </c>
      <c r="D5863" s="305" t="s">
        <v>4</v>
      </c>
      <c r="E5863" s="306">
        <v>1</v>
      </c>
    </row>
    <row r="5864" spans="1:5" x14ac:dyDescent="0.25">
      <c r="A5864" s="302" t="s">
        <v>7002</v>
      </c>
      <c r="B5864" s="305">
        <v>101344</v>
      </c>
      <c r="C5864" s="302" t="s">
        <v>7171</v>
      </c>
      <c r="D5864" s="305" t="s">
        <v>7004</v>
      </c>
      <c r="E5864" s="306">
        <v>1</v>
      </c>
    </row>
    <row r="5865" spans="1:5" x14ac:dyDescent="0.25">
      <c r="A5865" s="302" t="s">
        <v>7002</v>
      </c>
      <c r="B5865" s="305">
        <v>95359</v>
      </c>
      <c r="C5865" s="302" t="s">
        <v>7172</v>
      </c>
      <c r="D5865" s="305" t="s">
        <v>4</v>
      </c>
      <c r="E5865" s="306">
        <v>1</v>
      </c>
    </row>
    <row r="5866" spans="1:5" x14ac:dyDescent="0.25">
      <c r="A5866" s="302" t="s">
        <v>7002</v>
      </c>
      <c r="B5866" s="305">
        <v>101345</v>
      </c>
      <c r="C5866" s="302" t="s">
        <v>7173</v>
      </c>
      <c r="D5866" s="305" t="s">
        <v>7004</v>
      </c>
      <c r="E5866" s="306">
        <v>1</v>
      </c>
    </row>
    <row r="5867" spans="1:5" x14ac:dyDescent="0.25">
      <c r="A5867" s="302" t="s">
        <v>7002</v>
      </c>
      <c r="B5867" s="305">
        <v>101346</v>
      </c>
      <c r="C5867" s="302" t="s">
        <v>7174</v>
      </c>
      <c r="D5867" s="305" t="s">
        <v>7004</v>
      </c>
      <c r="E5867" s="306">
        <v>1</v>
      </c>
    </row>
    <row r="5868" spans="1:5" x14ac:dyDescent="0.25">
      <c r="A5868" s="302" t="s">
        <v>7002</v>
      </c>
      <c r="B5868" s="305">
        <v>101347</v>
      </c>
      <c r="C5868" s="302" t="s">
        <v>7175</v>
      </c>
      <c r="D5868" s="305" t="s">
        <v>7004</v>
      </c>
      <c r="E5868" s="306">
        <v>1</v>
      </c>
    </row>
    <row r="5869" spans="1:5" x14ac:dyDescent="0.25">
      <c r="A5869" s="302" t="s">
        <v>7002</v>
      </c>
      <c r="B5869" s="305">
        <v>95361</v>
      </c>
      <c r="C5869" s="302" t="s">
        <v>7176</v>
      </c>
      <c r="D5869" s="305" t="s">
        <v>4</v>
      </c>
      <c r="E5869" s="306">
        <v>1</v>
      </c>
    </row>
    <row r="5870" spans="1:5" x14ac:dyDescent="0.25">
      <c r="A5870" s="302" t="s">
        <v>7002</v>
      </c>
      <c r="B5870" s="305">
        <v>101348</v>
      </c>
      <c r="C5870" s="302" t="s">
        <v>7177</v>
      </c>
      <c r="D5870" s="305" t="s">
        <v>7004</v>
      </c>
      <c r="E5870" s="306">
        <v>1</v>
      </c>
    </row>
    <row r="5871" spans="1:5" x14ac:dyDescent="0.25">
      <c r="A5871" s="302" t="s">
        <v>7002</v>
      </c>
      <c r="B5871" s="305">
        <v>101349</v>
      </c>
      <c r="C5871" s="302" t="s">
        <v>7178</v>
      </c>
      <c r="D5871" s="305" t="s">
        <v>7004</v>
      </c>
      <c r="E5871" s="306">
        <v>1</v>
      </c>
    </row>
    <row r="5872" spans="1:5" x14ac:dyDescent="0.25">
      <c r="A5872" s="302" t="s">
        <v>7002</v>
      </c>
      <c r="B5872" s="305">
        <v>95362</v>
      </c>
      <c r="C5872" s="302" t="s">
        <v>7179</v>
      </c>
      <c r="D5872" s="305" t="s">
        <v>4</v>
      </c>
      <c r="E5872" s="306">
        <v>1</v>
      </c>
    </row>
    <row r="5873" spans="1:5" x14ac:dyDescent="0.25">
      <c r="A5873" s="302" t="s">
        <v>7002</v>
      </c>
      <c r="B5873" s="305">
        <v>95363</v>
      </c>
      <c r="C5873" s="302" t="s">
        <v>7180</v>
      </c>
      <c r="D5873" s="305" t="s">
        <v>4</v>
      </c>
      <c r="E5873" s="306">
        <v>1</v>
      </c>
    </row>
    <row r="5874" spans="1:5" x14ac:dyDescent="0.25">
      <c r="A5874" s="302" t="s">
        <v>7002</v>
      </c>
      <c r="B5874" s="305">
        <v>101350</v>
      </c>
      <c r="C5874" s="302" t="s">
        <v>7181</v>
      </c>
      <c r="D5874" s="305" t="s">
        <v>7004</v>
      </c>
      <c r="E5874" s="306">
        <v>1</v>
      </c>
    </row>
    <row r="5875" spans="1:5" x14ac:dyDescent="0.25">
      <c r="A5875" s="302" t="s">
        <v>7002</v>
      </c>
      <c r="B5875" s="305">
        <v>95360</v>
      </c>
      <c r="C5875" s="302" t="s">
        <v>7182</v>
      </c>
      <c r="D5875" s="305" t="s">
        <v>4</v>
      </c>
      <c r="E5875" s="306">
        <v>1</v>
      </c>
    </row>
    <row r="5876" spans="1:5" x14ac:dyDescent="0.25">
      <c r="A5876" s="302" t="s">
        <v>7002</v>
      </c>
      <c r="B5876" s="305">
        <v>101351</v>
      </c>
      <c r="C5876" s="302" t="s">
        <v>7183</v>
      </c>
      <c r="D5876" s="305" t="s">
        <v>7004</v>
      </c>
      <c r="E5876" s="306">
        <v>1</v>
      </c>
    </row>
    <row r="5877" spans="1:5" x14ac:dyDescent="0.25">
      <c r="A5877" s="302" t="s">
        <v>7002</v>
      </c>
      <c r="B5877" s="305">
        <v>95365</v>
      </c>
      <c r="C5877" s="302" t="s">
        <v>7184</v>
      </c>
      <c r="D5877" s="305" t="s">
        <v>4</v>
      </c>
      <c r="E5877" s="306">
        <v>1</v>
      </c>
    </row>
    <row r="5878" spans="1:5" x14ac:dyDescent="0.25">
      <c r="A5878" s="302" t="s">
        <v>7002</v>
      </c>
      <c r="B5878" s="305">
        <v>101352</v>
      </c>
      <c r="C5878" s="302" t="s">
        <v>7185</v>
      </c>
      <c r="D5878" s="305" t="s">
        <v>7004</v>
      </c>
      <c r="E5878" s="306">
        <v>1</v>
      </c>
    </row>
    <row r="5879" spans="1:5" x14ac:dyDescent="0.25">
      <c r="A5879" s="302" t="s">
        <v>7002</v>
      </c>
      <c r="B5879" s="305">
        <v>95364</v>
      </c>
      <c r="C5879" s="302" t="s">
        <v>7186</v>
      </c>
      <c r="D5879" s="305" t="s">
        <v>4</v>
      </c>
      <c r="E5879" s="306">
        <v>1</v>
      </c>
    </row>
    <row r="5880" spans="1:5" x14ac:dyDescent="0.25">
      <c r="A5880" s="302" t="s">
        <v>7002</v>
      </c>
      <c r="B5880" s="305">
        <v>95366</v>
      </c>
      <c r="C5880" s="302" t="s">
        <v>7187</v>
      </c>
      <c r="D5880" s="305" t="s">
        <v>4</v>
      </c>
      <c r="E5880" s="306">
        <v>1</v>
      </c>
    </row>
    <row r="5881" spans="1:5" x14ac:dyDescent="0.25">
      <c r="A5881" s="302" t="s">
        <v>7002</v>
      </c>
      <c r="B5881" s="305">
        <v>101353</v>
      </c>
      <c r="C5881" s="302" t="s">
        <v>7188</v>
      </c>
      <c r="D5881" s="305" t="s">
        <v>7004</v>
      </c>
      <c r="E5881" s="306">
        <v>1</v>
      </c>
    </row>
    <row r="5882" spans="1:5" x14ac:dyDescent="0.25">
      <c r="A5882" s="302" t="s">
        <v>7002</v>
      </c>
      <c r="B5882" s="305">
        <v>95367</v>
      </c>
      <c r="C5882" s="302" t="s">
        <v>7189</v>
      </c>
      <c r="D5882" s="305" t="s">
        <v>4</v>
      </c>
      <c r="E5882" s="306">
        <v>1</v>
      </c>
    </row>
    <row r="5883" spans="1:5" x14ac:dyDescent="0.25">
      <c r="A5883" s="302" t="s">
        <v>7002</v>
      </c>
      <c r="B5883" s="305">
        <v>101355</v>
      </c>
      <c r="C5883" s="302" t="s">
        <v>7190</v>
      </c>
      <c r="D5883" s="305" t="s">
        <v>7004</v>
      </c>
      <c r="E5883" s="306">
        <v>1</v>
      </c>
    </row>
    <row r="5884" spans="1:5" x14ac:dyDescent="0.25">
      <c r="A5884" s="302" t="s">
        <v>7002</v>
      </c>
      <c r="B5884" s="305">
        <v>95368</v>
      </c>
      <c r="C5884" s="302" t="s">
        <v>7191</v>
      </c>
      <c r="D5884" s="305" t="s">
        <v>4</v>
      </c>
      <c r="E5884" s="306">
        <v>1</v>
      </c>
    </row>
    <row r="5885" spans="1:5" x14ac:dyDescent="0.25">
      <c r="A5885" s="302" t="s">
        <v>7002</v>
      </c>
      <c r="B5885" s="305">
        <v>95369</v>
      </c>
      <c r="C5885" s="302" t="s">
        <v>7192</v>
      </c>
      <c r="D5885" s="305" t="s">
        <v>4</v>
      </c>
      <c r="E5885" s="306">
        <v>1</v>
      </c>
    </row>
    <row r="5886" spans="1:5" x14ac:dyDescent="0.25">
      <c r="A5886" s="302" t="s">
        <v>7002</v>
      </c>
      <c r="B5886" s="305">
        <v>95370</v>
      </c>
      <c r="C5886" s="302" t="s">
        <v>7193</v>
      </c>
      <c r="D5886" s="305" t="s">
        <v>4</v>
      </c>
      <c r="E5886" s="306">
        <v>1</v>
      </c>
    </row>
    <row r="5887" spans="1:5" x14ac:dyDescent="0.25">
      <c r="A5887" s="302" t="s">
        <v>7002</v>
      </c>
      <c r="B5887" s="305">
        <v>101356</v>
      </c>
      <c r="C5887" s="302" t="s">
        <v>7194</v>
      </c>
      <c r="D5887" s="305" t="s">
        <v>7004</v>
      </c>
      <c r="E5887" s="306">
        <v>1</v>
      </c>
    </row>
    <row r="5888" spans="1:5" x14ac:dyDescent="0.25">
      <c r="A5888" s="302" t="s">
        <v>7002</v>
      </c>
      <c r="B5888" s="305">
        <v>95371</v>
      </c>
      <c r="C5888" s="302" t="s">
        <v>7195</v>
      </c>
      <c r="D5888" s="305" t="s">
        <v>4</v>
      </c>
      <c r="E5888" s="306">
        <v>1</v>
      </c>
    </row>
    <row r="5889" spans="1:5" x14ac:dyDescent="0.25">
      <c r="A5889" s="302" t="s">
        <v>7002</v>
      </c>
      <c r="B5889" s="305">
        <v>101357</v>
      </c>
      <c r="C5889" s="302" t="s">
        <v>7196</v>
      </c>
      <c r="D5889" s="305" t="s">
        <v>7004</v>
      </c>
      <c r="E5889" s="306">
        <v>1</v>
      </c>
    </row>
    <row r="5890" spans="1:5" x14ac:dyDescent="0.25">
      <c r="A5890" s="302" t="s">
        <v>7002</v>
      </c>
      <c r="B5890" s="305">
        <v>95372</v>
      </c>
      <c r="C5890" s="302" t="s">
        <v>7197</v>
      </c>
      <c r="D5890" s="305" t="s">
        <v>4</v>
      </c>
      <c r="E5890" s="306">
        <v>1</v>
      </c>
    </row>
    <row r="5891" spans="1:5" x14ac:dyDescent="0.25">
      <c r="A5891" s="302" t="s">
        <v>7002</v>
      </c>
      <c r="B5891" s="305">
        <v>101358</v>
      </c>
      <c r="C5891" s="302" t="s">
        <v>7198</v>
      </c>
      <c r="D5891" s="305" t="s">
        <v>7004</v>
      </c>
      <c r="E5891" s="306">
        <v>1</v>
      </c>
    </row>
    <row r="5892" spans="1:5" x14ac:dyDescent="0.25">
      <c r="A5892" s="302" t="s">
        <v>7002</v>
      </c>
      <c r="B5892" s="305">
        <v>95373</v>
      </c>
      <c r="C5892" s="302" t="s">
        <v>7199</v>
      </c>
      <c r="D5892" s="305" t="s">
        <v>4</v>
      </c>
      <c r="E5892" s="306">
        <v>1</v>
      </c>
    </row>
    <row r="5893" spans="1:5" x14ac:dyDescent="0.25">
      <c r="A5893" s="302" t="s">
        <v>7002</v>
      </c>
      <c r="B5893" s="305">
        <v>101359</v>
      </c>
      <c r="C5893" s="302" t="s">
        <v>7200</v>
      </c>
      <c r="D5893" s="305" t="s">
        <v>7004</v>
      </c>
      <c r="E5893" s="306">
        <v>1</v>
      </c>
    </row>
    <row r="5894" spans="1:5" x14ac:dyDescent="0.25">
      <c r="A5894" s="302" t="s">
        <v>7002</v>
      </c>
      <c r="B5894" s="305">
        <v>101360</v>
      </c>
      <c r="C5894" s="302" t="s">
        <v>7201</v>
      </c>
      <c r="D5894" s="305" t="s">
        <v>7004</v>
      </c>
      <c r="E5894" s="306">
        <v>1</v>
      </c>
    </row>
    <row r="5895" spans="1:5" x14ac:dyDescent="0.25">
      <c r="A5895" s="302" t="s">
        <v>7002</v>
      </c>
      <c r="B5895" s="305">
        <v>95374</v>
      </c>
      <c r="C5895" s="302" t="s">
        <v>7202</v>
      </c>
      <c r="D5895" s="305" t="s">
        <v>4</v>
      </c>
      <c r="E5895" s="306">
        <v>1</v>
      </c>
    </row>
    <row r="5896" spans="1:5" x14ac:dyDescent="0.25">
      <c r="A5896" s="302" t="s">
        <v>7002</v>
      </c>
      <c r="B5896" s="305">
        <v>95375</v>
      </c>
      <c r="C5896" s="302" t="s">
        <v>7203</v>
      </c>
      <c r="D5896" s="305" t="s">
        <v>4</v>
      </c>
      <c r="E5896" s="306">
        <v>1</v>
      </c>
    </row>
    <row r="5897" spans="1:5" x14ac:dyDescent="0.25">
      <c r="A5897" s="302" t="s">
        <v>7002</v>
      </c>
      <c r="B5897" s="305">
        <v>101361</v>
      </c>
      <c r="C5897" s="302" t="s">
        <v>7204</v>
      </c>
      <c r="D5897" s="305" t="s">
        <v>7004</v>
      </c>
      <c r="E5897" s="306">
        <v>1</v>
      </c>
    </row>
    <row r="5898" spans="1:5" x14ac:dyDescent="0.25">
      <c r="A5898" s="302" t="s">
        <v>7002</v>
      </c>
      <c r="B5898" s="305">
        <v>95376</v>
      </c>
      <c r="C5898" s="302" t="s">
        <v>7205</v>
      </c>
      <c r="D5898" s="305" t="s">
        <v>4</v>
      </c>
      <c r="E5898" s="306">
        <v>1</v>
      </c>
    </row>
    <row r="5899" spans="1:5" x14ac:dyDescent="0.25">
      <c r="A5899" s="302" t="s">
        <v>7002</v>
      </c>
      <c r="B5899" s="305">
        <v>95377</v>
      </c>
      <c r="C5899" s="302" t="s">
        <v>7206</v>
      </c>
      <c r="D5899" s="305" t="s">
        <v>4</v>
      </c>
      <c r="E5899" s="306">
        <v>1</v>
      </c>
    </row>
    <row r="5900" spans="1:5" x14ac:dyDescent="0.25">
      <c r="A5900" s="302" t="s">
        <v>7002</v>
      </c>
      <c r="B5900" s="305">
        <v>101363</v>
      </c>
      <c r="C5900" s="302" t="s">
        <v>7207</v>
      </c>
      <c r="D5900" s="305" t="s">
        <v>7004</v>
      </c>
      <c r="E5900" s="306">
        <v>1</v>
      </c>
    </row>
    <row r="5901" spans="1:5" x14ac:dyDescent="0.25">
      <c r="A5901" s="302" t="s">
        <v>7002</v>
      </c>
      <c r="B5901" s="305">
        <v>95378</v>
      </c>
      <c r="C5901" s="302" t="s">
        <v>7208</v>
      </c>
      <c r="D5901" s="305" t="s">
        <v>4</v>
      </c>
      <c r="E5901" s="306">
        <v>1</v>
      </c>
    </row>
    <row r="5902" spans="1:5" x14ac:dyDescent="0.25">
      <c r="A5902" s="302" t="s">
        <v>7002</v>
      </c>
      <c r="B5902" s="305">
        <v>101364</v>
      </c>
      <c r="C5902" s="302" t="s">
        <v>7209</v>
      </c>
      <c r="D5902" s="305" t="s">
        <v>7004</v>
      </c>
      <c r="E5902" s="306">
        <v>1</v>
      </c>
    </row>
    <row r="5903" spans="1:5" x14ac:dyDescent="0.25">
      <c r="A5903" s="302" t="s">
        <v>7002</v>
      </c>
      <c r="B5903" s="305">
        <v>95379</v>
      </c>
      <c r="C5903" s="302" t="s">
        <v>7210</v>
      </c>
      <c r="D5903" s="305" t="s">
        <v>4</v>
      </c>
      <c r="E5903" s="306">
        <v>1</v>
      </c>
    </row>
    <row r="5904" spans="1:5" x14ac:dyDescent="0.25">
      <c r="A5904" s="302" t="s">
        <v>7002</v>
      </c>
      <c r="B5904" s="305">
        <v>101365</v>
      </c>
      <c r="C5904" s="302" t="s">
        <v>7211</v>
      </c>
      <c r="D5904" s="305" t="s">
        <v>7004</v>
      </c>
      <c r="E5904" s="306">
        <v>1</v>
      </c>
    </row>
    <row r="5905" spans="1:5" x14ac:dyDescent="0.25">
      <c r="A5905" s="302" t="s">
        <v>7002</v>
      </c>
      <c r="B5905" s="305">
        <v>95380</v>
      </c>
      <c r="C5905" s="302" t="s">
        <v>7212</v>
      </c>
      <c r="D5905" s="305" t="s">
        <v>4</v>
      </c>
      <c r="E5905" s="306">
        <v>1</v>
      </c>
    </row>
    <row r="5906" spans="1:5" x14ac:dyDescent="0.25">
      <c r="A5906" s="302" t="s">
        <v>7002</v>
      </c>
      <c r="B5906" s="305">
        <v>101366</v>
      </c>
      <c r="C5906" s="302" t="s">
        <v>7213</v>
      </c>
      <c r="D5906" s="305" t="s">
        <v>7004</v>
      </c>
      <c r="E5906" s="306">
        <v>1</v>
      </c>
    </row>
    <row r="5907" spans="1:5" x14ac:dyDescent="0.25">
      <c r="A5907" s="302" t="s">
        <v>7002</v>
      </c>
      <c r="B5907" s="305">
        <v>100535</v>
      </c>
      <c r="C5907" s="302" t="s">
        <v>7214</v>
      </c>
      <c r="D5907" s="305" t="s">
        <v>4</v>
      </c>
      <c r="E5907" s="306">
        <v>1</v>
      </c>
    </row>
    <row r="5908" spans="1:5" x14ac:dyDescent="0.25">
      <c r="A5908" s="302" t="s">
        <v>7002</v>
      </c>
      <c r="B5908" s="305">
        <v>100536</v>
      </c>
      <c r="C5908" s="302" t="s">
        <v>7215</v>
      </c>
      <c r="D5908" s="305" t="s">
        <v>7004</v>
      </c>
      <c r="E5908" s="306">
        <v>1</v>
      </c>
    </row>
    <row r="5909" spans="1:5" x14ac:dyDescent="0.25">
      <c r="A5909" s="302" t="s">
        <v>7002</v>
      </c>
      <c r="B5909" s="305">
        <v>101368</v>
      </c>
      <c r="C5909" s="302" t="s">
        <v>7216</v>
      </c>
      <c r="D5909" s="305" t="s">
        <v>7004</v>
      </c>
      <c r="E5909" s="306">
        <v>1</v>
      </c>
    </row>
    <row r="5910" spans="1:5" x14ac:dyDescent="0.25">
      <c r="A5910" s="302" t="s">
        <v>7002</v>
      </c>
      <c r="B5910" s="305">
        <v>101369</v>
      </c>
      <c r="C5910" s="302" t="s">
        <v>7217</v>
      </c>
      <c r="D5910" s="305" t="s">
        <v>7004</v>
      </c>
      <c r="E5910" s="306">
        <v>1</v>
      </c>
    </row>
    <row r="5911" spans="1:5" x14ac:dyDescent="0.25">
      <c r="A5911" s="302" t="s">
        <v>7002</v>
      </c>
      <c r="B5911" s="305">
        <v>95385</v>
      </c>
      <c r="C5911" s="302" t="s">
        <v>7218</v>
      </c>
      <c r="D5911" s="305" t="s">
        <v>4</v>
      </c>
      <c r="E5911" s="306">
        <v>1</v>
      </c>
    </row>
    <row r="5912" spans="1:5" x14ac:dyDescent="0.25">
      <c r="A5912" s="302" t="s">
        <v>7002</v>
      </c>
      <c r="B5912" s="305">
        <v>101370</v>
      </c>
      <c r="C5912" s="302" t="s">
        <v>7219</v>
      </c>
      <c r="D5912" s="305" t="s">
        <v>7004</v>
      </c>
      <c r="E5912" s="306">
        <v>1</v>
      </c>
    </row>
    <row r="5913" spans="1:5" x14ac:dyDescent="0.25">
      <c r="A5913" s="302" t="s">
        <v>7002</v>
      </c>
      <c r="B5913" s="305">
        <v>95406</v>
      </c>
      <c r="C5913" s="302" t="s">
        <v>7220</v>
      </c>
      <c r="D5913" s="305" t="s">
        <v>4</v>
      </c>
      <c r="E5913" s="306">
        <v>1</v>
      </c>
    </row>
    <row r="5914" spans="1:5" x14ac:dyDescent="0.25">
      <c r="A5914" s="302" t="s">
        <v>7002</v>
      </c>
      <c r="B5914" s="305">
        <v>95424</v>
      </c>
      <c r="C5914" s="302" t="s">
        <v>7221</v>
      </c>
      <c r="D5914" s="305" t="s">
        <v>7004</v>
      </c>
      <c r="E5914" s="306">
        <v>1</v>
      </c>
    </row>
    <row r="5915" spans="1:5" x14ac:dyDescent="0.25">
      <c r="A5915" s="302" t="s">
        <v>7002</v>
      </c>
      <c r="B5915" s="305">
        <v>95386</v>
      </c>
      <c r="C5915" s="302" t="s">
        <v>7222</v>
      </c>
      <c r="D5915" s="305" t="s">
        <v>4</v>
      </c>
      <c r="E5915" s="306">
        <v>1</v>
      </c>
    </row>
    <row r="5916" spans="1:5" x14ac:dyDescent="0.25">
      <c r="A5916" s="302" t="s">
        <v>7002</v>
      </c>
      <c r="B5916" s="305">
        <v>95383</v>
      </c>
      <c r="C5916" s="302" t="s">
        <v>7223</v>
      </c>
      <c r="D5916" s="305" t="s">
        <v>4</v>
      </c>
      <c r="E5916" s="306">
        <v>1</v>
      </c>
    </row>
    <row r="5917" spans="1:5" x14ac:dyDescent="0.25">
      <c r="A5917" s="302" t="s">
        <v>7002</v>
      </c>
      <c r="B5917" s="305">
        <v>95384</v>
      </c>
      <c r="C5917" s="302" t="s">
        <v>7224</v>
      </c>
      <c r="D5917" s="305" t="s">
        <v>4</v>
      </c>
      <c r="E5917" s="306">
        <v>1</v>
      </c>
    </row>
    <row r="5918" spans="1:5" x14ac:dyDescent="0.25">
      <c r="A5918" s="302" t="s">
        <v>7002</v>
      </c>
      <c r="B5918" s="305">
        <v>100299</v>
      </c>
      <c r="C5918" s="302" t="s">
        <v>7225</v>
      </c>
      <c r="D5918" s="305" t="s">
        <v>4</v>
      </c>
      <c r="E5918" s="306">
        <v>1</v>
      </c>
    </row>
    <row r="5919" spans="1:5" x14ac:dyDescent="0.25">
      <c r="A5919" s="302" t="s">
        <v>7002</v>
      </c>
      <c r="B5919" s="305">
        <v>100315</v>
      </c>
      <c r="C5919" s="302" t="s">
        <v>7226</v>
      </c>
      <c r="D5919" s="305" t="s">
        <v>7004</v>
      </c>
      <c r="E5919" s="306">
        <v>1</v>
      </c>
    </row>
    <row r="5920" spans="1:5" x14ac:dyDescent="0.25">
      <c r="A5920" s="302" t="s">
        <v>7002</v>
      </c>
      <c r="B5920" s="305">
        <v>95387</v>
      </c>
      <c r="C5920" s="302" t="s">
        <v>7227</v>
      </c>
      <c r="D5920" s="305" t="s">
        <v>4</v>
      </c>
      <c r="E5920" s="306">
        <v>1</v>
      </c>
    </row>
    <row r="5921" spans="1:5" x14ac:dyDescent="0.25">
      <c r="A5921" s="302" t="s">
        <v>7002</v>
      </c>
      <c r="B5921" s="305">
        <v>101371</v>
      </c>
      <c r="C5921" s="302" t="s">
        <v>7228</v>
      </c>
      <c r="D5921" s="305" t="s">
        <v>7004</v>
      </c>
      <c r="E5921" s="306">
        <v>1</v>
      </c>
    </row>
    <row r="5922" spans="1:5" x14ac:dyDescent="0.25">
      <c r="A5922" s="302" t="s">
        <v>7002</v>
      </c>
      <c r="B5922" s="305">
        <v>100288</v>
      </c>
      <c r="C5922" s="302" t="s">
        <v>7229</v>
      </c>
      <c r="D5922" s="305" t="s">
        <v>4</v>
      </c>
      <c r="E5922" s="306">
        <v>1</v>
      </c>
    </row>
    <row r="5923" spans="1:5" x14ac:dyDescent="0.25">
      <c r="A5923" s="302" t="s">
        <v>7002</v>
      </c>
      <c r="B5923" s="305">
        <v>101372</v>
      </c>
      <c r="C5923" s="302" t="s">
        <v>7230</v>
      </c>
      <c r="D5923" s="305" t="s">
        <v>7004</v>
      </c>
      <c r="E5923" s="306">
        <v>1</v>
      </c>
    </row>
    <row r="5924" spans="1:5" x14ac:dyDescent="0.25">
      <c r="A5924" s="302" t="s">
        <v>7002</v>
      </c>
      <c r="B5924" s="305">
        <v>90775</v>
      </c>
      <c r="C5924" s="302" t="s">
        <v>7231</v>
      </c>
      <c r="D5924" s="305" t="s">
        <v>4</v>
      </c>
      <c r="E5924" s="306">
        <v>1</v>
      </c>
    </row>
    <row r="5925" spans="1:5" x14ac:dyDescent="0.25">
      <c r="A5925" s="302" t="s">
        <v>7002</v>
      </c>
      <c r="B5925" s="305">
        <v>93561</v>
      </c>
      <c r="C5925" s="302" t="s">
        <v>7231</v>
      </c>
      <c r="D5925" s="305" t="s">
        <v>7004</v>
      </c>
      <c r="E5925" s="306">
        <v>1</v>
      </c>
    </row>
    <row r="5926" spans="1:5" x14ac:dyDescent="0.25">
      <c r="A5926" s="302" t="s">
        <v>7002</v>
      </c>
      <c r="B5926" s="305">
        <v>88264</v>
      </c>
      <c r="C5926" s="302" t="s">
        <v>79</v>
      </c>
      <c r="D5926" s="305" t="s">
        <v>4</v>
      </c>
      <c r="E5926" s="306">
        <v>1</v>
      </c>
    </row>
    <row r="5927" spans="1:5" x14ac:dyDescent="0.25">
      <c r="A5927" s="302" t="s">
        <v>7002</v>
      </c>
      <c r="B5927" s="305">
        <v>101399</v>
      </c>
      <c r="C5927" s="302" t="s">
        <v>79</v>
      </c>
      <c r="D5927" s="305" t="s">
        <v>7004</v>
      </c>
      <c r="E5927" s="306">
        <v>1</v>
      </c>
    </row>
    <row r="5928" spans="1:5" x14ac:dyDescent="0.25">
      <c r="A5928" s="302" t="s">
        <v>7002</v>
      </c>
      <c r="B5928" s="305">
        <v>88266</v>
      </c>
      <c r="C5928" s="302" t="s">
        <v>7232</v>
      </c>
      <c r="D5928" s="305" t="s">
        <v>4</v>
      </c>
      <c r="E5928" s="306">
        <v>1</v>
      </c>
    </row>
    <row r="5929" spans="1:5" x14ac:dyDescent="0.25">
      <c r="A5929" s="302" t="s">
        <v>7002</v>
      </c>
      <c r="B5929" s="305">
        <v>101401</v>
      </c>
      <c r="C5929" s="302" t="s">
        <v>7232</v>
      </c>
      <c r="D5929" s="305" t="s">
        <v>7004</v>
      </c>
      <c r="E5929" s="306">
        <v>1</v>
      </c>
    </row>
    <row r="5930" spans="1:5" x14ac:dyDescent="0.25">
      <c r="A5930" s="302" t="s">
        <v>7002</v>
      </c>
      <c r="B5930" s="305">
        <v>88267</v>
      </c>
      <c r="C5930" s="302" t="s">
        <v>7233</v>
      </c>
      <c r="D5930" s="305" t="s">
        <v>4</v>
      </c>
      <c r="E5930" s="306">
        <v>1</v>
      </c>
    </row>
    <row r="5931" spans="1:5" x14ac:dyDescent="0.25">
      <c r="A5931" s="302" t="s">
        <v>7002</v>
      </c>
      <c r="B5931" s="305">
        <v>101402</v>
      </c>
      <c r="C5931" s="302" t="s">
        <v>7233</v>
      </c>
      <c r="D5931" s="305" t="s">
        <v>7004</v>
      </c>
      <c r="E5931" s="306">
        <v>1</v>
      </c>
    </row>
    <row r="5932" spans="1:5" x14ac:dyDescent="0.25">
      <c r="A5932" s="302" t="s">
        <v>7002</v>
      </c>
      <c r="B5932" s="305">
        <v>90776</v>
      </c>
      <c r="C5932" s="302" t="s">
        <v>7234</v>
      </c>
      <c r="D5932" s="305" t="s">
        <v>4</v>
      </c>
      <c r="E5932" s="306">
        <v>1</v>
      </c>
    </row>
    <row r="5933" spans="1:5" x14ac:dyDescent="0.25">
      <c r="A5933" s="302" t="s">
        <v>7002</v>
      </c>
      <c r="B5933" s="305">
        <v>93572</v>
      </c>
      <c r="C5933" s="302" t="s">
        <v>7235</v>
      </c>
      <c r="D5933" s="305" t="s">
        <v>7004</v>
      </c>
      <c r="E5933" s="306">
        <v>1</v>
      </c>
    </row>
    <row r="5934" spans="1:5" x14ac:dyDescent="0.25">
      <c r="A5934" s="302" t="s">
        <v>7002</v>
      </c>
      <c r="B5934" s="305">
        <v>90777</v>
      </c>
      <c r="C5934" s="302" t="s">
        <v>260</v>
      </c>
      <c r="D5934" s="305" t="s">
        <v>4</v>
      </c>
      <c r="E5934" s="306">
        <v>1</v>
      </c>
    </row>
    <row r="5935" spans="1:5" x14ac:dyDescent="0.25">
      <c r="A5935" s="302" t="s">
        <v>7002</v>
      </c>
      <c r="B5935" s="305">
        <v>93565</v>
      </c>
      <c r="C5935" s="302" t="s">
        <v>260</v>
      </c>
      <c r="D5935" s="305" t="s">
        <v>7004</v>
      </c>
      <c r="E5935" s="306">
        <v>1</v>
      </c>
    </row>
    <row r="5936" spans="1:5" x14ac:dyDescent="0.25">
      <c r="A5936" s="302" t="s">
        <v>7002</v>
      </c>
      <c r="B5936" s="305">
        <v>90778</v>
      </c>
      <c r="C5936" s="302" t="s">
        <v>7236</v>
      </c>
      <c r="D5936" s="305" t="s">
        <v>4</v>
      </c>
      <c r="E5936" s="306">
        <v>1</v>
      </c>
    </row>
    <row r="5937" spans="1:5" x14ac:dyDescent="0.25">
      <c r="A5937" s="302" t="s">
        <v>7002</v>
      </c>
      <c r="B5937" s="305">
        <v>93567</v>
      </c>
      <c r="C5937" s="302" t="s">
        <v>7236</v>
      </c>
      <c r="D5937" s="305" t="s">
        <v>7004</v>
      </c>
      <c r="E5937" s="306">
        <v>1</v>
      </c>
    </row>
    <row r="5938" spans="1:5" x14ac:dyDescent="0.25">
      <c r="A5938" s="302" t="s">
        <v>7002</v>
      </c>
      <c r="B5938" s="305">
        <v>90779</v>
      </c>
      <c r="C5938" s="302" t="s">
        <v>7237</v>
      </c>
      <c r="D5938" s="305" t="s">
        <v>4</v>
      </c>
      <c r="E5938" s="306">
        <v>1</v>
      </c>
    </row>
    <row r="5939" spans="1:5" x14ac:dyDescent="0.25">
      <c r="A5939" s="302" t="s">
        <v>7002</v>
      </c>
      <c r="B5939" s="305">
        <v>93568</v>
      </c>
      <c r="C5939" s="302" t="s">
        <v>7237</v>
      </c>
      <c r="D5939" s="305" t="s">
        <v>7004</v>
      </c>
      <c r="E5939" s="306">
        <v>1</v>
      </c>
    </row>
    <row r="5940" spans="1:5" x14ac:dyDescent="0.25">
      <c r="A5940" s="302" t="s">
        <v>7002</v>
      </c>
      <c r="B5940" s="305">
        <v>88269</v>
      </c>
      <c r="C5940" s="302" t="s">
        <v>7238</v>
      </c>
      <c r="D5940" s="305" t="s">
        <v>4</v>
      </c>
      <c r="E5940" s="306">
        <v>1</v>
      </c>
    </row>
    <row r="5941" spans="1:5" x14ac:dyDescent="0.25">
      <c r="A5941" s="302" t="s">
        <v>7002</v>
      </c>
      <c r="B5941" s="305">
        <v>101407</v>
      </c>
      <c r="C5941" s="302" t="s">
        <v>7238</v>
      </c>
      <c r="D5941" s="305" t="s">
        <v>7004</v>
      </c>
      <c r="E5941" s="306">
        <v>1</v>
      </c>
    </row>
    <row r="5942" spans="1:5" x14ac:dyDescent="0.25">
      <c r="A5942" s="302" t="s">
        <v>7002</v>
      </c>
      <c r="B5942" s="305">
        <v>88270</v>
      </c>
      <c r="C5942" s="302" t="s">
        <v>7239</v>
      </c>
      <c r="D5942" s="305" t="s">
        <v>4</v>
      </c>
      <c r="E5942" s="306">
        <v>1</v>
      </c>
    </row>
    <row r="5943" spans="1:5" x14ac:dyDescent="0.25">
      <c r="A5943" s="302" t="s">
        <v>7002</v>
      </c>
      <c r="B5943" s="305">
        <v>101408</v>
      </c>
      <c r="C5943" s="302" t="s">
        <v>7239</v>
      </c>
      <c r="D5943" s="305" t="s">
        <v>7004</v>
      </c>
      <c r="E5943" s="306">
        <v>1</v>
      </c>
    </row>
    <row r="5944" spans="1:5" x14ac:dyDescent="0.25">
      <c r="A5944" s="302" t="s">
        <v>7002</v>
      </c>
      <c r="B5944" s="305">
        <v>101409</v>
      </c>
      <c r="C5944" s="302" t="s">
        <v>7240</v>
      </c>
      <c r="D5944" s="305" t="s">
        <v>7004</v>
      </c>
      <c r="E5944" s="306">
        <v>1</v>
      </c>
    </row>
    <row r="5945" spans="1:5" x14ac:dyDescent="0.25">
      <c r="A5945" s="302" t="s">
        <v>7002</v>
      </c>
      <c r="B5945" s="305">
        <v>88441</v>
      </c>
      <c r="C5945" s="302" t="s">
        <v>7241</v>
      </c>
      <c r="D5945" s="305" t="s">
        <v>4</v>
      </c>
      <c r="E5945" s="306">
        <v>1</v>
      </c>
    </row>
    <row r="5946" spans="1:5" x14ac:dyDescent="0.25">
      <c r="A5946" s="302" t="s">
        <v>7002</v>
      </c>
      <c r="B5946" s="305">
        <v>101410</v>
      </c>
      <c r="C5946" s="302" t="s">
        <v>7241</v>
      </c>
      <c r="D5946" s="305" t="s">
        <v>7004</v>
      </c>
      <c r="E5946" s="306">
        <v>1</v>
      </c>
    </row>
    <row r="5947" spans="1:5" x14ac:dyDescent="0.25">
      <c r="A5947" s="302" t="s">
        <v>7002</v>
      </c>
      <c r="B5947" s="305">
        <v>88272</v>
      </c>
      <c r="C5947" s="302" t="s">
        <v>7242</v>
      </c>
      <c r="D5947" s="305" t="s">
        <v>4</v>
      </c>
      <c r="E5947" s="306">
        <v>1</v>
      </c>
    </row>
    <row r="5948" spans="1:5" x14ac:dyDescent="0.25">
      <c r="A5948" s="302" t="s">
        <v>7002</v>
      </c>
      <c r="B5948" s="305">
        <v>88273</v>
      </c>
      <c r="C5948" s="302" t="s">
        <v>7243</v>
      </c>
      <c r="D5948" s="305" t="s">
        <v>4</v>
      </c>
      <c r="E5948" s="306">
        <v>1</v>
      </c>
    </row>
    <row r="5949" spans="1:5" x14ac:dyDescent="0.25">
      <c r="A5949" s="302" t="s">
        <v>7002</v>
      </c>
      <c r="B5949" s="305">
        <v>101413</v>
      </c>
      <c r="C5949" s="302" t="s">
        <v>7243</v>
      </c>
      <c r="D5949" s="305" t="s">
        <v>7004</v>
      </c>
      <c r="E5949" s="306">
        <v>1</v>
      </c>
    </row>
    <row r="5950" spans="1:5" x14ac:dyDescent="0.25">
      <c r="A5950" s="302" t="s">
        <v>7002</v>
      </c>
      <c r="B5950" s="305">
        <v>101414</v>
      </c>
      <c r="C5950" s="302" t="s">
        <v>7244</v>
      </c>
      <c r="D5950" s="305" t="s">
        <v>7004</v>
      </c>
      <c r="E5950" s="306">
        <v>1</v>
      </c>
    </row>
    <row r="5951" spans="1:5" x14ac:dyDescent="0.25">
      <c r="A5951" s="302" t="s">
        <v>7002</v>
      </c>
      <c r="B5951" s="305">
        <v>88274</v>
      </c>
      <c r="C5951" s="302" t="s">
        <v>7245</v>
      </c>
      <c r="D5951" s="305" t="s">
        <v>4</v>
      </c>
      <c r="E5951" s="306">
        <v>1</v>
      </c>
    </row>
    <row r="5952" spans="1:5" x14ac:dyDescent="0.25">
      <c r="A5952" s="302" t="s">
        <v>7002</v>
      </c>
      <c r="B5952" s="305">
        <v>101412</v>
      </c>
      <c r="C5952" s="302" t="s">
        <v>7246</v>
      </c>
      <c r="D5952" s="305" t="s">
        <v>7004</v>
      </c>
      <c r="E5952" s="306">
        <v>1</v>
      </c>
    </row>
    <row r="5953" spans="1:5" x14ac:dyDescent="0.25">
      <c r="A5953" s="302" t="s">
        <v>7002</v>
      </c>
      <c r="B5953" s="305">
        <v>101415</v>
      </c>
      <c r="C5953" s="302" t="s">
        <v>7247</v>
      </c>
      <c r="D5953" s="305" t="s">
        <v>7004</v>
      </c>
      <c r="E5953" s="306">
        <v>1</v>
      </c>
    </row>
    <row r="5954" spans="1:5" x14ac:dyDescent="0.25">
      <c r="A5954" s="302" t="s">
        <v>7002</v>
      </c>
      <c r="B5954" s="305">
        <v>100308</v>
      </c>
      <c r="C5954" s="302" t="s">
        <v>7248</v>
      </c>
      <c r="D5954" s="305" t="s">
        <v>4</v>
      </c>
      <c r="E5954" s="306">
        <v>1</v>
      </c>
    </row>
    <row r="5955" spans="1:5" x14ac:dyDescent="0.25">
      <c r="A5955" s="302" t="s">
        <v>7002</v>
      </c>
      <c r="B5955" s="305">
        <v>101416</v>
      </c>
      <c r="C5955" s="302" t="s">
        <v>7248</v>
      </c>
      <c r="D5955" s="305" t="s">
        <v>7004</v>
      </c>
      <c r="E5955" s="306">
        <v>1</v>
      </c>
    </row>
    <row r="5956" spans="1:5" x14ac:dyDescent="0.25">
      <c r="A5956" s="302" t="s">
        <v>7002</v>
      </c>
      <c r="B5956" s="305">
        <v>88275</v>
      </c>
      <c r="C5956" s="302" t="s">
        <v>7249</v>
      </c>
      <c r="D5956" s="305" t="s">
        <v>4</v>
      </c>
      <c r="E5956" s="306">
        <v>1</v>
      </c>
    </row>
    <row r="5957" spans="1:5" x14ac:dyDescent="0.25">
      <c r="A5957" s="302" t="s">
        <v>7002</v>
      </c>
      <c r="B5957" s="305">
        <v>90780</v>
      </c>
      <c r="C5957" s="302" t="s">
        <v>5</v>
      </c>
      <c r="D5957" s="305" t="s">
        <v>4</v>
      </c>
      <c r="E5957" s="306">
        <v>1</v>
      </c>
    </row>
    <row r="5958" spans="1:5" x14ac:dyDescent="0.25">
      <c r="A5958" s="302" t="s">
        <v>7002</v>
      </c>
      <c r="B5958" s="305">
        <v>94295</v>
      </c>
      <c r="C5958" s="302" t="s">
        <v>5</v>
      </c>
      <c r="D5958" s="305" t="s">
        <v>7004</v>
      </c>
      <c r="E5958" s="306">
        <v>1</v>
      </c>
    </row>
    <row r="5959" spans="1:5" x14ac:dyDescent="0.25">
      <c r="A5959" s="302" t="s">
        <v>7002</v>
      </c>
      <c r="B5959" s="305">
        <v>88277</v>
      </c>
      <c r="C5959" s="302" t="s">
        <v>7250</v>
      </c>
      <c r="D5959" s="305" t="s">
        <v>4</v>
      </c>
      <c r="E5959" s="306">
        <v>1</v>
      </c>
    </row>
    <row r="5960" spans="1:5" x14ac:dyDescent="0.25">
      <c r="A5960" s="302" t="s">
        <v>7002</v>
      </c>
      <c r="B5960" s="305">
        <v>100307</v>
      </c>
      <c r="C5960" s="302" t="s">
        <v>7251</v>
      </c>
      <c r="D5960" s="305" t="s">
        <v>4</v>
      </c>
      <c r="E5960" s="306">
        <v>1</v>
      </c>
    </row>
    <row r="5961" spans="1:5" x14ac:dyDescent="0.25">
      <c r="A5961" s="302" t="s">
        <v>7002</v>
      </c>
      <c r="B5961" s="305">
        <v>101417</v>
      </c>
      <c r="C5961" s="302" t="s">
        <v>7251</v>
      </c>
      <c r="D5961" s="305" t="s">
        <v>7004</v>
      </c>
      <c r="E5961" s="306">
        <v>1</v>
      </c>
    </row>
    <row r="5962" spans="1:5" x14ac:dyDescent="0.25">
      <c r="A5962" s="302" t="s">
        <v>7002</v>
      </c>
      <c r="B5962" s="305">
        <v>88278</v>
      </c>
      <c r="C5962" s="302" t="s">
        <v>715</v>
      </c>
      <c r="D5962" s="305" t="s">
        <v>4</v>
      </c>
      <c r="E5962" s="306">
        <v>1</v>
      </c>
    </row>
    <row r="5963" spans="1:5" x14ac:dyDescent="0.25">
      <c r="A5963" s="302" t="s">
        <v>7002</v>
      </c>
      <c r="B5963" s="305">
        <v>101418</v>
      </c>
      <c r="C5963" s="302" t="s">
        <v>715</v>
      </c>
      <c r="D5963" s="305" t="s">
        <v>7004</v>
      </c>
      <c r="E5963" s="306">
        <v>1</v>
      </c>
    </row>
    <row r="5964" spans="1:5" x14ac:dyDescent="0.25">
      <c r="A5964" s="302" t="s">
        <v>7002</v>
      </c>
      <c r="B5964" s="305">
        <v>101419</v>
      </c>
      <c r="C5964" s="302" t="s">
        <v>7252</v>
      </c>
      <c r="D5964" s="305" t="s">
        <v>7004</v>
      </c>
      <c r="E5964" s="306">
        <v>1</v>
      </c>
    </row>
    <row r="5965" spans="1:5" x14ac:dyDescent="0.25">
      <c r="A5965" s="302" t="s">
        <v>7002</v>
      </c>
      <c r="B5965" s="305">
        <v>88279</v>
      </c>
      <c r="C5965" s="302" t="s">
        <v>7253</v>
      </c>
      <c r="D5965" s="305" t="s">
        <v>4</v>
      </c>
      <c r="E5965" s="306">
        <v>1</v>
      </c>
    </row>
    <row r="5966" spans="1:5" x14ac:dyDescent="0.25">
      <c r="A5966" s="302" t="s">
        <v>7002</v>
      </c>
      <c r="B5966" s="305">
        <v>88281</v>
      </c>
      <c r="C5966" s="302" t="s">
        <v>7254</v>
      </c>
      <c r="D5966" s="305" t="s">
        <v>4</v>
      </c>
      <c r="E5966" s="306">
        <v>1</v>
      </c>
    </row>
    <row r="5967" spans="1:5" x14ac:dyDescent="0.25">
      <c r="A5967" s="302" t="s">
        <v>7002</v>
      </c>
      <c r="B5967" s="305">
        <v>93558</v>
      </c>
      <c r="C5967" s="302" t="s">
        <v>7255</v>
      </c>
      <c r="D5967" s="305" t="s">
        <v>7004</v>
      </c>
      <c r="E5967" s="306">
        <v>1</v>
      </c>
    </row>
    <row r="5968" spans="1:5" x14ac:dyDescent="0.25">
      <c r="A5968" s="302" t="s">
        <v>7002</v>
      </c>
      <c r="B5968" s="305">
        <v>101420</v>
      </c>
      <c r="C5968" s="302" t="s">
        <v>7256</v>
      </c>
      <c r="D5968" s="305" t="s">
        <v>7004</v>
      </c>
      <c r="E5968" s="306">
        <v>1</v>
      </c>
    </row>
    <row r="5969" spans="1:5" x14ac:dyDescent="0.25">
      <c r="A5969" s="302" t="s">
        <v>7002</v>
      </c>
      <c r="B5969" s="305">
        <v>101421</v>
      </c>
      <c r="C5969" s="302" t="s">
        <v>7257</v>
      </c>
      <c r="D5969" s="305" t="s">
        <v>7004</v>
      </c>
      <c r="E5969" s="306">
        <v>1</v>
      </c>
    </row>
    <row r="5970" spans="1:5" x14ac:dyDescent="0.25">
      <c r="A5970" s="302" t="s">
        <v>7002</v>
      </c>
      <c r="B5970" s="305">
        <v>88282</v>
      </c>
      <c r="C5970" s="302" t="s">
        <v>7258</v>
      </c>
      <c r="D5970" s="305" t="s">
        <v>4</v>
      </c>
      <c r="E5970" s="306">
        <v>1</v>
      </c>
    </row>
    <row r="5971" spans="1:5" x14ac:dyDescent="0.25">
      <c r="A5971" s="302" t="s">
        <v>7002</v>
      </c>
      <c r="B5971" s="305">
        <v>88283</v>
      </c>
      <c r="C5971" s="302" t="s">
        <v>7259</v>
      </c>
      <c r="D5971" s="305" t="s">
        <v>4</v>
      </c>
      <c r="E5971" s="306">
        <v>1</v>
      </c>
    </row>
    <row r="5972" spans="1:5" x14ac:dyDescent="0.25">
      <c r="A5972" s="302" t="s">
        <v>7002</v>
      </c>
      <c r="B5972" s="305">
        <v>101422</v>
      </c>
      <c r="C5972" s="302" t="s">
        <v>7260</v>
      </c>
      <c r="D5972" s="305" t="s">
        <v>7004</v>
      </c>
      <c r="E5972" s="306">
        <v>1</v>
      </c>
    </row>
    <row r="5973" spans="1:5" x14ac:dyDescent="0.25">
      <c r="A5973" s="302" t="s">
        <v>7002</v>
      </c>
      <c r="B5973" s="305">
        <v>88284</v>
      </c>
      <c r="C5973" s="302" t="s">
        <v>7261</v>
      </c>
      <c r="D5973" s="305" t="s">
        <v>4</v>
      </c>
      <c r="E5973" s="306">
        <v>1</v>
      </c>
    </row>
    <row r="5974" spans="1:5" x14ac:dyDescent="0.25">
      <c r="A5974" s="302" t="s">
        <v>7002</v>
      </c>
      <c r="B5974" s="305">
        <v>101424</v>
      </c>
      <c r="C5974" s="302" t="s">
        <v>7262</v>
      </c>
      <c r="D5974" s="305" t="s">
        <v>7004</v>
      </c>
      <c r="E5974" s="306">
        <v>1</v>
      </c>
    </row>
    <row r="5975" spans="1:5" x14ac:dyDescent="0.25">
      <c r="A5975" s="302" t="s">
        <v>7002</v>
      </c>
      <c r="B5975" s="305">
        <v>88286</v>
      </c>
      <c r="C5975" s="302" t="s">
        <v>7263</v>
      </c>
      <c r="D5975" s="305" t="s">
        <v>4</v>
      </c>
      <c r="E5975" s="306">
        <v>1</v>
      </c>
    </row>
    <row r="5976" spans="1:5" x14ac:dyDescent="0.25">
      <c r="A5976" s="302" t="s">
        <v>7002</v>
      </c>
      <c r="B5976" s="305">
        <v>88288</v>
      </c>
      <c r="C5976" s="302" t="s">
        <v>7264</v>
      </c>
      <c r="D5976" s="305" t="s">
        <v>4</v>
      </c>
      <c r="E5976" s="306">
        <v>1</v>
      </c>
    </row>
    <row r="5977" spans="1:5" x14ac:dyDescent="0.25">
      <c r="A5977" s="302" t="s">
        <v>7002</v>
      </c>
      <c r="B5977" s="305">
        <v>101425</v>
      </c>
      <c r="C5977" s="302" t="s">
        <v>7264</v>
      </c>
      <c r="D5977" s="305" t="s">
        <v>7004</v>
      </c>
      <c r="E5977" s="306">
        <v>1</v>
      </c>
    </row>
    <row r="5978" spans="1:5" x14ac:dyDescent="0.25">
      <c r="A5978" s="302" t="s">
        <v>7002</v>
      </c>
      <c r="B5978" s="305">
        <v>101426</v>
      </c>
      <c r="C5978" s="302" t="s">
        <v>7265</v>
      </c>
      <c r="D5978" s="305" t="s">
        <v>7004</v>
      </c>
      <c r="E5978" s="306">
        <v>1</v>
      </c>
    </row>
    <row r="5979" spans="1:5" x14ac:dyDescent="0.25">
      <c r="A5979" s="302" t="s">
        <v>7002</v>
      </c>
      <c r="B5979" s="305">
        <v>88291</v>
      </c>
      <c r="C5979" s="302" t="s">
        <v>7266</v>
      </c>
      <c r="D5979" s="305" t="s">
        <v>4</v>
      </c>
      <c r="E5979" s="306">
        <v>1</v>
      </c>
    </row>
    <row r="5980" spans="1:5" x14ac:dyDescent="0.25">
      <c r="A5980" s="302" t="s">
        <v>7002</v>
      </c>
      <c r="B5980" s="305">
        <v>101427</v>
      </c>
      <c r="C5980" s="302" t="s">
        <v>7266</v>
      </c>
      <c r="D5980" s="305" t="s">
        <v>7004</v>
      </c>
      <c r="E5980" s="306">
        <v>1</v>
      </c>
    </row>
    <row r="5981" spans="1:5" x14ac:dyDescent="0.25">
      <c r="A5981" s="302" t="s">
        <v>7002</v>
      </c>
      <c r="B5981" s="305">
        <v>101428</v>
      </c>
      <c r="C5981" s="302" t="s">
        <v>7267</v>
      </c>
      <c r="D5981" s="305" t="s">
        <v>7004</v>
      </c>
      <c r="E5981" s="306">
        <v>1</v>
      </c>
    </row>
    <row r="5982" spans="1:5" x14ac:dyDescent="0.25">
      <c r="A5982" s="302" t="s">
        <v>7002</v>
      </c>
      <c r="B5982" s="305">
        <v>88377</v>
      </c>
      <c r="C5982" s="302" t="s">
        <v>7268</v>
      </c>
      <c r="D5982" s="305" t="s">
        <v>4</v>
      </c>
      <c r="E5982" s="306">
        <v>1</v>
      </c>
    </row>
    <row r="5983" spans="1:5" x14ac:dyDescent="0.25">
      <c r="A5983" s="302" t="s">
        <v>7002</v>
      </c>
      <c r="B5983" s="305">
        <v>101429</v>
      </c>
      <c r="C5983" s="302" t="s">
        <v>7269</v>
      </c>
      <c r="D5983" s="305" t="s">
        <v>7004</v>
      </c>
      <c r="E5983" s="306">
        <v>1</v>
      </c>
    </row>
    <row r="5984" spans="1:5" x14ac:dyDescent="0.25">
      <c r="A5984" s="302" t="s">
        <v>7002</v>
      </c>
      <c r="B5984" s="305">
        <v>88292</v>
      </c>
      <c r="C5984" s="302" t="s">
        <v>7270</v>
      </c>
      <c r="D5984" s="305" t="s">
        <v>4</v>
      </c>
      <c r="E5984" s="306">
        <v>1</v>
      </c>
    </row>
    <row r="5985" spans="1:5" x14ac:dyDescent="0.25">
      <c r="A5985" s="302" t="s">
        <v>7002</v>
      </c>
      <c r="B5985" s="305">
        <v>88293</v>
      </c>
      <c r="C5985" s="302" t="s">
        <v>7271</v>
      </c>
      <c r="D5985" s="305" t="s">
        <v>4</v>
      </c>
      <c r="E5985" s="306">
        <v>1</v>
      </c>
    </row>
    <row r="5986" spans="1:5" x14ac:dyDescent="0.25">
      <c r="A5986" s="302" t="s">
        <v>7002</v>
      </c>
      <c r="B5986" s="305">
        <v>101430</v>
      </c>
      <c r="C5986" s="302" t="s">
        <v>7272</v>
      </c>
      <c r="D5986" s="305" t="s">
        <v>7004</v>
      </c>
      <c r="E5986" s="306">
        <v>1</v>
      </c>
    </row>
    <row r="5987" spans="1:5" x14ac:dyDescent="0.25">
      <c r="A5987" s="302" t="s">
        <v>7002</v>
      </c>
      <c r="B5987" s="305">
        <v>88294</v>
      </c>
      <c r="C5987" s="302" t="s">
        <v>7273</v>
      </c>
      <c r="D5987" s="305" t="s">
        <v>4</v>
      </c>
      <c r="E5987" s="306">
        <v>1</v>
      </c>
    </row>
    <row r="5988" spans="1:5" x14ac:dyDescent="0.25">
      <c r="A5988" s="302" t="s">
        <v>7002</v>
      </c>
      <c r="B5988" s="305">
        <v>101431</v>
      </c>
      <c r="C5988" s="302" t="s">
        <v>7273</v>
      </c>
      <c r="D5988" s="305" t="s">
        <v>7004</v>
      </c>
      <c r="E5988" s="306">
        <v>1</v>
      </c>
    </row>
    <row r="5989" spans="1:5" x14ac:dyDescent="0.25">
      <c r="A5989" s="302" t="s">
        <v>7002</v>
      </c>
      <c r="B5989" s="305">
        <v>88295</v>
      </c>
      <c r="C5989" s="302" t="s">
        <v>7274</v>
      </c>
      <c r="D5989" s="305" t="s">
        <v>4</v>
      </c>
      <c r="E5989" s="306">
        <v>1</v>
      </c>
    </row>
    <row r="5990" spans="1:5" x14ac:dyDescent="0.25">
      <c r="A5990" s="302" t="s">
        <v>7002</v>
      </c>
      <c r="B5990" s="305">
        <v>101432</v>
      </c>
      <c r="C5990" s="302" t="s">
        <v>7275</v>
      </c>
      <c r="D5990" s="305" t="s">
        <v>7004</v>
      </c>
      <c r="E5990" s="306">
        <v>1</v>
      </c>
    </row>
    <row r="5991" spans="1:5" x14ac:dyDescent="0.25">
      <c r="A5991" s="302" t="s">
        <v>7002</v>
      </c>
      <c r="B5991" s="305">
        <v>88296</v>
      </c>
      <c r="C5991" s="302" t="s">
        <v>7276</v>
      </c>
      <c r="D5991" s="305" t="s">
        <v>4</v>
      </c>
      <c r="E5991" s="306">
        <v>1</v>
      </c>
    </row>
    <row r="5992" spans="1:5" x14ac:dyDescent="0.25">
      <c r="A5992" s="302" t="s">
        <v>7002</v>
      </c>
      <c r="B5992" s="305">
        <v>101433</v>
      </c>
      <c r="C5992" s="302" t="s">
        <v>7276</v>
      </c>
      <c r="D5992" s="305" t="s">
        <v>7004</v>
      </c>
      <c r="E5992" s="306">
        <v>1</v>
      </c>
    </row>
    <row r="5993" spans="1:5" x14ac:dyDescent="0.25">
      <c r="A5993" s="302" t="s">
        <v>7002</v>
      </c>
      <c r="B5993" s="305">
        <v>101434</v>
      </c>
      <c r="C5993" s="302" t="s">
        <v>7277</v>
      </c>
      <c r="D5993" s="305" t="s">
        <v>7004</v>
      </c>
      <c r="E5993" s="306">
        <v>1</v>
      </c>
    </row>
    <row r="5994" spans="1:5" x14ac:dyDescent="0.25">
      <c r="A5994" s="302" t="s">
        <v>7002</v>
      </c>
      <c r="B5994" s="305">
        <v>88298</v>
      </c>
      <c r="C5994" s="302" t="s">
        <v>7278</v>
      </c>
      <c r="D5994" s="305" t="s">
        <v>4</v>
      </c>
      <c r="E5994" s="306">
        <v>1</v>
      </c>
    </row>
    <row r="5995" spans="1:5" x14ac:dyDescent="0.25">
      <c r="A5995" s="302" t="s">
        <v>7002</v>
      </c>
      <c r="B5995" s="305">
        <v>101436</v>
      </c>
      <c r="C5995" s="302" t="s">
        <v>7278</v>
      </c>
      <c r="D5995" s="305" t="s">
        <v>7004</v>
      </c>
      <c r="E5995" s="306">
        <v>1</v>
      </c>
    </row>
    <row r="5996" spans="1:5" x14ac:dyDescent="0.25">
      <c r="A5996" s="302" t="s">
        <v>7002</v>
      </c>
      <c r="B5996" s="305">
        <v>101437</v>
      </c>
      <c r="C5996" s="302" t="s">
        <v>7279</v>
      </c>
      <c r="D5996" s="305" t="s">
        <v>7004</v>
      </c>
      <c r="E5996" s="306">
        <v>1</v>
      </c>
    </row>
    <row r="5997" spans="1:5" x14ac:dyDescent="0.25">
      <c r="A5997" s="302" t="s">
        <v>7002</v>
      </c>
      <c r="B5997" s="305">
        <v>88299</v>
      </c>
      <c r="C5997" s="302" t="s">
        <v>7280</v>
      </c>
      <c r="D5997" s="305" t="s">
        <v>4</v>
      </c>
      <c r="E5997" s="306">
        <v>1</v>
      </c>
    </row>
    <row r="5998" spans="1:5" x14ac:dyDescent="0.25">
      <c r="A5998" s="302" t="s">
        <v>7002</v>
      </c>
      <c r="B5998" s="305">
        <v>88300</v>
      </c>
      <c r="C5998" s="302" t="s">
        <v>7281</v>
      </c>
      <c r="D5998" s="305" t="s">
        <v>4</v>
      </c>
      <c r="E5998" s="306">
        <v>1</v>
      </c>
    </row>
    <row r="5999" spans="1:5" x14ac:dyDescent="0.25">
      <c r="A5999" s="302" t="s">
        <v>7002</v>
      </c>
      <c r="B5999" s="305">
        <v>101438</v>
      </c>
      <c r="C5999" s="302" t="s">
        <v>7281</v>
      </c>
      <c r="D5999" s="305" t="s">
        <v>7004</v>
      </c>
      <c r="E5999" s="306">
        <v>1</v>
      </c>
    </row>
    <row r="6000" spans="1:5" x14ac:dyDescent="0.25">
      <c r="A6000" s="302" t="s">
        <v>7002</v>
      </c>
      <c r="B6000" s="305">
        <v>88297</v>
      </c>
      <c r="C6000" s="302" t="s">
        <v>7282</v>
      </c>
      <c r="D6000" s="305" t="s">
        <v>4</v>
      </c>
      <c r="E6000" s="306">
        <v>1</v>
      </c>
    </row>
    <row r="6001" spans="1:5" x14ac:dyDescent="0.25">
      <c r="A6001" s="302" t="s">
        <v>7002</v>
      </c>
      <c r="B6001" s="305">
        <v>101435</v>
      </c>
      <c r="C6001" s="302" t="s">
        <v>7283</v>
      </c>
      <c r="D6001" s="305" t="s">
        <v>7004</v>
      </c>
      <c r="E6001" s="306">
        <v>1</v>
      </c>
    </row>
    <row r="6002" spans="1:5" x14ac:dyDescent="0.25">
      <c r="A6002" s="302" t="s">
        <v>7002</v>
      </c>
      <c r="B6002" s="305">
        <v>101440</v>
      </c>
      <c r="C6002" s="302" t="s">
        <v>7284</v>
      </c>
      <c r="D6002" s="305" t="s">
        <v>7004</v>
      </c>
      <c r="E6002" s="306">
        <v>1</v>
      </c>
    </row>
    <row r="6003" spans="1:5" x14ac:dyDescent="0.25">
      <c r="A6003" s="302" t="s">
        <v>7002</v>
      </c>
      <c r="B6003" s="305">
        <v>88302</v>
      </c>
      <c r="C6003" s="302" t="s">
        <v>7285</v>
      </c>
      <c r="D6003" s="305" t="s">
        <v>4</v>
      </c>
      <c r="E6003" s="306">
        <v>1</v>
      </c>
    </row>
    <row r="6004" spans="1:5" x14ac:dyDescent="0.25">
      <c r="A6004" s="302" t="s">
        <v>7002</v>
      </c>
      <c r="B6004" s="305">
        <v>88301</v>
      </c>
      <c r="C6004" s="302" t="s">
        <v>7286</v>
      </c>
      <c r="D6004" s="305" t="s">
        <v>4</v>
      </c>
      <c r="E6004" s="306">
        <v>1</v>
      </c>
    </row>
    <row r="6005" spans="1:5" x14ac:dyDescent="0.25">
      <c r="A6005" s="302" t="s">
        <v>7002</v>
      </c>
      <c r="B6005" s="305">
        <v>101439</v>
      </c>
      <c r="C6005" s="302" t="s">
        <v>7286</v>
      </c>
      <c r="D6005" s="305" t="s">
        <v>7004</v>
      </c>
      <c r="E6005" s="306">
        <v>1</v>
      </c>
    </row>
    <row r="6006" spans="1:5" x14ac:dyDescent="0.25">
      <c r="A6006" s="302" t="s">
        <v>7002</v>
      </c>
      <c r="B6006" s="305">
        <v>88303</v>
      </c>
      <c r="C6006" s="302" t="s">
        <v>7287</v>
      </c>
      <c r="D6006" s="305" t="s">
        <v>4</v>
      </c>
      <c r="E6006" s="306">
        <v>1</v>
      </c>
    </row>
    <row r="6007" spans="1:5" x14ac:dyDescent="0.25">
      <c r="A6007" s="302" t="s">
        <v>7002</v>
      </c>
      <c r="B6007" s="305">
        <v>101441</v>
      </c>
      <c r="C6007" s="302" t="s">
        <v>7287</v>
      </c>
      <c r="D6007" s="305" t="s">
        <v>7004</v>
      </c>
      <c r="E6007" s="306">
        <v>1</v>
      </c>
    </row>
    <row r="6008" spans="1:5" x14ac:dyDescent="0.25">
      <c r="A6008" s="302" t="s">
        <v>7002</v>
      </c>
      <c r="B6008" s="305">
        <v>88304</v>
      </c>
      <c r="C6008" s="302" t="s">
        <v>7288</v>
      </c>
      <c r="D6008" s="305" t="s">
        <v>4</v>
      </c>
      <c r="E6008" s="306">
        <v>1</v>
      </c>
    </row>
    <row r="6009" spans="1:5" x14ac:dyDescent="0.25">
      <c r="A6009" s="302" t="s">
        <v>7002</v>
      </c>
      <c r="B6009" s="305">
        <v>101443</v>
      </c>
      <c r="C6009" s="302" t="s">
        <v>7288</v>
      </c>
      <c r="D6009" s="305" t="s">
        <v>7004</v>
      </c>
      <c r="E6009" s="306">
        <v>1</v>
      </c>
    </row>
    <row r="6010" spans="1:5" x14ac:dyDescent="0.25">
      <c r="A6010" s="302" t="s">
        <v>7002</v>
      </c>
      <c r="B6010" s="305">
        <v>88306</v>
      </c>
      <c r="C6010" s="302" t="s">
        <v>7289</v>
      </c>
      <c r="D6010" s="305" t="s">
        <v>4</v>
      </c>
      <c r="E6010" s="306">
        <v>1</v>
      </c>
    </row>
    <row r="6011" spans="1:5" x14ac:dyDescent="0.25">
      <c r="A6011" s="302" t="s">
        <v>7002</v>
      </c>
      <c r="B6011" s="305">
        <v>88307</v>
      </c>
      <c r="C6011" s="302" t="s">
        <v>7290</v>
      </c>
      <c r="D6011" s="305" t="s">
        <v>4</v>
      </c>
      <c r="E6011" s="306">
        <v>1</v>
      </c>
    </row>
    <row r="6012" spans="1:5" x14ac:dyDescent="0.25">
      <c r="A6012" s="302" t="s">
        <v>7002</v>
      </c>
      <c r="B6012" s="305">
        <v>88308</v>
      </c>
      <c r="C6012" s="302" t="s">
        <v>7291</v>
      </c>
      <c r="D6012" s="305" t="s">
        <v>4</v>
      </c>
      <c r="E6012" s="306">
        <v>1</v>
      </c>
    </row>
    <row r="6013" spans="1:5" x14ac:dyDescent="0.25">
      <c r="A6013" s="302" t="s">
        <v>7002</v>
      </c>
      <c r="B6013" s="305">
        <v>101444</v>
      </c>
      <c r="C6013" s="302" t="s">
        <v>7291</v>
      </c>
      <c r="D6013" s="305" t="s">
        <v>7004</v>
      </c>
      <c r="E6013" s="306">
        <v>1</v>
      </c>
    </row>
    <row r="6014" spans="1:5" x14ac:dyDescent="0.25">
      <c r="A6014" s="302" t="s">
        <v>7002</v>
      </c>
      <c r="B6014" s="305">
        <v>88309</v>
      </c>
      <c r="C6014" s="302" t="s">
        <v>24</v>
      </c>
      <c r="D6014" s="305" t="s">
        <v>4</v>
      </c>
      <c r="E6014" s="306">
        <v>1</v>
      </c>
    </row>
    <row r="6015" spans="1:5" x14ac:dyDescent="0.25">
      <c r="A6015" s="302" t="s">
        <v>7002</v>
      </c>
      <c r="B6015" s="305">
        <v>101445</v>
      </c>
      <c r="C6015" s="302" t="s">
        <v>24</v>
      </c>
      <c r="D6015" s="305" t="s">
        <v>7004</v>
      </c>
      <c r="E6015" s="306">
        <v>1</v>
      </c>
    </row>
    <row r="6016" spans="1:5" x14ac:dyDescent="0.25">
      <c r="A6016" s="302" t="s">
        <v>7002</v>
      </c>
      <c r="B6016" s="305">
        <v>88310</v>
      </c>
      <c r="C6016" s="302" t="s">
        <v>7292</v>
      </c>
      <c r="D6016" s="305" t="s">
        <v>4</v>
      </c>
      <c r="E6016" s="306">
        <v>1</v>
      </c>
    </row>
    <row r="6017" spans="1:5" x14ac:dyDescent="0.25">
      <c r="A6017" s="302" t="s">
        <v>7002</v>
      </c>
      <c r="B6017" s="305">
        <v>101446</v>
      </c>
      <c r="C6017" s="302" t="s">
        <v>7292</v>
      </c>
      <c r="D6017" s="305" t="s">
        <v>7004</v>
      </c>
      <c r="E6017" s="306">
        <v>1</v>
      </c>
    </row>
    <row r="6018" spans="1:5" x14ac:dyDescent="0.25">
      <c r="A6018" s="302" t="s">
        <v>7002</v>
      </c>
      <c r="B6018" s="305">
        <v>88311</v>
      </c>
      <c r="C6018" s="302" t="s">
        <v>7293</v>
      </c>
      <c r="D6018" s="305" t="s">
        <v>4</v>
      </c>
      <c r="E6018" s="306">
        <v>1</v>
      </c>
    </row>
    <row r="6019" spans="1:5" x14ac:dyDescent="0.25">
      <c r="A6019" s="302" t="s">
        <v>7002</v>
      </c>
      <c r="B6019" s="305">
        <v>101447</v>
      </c>
      <c r="C6019" s="302" t="s">
        <v>7293</v>
      </c>
      <c r="D6019" s="305" t="s">
        <v>7004</v>
      </c>
      <c r="E6019" s="306">
        <v>1</v>
      </c>
    </row>
    <row r="6020" spans="1:5" x14ac:dyDescent="0.25">
      <c r="A6020" s="302" t="s">
        <v>7002</v>
      </c>
      <c r="B6020" s="305">
        <v>88312</v>
      </c>
      <c r="C6020" s="302" t="s">
        <v>7294</v>
      </c>
      <c r="D6020" s="305" t="s">
        <v>4</v>
      </c>
      <c r="E6020" s="306">
        <v>1</v>
      </c>
    </row>
    <row r="6021" spans="1:5" x14ac:dyDescent="0.25">
      <c r="A6021" s="302" t="s">
        <v>7002</v>
      </c>
      <c r="B6021" s="305">
        <v>101448</v>
      </c>
      <c r="C6021" s="302" t="s">
        <v>7294</v>
      </c>
      <c r="D6021" s="305" t="s">
        <v>7004</v>
      </c>
      <c r="E6021" s="306">
        <v>1</v>
      </c>
    </row>
    <row r="6022" spans="1:5" x14ac:dyDescent="0.25">
      <c r="A6022" s="302" t="s">
        <v>7002</v>
      </c>
      <c r="B6022" s="305">
        <v>101449</v>
      </c>
      <c r="C6022" s="302" t="s">
        <v>7295</v>
      </c>
      <c r="D6022" s="305" t="s">
        <v>7004</v>
      </c>
      <c r="E6022" s="306">
        <v>1</v>
      </c>
    </row>
    <row r="6023" spans="1:5" x14ac:dyDescent="0.25">
      <c r="A6023" s="302" t="s">
        <v>7002</v>
      </c>
      <c r="B6023" s="305">
        <v>88313</v>
      </c>
      <c r="C6023" s="302" t="s">
        <v>7296</v>
      </c>
      <c r="D6023" s="305" t="s">
        <v>4</v>
      </c>
      <c r="E6023" s="306">
        <v>1</v>
      </c>
    </row>
    <row r="6024" spans="1:5" x14ac:dyDescent="0.25">
      <c r="A6024" s="302" t="s">
        <v>7002</v>
      </c>
      <c r="B6024" s="305">
        <v>88314</v>
      </c>
      <c r="C6024" s="302" t="s">
        <v>7297</v>
      </c>
      <c r="D6024" s="305" t="s">
        <v>4</v>
      </c>
      <c r="E6024" s="306">
        <v>1</v>
      </c>
    </row>
    <row r="6025" spans="1:5" x14ac:dyDescent="0.25">
      <c r="A6025" s="302" t="s">
        <v>7002</v>
      </c>
      <c r="B6025" s="305">
        <v>88315</v>
      </c>
      <c r="C6025" s="302" t="s">
        <v>7298</v>
      </c>
      <c r="D6025" s="305" t="s">
        <v>4</v>
      </c>
      <c r="E6025" s="306">
        <v>1</v>
      </c>
    </row>
    <row r="6026" spans="1:5" x14ac:dyDescent="0.25">
      <c r="A6026" s="302" t="s">
        <v>7002</v>
      </c>
      <c r="B6026" s="305">
        <v>101451</v>
      </c>
      <c r="C6026" s="302" t="s">
        <v>7298</v>
      </c>
      <c r="D6026" s="305" t="s">
        <v>7004</v>
      </c>
      <c r="E6026" s="306">
        <v>1</v>
      </c>
    </row>
    <row r="6027" spans="1:5" x14ac:dyDescent="0.25">
      <c r="A6027" s="302" t="s">
        <v>7002</v>
      </c>
      <c r="B6027" s="305">
        <v>88316</v>
      </c>
      <c r="C6027" s="302" t="s">
        <v>82</v>
      </c>
      <c r="D6027" s="305" t="s">
        <v>4</v>
      </c>
      <c r="E6027" s="306">
        <v>1</v>
      </c>
    </row>
    <row r="6028" spans="1:5" x14ac:dyDescent="0.25">
      <c r="A6028" s="302" t="s">
        <v>7002</v>
      </c>
      <c r="B6028" s="305">
        <v>101452</v>
      </c>
      <c r="C6028" s="302" t="s">
        <v>7299</v>
      </c>
      <c r="D6028" s="305" t="s">
        <v>7004</v>
      </c>
      <c r="E6028" s="306">
        <v>1</v>
      </c>
    </row>
    <row r="6029" spans="1:5" x14ac:dyDescent="0.25">
      <c r="A6029" s="302" t="s">
        <v>7002</v>
      </c>
      <c r="B6029" s="305">
        <v>88318</v>
      </c>
      <c r="C6029" s="302" t="s">
        <v>7300</v>
      </c>
      <c r="D6029" s="305" t="s">
        <v>4</v>
      </c>
      <c r="E6029" s="306">
        <v>1</v>
      </c>
    </row>
    <row r="6030" spans="1:5" x14ac:dyDescent="0.25">
      <c r="A6030" s="302" t="s">
        <v>7002</v>
      </c>
      <c r="B6030" s="305">
        <v>88317</v>
      </c>
      <c r="C6030" s="302" t="s">
        <v>1056</v>
      </c>
      <c r="D6030" s="305" t="s">
        <v>4</v>
      </c>
      <c r="E6030" s="306">
        <v>1</v>
      </c>
    </row>
    <row r="6031" spans="1:5" x14ac:dyDescent="0.25">
      <c r="A6031" s="302" t="s">
        <v>7002</v>
      </c>
      <c r="B6031" s="305">
        <v>101453</v>
      </c>
      <c r="C6031" s="302" t="s">
        <v>1056</v>
      </c>
      <c r="D6031" s="305" t="s">
        <v>7004</v>
      </c>
      <c r="E6031" s="306">
        <v>1</v>
      </c>
    </row>
    <row r="6032" spans="1:5" x14ac:dyDescent="0.25">
      <c r="A6032" s="302" t="s">
        <v>7002</v>
      </c>
      <c r="B6032" s="305">
        <v>101454</v>
      </c>
      <c r="C6032" s="302" t="s">
        <v>7301</v>
      </c>
      <c r="D6032" s="305" t="s">
        <v>7004</v>
      </c>
      <c r="E6032" s="306">
        <v>1</v>
      </c>
    </row>
    <row r="6033" spans="1:5" x14ac:dyDescent="0.25">
      <c r="A6033" s="302" t="s">
        <v>7002</v>
      </c>
      <c r="B6033" s="305">
        <v>100533</v>
      </c>
      <c r="C6033" s="302" t="s">
        <v>7302</v>
      </c>
      <c r="D6033" s="305" t="s">
        <v>4</v>
      </c>
      <c r="E6033" s="306">
        <v>1</v>
      </c>
    </row>
    <row r="6034" spans="1:5" x14ac:dyDescent="0.25">
      <c r="A6034" s="302" t="s">
        <v>7002</v>
      </c>
      <c r="B6034" s="305">
        <v>100534</v>
      </c>
      <c r="C6034" s="302" t="s">
        <v>7302</v>
      </c>
      <c r="D6034" s="305" t="s">
        <v>7004</v>
      </c>
      <c r="E6034" s="306">
        <v>1</v>
      </c>
    </row>
    <row r="6035" spans="1:5" x14ac:dyDescent="0.25">
      <c r="A6035" s="302" t="s">
        <v>7002</v>
      </c>
      <c r="B6035" s="305">
        <v>88323</v>
      </c>
      <c r="C6035" s="302" t="s">
        <v>7303</v>
      </c>
      <c r="D6035" s="305" t="s">
        <v>4</v>
      </c>
      <c r="E6035" s="306">
        <v>1</v>
      </c>
    </row>
    <row r="6036" spans="1:5" x14ac:dyDescent="0.25">
      <c r="A6036" s="302" t="s">
        <v>7002</v>
      </c>
      <c r="B6036" s="305">
        <v>101458</v>
      </c>
      <c r="C6036" s="302" t="s">
        <v>7304</v>
      </c>
      <c r="D6036" s="305" t="s">
        <v>7004</v>
      </c>
      <c r="E6036" s="306">
        <v>1</v>
      </c>
    </row>
    <row r="6037" spans="1:5" x14ac:dyDescent="0.25">
      <c r="A6037" s="302" t="s">
        <v>7002</v>
      </c>
      <c r="B6037" s="305">
        <v>90781</v>
      </c>
      <c r="C6037" s="302" t="s">
        <v>6</v>
      </c>
      <c r="D6037" s="305" t="s">
        <v>4</v>
      </c>
      <c r="E6037" s="306">
        <v>1</v>
      </c>
    </row>
    <row r="6038" spans="1:5" x14ac:dyDescent="0.25">
      <c r="A6038" s="302" t="s">
        <v>7002</v>
      </c>
      <c r="B6038" s="305">
        <v>94296</v>
      </c>
      <c r="C6038" s="302" t="s">
        <v>6</v>
      </c>
      <c r="D6038" s="305" t="s">
        <v>7004</v>
      </c>
      <c r="E6038" s="306">
        <v>1</v>
      </c>
    </row>
    <row r="6039" spans="1:5" x14ac:dyDescent="0.25">
      <c r="A6039" s="302" t="s">
        <v>7002</v>
      </c>
      <c r="B6039" s="305">
        <v>88324</v>
      </c>
      <c r="C6039" s="302" t="s">
        <v>7305</v>
      </c>
      <c r="D6039" s="305" t="s">
        <v>4</v>
      </c>
      <c r="E6039" s="306">
        <v>1</v>
      </c>
    </row>
    <row r="6040" spans="1:5" x14ac:dyDescent="0.25">
      <c r="A6040" s="302" t="s">
        <v>7002</v>
      </c>
      <c r="B6040" s="305">
        <v>88321</v>
      </c>
      <c r="C6040" s="302" t="s">
        <v>7306</v>
      </c>
      <c r="D6040" s="305" t="s">
        <v>4</v>
      </c>
      <c r="E6040" s="306">
        <v>1</v>
      </c>
    </row>
    <row r="6041" spans="1:5" x14ac:dyDescent="0.25">
      <c r="A6041" s="302" t="s">
        <v>7002</v>
      </c>
      <c r="B6041" s="305">
        <v>101456</v>
      </c>
      <c r="C6041" s="302" t="s">
        <v>7307</v>
      </c>
      <c r="D6041" s="305" t="s">
        <v>7004</v>
      </c>
      <c r="E6041" s="306">
        <v>1</v>
      </c>
    </row>
    <row r="6042" spans="1:5" x14ac:dyDescent="0.25">
      <c r="A6042" s="302" t="s">
        <v>7002</v>
      </c>
      <c r="B6042" s="305">
        <v>100309</v>
      </c>
      <c r="C6042" s="302" t="s">
        <v>7308</v>
      </c>
      <c r="D6042" s="305" t="s">
        <v>4</v>
      </c>
      <c r="E6042" s="306">
        <v>1</v>
      </c>
    </row>
    <row r="6043" spans="1:5" x14ac:dyDescent="0.25">
      <c r="A6043" s="302" t="s">
        <v>7002</v>
      </c>
      <c r="B6043" s="305">
        <v>100321</v>
      </c>
      <c r="C6043" s="302" t="s">
        <v>7308</v>
      </c>
      <c r="D6043" s="305" t="s">
        <v>7004</v>
      </c>
      <c r="E6043" s="306">
        <v>1</v>
      </c>
    </row>
    <row r="6044" spans="1:5" x14ac:dyDescent="0.25">
      <c r="A6044" s="302" t="s">
        <v>7002</v>
      </c>
      <c r="B6044" s="305">
        <v>88322</v>
      </c>
      <c r="C6044" s="302" t="s">
        <v>7309</v>
      </c>
      <c r="D6044" s="305" t="s">
        <v>4</v>
      </c>
      <c r="E6044" s="306">
        <v>1</v>
      </c>
    </row>
    <row r="6045" spans="1:5" x14ac:dyDescent="0.25">
      <c r="A6045" s="302" t="s">
        <v>7002</v>
      </c>
      <c r="B6045" s="305">
        <v>101457</v>
      </c>
      <c r="C6045" s="302" t="s">
        <v>7309</v>
      </c>
      <c r="D6045" s="305" t="s">
        <v>7004</v>
      </c>
      <c r="E6045" s="306">
        <v>1</v>
      </c>
    </row>
    <row r="6046" spans="1:5" x14ac:dyDescent="0.25">
      <c r="A6046" s="302" t="s">
        <v>7002</v>
      </c>
      <c r="B6046" s="305">
        <v>88325</v>
      </c>
      <c r="C6046" s="302" t="s">
        <v>7310</v>
      </c>
      <c r="D6046" s="305" t="s">
        <v>4</v>
      </c>
      <c r="E6046" s="306">
        <v>1</v>
      </c>
    </row>
    <row r="6047" spans="1:5" x14ac:dyDescent="0.25">
      <c r="A6047" s="302" t="s">
        <v>7002</v>
      </c>
      <c r="B6047" s="305">
        <v>101459</v>
      </c>
      <c r="C6047" s="302" t="s">
        <v>7310</v>
      </c>
      <c r="D6047" s="305" t="s">
        <v>7004</v>
      </c>
      <c r="E6047" s="306">
        <v>1</v>
      </c>
    </row>
    <row r="6048" spans="1:5" x14ac:dyDescent="0.25">
      <c r="A6048" s="302" t="s">
        <v>7002</v>
      </c>
      <c r="B6048" s="305">
        <v>100289</v>
      </c>
      <c r="C6048" s="302" t="s">
        <v>7311</v>
      </c>
      <c r="D6048" s="305" t="s">
        <v>4</v>
      </c>
      <c r="E6048" s="306">
        <v>1</v>
      </c>
    </row>
    <row r="6049" spans="1:5" x14ac:dyDescent="0.25">
      <c r="A6049" s="302" t="s">
        <v>7002</v>
      </c>
      <c r="B6049" s="305">
        <v>101460</v>
      </c>
      <c r="C6049" s="302" t="s">
        <v>7311</v>
      </c>
      <c r="D6049" s="305" t="s">
        <v>7004</v>
      </c>
      <c r="E6049" s="306">
        <v>1</v>
      </c>
    </row>
    <row r="6050" spans="1:5" x14ac:dyDescent="0.25">
      <c r="A6050" s="302" t="s">
        <v>7312</v>
      </c>
      <c r="B6050" s="305">
        <v>105011</v>
      </c>
      <c r="C6050" s="302" t="s">
        <v>7313</v>
      </c>
      <c r="D6050" s="305" t="s">
        <v>8</v>
      </c>
      <c r="E6050" s="306">
        <v>0.74550000000000005</v>
      </c>
    </row>
    <row r="6051" spans="1:5" x14ac:dyDescent="0.25">
      <c r="A6051" s="302" t="s">
        <v>7312</v>
      </c>
      <c r="B6051" s="305">
        <v>99061</v>
      </c>
      <c r="C6051" s="302" t="s">
        <v>7314</v>
      </c>
      <c r="D6051" s="305" t="s">
        <v>36</v>
      </c>
      <c r="E6051" s="306">
        <v>0.68400000000000005</v>
      </c>
    </row>
    <row r="6052" spans="1:5" x14ac:dyDescent="0.25">
      <c r="A6052" s="302" t="s">
        <v>7312</v>
      </c>
      <c r="B6052" s="305">
        <v>99060</v>
      </c>
      <c r="C6052" s="302" t="s">
        <v>7315</v>
      </c>
      <c r="D6052" s="305" t="s">
        <v>36</v>
      </c>
      <c r="E6052" s="306">
        <v>0.66059999999999997</v>
      </c>
    </row>
    <row r="6053" spans="1:5" x14ac:dyDescent="0.25">
      <c r="A6053" s="302" t="s">
        <v>7312</v>
      </c>
      <c r="B6053" s="305">
        <v>105009</v>
      </c>
      <c r="C6053" s="302" t="s">
        <v>7316</v>
      </c>
      <c r="D6053" s="305" t="s">
        <v>8</v>
      </c>
      <c r="E6053" s="306">
        <v>0.63529999999999998</v>
      </c>
    </row>
    <row r="6054" spans="1:5" x14ac:dyDescent="0.25">
      <c r="A6054" s="302" t="s">
        <v>7312</v>
      </c>
      <c r="B6054" s="305">
        <v>99059</v>
      </c>
      <c r="C6054" s="302" t="s">
        <v>7317</v>
      </c>
      <c r="D6054" s="305" t="s">
        <v>8</v>
      </c>
      <c r="E6054" s="306">
        <v>0.61929999999999996</v>
      </c>
    </row>
    <row r="6055" spans="1:5" x14ac:dyDescent="0.25">
      <c r="A6055" s="302" t="s">
        <v>7312</v>
      </c>
      <c r="B6055" s="305">
        <v>105007</v>
      </c>
      <c r="C6055" s="302" t="s">
        <v>7318</v>
      </c>
      <c r="D6055" s="305" t="s">
        <v>36</v>
      </c>
      <c r="E6055" s="306">
        <v>0.97019999999999995</v>
      </c>
    </row>
    <row r="6056" spans="1:5" x14ac:dyDescent="0.25">
      <c r="A6056" s="302" t="s">
        <v>7312</v>
      </c>
      <c r="B6056" s="305">
        <v>99063</v>
      </c>
      <c r="C6056" s="302" t="s">
        <v>7319</v>
      </c>
      <c r="D6056" s="305" t="s">
        <v>8</v>
      </c>
      <c r="E6056" s="306">
        <v>0.78849999999999998</v>
      </c>
    </row>
    <row r="6057" spans="1:5" x14ac:dyDescent="0.25">
      <c r="A6057" s="302" t="s">
        <v>7312</v>
      </c>
      <c r="B6057" s="305">
        <v>99062</v>
      </c>
      <c r="C6057" s="302" t="s">
        <v>7320</v>
      </c>
      <c r="D6057" s="305" t="s">
        <v>36</v>
      </c>
      <c r="E6057" s="306">
        <v>0.97989999999999999</v>
      </c>
    </row>
    <row r="6058" spans="1:5" x14ac:dyDescent="0.25">
      <c r="A6058" s="302" t="s">
        <v>7321</v>
      </c>
      <c r="B6058" s="305">
        <v>100857</v>
      </c>
      <c r="C6058" s="302" t="s">
        <v>7322</v>
      </c>
      <c r="D6058" s="305" t="s">
        <v>36</v>
      </c>
      <c r="E6058" s="306">
        <v>1.23E-2</v>
      </c>
    </row>
    <row r="6059" spans="1:5" x14ac:dyDescent="0.25">
      <c r="A6059" s="302" t="s">
        <v>7321</v>
      </c>
      <c r="B6059" s="305">
        <v>86905</v>
      </c>
      <c r="C6059" s="302" t="s">
        <v>7323</v>
      </c>
      <c r="D6059" s="305" t="s">
        <v>36</v>
      </c>
      <c r="E6059" s="306">
        <v>2.1600000000000001E-2</v>
      </c>
    </row>
    <row r="6060" spans="1:5" x14ac:dyDescent="0.25">
      <c r="A6060" s="302" t="s">
        <v>7321</v>
      </c>
      <c r="B6060" s="305">
        <v>86908</v>
      </c>
      <c r="C6060" s="302" t="s">
        <v>7324</v>
      </c>
      <c r="D6060" s="305" t="s">
        <v>36</v>
      </c>
      <c r="E6060" s="306">
        <v>8.6999999999999994E-3</v>
      </c>
    </row>
    <row r="6061" spans="1:5" x14ac:dyDescent="0.25">
      <c r="A6061" s="302" t="s">
        <v>7321</v>
      </c>
      <c r="B6061" s="305">
        <v>100849</v>
      </c>
      <c r="C6061" s="302" t="s">
        <v>936</v>
      </c>
      <c r="D6061" s="305" t="s">
        <v>36</v>
      </c>
      <c r="E6061" s="306">
        <v>0.11940000000000001</v>
      </c>
    </row>
    <row r="6062" spans="1:5" x14ac:dyDescent="0.25">
      <c r="A6062" s="302" t="s">
        <v>7321</v>
      </c>
      <c r="B6062" s="305">
        <v>100851</v>
      </c>
      <c r="C6062" s="302" t="s">
        <v>7325</v>
      </c>
      <c r="D6062" s="305" t="s">
        <v>36</v>
      </c>
      <c r="E6062" s="306">
        <v>5.9900000000000002E-2</v>
      </c>
    </row>
    <row r="6063" spans="1:5" x14ac:dyDescent="0.25">
      <c r="A6063" s="302" t="s">
        <v>7321</v>
      </c>
      <c r="B6063" s="305">
        <v>86895</v>
      </c>
      <c r="C6063" s="302" t="s">
        <v>7326</v>
      </c>
      <c r="D6063" s="305" t="s">
        <v>36</v>
      </c>
      <c r="E6063" s="306">
        <v>0.192</v>
      </c>
    </row>
    <row r="6064" spans="1:5" x14ac:dyDescent="0.25">
      <c r="A6064" s="302" t="s">
        <v>7321</v>
      </c>
      <c r="B6064" s="305">
        <v>86889</v>
      </c>
      <c r="C6064" s="302" t="s">
        <v>7327</v>
      </c>
      <c r="D6064" s="305" t="s">
        <v>36</v>
      </c>
      <c r="E6064" s="306">
        <v>7.8200000000000006E-2</v>
      </c>
    </row>
    <row r="6065" spans="1:5" x14ac:dyDescent="0.25">
      <c r="A6065" s="302" t="s">
        <v>7321</v>
      </c>
      <c r="B6065" s="305">
        <v>86899</v>
      </c>
      <c r="C6065" s="302" t="s">
        <v>7328</v>
      </c>
      <c r="D6065" s="305" t="s">
        <v>36</v>
      </c>
      <c r="E6065" s="306">
        <v>0.1792</v>
      </c>
    </row>
    <row r="6066" spans="1:5" x14ac:dyDescent="0.25">
      <c r="A6066" s="302" t="s">
        <v>7321</v>
      </c>
      <c r="B6066" s="305">
        <v>86893</v>
      </c>
      <c r="C6066" s="302" t="s">
        <v>7329</v>
      </c>
      <c r="D6066" s="305" t="s">
        <v>36</v>
      </c>
      <c r="E6066" s="306">
        <v>7.1599999999999997E-2</v>
      </c>
    </row>
    <row r="6067" spans="1:5" x14ac:dyDescent="0.25">
      <c r="A6067" s="302" t="s">
        <v>7321</v>
      </c>
      <c r="B6067" s="305">
        <v>86934</v>
      </c>
      <c r="C6067" s="302" t="s">
        <v>440</v>
      </c>
      <c r="D6067" s="305" t="s">
        <v>36</v>
      </c>
      <c r="E6067" s="306">
        <v>8.6599999999999996E-2</v>
      </c>
    </row>
    <row r="6068" spans="1:5" x14ac:dyDescent="0.25">
      <c r="A6068" s="302" t="s">
        <v>7321</v>
      </c>
      <c r="B6068" s="305">
        <v>86933</v>
      </c>
      <c r="C6068" s="302" t="s">
        <v>7330</v>
      </c>
      <c r="D6068" s="305" t="s">
        <v>36</v>
      </c>
      <c r="E6068" s="306">
        <v>8.7900000000000006E-2</v>
      </c>
    </row>
    <row r="6069" spans="1:5" x14ac:dyDescent="0.25">
      <c r="A6069" s="302" t="s">
        <v>7321</v>
      </c>
      <c r="B6069" s="305">
        <v>86894</v>
      </c>
      <c r="C6069" s="302" t="s">
        <v>7331</v>
      </c>
      <c r="D6069" s="305" t="s">
        <v>36</v>
      </c>
      <c r="E6069" s="306">
        <v>0.1053</v>
      </c>
    </row>
    <row r="6070" spans="1:5" x14ac:dyDescent="0.25">
      <c r="A6070" s="302" t="s">
        <v>7321</v>
      </c>
      <c r="B6070" s="305">
        <v>93441</v>
      </c>
      <c r="C6070" s="302" t="s">
        <v>7332</v>
      </c>
      <c r="D6070" s="305" t="s">
        <v>36</v>
      </c>
      <c r="E6070" s="306">
        <v>7.2999999999999995E-2</v>
      </c>
    </row>
    <row r="6071" spans="1:5" x14ac:dyDescent="0.25">
      <c r="A6071" s="302" t="s">
        <v>7321</v>
      </c>
      <c r="B6071" s="305">
        <v>93396</v>
      </c>
      <c r="C6071" s="302" t="s">
        <v>7333</v>
      </c>
      <c r="D6071" s="305" t="s">
        <v>36</v>
      </c>
      <c r="E6071" s="306">
        <v>0.1479</v>
      </c>
    </row>
    <row r="6072" spans="1:5" x14ac:dyDescent="0.25">
      <c r="A6072" s="302" t="s">
        <v>7321</v>
      </c>
      <c r="B6072" s="305">
        <v>93442</v>
      </c>
      <c r="C6072" s="302" t="s">
        <v>7334</v>
      </c>
      <c r="D6072" s="305" t="s">
        <v>36</v>
      </c>
      <c r="E6072" s="306">
        <v>5.8599999999999999E-2</v>
      </c>
    </row>
    <row r="6073" spans="1:5" x14ac:dyDescent="0.25">
      <c r="A6073" s="302" t="s">
        <v>7321</v>
      </c>
      <c r="B6073" s="305">
        <v>86947</v>
      </c>
      <c r="C6073" s="302" t="s">
        <v>7335</v>
      </c>
      <c r="D6073" s="305" t="s">
        <v>36</v>
      </c>
      <c r="E6073" s="306">
        <v>7.5800000000000006E-2</v>
      </c>
    </row>
    <row r="6074" spans="1:5" x14ac:dyDescent="0.25">
      <c r="A6074" s="302" t="s">
        <v>7321</v>
      </c>
      <c r="B6074" s="305">
        <v>100875</v>
      </c>
      <c r="C6074" s="302" t="s">
        <v>7336</v>
      </c>
      <c r="D6074" s="305" t="s">
        <v>36</v>
      </c>
      <c r="E6074" s="306">
        <v>2.7199999999999998E-2</v>
      </c>
    </row>
    <row r="6075" spans="1:5" x14ac:dyDescent="0.25">
      <c r="A6075" s="302" t="s">
        <v>7321</v>
      </c>
      <c r="B6075" s="305">
        <v>100863</v>
      </c>
      <c r="C6075" s="302" t="s">
        <v>7337</v>
      </c>
      <c r="D6075" s="305" t="s">
        <v>36</v>
      </c>
      <c r="E6075" s="306">
        <v>5.9400000000000001E-2</v>
      </c>
    </row>
    <row r="6076" spans="1:5" x14ac:dyDescent="0.25">
      <c r="A6076" s="302" t="s">
        <v>7321</v>
      </c>
      <c r="B6076" s="305">
        <v>100864</v>
      </c>
      <c r="C6076" s="302" t="s">
        <v>7338</v>
      </c>
      <c r="D6076" s="305" t="s">
        <v>36</v>
      </c>
      <c r="E6076" s="306">
        <v>5.33E-2</v>
      </c>
    </row>
    <row r="6077" spans="1:5" x14ac:dyDescent="0.25">
      <c r="A6077" s="302" t="s">
        <v>7321</v>
      </c>
      <c r="B6077" s="305">
        <v>100865</v>
      </c>
      <c r="C6077" s="302" t="s">
        <v>7339</v>
      </c>
      <c r="D6077" s="305" t="s">
        <v>36</v>
      </c>
      <c r="E6077" s="306">
        <v>2.5000000000000001E-2</v>
      </c>
    </row>
    <row r="6078" spans="1:5" x14ac:dyDescent="0.25">
      <c r="A6078" s="302" t="s">
        <v>7321</v>
      </c>
      <c r="B6078" s="305">
        <v>100866</v>
      </c>
      <c r="C6078" s="302" t="s">
        <v>7340</v>
      </c>
      <c r="D6078" s="305" t="s">
        <v>36</v>
      </c>
      <c r="E6078" s="306">
        <v>8.0299999999999996E-2</v>
      </c>
    </row>
    <row r="6079" spans="1:5" x14ac:dyDescent="0.25">
      <c r="A6079" s="302" t="s">
        <v>7321</v>
      </c>
      <c r="B6079" s="305">
        <v>100867</v>
      </c>
      <c r="C6079" s="302" t="s">
        <v>7341</v>
      </c>
      <c r="D6079" s="305" t="s">
        <v>36</v>
      </c>
      <c r="E6079" s="306">
        <v>7.46E-2</v>
      </c>
    </row>
    <row r="6080" spans="1:5" x14ac:dyDescent="0.25">
      <c r="A6080" s="302" t="s">
        <v>7321</v>
      </c>
      <c r="B6080" s="305">
        <v>100868</v>
      </c>
      <c r="C6080" s="302" t="s">
        <v>7342</v>
      </c>
      <c r="D6080" s="305" t="s">
        <v>36</v>
      </c>
      <c r="E6080" s="306">
        <v>7.1300000000000002E-2</v>
      </c>
    </row>
    <row r="6081" spans="1:5" x14ac:dyDescent="0.25">
      <c r="A6081" s="302" t="s">
        <v>7321</v>
      </c>
      <c r="B6081" s="305">
        <v>100869</v>
      </c>
      <c r="C6081" s="302" t="s">
        <v>7343</v>
      </c>
      <c r="D6081" s="305" t="s">
        <v>36</v>
      </c>
      <c r="E6081" s="306">
        <v>6.8900000000000003E-2</v>
      </c>
    </row>
    <row r="6082" spans="1:5" x14ac:dyDescent="0.25">
      <c r="A6082" s="302" t="s">
        <v>7321</v>
      </c>
      <c r="B6082" s="305">
        <v>100870</v>
      </c>
      <c r="C6082" s="302" t="s">
        <v>7344</v>
      </c>
      <c r="D6082" s="305" t="s">
        <v>36</v>
      </c>
      <c r="E6082" s="306">
        <v>0.10630000000000001</v>
      </c>
    </row>
    <row r="6083" spans="1:5" x14ac:dyDescent="0.25">
      <c r="A6083" s="302" t="s">
        <v>7321</v>
      </c>
      <c r="B6083" s="305">
        <v>100871</v>
      </c>
      <c r="C6083" s="302" t="s">
        <v>7345</v>
      </c>
      <c r="D6083" s="305" t="s">
        <v>36</v>
      </c>
      <c r="E6083" s="306">
        <v>9.8000000000000004E-2</v>
      </c>
    </row>
    <row r="6084" spans="1:5" x14ac:dyDescent="0.25">
      <c r="A6084" s="302" t="s">
        <v>7321</v>
      </c>
      <c r="B6084" s="305">
        <v>100872</v>
      </c>
      <c r="C6084" s="302" t="s">
        <v>7346</v>
      </c>
      <c r="D6084" s="305" t="s">
        <v>36</v>
      </c>
      <c r="E6084" s="306">
        <v>9.3299999999999994E-2</v>
      </c>
    </row>
    <row r="6085" spans="1:5" x14ac:dyDescent="0.25">
      <c r="A6085" s="302" t="s">
        <v>7321</v>
      </c>
      <c r="B6085" s="305">
        <v>100873</v>
      </c>
      <c r="C6085" s="302" t="s">
        <v>7347</v>
      </c>
      <c r="D6085" s="305" t="s">
        <v>36</v>
      </c>
      <c r="E6085" s="306">
        <v>9.06E-2</v>
      </c>
    </row>
    <row r="6086" spans="1:5" x14ac:dyDescent="0.25">
      <c r="A6086" s="302" t="s">
        <v>7321</v>
      </c>
      <c r="B6086" s="305">
        <v>100860</v>
      </c>
      <c r="C6086" s="302" t="s">
        <v>7348</v>
      </c>
      <c r="D6086" s="305" t="s">
        <v>36</v>
      </c>
      <c r="E6086" s="306">
        <v>0.1419</v>
      </c>
    </row>
    <row r="6087" spans="1:5" x14ac:dyDescent="0.25">
      <c r="A6087" s="302" t="s">
        <v>7321</v>
      </c>
      <c r="B6087" s="305">
        <v>86936</v>
      </c>
      <c r="C6087" s="302" t="s">
        <v>7349</v>
      </c>
      <c r="D6087" s="305" t="s">
        <v>36</v>
      </c>
      <c r="E6087" s="306">
        <v>4.6800000000000001E-2</v>
      </c>
    </row>
    <row r="6088" spans="1:5" x14ac:dyDescent="0.25">
      <c r="A6088" s="302" t="s">
        <v>7321</v>
      </c>
      <c r="B6088" s="305">
        <v>86935</v>
      </c>
      <c r="C6088" s="302" t="s">
        <v>7350</v>
      </c>
      <c r="D6088" s="305" t="s">
        <v>36</v>
      </c>
      <c r="E6088" s="306">
        <v>7.0099999999999996E-2</v>
      </c>
    </row>
    <row r="6089" spans="1:5" x14ac:dyDescent="0.25">
      <c r="A6089" s="302" t="s">
        <v>7321</v>
      </c>
      <c r="B6089" s="305">
        <v>86901</v>
      </c>
      <c r="C6089" s="302" t="s">
        <v>7351</v>
      </c>
      <c r="D6089" s="305" t="s">
        <v>36</v>
      </c>
      <c r="E6089" s="306">
        <v>0.17949999999999999</v>
      </c>
    </row>
    <row r="6090" spans="1:5" x14ac:dyDescent="0.25">
      <c r="A6090" s="302" t="s">
        <v>7321</v>
      </c>
      <c r="B6090" s="305">
        <v>86938</v>
      </c>
      <c r="C6090" s="302" t="s">
        <v>7352</v>
      </c>
      <c r="D6090" s="305" t="s">
        <v>36</v>
      </c>
      <c r="E6090" s="306">
        <v>7.3899999999999993E-2</v>
      </c>
    </row>
    <row r="6091" spans="1:5" x14ac:dyDescent="0.25">
      <c r="A6091" s="302" t="s">
        <v>7321</v>
      </c>
      <c r="B6091" s="305">
        <v>86937</v>
      </c>
      <c r="C6091" s="302" t="s">
        <v>7353</v>
      </c>
      <c r="D6091" s="305" t="s">
        <v>36</v>
      </c>
      <c r="E6091" s="306">
        <v>0.1338</v>
      </c>
    </row>
    <row r="6092" spans="1:5" x14ac:dyDescent="0.25">
      <c r="A6092" s="302" t="s">
        <v>7321</v>
      </c>
      <c r="B6092" s="305">
        <v>86900</v>
      </c>
      <c r="C6092" s="302" t="s">
        <v>7354</v>
      </c>
      <c r="D6092" s="305" t="s">
        <v>36</v>
      </c>
      <c r="E6092" s="306">
        <v>7.1499999999999994E-2</v>
      </c>
    </row>
    <row r="6093" spans="1:5" x14ac:dyDescent="0.25">
      <c r="A6093" s="302" t="s">
        <v>7321</v>
      </c>
      <c r="B6093" s="305">
        <v>100852</v>
      </c>
      <c r="C6093" s="302" t="s">
        <v>7355</v>
      </c>
      <c r="D6093" s="305" t="s">
        <v>36</v>
      </c>
      <c r="E6093" s="306">
        <v>6.5299999999999997E-2</v>
      </c>
    </row>
    <row r="6094" spans="1:5" x14ac:dyDescent="0.25">
      <c r="A6094" s="302" t="s">
        <v>7321</v>
      </c>
      <c r="B6094" s="305">
        <v>86886</v>
      </c>
      <c r="C6094" s="302" t="s">
        <v>7356</v>
      </c>
      <c r="D6094" s="305" t="s">
        <v>36</v>
      </c>
      <c r="E6094" s="306">
        <v>6.5600000000000006E-2</v>
      </c>
    </row>
    <row r="6095" spans="1:5" x14ac:dyDescent="0.25">
      <c r="A6095" s="302" t="s">
        <v>7321</v>
      </c>
      <c r="B6095" s="305">
        <v>86887</v>
      </c>
      <c r="C6095" s="302" t="s">
        <v>7357</v>
      </c>
      <c r="D6095" s="305" t="s">
        <v>36</v>
      </c>
      <c r="E6095" s="306">
        <v>6.0299999999999999E-2</v>
      </c>
    </row>
    <row r="6096" spans="1:5" x14ac:dyDescent="0.25">
      <c r="A6096" s="302" t="s">
        <v>7321</v>
      </c>
      <c r="B6096" s="305">
        <v>86884</v>
      </c>
      <c r="C6096" s="302" t="s">
        <v>7358</v>
      </c>
      <c r="D6096" s="305" t="s">
        <v>36</v>
      </c>
      <c r="E6096" s="306">
        <v>0.43559999999999999</v>
      </c>
    </row>
    <row r="6097" spans="1:5" x14ac:dyDescent="0.25">
      <c r="A6097" s="302" t="s">
        <v>7321</v>
      </c>
      <c r="B6097" s="305">
        <v>86885</v>
      </c>
      <c r="C6097" s="302" t="s">
        <v>7359</v>
      </c>
      <c r="D6097" s="305" t="s">
        <v>36</v>
      </c>
      <c r="E6097" s="306">
        <v>0.38030000000000003</v>
      </c>
    </row>
    <row r="6098" spans="1:5" x14ac:dyDescent="0.25">
      <c r="A6098" s="302" t="s">
        <v>7321</v>
      </c>
      <c r="B6098" s="305">
        <v>95546</v>
      </c>
      <c r="C6098" s="302" t="s">
        <v>7360</v>
      </c>
      <c r="D6098" s="305" t="s">
        <v>36</v>
      </c>
      <c r="E6098" s="306">
        <v>0.2354</v>
      </c>
    </row>
    <row r="6099" spans="1:5" x14ac:dyDescent="0.25">
      <c r="A6099" s="302" t="s">
        <v>7321</v>
      </c>
      <c r="B6099" s="305">
        <v>86902</v>
      </c>
      <c r="C6099" s="302" t="s">
        <v>7361</v>
      </c>
      <c r="D6099" s="305" t="s">
        <v>36</v>
      </c>
      <c r="E6099" s="306">
        <v>0.1027</v>
      </c>
    </row>
    <row r="6100" spans="1:5" x14ac:dyDescent="0.25">
      <c r="A6100" s="302" t="s">
        <v>7321</v>
      </c>
      <c r="B6100" s="305">
        <v>86939</v>
      </c>
      <c r="C6100" s="302" t="s">
        <v>7362</v>
      </c>
      <c r="D6100" s="305" t="s">
        <v>36</v>
      </c>
      <c r="E6100" s="306">
        <v>9.8500000000000004E-2</v>
      </c>
    </row>
    <row r="6101" spans="1:5" x14ac:dyDescent="0.25">
      <c r="A6101" s="302" t="s">
        <v>7321</v>
      </c>
      <c r="B6101" s="305">
        <v>86903</v>
      </c>
      <c r="C6101" s="302" t="s">
        <v>7363</v>
      </c>
      <c r="D6101" s="305" t="s">
        <v>36</v>
      </c>
      <c r="E6101" s="306">
        <v>0.1454</v>
      </c>
    </row>
    <row r="6102" spans="1:5" x14ac:dyDescent="0.25">
      <c r="A6102" s="302" t="s">
        <v>7321</v>
      </c>
      <c r="B6102" s="305">
        <v>86940</v>
      </c>
      <c r="C6102" s="302" t="s">
        <v>7364</v>
      </c>
      <c r="D6102" s="305" t="s">
        <v>36</v>
      </c>
      <c r="E6102" s="306">
        <v>5.5800000000000002E-2</v>
      </c>
    </row>
    <row r="6103" spans="1:5" x14ac:dyDescent="0.25">
      <c r="A6103" s="302" t="s">
        <v>7321</v>
      </c>
      <c r="B6103" s="305">
        <v>86941</v>
      </c>
      <c r="C6103" s="302" t="s">
        <v>103</v>
      </c>
      <c r="D6103" s="305" t="s">
        <v>36</v>
      </c>
      <c r="E6103" s="306">
        <v>6.7400000000000002E-2</v>
      </c>
    </row>
    <row r="6104" spans="1:5" x14ac:dyDescent="0.25">
      <c r="A6104" s="302" t="s">
        <v>7321</v>
      </c>
      <c r="B6104" s="305">
        <v>86904</v>
      </c>
      <c r="C6104" s="302" t="s">
        <v>7365</v>
      </c>
      <c r="D6104" s="305" t="s">
        <v>36</v>
      </c>
      <c r="E6104" s="306">
        <v>9.2499999999999999E-2</v>
      </c>
    </row>
    <row r="6105" spans="1:5" x14ac:dyDescent="0.25">
      <c r="A6105" s="302" t="s">
        <v>7321</v>
      </c>
      <c r="B6105" s="305">
        <v>86943</v>
      </c>
      <c r="C6105" s="302" t="s">
        <v>7366</v>
      </c>
      <c r="D6105" s="305" t="s">
        <v>36</v>
      </c>
      <c r="E6105" s="306">
        <v>9.1399999999999995E-2</v>
      </c>
    </row>
    <row r="6106" spans="1:5" x14ac:dyDescent="0.25">
      <c r="A6106" s="302" t="s">
        <v>7321</v>
      </c>
      <c r="B6106" s="305">
        <v>86942</v>
      </c>
      <c r="C6106" s="302" t="s">
        <v>7367</v>
      </c>
      <c r="D6106" s="305" t="s">
        <v>36</v>
      </c>
      <c r="E6106" s="306">
        <v>9.3399999999999997E-2</v>
      </c>
    </row>
    <row r="6107" spans="1:5" x14ac:dyDescent="0.25">
      <c r="A6107" s="302" t="s">
        <v>7321</v>
      </c>
      <c r="B6107" s="305">
        <v>100856</v>
      </c>
      <c r="C6107" s="302" t="s">
        <v>7368</v>
      </c>
      <c r="D6107" s="305" t="s">
        <v>36</v>
      </c>
      <c r="E6107" s="306">
        <v>4.8500000000000001E-2</v>
      </c>
    </row>
    <row r="6108" spans="1:5" x14ac:dyDescent="0.25">
      <c r="A6108" s="302" t="s">
        <v>7321</v>
      </c>
      <c r="B6108" s="305">
        <v>100858</v>
      </c>
      <c r="C6108" s="302" t="s">
        <v>7369</v>
      </c>
      <c r="D6108" s="305" t="s">
        <v>36</v>
      </c>
      <c r="E6108" s="306">
        <v>4.1500000000000002E-2</v>
      </c>
    </row>
    <row r="6109" spans="1:5" x14ac:dyDescent="0.25">
      <c r="A6109" s="302" t="s">
        <v>7321</v>
      </c>
      <c r="B6109" s="305">
        <v>100859</v>
      </c>
      <c r="C6109" s="302" t="s">
        <v>7370</v>
      </c>
      <c r="D6109" s="305" t="s">
        <v>36</v>
      </c>
      <c r="E6109" s="306">
        <v>6.25E-2</v>
      </c>
    </row>
    <row r="6110" spans="1:5" x14ac:dyDescent="0.25">
      <c r="A6110" s="302" t="s">
        <v>7321</v>
      </c>
      <c r="B6110" s="305">
        <v>95544</v>
      </c>
      <c r="C6110" s="302" t="s">
        <v>7371</v>
      </c>
      <c r="D6110" s="305" t="s">
        <v>36</v>
      </c>
      <c r="E6110" s="306">
        <v>0.1164</v>
      </c>
    </row>
    <row r="6111" spans="1:5" x14ac:dyDescent="0.25">
      <c r="A6111" s="302" t="s">
        <v>7321</v>
      </c>
      <c r="B6111" s="305">
        <v>95543</v>
      </c>
      <c r="C6111" s="302" t="s">
        <v>7372</v>
      </c>
      <c r="D6111" s="305" t="s">
        <v>36</v>
      </c>
      <c r="E6111" s="306">
        <v>0.18140000000000001</v>
      </c>
    </row>
    <row r="6112" spans="1:5" x14ac:dyDescent="0.25">
      <c r="A6112" s="302" t="s">
        <v>7321</v>
      </c>
      <c r="B6112" s="305">
        <v>95542</v>
      </c>
      <c r="C6112" s="302" t="s">
        <v>7373</v>
      </c>
      <c r="D6112" s="305" t="s">
        <v>36</v>
      </c>
      <c r="E6112" s="306">
        <v>0.14710000000000001</v>
      </c>
    </row>
    <row r="6113" spans="1:5" x14ac:dyDescent="0.25">
      <c r="A6113" s="302" t="s">
        <v>7321</v>
      </c>
      <c r="B6113" s="305">
        <v>100874</v>
      </c>
      <c r="C6113" s="302" t="s">
        <v>7374</v>
      </c>
      <c r="D6113" s="305" t="s">
        <v>36</v>
      </c>
      <c r="E6113" s="306">
        <v>8.0299999999999996E-2</v>
      </c>
    </row>
    <row r="6114" spans="1:5" x14ac:dyDescent="0.25">
      <c r="A6114" s="302" t="s">
        <v>7321</v>
      </c>
      <c r="B6114" s="305">
        <v>95545</v>
      </c>
      <c r="C6114" s="302" t="s">
        <v>7375</v>
      </c>
      <c r="D6114" s="305" t="s">
        <v>36</v>
      </c>
      <c r="E6114" s="306">
        <v>0.1191</v>
      </c>
    </row>
    <row r="6115" spans="1:5" x14ac:dyDescent="0.25">
      <c r="A6115" s="302" t="s">
        <v>7321</v>
      </c>
      <c r="B6115" s="305">
        <v>95547</v>
      </c>
      <c r="C6115" s="302" t="s">
        <v>7376</v>
      </c>
      <c r="D6115" s="305" t="s">
        <v>36</v>
      </c>
      <c r="E6115" s="306">
        <v>0.18970000000000001</v>
      </c>
    </row>
    <row r="6116" spans="1:5" x14ac:dyDescent="0.25">
      <c r="A6116" s="302" t="s">
        <v>7321</v>
      </c>
      <c r="B6116" s="305">
        <v>86883</v>
      </c>
      <c r="C6116" s="302" t="s">
        <v>7377</v>
      </c>
      <c r="D6116" s="305" t="s">
        <v>36</v>
      </c>
      <c r="E6116" s="306">
        <v>0.2056</v>
      </c>
    </row>
    <row r="6117" spans="1:5" x14ac:dyDescent="0.25">
      <c r="A6117" s="302" t="s">
        <v>7321</v>
      </c>
      <c r="B6117" s="305">
        <v>86881</v>
      </c>
      <c r="C6117" s="302" t="s">
        <v>7378</v>
      </c>
      <c r="D6117" s="305" t="s">
        <v>36</v>
      </c>
      <c r="E6117" s="306">
        <v>2.81E-2</v>
      </c>
    </row>
    <row r="6118" spans="1:5" x14ac:dyDescent="0.25">
      <c r="A6118" s="302" t="s">
        <v>7321</v>
      </c>
      <c r="B6118" s="305">
        <v>86882</v>
      </c>
      <c r="C6118" s="302" t="s">
        <v>7379</v>
      </c>
      <c r="D6118" s="305" t="s">
        <v>36</v>
      </c>
      <c r="E6118" s="306">
        <v>0.17829999999999999</v>
      </c>
    </row>
    <row r="6119" spans="1:5" x14ac:dyDescent="0.25">
      <c r="A6119" s="302" t="s">
        <v>7321</v>
      </c>
      <c r="B6119" s="305">
        <v>100862</v>
      </c>
      <c r="C6119" s="302" t="s">
        <v>7380</v>
      </c>
      <c r="D6119" s="305" t="s">
        <v>36</v>
      </c>
      <c r="E6119" s="306">
        <v>0.35830000000000001</v>
      </c>
    </row>
    <row r="6120" spans="1:5" x14ac:dyDescent="0.25">
      <c r="A6120" s="302" t="s">
        <v>7321</v>
      </c>
      <c r="B6120" s="305">
        <v>100861</v>
      </c>
      <c r="C6120" s="302" t="s">
        <v>7381</v>
      </c>
      <c r="D6120" s="305" t="s">
        <v>36</v>
      </c>
      <c r="E6120" s="306">
        <v>0.39539999999999997</v>
      </c>
    </row>
    <row r="6121" spans="1:5" x14ac:dyDescent="0.25">
      <c r="A6121" s="302" t="s">
        <v>7321</v>
      </c>
      <c r="B6121" s="305">
        <v>86872</v>
      </c>
      <c r="C6121" s="302" t="s">
        <v>7382</v>
      </c>
      <c r="D6121" s="305" t="s">
        <v>36</v>
      </c>
      <c r="E6121" s="306">
        <v>0.08</v>
      </c>
    </row>
    <row r="6122" spans="1:5" x14ac:dyDescent="0.25">
      <c r="A6122" s="302" t="s">
        <v>7321</v>
      </c>
      <c r="B6122" s="305">
        <v>86919</v>
      </c>
      <c r="C6122" s="302" t="s">
        <v>7383</v>
      </c>
      <c r="D6122" s="305" t="s">
        <v>36</v>
      </c>
      <c r="E6122" s="306">
        <v>7.0999999999999994E-2</v>
      </c>
    </row>
    <row r="6123" spans="1:5" x14ac:dyDescent="0.25">
      <c r="A6123" s="302" t="s">
        <v>7321</v>
      </c>
      <c r="B6123" s="305">
        <v>86920</v>
      </c>
      <c r="C6123" s="302" t="s">
        <v>7384</v>
      </c>
      <c r="D6123" s="305" t="s">
        <v>36</v>
      </c>
      <c r="E6123" s="306">
        <v>8.2799999999999999E-2</v>
      </c>
    </row>
    <row r="6124" spans="1:5" x14ac:dyDescent="0.25">
      <c r="A6124" s="302" t="s">
        <v>7321</v>
      </c>
      <c r="B6124" s="305">
        <v>86921</v>
      </c>
      <c r="C6124" s="302" t="s">
        <v>7385</v>
      </c>
      <c r="D6124" s="305" t="s">
        <v>36</v>
      </c>
      <c r="E6124" s="306">
        <v>8.9599999999999999E-2</v>
      </c>
    </row>
    <row r="6125" spans="1:5" x14ac:dyDescent="0.25">
      <c r="A6125" s="302" t="s">
        <v>7321</v>
      </c>
      <c r="B6125" s="305">
        <v>86874</v>
      </c>
      <c r="C6125" s="302" t="s">
        <v>7386</v>
      </c>
      <c r="D6125" s="305" t="s">
        <v>36</v>
      </c>
      <c r="E6125" s="306">
        <v>5.3499999999999999E-2</v>
      </c>
    </row>
    <row r="6126" spans="1:5" x14ac:dyDescent="0.25">
      <c r="A6126" s="302" t="s">
        <v>7321</v>
      </c>
      <c r="B6126" s="305">
        <v>86922</v>
      </c>
      <c r="C6126" s="302" t="s">
        <v>7387</v>
      </c>
      <c r="D6126" s="305" t="s">
        <v>36</v>
      </c>
      <c r="E6126" s="306">
        <v>4.2900000000000001E-2</v>
      </c>
    </row>
    <row r="6127" spans="1:5" x14ac:dyDescent="0.25">
      <c r="A6127" s="302" t="s">
        <v>7321</v>
      </c>
      <c r="B6127" s="305">
        <v>86923</v>
      </c>
      <c r="C6127" s="302" t="s">
        <v>7388</v>
      </c>
      <c r="D6127" s="305" t="s">
        <v>36</v>
      </c>
      <c r="E6127" s="306">
        <v>6.3299999999999995E-2</v>
      </c>
    </row>
    <row r="6128" spans="1:5" x14ac:dyDescent="0.25">
      <c r="A6128" s="302" t="s">
        <v>7321</v>
      </c>
      <c r="B6128" s="305">
        <v>86924</v>
      </c>
      <c r="C6128" s="302" t="s">
        <v>7389</v>
      </c>
      <c r="D6128" s="305" t="s">
        <v>36</v>
      </c>
      <c r="E6128" s="306">
        <v>7.0499999999999993E-2</v>
      </c>
    </row>
    <row r="6129" spans="1:5" x14ac:dyDescent="0.25">
      <c r="A6129" s="302" t="s">
        <v>7321</v>
      </c>
      <c r="B6129" s="305">
        <v>86875</v>
      </c>
      <c r="C6129" s="302" t="s">
        <v>7390</v>
      </c>
      <c r="D6129" s="305" t="s">
        <v>36</v>
      </c>
      <c r="E6129" s="306">
        <v>6.1800000000000001E-2</v>
      </c>
    </row>
    <row r="6130" spans="1:5" x14ac:dyDescent="0.25">
      <c r="A6130" s="302" t="s">
        <v>7321</v>
      </c>
      <c r="B6130" s="305">
        <v>86925</v>
      </c>
      <c r="C6130" s="302" t="s">
        <v>7391</v>
      </c>
      <c r="D6130" s="305" t="s">
        <v>36</v>
      </c>
      <c r="E6130" s="306">
        <v>6.8400000000000002E-2</v>
      </c>
    </row>
    <row r="6131" spans="1:5" x14ac:dyDescent="0.25">
      <c r="A6131" s="302" t="s">
        <v>7321</v>
      </c>
      <c r="B6131" s="305">
        <v>86926</v>
      </c>
      <c r="C6131" s="302" t="s">
        <v>7392</v>
      </c>
      <c r="D6131" s="305" t="s">
        <v>36</v>
      </c>
      <c r="E6131" s="306">
        <v>7.5899999999999995E-2</v>
      </c>
    </row>
    <row r="6132" spans="1:5" x14ac:dyDescent="0.25">
      <c r="A6132" s="302" t="s">
        <v>7321</v>
      </c>
      <c r="B6132" s="305">
        <v>86876</v>
      </c>
      <c r="C6132" s="302" t="s">
        <v>7393</v>
      </c>
      <c r="D6132" s="305" t="s">
        <v>36</v>
      </c>
      <c r="E6132" s="306">
        <v>7.8799999999999995E-2</v>
      </c>
    </row>
    <row r="6133" spans="1:5" x14ac:dyDescent="0.25">
      <c r="A6133" s="302" t="s">
        <v>7321</v>
      </c>
      <c r="B6133" s="305">
        <v>86929</v>
      </c>
      <c r="C6133" s="302" t="s">
        <v>7394</v>
      </c>
      <c r="D6133" s="305" t="s">
        <v>36</v>
      </c>
      <c r="E6133" s="306">
        <v>8.4599999999999995E-2</v>
      </c>
    </row>
    <row r="6134" spans="1:5" x14ac:dyDescent="0.25">
      <c r="A6134" s="302" t="s">
        <v>7321</v>
      </c>
      <c r="B6134" s="305">
        <v>86930</v>
      </c>
      <c r="C6134" s="302" t="s">
        <v>7395</v>
      </c>
      <c r="D6134" s="305" t="s">
        <v>36</v>
      </c>
      <c r="E6134" s="306">
        <v>0.10009999999999999</v>
      </c>
    </row>
    <row r="6135" spans="1:5" x14ac:dyDescent="0.25">
      <c r="A6135" s="302" t="s">
        <v>7321</v>
      </c>
      <c r="B6135" s="305">
        <v>86927</v>
      </c>
      <c r="C6135" s="302" t="s">
        <v>7396</v>
      </c>
      <c r="D6135" s="305" t="s">
        <v>36</v>
      </c>
      <c r="E6135" s="306">
        <v>8.6199999999999999E-2</v>
      </c>
    </row>
    <row r="6136" spans="1:5" x14ac:dyDescent="0.25">
      <c r="A6136" s="302" t="s">
        <v>7321</v>
      </c>
      <c r="B6136" s="305">
        <v>86928</v>
      </c>
      <c r="C6136" s="302" t="s">
        <v>7397</v>
      </c>
      <c r="D6136" s="305" t="s">
        <v>36</v>
      </c>
      <c r="E6136" s="306">
        <v>0.10150000000000001</v>
      </c>
    </row>
    <row r="6137" spans="1:5" x14ac:dyDescent="0.25">
      <c r="A6137" s="302" t="s">
        <v>7321</v>
      </c>
      <c r="B6137" s="305">
        <v>86914</v>
      </c>
      <c r="C6137" s="302" t="s">
        <v>7398</v>
      </c>
      <c r="D6137" s="305" t="s">
        <v>36</v>
      </c>
      <c r="E6137" s="306">
        <v>2.9399999999999999E-2</v>
      </c>
    </row>
    <row r="6138" spans="1:5" x14ac:dyDescent="0.25">
      <c r="A6138" s="302" t="s">
        <v>7321</v>
      </c>
      <c r="B6138" s="305">
        <v>86913</v>
      </c>
      <c r="C6138" s="302" t="s">
        <v>7399</v>
      </c>
      <c r="D6138" s="305" t="s">
        <v>36</v>
      </c>
      <c r="E6138" s="306">
        <v>5.3600000000000002E-2</v>
      </c>
    </row>
    <row r="6139" spans="1:5" x14ac:dyDescent="0.25">
      <c r="A6139" s="302" t="s">
        <v>7321</v>
      </c>
      <c r="B6139" s="305">
        <v>100853</v>
      </c>
      <c r="C6139" s="302" t="s">
        <v>7400</v>
      </c>
      <c r="D6139" s="305" t="s">
        <v>36</v>
      </c>
      <c r="E6139" s="306">
        <v>2.5499999999999998E-2</v>
      </c>
    </row>
    <row r="6140" spans="1:5" x14ac:dyDescent="0.25">
      <c r="A6140" s="302" t="s">
        <v>7321</v>
      </c>
      <c r="B6140" s="305">
        <v>100854</v>
      </c>
      <c r="C6140" s="302" t="s">
        <v>7401</v>
      </c>
      <c r="D6140" s="305" t="s">
        <v>36</v>
      </c>
      <c r="E6140" s="306">
        <v>6.7000000000000002E-3</v>
      </c>
    </row>
    <row r="6141" spans="1:5" x14ac:dyDescent="0.25">
      <c r="A6141" s="302" t="s">
        <v>7321</v>
      </c>
      <c r="B6141" s="305">
        <v>86915</v>
      </c>
      <c r="C6141" s="302" t="s">
        <v>7402</v>
      </c>
      <c r="D6141" s="305" t="s">
        <v>36</v>
      </c>
      <c r="E6141" s="306">
        <v>1.2500000000000001E-2</v>
      </c>
    </row>
    <row r="6142" spans="1:5" x14ac:dyDescent="0.25">
      <c r="A6142" s="302" t="s">
        <v>7321</v>
      </c>
      <c r="B6142" s="305">
        <v>86906</v>
      </c>
      <c r="C6142" s="302" t="s">
        <v>7403</v>
      </c>
      <c r="D6142" s="305" t="s">
        <v>36</v>
      </c>
      <c r="E6142" s="306">
        <v>2.4199999999999999E-2</v>
      </c>
    </row>
    <row r="6143" spans="1:5" x14ac:dyDescent="0.25">
      <c r="A6143" s="302" t="s">
        <v>7321</v>
      </c>
      <c r="B6143" s="305">
        <v>86911</v>
      </c>
      <c r="C6143" s="302" t="s">
        <v>7404</v>
      </c>
      <c r="D6143" s="305" t="s">
        <v>36</v>
      </c>
      <c r="E6143" s="306">
        <v>2.52E-2</v>
      </c>
    </row>
    <row r="6144" spans="1:5" x14ac:dyDescent="0.25">
      <c r="A6144" s="302" t="s">
        <v>7321</v>
      </c>
      <c r="B6144" s="305">
        <v>86909</v>
      </c>
      <c r="C6144" s="302" t="s">
        <v>7405</v>
      </c>
      <c r="D6144" s="305" t="s">
        <v>36</v>
      </c>
      <c r="E6144" s="306">
        <v>2.4199999999999999E-2</v>
      </c>
    </row>
    <row r="6145" spans="1:5" x14ac:dyDescent="0.25">
      <c r="A6145" s="302" t="s">
        <v>7321</v>
      </c>
      <c r="B6145" s="305">
        <v>86910</v>
      </c>
      <c r="C6145" s="302" t="s">
        <v>7406</v>
      </c>
      <c r="D6145" s="305" t="s">
        <v>36</v>
      </c>
      <c r="E6145" s="306">
        <v>1.7100000000000001E-2</v>
      </c>
    </row>
    <row r="6146" spans="1:5" x14ac:dyDescent="0.25">
      <c r="A6146" s="302" t="s">
        <v>7321</v>
      </c>
      <c r="B6146" s="305">
        <v>86916</v>
      </c>
      <c r="C6146" s="302" t="s">
        <v>7407</v>
      </c>
      <c r="D6146" s="305" t="s">
        <v>36</v>
      </c>
      <c r="E6146" s="306">
        <v>0.1971</v>
      </c>
    </row>
    <row r="6147" spans="1:5" x14ac:dyDescent="0.25">
      <c r="A6147" s="302" t="s">
        <v>7321</v>
      </c>
      <c r="B6147" s="305">
        <v>95469</v>
      </c>
      <c r="C6147" s="302" t="s">
        <v>7408</v>
      </c>
      <c r="D6147" s="305" t="s">
        <v>36</v>
      </c>
      <c r="E6147" s="306">
        <v>6.54E-2</v>
      </c>
    </row>
    <row r="6148" spans="1:5" x14ac:dyDescent="0.25">
      <c r="A6148" s="302" t="s">
        <v>7321</v>
      </c>
      <c r="B6148" s="305">
        <v>95470</v>
      </c>
      <c r="C6148" s="302" t="s">
        <v>7409</v>
      </c>
      <c r="D6148" s="305" t="s">
        <v>36</v>
      </c>
      <c r="E6148" s="306">
        <v>6.3500000000000001E-2</v>
      </c>
    </row>
    <row r="6149" spans="1:5" x14ac:dyDescent="0.25">
      <c r="A6149" s="302" t="s">
        <v>7321</v>
      </c>
      <c r="B6149" s="305">
        <v>95471</v>
      </c>
      <c r="C6149" s="302" t="s">
        <v>7410</v>
      </c>
      <c r="D6149" s="305" t="s">
        <v>36</v>
      </c>
      <c r="E6149" s="306">
        <v>5.0299999999999997E-2</v>
      </c>
    </row>
    <row r="6150" spans="1:5" x14ac:dyDescent="0.25">
      <c r="A6150" s="302" t="s">
        <v>7321</v>
      </c>
      <c r="B6150" s="305">
        <v>95472</v>
      </c>
      <c r="C6150" s="302" t="s">
        <v>7411</v>
      </c>
      <c r="D6150" s="305" t="s">
        <v>36</v>
      </c>
      <c r="E6150" s="306">
        <v>4.9799999999999997E-2</v>
      </c>
    </row>
    <row r="6151" spans="1:5" x14ac:dyDescent="0.25">
      <c r="A6151" s="302" t="s">
        <v>7321</v>
      </c>
      <c r="B6151" s="305">
        <v>100848</v>
      </c>
      <c r="C6151" s="302" t="s">
        <v>7412</v>
      </c>
      <c r="D6151" s="305" t="s">
        <v>36</v>
      </c>
      <c r="E6151" s="306">
        <v>3.44E-2</v>
      </c>
    </row>
    <row r="6152" spans="1:5" x14ac:dyDescent="0.25">
      <c r="A6152" s="302" t="s">
        <v>7321</v>
      </c>
      <c r="B6152" s="305">
        <v>86888</v>
      </c>
      <c r="C6152" s="302" t="s">
        <v>7413</v>
      </c>
      <c r="D6152" s="305" t="s">
        <v>36</v>
      </c>
      <c r="E6152" s="306">
        <v>5.6599999999999998E-2</v>
      </c>
    </row>
    <row r="6153" spans="1:5" x14ac:dyDescent="0.25">
      <c r="A6153" s="302" t="s">
        <v>7321</v>
      </c>
      <c r="B6153" s="305">
        <v>86932</v>
      </c>
      <c r="C6153" s="302" t="s">
        <v>7414</v>
      </c>
      <c r="D6153" s="305" t="s">
        <v>36</v>
      </c>
      <c r="E6153" s="306">
        <v>5.7099999999999998E-2</v>
      </c>
    </row>
    <row r="6154" spans="1:5" x14ac:dyDescent="0.25">
      <c r="A6154" s="302" t="s">
        <v>7321</v>
      </c>
      <c r="B6154" s="305">
        <v>86931</v>
      </c>
      <c r="C6154" s="302" t="s">
        <v>7415</v>
      </c>
      <c r="D6154" s="305" t="s">
        <v>36</v>
      </c>
      <c r="E6154" s="306">
        <v>6.4500000000000002E-2</v>
      </c>
    </row>
    <row r="6155" spans="1:5" x14ac:dyDescent="0.25">
      <c r="A6155" s="302" t="s">
        <v>7321</v>
      </c>
      <c r="B6155" s="305">
        <v>100878</v>
      </c>
      <c r="C6155" s="302" t="s">
        <v>7416</v>
      </c>
      <c r="D6155" s="305" t="s">
        <v>36</v>
      </c>
      <c r="E6155" s="306">
        <v>6.6500000000000004E-2</v>
      </c>
    </row>
    <row r="6156" spans="1:5" x14ac:dyDescent="0.25">
      <c r="A6156" s="302" t="s">
        <v>7321</v>
      </c>
      <c r="B6156" s="305">
        <v>86877</v>
      </c>
      <c r="C6156" s="302" t="s">
        <v>7417</v>
      </c>
      <c r="D6156" s="305" t="s">
        <v>36</v>
      </c>
      <c r="E6156" s="306">
        <v>5.5199999999999999E-2</v>
      </c>
    </row>
    <row r="6157" spans="1:5" x14ac:dyDescent="0.25">
      <c r="A6157" s="302" t="s">
        <v>7321</v>
      </c>
      <c r="B6157" s="305">
        <v>86878</v>
      </c>
      <c r="C6157" s="302" t="s">
        <v>7418</v>
      </c>
      <c r="D6157" s="305" t="s">
        <v>36</v>
      </c>
      <c r="E6157" s="306">
        <v>5.11E-2</v>
      </c>
    </row>
    <row r="6158" spans="1:5" x14ac:dyDescent="0.25">
      <c r="A6158" s="302" t="s">
        <v>7321</v>
      </c>
      <c r="B6158" s="305">
        <v>86879</v>
      </c>
      <c r="C6158" s="302" t="s">
        <v>7419</v>
      </c>
      <c r="D6158" s="305" t="s">
        <v>36</v>
      </c>
      <c r="E6158" s="306">
        <v>0.38800000000000001</v>
      </c>
    </row>
    <row r="6159" spans="1:5" x14ac:dyDescent="0.25">
      <c r="A6159" s="302" t="s">
        <v>7321</v>
      </c>
      <c r="B6159" s="305">
        <v>86880</v>
      </c>
      <c r="C6159" s="302" t="s">
        <v>7420</v>
      </c>
      <c r="D6159" s="305" t="s">
        <v>36</v>
      </c>
      <c r="E6159" s="306">
        <v>0.13600000000000001</v>
      </c>
    </row>
    <row r="6160" spans="1:5" x14ac:dyDescent="0.25">
      <c r="A6160" s="302" t="s">
        <v>7421</v>
      </c>
      <c r="B6160" s="305">
        <v>101663</v>
      </c>
      <c r="C6160" s="302" t="s">
        <v>7422</v>
      </c>
      <c r="D6160" s="305" t="s">
        <v>36</v>
      </c>
      <c r="E6160" s="306">
        <v>0.70150000000000001</v>
      </c>
    </row>
    <row r="6161" spans="1:5" x14ac:dyDescent="0.25">
      <c r="A6161" s="302" t="s">
        <v>7421</v>
      </c>
      <c r="B6161" s="305">
        <v>101664</v>
      </c>
      <c r="C6161" s="302" t="s">
        <v>7423</v>
      </c>
      <c r="D6161" s="305" t="s">
        <v>36</v>
      </c>
      <c r="E6161" s="306">
        <v>0.6724</v>
      </c>
    </row>
    <row r="6162" spans="1:5" x14ac:dyDescent="0.25">
      <c r="A6162" s="302" t="s">
        <v>7421</v>
      </c>
      <c r="B6162" s="305">
        <v>101665</v>
      </c>
      <c r="C6162" s="302" t="s">
        <v>7424</v>
      </c>
      <c r="D6162" s="305" t="s">
        <v>36</v>
      </c>
      <c r="E6162" s="306">
        <v>0.57010000000000005</v>
      </c>
    </row>
    <row r="6163" spans="1:5" x14ac:dyDescent="0.25">
      <c r="A6163" s="302" t="s">
        <v>7421</v>
      </c>
      <c r="B6163" s="305">
        <v>101636</v>
      </c>
      <c r="C6163" s="302" t="s">
        <v>7425</v>
      </c>
      <c r="D6163" s="305" t="s">
        <v>36</v>
      </c>
      <c r="E6163" s="306">
        <v>0.26550000000000001</v>
      </c>
    </row>
    <row r="6164" spans="1:5" x14ac:dyDescent="0.25">
      <c r="A6164" s="302" t="s">
        <v>7421</v>
      </c>
      <c r="B6164" s="305">
        <v>101637</v>
      </c>
      <c r="C6164" s="302" t="s">
        <v>7426</v>
      </c>
      <c r="D6164" s="305" t="s">
        <v>36</v>
      </c>
      <c r="E6164" s="306">
        <v>0.27629999999999999</v>
      </c>
    </row>
    <row r="6165" spans="1:5" x14ac:dyDescent="0.25">
      <c r="A6165" s="302" t="s">
        <v>7421</v>
      </c>
      <c r="B6165" s="305">
        <v>101658</v>
      </c>
      <c r="C6165" s="302" t="s">
        <v>980</v>
      </c>
      <c r="D6165" s="305" t="s">
        <v>36</v>
      </c>
      <c r="E6165" s="306">
        <v>4.24E-2</v>
      </c>
    </row>
    <row r="6166" spans="1:5" x14ac:dyDescent="0.25">
      <c r="A6166" s="302" t="s">
        <v>7421</v>
      </c>
      <c r="B6166" s="305">
        <v>101659</v>
      </c>
      <c r="C6166" s="302" t="s">
        <v>7427</v>
      </c>
      <c r="D6166" s="305" t="s">
        <v>36</v>
      </c>
      <c r="E6166" s="306">
        <v>3.73E-2</v>
      </c>
    </row>
    <row r="6167" spans="1:5" x14ac:dyDescent="0.25">
      <c r="A6167" s="302" t="s">
        <v>7421</v>
      </c>
      <c r="B6167" s="305">
        <v>101660</v>
      </c>
      <c r="C6167" s="302" t="s">
        <v>7428</v>
      </c>
      <c r="D6167" s="305" t="s">
        <v>36</v>
      </c>
      <c r="E6167" s="306">
        <v>2.4E-2</v>
      </c>
    </row>
    <row r="6168" spans="1:5" x14ac:dyDescent="0.25">
      <c r="A6168" s="302" t="s">
        <v>7421</v>
      </c>
      <c r="B6168" s="305">
        <v>101654</v>
      </c>
      <c r="C6168" s="302" t="s">
        <v>215</v>
      </c>
      <c r="D6168" s="305" t="s">
        <v>36</v>
      </c>
      <c r="E6168" s="306">
        <v>0.1012</v>
      </c>
    </row>
    <row r="6169" spans="1:5" x14ac:dyDescent="0.25">
      <c r="A6169" s="302" t="s">
        <v>7421</v>
      </c>
      <c r="B6169" s="305">
        <v>101655</v>
      </c>
      <c r="C6169" s="302" t="s">
        <v>979</v>
      </c>
      <c r="D6169" s="305" t="s">
        <v>36</v>
      </c>
      <c r="E6169" s="306">
        <v>6.7299999999999999E-2</v>
      </c>
    </row>
    <row r="6170" spans="1:5" x14ac:dyDescent="0.25">
      <c r="A6170" s="302" t="s">
        <v>7421</v>
      </c>
      <c r="B6170" s="305">
        <v>101656</v>
      </c>
      <c r="C6170" s="302" t="s">
        <v>7429</v>
      </c>
      <c r="D6170" s="305" t="s">
        <v>36</v>
      </c>
      <c r="E6170" s="306">
        <v>6.2399999999999997E-2</v>
      </c>
    </row>
    <row r="6171" spans="1:5" x14ac:dyDescent="0.25">
      <c r="A6171" s="302" t="s">
        <v>7421</v>
      </c>
      <c r="B6171" s="305">
        <v>101657</v>
      </c>
      <c r="C6171" s="302" t="s">
        <v>227</v>
      </c>
      <c r="D6171" s="305" t="s">
        <v>36</v>
      </c>
      <c r="E6171" s="306">
        <v>5.3999999999999999E-2</v>
      </c>
    </row>
    <row r="6172" spans="1:5" x14ac:dyDescent="0.25">
      <c r="A6172" s="302" t="s">
        <v>7421</v>
      </c>
      <c r="B6172" s="305">
        <v>101632</v>
      </c>
      <c r="C6172" s="302" t="s">
        <v>941</v>
      </c>
      <c r="D6172" s="305" t="s">
        <v>36</v>
      </c>
      <c r="E6172" s="306">
        <v>2.2800000000000001E-2</v>
      </c>
    </row>
    <row r="6173" spans="1:5" x14ac:dyDescent="0.25">
      <c r="A6173" s="302" t="s">
        <v>7421</v>
      </c>
      <c r="B6173" s="305">
        <v>101661</v>
      </c>
      <c r="C6173" s="302" t="s">
        <v>7430</v>
      </c>
      <c r="D6173" s="305" t="s">
        <v>36</v>
      </c>
      <c r="E6173" s="306">
        <v>0.56689999999999996</v>
      </c>
    </row>
    <row r="6174" spans="1:5" x14ac:dyDescent="0.25">
      <c r="A6174" s="302" t="s">
        <v>7421</v>
      </c>
      <c r="B6174" s="305">
        <v>105924</v>
      </c>
      <c r="C6174" s="302" t="s">
        <v>7431</v>
      </c>
      <c r="D6174" s="305" t="s">
        <v>36</v>
      </c>
      <c r="E6174" s="306">
        <v>0.98770000000000002</v>
      </c>
    </row>
    <row r="6175" spans="1:5" x14ac:dyDescent="0.25">
      <c r="A6175" s="302" t="s">
        <v>7421</v>
      </c>
      <c r="B6175" s="305">
        <v>101651</v>
      </c>
      <c r="C6175" s="302" t="s">
        <v>7432</v>
      </c>
      <c r="D6175" s="305" t="s">
        <v>36</v>
      </c>
      <c r="E6175" s="306">
        <v>0.156</v>
      </c>
    </row>
    <row r="6176" spans="1:5" x14ac:dyDescent="0.25">
      <c r="A6176" s="302" t="s">
        <v>7421</v>
      </c>
      <c r="B6176" s="305">
        <v>101630</v>
      </c>
      <c r="C6176" s="302" t="s">
        <v>7433</v>
      </c>
      <c r="D6176" s="305" t="s">
        <v>36</v>
      </c>
      <c r="E6176" s="306">
        <v>0.26910000000000001</v>
      </c>
    </row>
    <row r="6177" spans="1:5" x14ac:dyDescent="0.25">
      <c r="A6177" s="302" t="s">
        <v>7421</v>
      </c>
      <c r="B6177" s="305">
        <v>101633</v>
      </c>
      <c r="C6177" s="302" t="s">
        <v>7434</v>
      </c>
      <c r="D6177" s="305" t="s">
        <v>36</v>
      </c>
      <c r="E6177" s="306">
        <v>8.9200000000000002E-2</v>
      </c>
    </row>
    <row r="6178" spans="1:5" x14ac:dyDescent="0.25">
      <c r="A6178" s="302" t="s">
        <v>7435</v>
      </c>
      <c r="B6178" s="305">
        <v>104219</v>
      </c>
      <c r="C6178" s="302" t="s">
        <v>7436</v>
      </c>
      <c r="D6178" s="305" t="s">
        <v>237</v>
      </c>
      <c r="E6178" s="306">
        <v>0.37219999999999998</v>
      </c>
    </row>
    <row r="6179" spans="1:5" x14ac:dyDescent="0.25">
      <c r="A6179" s="302" t="s">
        <v>7435</v>
      </c>
      <c r="B6179" s="305">
        <v>104223</v>
      </c>
      <c r="C6179" s="302" t="s">
        <v>7437</v>
      </c>
      <c r="D6179" s="305" t="s">
        <v>237</v>
      </c>
      <c r="E6179" s="306">
        <v>0.36570000000000003</v>
      </c>
    </row>
    <row r="6180" spans="1:5" x14ac:dyDescent="0.25">
      <c r="A6180" s="302" t="s">
        <v>7435</v>
      </c>
      <c r="B6180" s="305">
        <v>104227</v>
      </c>
      <c r="C6180" s="302" t="s">
        <v>7438</v>
      </c>
      <c r="D6180" s="305" t="s">
        <v>237</v>
      </c>
      <c r="E6180" s="306">
        <v>0.32450000000000001</v>
      </c>
    </row>
    <row r="6181" spans="1:5" x14ac:dyDescent="0.25">
      <c r="A6181" s="302" t="s">
        <v>7435</v>
      </c>
      <c r="B6181" s="305">
        <v>104231</v>
      </c>
      <c r="C6181" s="302" t="s">
        <v>7439</v>
      </c>
      <c r="D6181" s="305" t="s">
        <v>237</v>
      </c>
      <c r="E6181" s="306">
        <v>0.32740000000000002</v>
      </c>
    </row>
    <row r="6182" spans="1:5" x14ac:dyDescent="0.25">
      <c r="A6182" s="302" t="s">
        <v>7435</v>
      </c>
      <c r="B6182" s="305">
        <v>104235</v>
      </c>
      <c r="C6182" s="302" t="s">
        <v>7440</v>
      </c>
      <c r="D6182" s="305" t="s">
        <v>237</v>
      </c>
      <c r="E6182" s="306">
        <v>0.2898</v>
      </c>
    </row>
    <row r="6183" spans="1:5" x14ac:dyDescent="0.25">
      <c r="A6183" s="302" t="s">
        <v>7435</v>
      </c>
      <c r="B6183" s="305">
        <v>104239</v>
      </c>
      <c r="C6183" s="302" t="s">
        <v>7441</v>
      </c>
      <c r="D6183" s="305" t="s">
        <v>237</v>
      </c>
      <c r="E6183" s="306">
        <v>0.30790000000000001</v>
      </c>
    </row>
    <row r="6184" spans="1:5" x14ac:dyDescent="0.25">
      <c r="A6184" s="302" t="s">
        <v>7435</v>
      </c>
      <c r="B6184" s="305">
        <v>104243</v>
      </c>
      <c r="C6184" s="302" t="s">
        <v>7442</v>
      </c>
      <c r="D6184" s="305" t="s">
        <v>237</v>
      </c>
      <c r="E6184" s="306">
        <v>0.27279999999999999</v>
      </c>
    </row>
    <row r="6185" spans="1:5" x14ac:dyDescent="0.25">
      <c r="A6185" s="302" t="s">
        <v>7435</v>
      </c>
      <c r="B6185" s="305">
        <v>104247</v>
      </c>
      <c r="C6185" s="302" t="s">
        <v>7443</v>
      </c>
      <c r="D6185" s="305" t="s">
        <v>237</v>
      </c>
      <c r="E6185" s="306">
        <v>0.25540000000000002</v>
      </c>
    </row>
    <row r="6186" spans="1:5" x14ac:dyDescent="0.25">
      <c r="A6186" s="302" t="s">
        <v>7435</v>
      </c>
      <c r="B6186" s="305">
        <v>87795</v>
      </c>
      <c r="C6186" s="302" t="s">
        <v>7444</v>
      </c>
      <c r="D6186" s="305" t="s">
        <v>237</v>
      </c>
      <c r="E6186" s="306">
        <v>0.3105</v>
      </c>
    </row>
    <row r="6187" spans="1:5" x14ac:dyDescent="0.25">
      <c r="A6187" s="302" t="s">
        <v>7435</v>
      </c>
      <c r="B6187" s="305">
        <v>87800</v>
      </c>
      <c r="C6187" s="302" t="s">
        <v>7445</v>
      </c>
      <c r="D6187" s="305" t="s">
        <v>237</v>
      </c>
      <c r="E6187" s="306">
        <v>0.32940000000000003</v>
      </c>
    </row>
    <row r="6188" spans="1:5" x14ac:dyDescent="0.25">
      <c r="A6188" s="302" t="s">
        <v>7435</v>
      </c>
      <c r="B6188" s="305">
        <v>87804</v>
      </c>
      <c r="C6188" s="302" t="s">
        <v>7446</v>
      </c>
      <c r="D6188" s="305" t="s">
        <v>237</v>
      </c>
      <c r="E6188" s="306">
        <v>0.29199999999999998</v>
      </c>
    </row>
    <row r="6189" spans="1:5" x14ac:dyDescent="0.25">
      <c r="A6189" s="302" t="s">
        <v>7435</v>
      </c>
      <c r="B6189" s="305">
        <v>87808</v>
      </c>
      <c r="C6189" s="302" t="s">
        <v>7447</v>
      </c>
      <c r="D6189" s="305" t="s">
        <v>237</v>
      </c>
      <c r="E6189" s="306">
        <v>0.27310000000000001</v>
      </c>
    </row>
    <row r="6190" spans="1:5" x14ac:dyDescent="0.25">
      <c r="A6190" s="302" t="s">
        <v>7435</v>
      </c>
      <c r="B6190" s="305">
        <v>87778</v>
      </c>
      <c r="C6190" s="302" t="s">
        <v>7448</v>
      </c>
      <c r="D6190" s="305" t="s">
        <v>237</v>
      </c>
      <c r="E6190" s="306">
        <v>0.39679999999999999</v>
      </c>
    </row>
    <row r="6191" spans="1:5" x14ac:dyDescent="0.25">
      <c r="A6191" s="302" t="s">
        <v>7435</v>
      </c>
      <c r="B6191" s="305">
        <v>87783</v>
      </c>
      <c r="C6191" s="302" t="s">
        <v>7449</v>
      </c>
      <c r="D6191" s="305" t="s">
        <v>237</v>
      </c>
      <c r="E6191" s="306">
        <v>0.39029999999999998</v>
      </c>
    </row>
    <row r="6192" spans="1:5" x14ac:dyDescent="0.25">
      <c r="A6192" s="302" t="s">
        <v>7435</v>
      </c>
      <c r="B6192" s="305">
        <v>87787</v>
      </c>
      <c r="C6192" s="302" t="s">
        <v>7450</v>
      </c>
      <c r="D6192" s="305" t="s">
        <v>237</v>
      </c>
      <c r="E6192" s="306">
        <v>0.34710000000000002</v>
      </c>
    </row>
    <row r="6193" spans="1:5" x14ac:dyDescent="0.25">
      <c r="A6193" s="302" t="s">
        <v>7435</v>
      </c>
      <c r="B6193" s="305">
        <v>87791</v>
      </c>
      <c r="C6193" s="302" t="s">
        <v>7451</v>
      </c>
      <c r="D6193" s="305" t="s">
        <v>237</v>
      </c>
      <c r="E6193" s="306">
        <v>0.3498</v>
      </c>
    </row>
    <row r="6194" spans="1:5" x14ac:dyDescent="0.25">
      <c r="A6194" s="302" t="s">
        <v>7435</v>
      </c>
      <c r="B6194" s="305">
        <v>87832</v>
      </c>
      <c r="C6194" s="302" t="s">
        <v>7452</v>
      </c>
      <c r="D6194" s="305" t="s">
        <v>237</v>
      </c>
      <c r="E6194" s="306">
        <v>0.43930000000000002</v>
      </c>
    </row>
    <row r="6195" spans="1:5" x14ac:dyDescent="0.25">
      <c r="A6195" s="302" t="s">
        <v>7435</v>
      </c>
      <c r="B6195" s="305">
        <v>87812</v>
      </c>
      <c r="C6195" s="302" t="s">
        <v>7453</v>
      </c>
      <c r="D6195" s="305" t="s">
        <v>237</v>
      </c>
      <c r="E6195" s="306">
        <v>0.55410000000000004</v>
      </c>
    </row>
    <row r="6196" spans="1:5" x14ac:dyDescent="0.25">
      <c r="A6196" s="302" t="s">
        <v>7435</v>
      </c>
      <c r="B6196" s="305">
        <v>87816</v>
      </c>
      <c r="C6196" s="302" t="s">
        <v>7454</v>
      </c>
      <c r="D6196" s="305" t="s">
        <v>237</v>
      </c>
      <c r="E6196" s="306">
        <v>0.52029999999999998</v>
      </c>
    </row>
    <row r="6197" spans="1:5" x14ac:dyDescent="0.25">
      <c r="A6197" s="302" t="s">
        <v>7435</v>
      </c>
      <c r="B6197" s="305">
        <v>87820</v>
      </c>
      <c r="C6197" s="302" t="s">
        <v>7455</v>
      </c>
      <c r="D6197" s="305" t="s">
        <v>237</v>
      </c>
      <c r="E6197" s="306">
        <v>0.46879999999999999</v>
      </c>
    </row>
    <row r="6198" spans="1:5" x14ac:dyDescent="0.25">
      <c r="A6198" s="302" t="s">
        <v>7435</v>
      </c>
      <c r="B6198" s="305">
        <v>87824</v>
      </c>
      <c r="C6198" s="302" t="s">
        <v>7456</v>
      </c>
      <c r="D6198" s="305" t="s">
        <v>237</v>
      </c>
      <c r="E6198" s="306">
        <v>0.49430000000000002</v>
      </c>
    </row>
    <row r="6199" spans="1:5" x14ac:dyDescent="0.25">
      <c r="A6199" s="302" t="s">
        <v>7435</v>
      </c>
      <c r="B6199" s="305">
        <v>87828</v>
      </c>
      <c r="C6199" s="302" t="s">
        <v>7457</v>
      </c>
      <c r="D6199" s="305" t="s">
        <v>237</v>
      </c>
      <c r="E6199" s="306">
        <v>0.4718</v>
      </c>
    </row>
    <row r="6200" spans="1:5" x14ac:dyDescent="0.25">
      <c r="A6200" s="302" t="s">
        <v>7435</v>
      </c>
      <c r="B6200" s="305">
        <v>104251</v>
      </c>
      <c r="C6200" s="302" t="s">
        <v>7458</v>
      </c>
      <c r="D6200" s="305" t="s">
        <v>237</v>
      </c>
      <c r="E6200" s="306">
        <v>0.52639999999999998</v>
      </c>
    </row>
    <row r="6201" spans="1:5" x14ac:dyDescent="0.25">
      <c r="A6201" s="302" t="s">
        <v>7435</v>
      </c>
      <c r="B6201" s="305">
        <v>104255</v>
      </c>
      <c r="C6201" s="302" t="s">
        <v>7459</v>
      </c>
      <c r="D6201" s="305" t="s">
        <v>237</v>
      </c>
      <c r="E6201" s="306">
        <v>0.49259999999999998</v>
      </c>
    </row>
    <row r="6202" spans="1:5" x14ac:dyDescent="0.25">
      <c r="A6202" s="302" t="s">
        <v>7435</v>
      </c>
      <c r="B6202" s="305">
        <v>104259</v>
      </c>
      <c r="C6202" s="302" t="s">
        <v>7460</v>
      </c>
      <c r="D6202" s="305" t="s">
        <v>237</v>
      </c>
      <c r="E6202" s="306">
        <v>0.442</v>
      </c>
    </row>
    <row r="6203" spans="1:5" x14ac:dyDescent="0.25">
      <c r="A6203" s="302" t="s">
        <v>7435</v>
      </c>
      <c r="B6203" s="305">
        <v>104263</v>
      </c>
      <c r="C6203" s="302" t="s">
        <v>7461</v>
      </c>
      <c r="D6203" s="305" t="s">
        <v>237</v>
      </c>
      <c r="E6203" s="306">
        <v>0.46689999999999998</v>
      </c>
    </row>
    <row r="6204" spans="1:5" x14ac:dyDescent="0.25">
      <c r="A6204" s="302" t="s">
        <v>7435</v>
      </c>
      <c r="B6204" s="305">
        <v>87794</v>
      </c>
      <c r="C6204" s="302" t="s">
        <v>426</v>
      </c>
      <c r="D6204" s="305" t="s">
        <v>237</v>
      </c>
      <c r="E6204" s="306">
        <v>0.62380000000000002</v>
      </c>
    </row>
    <row r="6205" spans="1:5" x14ac:dyDescent="0.25">
      <c r="A6205" s="302" t="s">
        <v>7435</v>
      </c>
      <c r="B6205" s="305">
        <v>87799</v>
      </c>
      <c r="C6205" s="302" t="s">
        <v>7462</v>
      </c>
      <c r="D6205" s="305" t="s">
        <v>237</v>
      </c>
      <c r="E6205" s="306">
        <v>0.64939999999999998</v>
      </c>
    </row>
    <row r="6206" spans="1:5" x14ac:dyDescent="0.25">
      <c r="A6206" s="302" t="s">
        <v>7435</v>
      </c>
      <c r="B6206" s="305">
        <v>87803</v>
      </c>
      <c r="C6206" s="302" t="s">
        <v>7463</v>
      </c>
      <c r="D6206" s="305" t="s">
        <v>237</v>
      </c>
      <c r="E6206" s="306">
        <v>0.61719999999999997</v>
      </c>
    </row>
    <row r="6207" spans="1:5" x14ac:dyDescent="0.25">
      <c r="A6207" s="302" t="s">
        <v>7435</v>
      </c>
      <c r="B6207" s="305">
        <v>87807</v>
      </c>
      <c r="C6207" s="302" t="s">
        <v>7464</v>
      </c>
      <c r="D6207" s="305" t="s">
        <v>237</v>
      </c>
      <c r="E6207" s="306">
        <v>0.61809999999999998</v>
      </c>
    </row>
    <row r="6208" spans="1:5" x14ac:dyDescent="0.25">
      <c r="A6208" s="302" t="s">
        <v>7435</v>
      </c>
      <c r="B6208" s="305">
        <v>104218</v>
      </c>
      <c r="C6208" s="302" t="s">
        <v>7465</v>
      </c>
      <c r="D6208" s="305" t="s">
        <v>237</v>
      </c>
      <c r="E6208" s="306">
        <v>0.68520000000000003</v>
      </c>
    </row>
    <row r="6209" spans="1:5" x14ac:dyDescent="0.25">
      <c r="A6209" s="302" t="s">
        <v>7435</v>
      </c>
      <c r="B6209" s="305">
        <v>87777</v>
      </c>
      <c r="C6209" s="302" t="s">
        <v>7466</v>
      </c>
      <c r="D6209" s="305" t="s">
        <v>237</v>
      </c>
      <c r="E6209" s="306">
        <v>0.70589999999999997</v>
      </c>
    </row>
    <row r="6210" spans="1:5" x14ac:dyDescent="0.25">
      <c r="A6210" s="302" t="s">
        <v>7435</v>
      </c>
      <c r="B6210" s="305">
        <v>104222</v>
      </c>
      <c r="C6210" s="302" t="s">
        <v>7467</v>
      </c>
      <c r="D6210" s="305" t="s">
        <v>237</v>
      </c>
      <c r="E6210" s="306">
        <v>0.68520000000000003</v>
      </c>
    </row>
    <row r="6211" spans="1:5" x14ac:dyDescent="0.25">
      <c r="A6211" s="302" t="s">
        <v>7435</v>
      </c>
      <c r="B6211" s="305">
        <v>87781</v>
      </c>
      <c r="C6211" s="302" t="s">
        <v>7468</v>
      </c>
      <c r="D6211" s="305" t="s">
        <v>237</v>
      </c>
      <c r="E6211" s="306">
        <v>0.70579999999999998</v>
      </c>
    </row>
    <row r="6212" spans="1:5" x14ac:dyDescent="0.25">
      <c r="A6212" s="302" t="s">
        <v>7435</v>
      </c>
      <c r="B6212" s="305">
        <v>104226</v>
      </c>
      <c r="C6212" s="302" t="s">
        <v>7469</v>
      </c>
      <c r="D6212" s="305" t="s">
        <v>237</v>
      </c>
      <c r="E6212" s="306">
        <v>0.65200000000000002</v>
      </c>
    </row>
    <row r="6213" spans="1:5" x14ac:dyDescent="0.25">
      <c r="A6213" s="302" t="s">
        <v>7435</v>
      </c>
      <c r="B6213" s="305">
        <v>87786</v>
      </c>
      <c r="C6213" s="302" t="s">
        <v>7470</v>
      </c>
      <c r="D6213" s="305" t="s">
        <v>237</v>
      </c>
      <c r="E6213" s="306">
        <v>0.67259999999999998</v>
      </c>
    </row>
    <row r="6214" spans="1:5" x14ac:dyDescent="0.25">
      <c r="A6214" s="302" t="s">
        <v>7435</v>
      </c>
      <c r="B6214" s="305">
        <v>104230</v>
      </c>
      <c r="C6214" s="302" t="s">
        <v>7471</v>
      </c>
      <c r="D6214" s="305" t="s">
        <v>237</v>
      </c>
      <c r="E6214" s="306">
        <v>0.67520000000000002</v>
      </c>
    </row>
    <row r="6215" spans="1:5" x14ac:dyDescent="0.25">
      <c r="A6215" s="302" t="s">
        <v>7435</v>
      </c>
      <c r="B6215" s="305">
        <v>104234</v>
      </c>
      <c r="C6215" s="302" t="s">
        <v>7472</v>
      </c>
      <c r="D6215" s="305" t="s">
        <v>237</v>
      </c>
      <c r="E6215" s="306">
        <v>0.60329999999999995</v>
      </c>
    </row>
    <row r="6216" spans="1:5" x14ac:dyDescent="0.25">
      <c r="A6216" s="302" t="s">
        <v>7435</v>
      </c>
      <c r="B6216" s="305">
        <v>104238</v>
      </c>
      <c r="C6216" s="302" t="s">
        <v>7473</v>
      </c>
      <c r="D6216" s="305" t="s">
        <v>237</v>
      </c>
      <c r="E6216" s="306">
        <v>0.62880000000000003</v>
      </c>
    </row>
    <row r="6217" spans="1:5" x14ac:dyDescent="0.25">
      <c r="A6217" s="302" t="s">
        <v>7435</v>
      </c>
      <c r="B6217" s="305">
        <v>104242</v>
      </c>
      <c r="C6217" s="302" t="s">
        <v>7474</v>
      </c>
      <c r="D6217" s="305" t="s">
        <v>237</v>
      </c>
      <c r="E6217" s="306">
        <v>0.59730000000000005</v>
      </c>
    </row>
    <row r="6218" spans="1:5" x14ac:dyDescent="0.25">
      <c r="A6218" s="302" t="s">
        <v>7435</v>
      </c>
      <c r="B6218" s="305">
        <v>104246</v>
      </c>
      <c r="C6218" s="302" t="s">
        <v>7475</v>
      </c>
      <c r="D6218" s="305" t="s">
        <v>237</v>
      </c>
      <c r="E6218" s="306">
        <v>0.59799999999999998</v>
      </c>
    </row>
    <row r="6219" spans="1:5" x14ac:dyDescent="0.25">
      <c r="A6219" s="302" t="s">
        <v>7435</v>
      </c>
      <c r="B6219" s="305">
        <v>104250</v>
      </c>
      <c r="C6219" s="302" t="s">
        <v>7476</v>
      </c>
      <c r="D6219" s="305" t="s">
        <v>237</v>
      </c>
      <c r="E6219" s="306">
        <v>0.81459999999999999</v>
      </c>
    </row>
    <row r="6220" spans="1:5" x14ac:dyDescent="0.25">
      <c r="A6220" s="302" t="s">
        <v>7435</v>
      </c>
      <c r="B6220" s="305">
        <v>87811</v>
      </c>
      <c r="C6220" s="302" t="s">
        <v>7477</v>
      </c>
      <c r="D6220" s="305" t="s">
        <v>237</v>
      </c>
      <c r="E6220" s="306">
        <v>0.83040000000000003</v>
      </c>
    </row>
    <row r="6221" spans="1:5" x14ac:dyDescent="0.25">
      <c r="A6221" s="302" t="s">
        <v>7435</v>
      </c>
      <c r="B6221" s="305">
        <v>104254</v>
      </c>
      <c r="C6221" s="302" t="s">
        <v>7478</v>
      </c>
      <c r="D6221" s="305" t="s">
        <v>237</v>
      </c>
      <c r="E6221" s="306">
        <v>0.79430000000000001</v>
      </c>
    </row>
    <row r="6222" spans="1:5" x14ac:dyDescent="0.25">
      <c r="A6222" s="302" t="s">
        <v>7435</v>
      </c>
      <c r="B6222" s="305">
        <v>87815</v>
      </c>
      <c r="C6222" s="302" t="s">
        <v>7479</v>
      </c>
      <c r="D6222" s="305" t="s">
        <v>237</v>
      </c>
      <c r="E6222" s="306">
        <v>0.81110000000000004</v>
      </c>
    </row>
    <row r="6223" spans="1:5" x14ac:dyDescent="0.25">
      <c r="A6223" s="302" t="s">
        <v>7435</v>
      </c>
      <c r="B6223" s="305">
        <v>104258</v>
      </c>
      <c r="C6223" s="302" t="s">
        <v>7480</v>
      </c>
      <c r="D6223" s="305" t="s">
        <v>237</v>
      </c>
      <c r="E6223" s="306">
        <v>0.76100000000000001</v>
      </c>
    </row>
    <row r="6224" spans="1:5" x14ac:dyDescent="0.25">
      <c r="A6224" s="302" t="s">
        <v>7435</v>
      </c>
      <c r="B6224" s="305">
        <v>87819</v>
      </c>
      <c r="C6224" s="302" t="s">
        <v>7481</v>
      </c>
      <c r="D6224" s="305" t="s">
        <v>237</v>
      </c>
      <c r="E6224" s="306">
        <v>0.77929999999999999</v>
      </c>
    </row>
    <row r="6225" spans="1:5" x14ac:dyDescent="0.25">
      <c r="A6225" s="302" t="s">
        <v>7435</v>
      </c>
      <c r="B6225" s="305">
        <v>104262</v>
      </c>
      <c r="C6225" s="302" t="s">
        <v>7482</v>
      </c>
      <c r="D6225" s="305" t="s">
        <v>237</v>
      </c>
      <c r="E6225" s="306">
        <v>0.79449999999999998</v>
      </c>
    </row>
    <row r="6226" spans="1:5" x14ac:dyDescent="0.25">
      <c r="A6226" s="302" t="s">
        <v>7435</v>
      </c>
      <c r="B6226" s="305">
        <v>87823</v>
      </c>
      <c r="C6226" s="302" t="s">
        <v>7483</v>
      </c>
      <c r="D6226" s="305" t="s">
        <v>237</v>
      </c>
      <c r="E6226" s="306">
        <v>0.81110000000000004</v>
      </c>
    </row>
    <row r="6227" spans="1:5" x14ac:dyDescent="0.25">
      <c r="A6227" s="302" t="s">
        <v>7435</v>
      </c>
      <c r="B6227" s="305">
        <v>87827</v>
      </c>
      <c r="C6227" s="302" t="s">
        <v>7484</v>
      </c>
      <c r="D6227" s="305" t="s">
        <v>237</v>
      </c>
      <c r="E6227" s="306">
        <v>0.78110000000000002</v>
      </c>
    </row>
    <row r="6228" spans="1:5" x14ac:dyDescent="0.25">
      <c r="A6228" s="302" t="s">
        <v>7435</v>
      </c>
      <c r="B6228" s="305">
        <v>87831</v>
      </c>
      <c r="C6228" s="302" t="s">
        <v>7485</v>
      </c>
      <c r="D6228" s="305" t="s">
        <v>237</v>
      </c>
      <c r="E6228" s="306">
        <v>0.75919999999999999</v>
      </c>
    </row>
    <row r="6229" spans="1:5" x14ac:dyDescent="0.25">
      <c r="A6229" s="302" t="s">
        <v>7435</v>
      </c>
      <c r="B6229" s="305">
        <v>104220</v>
      </c>
      <c r="C6229" s="302" t="s">
        <v>7486</v>
      </c>
      <c r="D6229" s="305" t="s">
        <v>237</v>
      </c>
      <c r="E6229" s="306">
        <v>0.5675</v>
      </c>
    </row>
    <row r="6230" spans="1:5" x14ac:dyDescent="0.25">
      <c r="A6230" s="302" t="s">
        <v>7435</v>
      </c>
      <c r="B6230" s="305">
        <v>104203</v>
      </c>
      <c r="C6230" s="302" t="s">
        <v>7487</v>
      </c>
      <c r="D6230" s="305" t="s">
        <v>237</v>
      </c>
      <c r="E6230" s="306">
        <v>0.58640000000000003</v>
      </c>
    </row>
    <row r="6231" spans="1:5" x14ac:dyDescent="0.25">
      <c r="A6231" s="302" t="s">
        <v>7435</v>
      </c>
      <c r="B6231" s="305">
        <v>104224</v>
      </c>
      <c r="C6231" s="302" t="s">
        <v>7488</v>
      </c>
      <c r="D6231" s="305" t="s">
        <v>237</v>
      </c>
      <c r="E6231" s="306">
        <v>0.56589999999999996</v>
      </c>
    </row>
    <row r="6232" spans="1:5" x14ac:dyDescent="0.25">
      <c r="A6232" s="302" t="s">
        <v>7435</v>
      </c>
      <c r="B6232" s="305">
        <v>104204</v>
      </c>
      <c r="C6232" s="302" t="s">
        <v>7489</v>
      </c>
      <c r="D6232" s="305" t="s">
        <v>237</v>
      </c>
      <c r="E6232" s="306">
        <v>0.58509999999999995</v>
      </c>
    </row>
    <row r="6233" spans="1:5" x14ac:dyDescent="0.25">
      <c r="A6233" s="302" t="s">
        <v>7435</v>
      </c>
      <c r="B6233" s="305">
        <v>104228</v>
      </c>
      <c r="C6233" s="302" t="s">
        <v>7490</v>
      </c>
      <c r="D6233" s="305" t="s">
        <v>237</v>
      </c>
      <c r="E6233" s="306">
        <v>0.5333</v>
      </c>
    </row>
    <row r="6234" spans="1:5" x14ac:dyDescent="0.25">
      <c r="A6234" s="302" t="s">
        <v>7435</v>
      </c>
      <c r="B6234" s="305">
        <v>104205</v>
      </c>
      <c r="C6234" s="302" t="s">
        <v>7491</v>
      </c>
      <c r="D6234" s="305" t="s">
        <v>237</v>
      </c>
      <c r="E6234" s="306">
        <v>0.55279999999999996</v>
      </c>
    </row>
    <row r="6235" spans="1:5" x14ac:dyDescent="0.25">
      <c r="A6235" s="302" t="s">
        <v>7435</v>
      </c>
      <c r="B6235" s="305">
        <v>104232</v>
      </c>
      <c r="C6235" s="302" t="s">
        <v>7492</v>
      </c>
      <c r="D6235" s="305" t="s">
        <v>237</v>
      </c>
      <c r="E6235" s="306">
        <v>0.53659999999999997</v>
      </c>
    </row>
    <row r="6236" spans="1:5" x14ac:dyDescent="0.25">
      <c r="A6236" s="302" t="s">
        <v>7435</v>
      </c>
      <c r="B6236" s="305">
        <v>104206</v>
      </c>
      <c r="C6236" s="302" t="s">
        <v>7493</v>
      </c>
      <c r="D6236" s="305" t="s">
        <v>237</v>
      </c>
      <c r="E6236" s="306">
        <v>0.55589999999999995</v>
      </c>
    </row>
    <row r="6237" spans="1:5" x14ac:dyDescent="0.25">
      <c r="A6237" s="302" t="s">
        <v>7435</v>
      </c>
      <c r="B6237" s="305">
        <v>104236</v>
      </c>
      <c r="C6237" s="302" t="s">
        <v>7494</v>
      </c>
      <c r="D6237" s="305" t="s">
        <v>237</v>
      </c>
      <c r="E6237" s="306">
        <v>0.48930000000000001</v>
      </c>
    </row>
    <row r="6238" spans="1:5" x14ac:dyDescent="0.25">
      <c r="A6238" s="302" t="s">
        <v>7435</v>
      </c>
      <c r="B6238" s="305">
        <v>104207</v>
      </c>
      <c r="C6238" s="302" t="s">
        <v>7495</v>
      </c>
      <c r="D6238" s="305" t="s">
        <v>237</v>
      </c>
      <c r="E6238" s="306">
        <v>0.50929999999999997</v>
      </c>
    </row>
    <row r="6239" spans="1:5" x14ac:dyDescent="0.25">
      <c r="A6239" s="302" t="s">
        <v>7435</v>
      </c>
      <c r="B6239" s="305">
        <v>104240</v>
      </c>
      <c r="C6239" s="302" t="s">
        <v>7496</v>
      </c>
      <c r="D6239" s="305" t="s">
        <v>237</v>
      </c>
      <c r="E6239" s="306">
        <v>0.51139999999999997</v>
      </c>
    </row>
    <row r="6240" spans="1:5" x14ac:dyDescent="0.25">
      <c r="A6240" s="302" t="s">
        <v>7435</v>
      </c>
      <c r="B6240" s="305">
        <v>104208</v>
      </c>
      <c r="C6240" s="302" t="s">
        <v>7497</v>
      </c>
      <c r="D6240" s="305" t="s">
        <v>237</v>
      </c>
      <c r="E6240" s="306">
        <v>0.53100000000000003</v>
      </c>
    </row>
    <row r="6241" spans="1:5" x14ac:dyDescent="0.25">
      <c r="A6241" s="302" t="s">
        <v>7435</v>
      </c>
      <c r="B6241" s="305">
        <v>104244</v>
      </c>
      <c r="C6241" s="302" t="s">
        <v>7498</v>
      </c>
      <c r="D6241" s="305" t="s">
        <v>237</v>
      </c>
      <c r="E6241" s="306">
        <v>0.47970000000000002</v>
      </c>
    </row>
    <row r="6242" spans="1:5" x14ac:dyDescent="0.25">
      <c r="A6242" s="302" t="s">
        <v>7435</v>
      </c>
      <c r="B6242" s="305">
        <v>104209</v>
      </c>
      <c r="C6242" s="302" t="s">
        <v>7499</v>
      </c>
      <c r="D6242" s="305" t="s">
        <v>237</v>
      </c>
      <c r="E6242" s="306">
        <v>0.499</v>
      </c>
    </row>
    <row r="6243" spans="1:5" x14ac:dyDescent="0.25">
      <c r="A6243" s="302" t="s">
        <v>7435</v>
      </c>
      <c r="B6243" s="305">
        <v>104248</v>
      </c>
      <c r="C6243" s="302" t="s">
        <v>7500</v>
      </c>
      <c r="D6243" s="305" t="s">
        <v>237</v>
      </c>
      <c r="E6243" s="306">
        <v>0.46239999999999998</v>
      </c>
    </row>
    <row r="6244" spans="1:5" x14ac:dyDescent="0.25">
      <c r="A6244" s="302" t="s">
        <v>7435</v>
      </c>
      <c r="B6244" s="305">
        <v>104210</v>
      </c>
      <c r="C6244" s="302" t="s">
        <v>7501</v>
      </c>
      <c r="D6244" s="305" t="s">
        <v>237</v>
      </c>
      <c r="E6244" s="306">
        <v>0.48120000000000002</v>
      </c>
    </row>
    <row r="6245" spans="1:5" x14ac:dyDescent="0.25">
      <c r="A6245" s="302" t="s">
        <v>7435</v>
      </c>
      <c r="B6245" s="305">
        <v>104252</v>
      </c>
      <c r="C6245" s="302" t="s">
        <v>7502</v>
      </c>
      <c r="D6245" s="305" t="s">
        <v>237</v>
      </c>
      <c r="E6245" s="306">
        <v>0.68220000000000003</v>
      </c>
    </row>
    <row r="6246" spans="1:5" x14ac:dyDescent="0.25">
      <c r="A6246" s="302" t="s">
        <v>7435</v>
      </c>
      <c r="B6246" s="305">
        <v>104211</v>
      </c>
      <c r="C6246" s="302" t="s">
        <v>7503</v>
      </c>
      <c r="D6246" s="305" t="s">
        <v>237</v>
      </c>
      <c r="E6246" s="306">
        <v>0.69640000000000002</v>
      </c>
    </row>
    <row r="6247" spans="1:5" x14ac:dyDescent="0.25">
      <c r="A6247" s="302" t="s">
        <v>7435</v>
      </c>
      <c r="B6247" s="305">
        <v>104212</v>
      </c>
      <c r="C6247" s="302" t="s">
        <v>7504</v>
      </c>
      <c r="D6247" s="305" t="s">
        <v>237</v>
      </c>
      <c r="E6247" s="306">
        <v>0.67820000000000003</v>
      </c>
    </row>
    <row r="6248" spans="1:5" x14ac:dyDescent="0.25">
      <c r="A6248" s="302" t="s">
        <v>7435</v>
      </c>
      <c r="B6248" s="305">
        <v>104213</v>
      </c>
      <c r="C6248" s="302" t="s">
        <v>7505</v>
      </c>
      <c r="D6248" s="305" t="s">
        <v>237</v>
      </c>
      <c r="E6248" s="306">
        <v>0.64839999999999998</v>
      </c>
    </row>
    <row r="6249" spans="1:5" x14ac:dyDescent="0.25">
      <c r="A6249" s="302" t="s">
        <v>7435</v>
      </c>
      <c r="B6249" s="305">
        <v>104214</v>
      </c>
      <c r="C6249" s="302" t="s">
        <v>7506</v>
      </c>
      <c r="D6249" s="305" t="s">
        <v>237</v>
      </c>
      <c r="E6249" s="306">
        <v>0.66320000000000001</v>
      </c>
    </row>
    <row r="6250" spans="1:5" x14ac:dyDescent="0.25">
      <c r="A6250" s="302" t="s">
        <v>7435</v>
      </c>
      <c r="B6250" s="305">
        <v>104215</v>
      </c>
      <c r="C6250" s="302" t="s">
        <v>7507</v>
      </c>
      <c r="D6250" s="305" t="s">
        <v>237</v>
      </c>
      <c r="E6250" s="306">
        <v>0.65480000000000005</v>
      </c>
    </row>
    <row r="6251" spans="1:5" x14ac:dyDescent="0.25">
      <c r="A6251" s="302" t="s">
        <v>7435</v>
      </c>
      <c r="B6251" s="305">
        <v>104216</v>
      </c>
      <c r="C6251" s="302" t="s">
        <v>7508</v>
      </c>
      <c r="D6251" s="305" t="s">
        <v>237</v>
      </c>
      <c r="E6251" s="306">
        <v>0.63400000000000001</v>
      </c>
    </row>
    <row r="6252" spans="1:5" x14ac:dyDescent="0.25">
      <c r="A6252" s="302" t="s">
        <v>7435</v>
      </c>
      <c r="B6252" s="305">
        <v>104217</v>
      </c>
      <c r="C6252" s="302" t="s">
        <v>456</v>
      </c>
      <c r="D6252" s="305" t="s">
        <v>237</v>
      </c>
      <c r="E6252" s="306">
        <v>0.66190000000000004</v>
      </c>
    </row>
    <row r="6253" spans="1:5" x14ac:dyDescent="0.25">
      <c r="A6253" s="302" t="s">
        <v>7435</v>
      </c>
      <c r="B6253" s="305">
        <v>104221</v>
      </c>
      <c r="C6253" s="302" t="s">
        <v>7509</v>
      </c>
      <c r="D6253" s="305" t="s">
        <v>237</v>
      </c>
      <c r="E6253" s="306">
        <v>0.66120000000000001</v>
      </c>
    </row>
    <row r="6254" spans="1:5" x14ac:dyDescent="0.25">
      <c r="A6254" s="302" t="s">
        <v>7435</v>
      </c>
      <c r="B6254" s="305">
        <v>104225</v>
      </c>
      <c r="C6254" s="302" t="s">
        <v>7510</v>
      </c>
      <c r="D6254" s="305" t="s">
        <v>237</v>
      </c>
      <c r="E6254" s="306">
        <v>0.62260000000000004</v>
      </c>
    </row>
    <row r="6255" spans="1:5" x14ac:dyDescent="0.25">
      <c r="A6255" s="302" t="s">
        <v>7435</v>
      </c>
      <c r="B6255" s="305">
        <v>104229</v>
      </c>
      <c r="C6255" s="302" t="s">
        <v>7511</v>
      </c>
      <c r="D6255" s="305" t="s">
        <v>237</v>
      </c>
      <c r="E6255" s="306">
        <v>0.64910000000000001</v>
      </c>
    </row>
    <row r="6256" spans="1:5" x14ac:dyDescent="0.25">
      <c r="A6256" s="302" t="s">
        <v>7435</v>
      </c>
      <c r="B6256" s="305">
        <v>104233</v>
      </c>
      <c r="C6256" s="302" t="s">
        <v>7512</v>
      </c>
      <c r="D6256" s="305" t="s">
        <v>237</v>
      </c>
      <c r="E6256" s="306">
        <v>0.56930000000000003</v>
      </c>
    </row>
    <row r="6257" spans="1:5" x14ac:dyDescent="0.25">
      <c r="A6257" s="302" t="s">
        <v>7435</v>
      </c>
      <c r="B6257" s="305">
        <v>104237</v>
      </c>
      <c r="C6257" s="302" t="s">
        <v>7513</v>
      </c>
      <c r="D6257" s="305" t="s">
        <v>237</v>
      </c>
      <c r="E6257" s="306">
        <v>0.59730000000000005</v>
      </c>
    </row>
    <row r="6258" spans="1:5" x14ac:dyDescent="0.25">
      <c r="A6258" s="302" t="s">
        <v>7435</v>
      </c>
      <c r="B6258" s="305">
        <v>104241</v>
      </c>
      <c r="C6258" s="302" t="s">
        <v>7514</v>
      </c>
      <c r="D6258" s="305" t="s">
        <v>237</v>
      </c>
      <c r="E6258" s="306">
        <v>0.55979999999999996</v>
      </c>
    </row>
    <row r="6259" spans="1:5" x14ac:dyDescent="0.25">
      <c r="A6259" s="302" t="s">
        <v>7435</v>
      </c>
      <c r="B6259" s="305">
        <v>104245</v>
      </c>
      <c r="C6259" s="302" t="s">
        <v>7515</v>
      </c>
      <c r="D6259" s="305" t="s">
        <v>237</v>
      </c>
      <c r="E6259" s="306">
        <v>0.56030000000000002</v>
      </c>
    </row>
    <row r="6260" spans="1:5" x14ac:dyDescent="0.25">
      <c r="A6260" s="302" t="s">
        <v>7435</v>
      </c>
      <c r="B6260" s="305">
        <v>104249</v>
      </c>
      <c r="C6260" s="302" t="s">
        <v>7516</v>
      </c>
      <c r="D6260" s="305" t="s">
        <v>237</v>
      </c>
      <c r="E6260" s="306">
        <v>0.80320000000000003</v>
      </c>
    </row>
    <row r="6261" spans="1:5" x14ac:dyDescent="0.25">
      <c r="A6261" s="302" t="s">
        <v>7435</v>
      </c>
      <c r="B6261" s="305">
        <v>104253</v>
      </c>
      <c r="C6261" s="302" t="s">
        <v>7517</v>
      </c>
      <c r="D6261" s="305" t="s">
        <v>237</v>
      </c>
      <c r="E6261" s="306">
        <v>0.78100000000000003</v>
      </c>
    </row>
    <row r="6262" spans="1:5" x14ac:dyDescent="0.25">
      <c r="A6262" s="302" t="s">
        <v>7435</v>
      </c>
      <c r="B6262" s="305">
        <v>104256</v>
      </c>
      <c r="C6262" s="302" t="s">
        <v>7518</v>
      </c>
      <c r="D6262" s="305" t="s">
        <v>237</v>
      </c>
      <c r="E6262" s="306">
        <v>0.66290000000000004</v>
      </c>
    </row>
    <row r="6263" spans="1:5" x14ac:dyDescent="0.25">
      <c r="A6263" s="302" t="s">
        <v>7435</v>
      </c>
      <c r="B6263" s="305">
        <v>104260</v>
      </c>
      <c r="C6263" s="302" t="s">
        <v>7519</v>
      </c>
      <c r="D6263" s="305" t="s">
        <v>237</v>
      </c>
      <c r="E6263" s="306">
        <v>0.63170000000000004</v>
      </c>
    </row>
    <row r="6264" spans="1:5" x14ac:dyDescent="0.25">
      <c r="A6264" s="302" t="s">
        <v>7435</v>
      </c>
      <c r="B6264" s="305">
        <v>104264</v>
      </c>
      <c r="C6264" s="302" t="s">
        <v>7520</v>
      </c>
      <c r="D6264" s="305" t="s">
        <v>237</v>
      </c>
      <c r="E6264" s="306">
        <v>0.64710000000000001</v>
      </c>
    </row>
    <row r="6265" spans="1:5" x14ac:dyDescent="0.25">
      <c r="A6265" s="302" t="s">
        <v>7435</v>
      </c>
      <c r="B6265" s="305">
        <v>87792</v>
      </c>
      <c r="C6265" s="302" t="s">
        <v>7521</v>
      </c>
      <c r="D6265" s="305" t="s">
        <v>237</v>
      </c>
      <c r="E6265" s="306">
        <v>0.59289999999999998</v>
      </c>
    </row>
    <row r="6266" spans="1:5" x14ac:dyDescent="0.25">
      <c r="A6266" s="302" t="s">
        <v>7435</v>
      </c>
      <c r="B6266" s="305">
        <v>87797</v>
      </c>
      <c r="C6266" s="302" t="s">
        <v>7522</v>
      </c>
      <c r="D6266" s="305" t="s">
        <v>237</v>
      </c>
      <c r="E6266" s="306">
        <v>0.62090000000000001</v>
      </c>
    </row>
    <row r="6267" spans="1:5" x14ac:dyDescent="0.25">
      <c r="A6267" s="302" t="s">
        <v>7435</v>
      </c>
      <c r="B6267" s="305">
        <v>87801</v>
      </c>
      <c r="C6267" s="302" t="s">
        <v>7523</v>
      </c>
      <c r="D6267" s="305" t="s">
        <v>237</v>
      </c>
      <c r="E6267" s="306">
        <v>0.58309999999999995</v>
      </c>
    </row>
    <row r="6268" spans="1:5" x14ac:dyDescent="0.25">
      <c r="A6268" s="302" t="s">
        <v>7435</v>
      </c>
      <c r="B6268" s="305">
        <v>87805</v>
      </c>
      <c r="C6268" s="302" t="s">
        <v>7524</v>
      </c>
      <c r="D6268" s="305" t="s">
        <v>237</v>
      </c>
      <c r="E6268" s="306">
        <v>0.5837</v>
      </c>
    </row>
    <row r="6269" spans="1:5" x14ac:dyDescent="0.25">
      <c r="A6269" s="302" t="s">
        <v>7435</v>
      </c>
      <c r="B6269" s="305">
        <v>87775</v>
      </c>
      <c r="C6269" s="302" t="s">
        <v>7525</v>
      </c>
      <c r="D6269" s="305" t="s">
        <v>237</v>
      </c>
      <c r="E6269" s="306">
        <v>0.68530000000000002</v>
      </c>
    </row>
    <row r="6270" spans="1:5" x14ac:dyDescent="0.25">
      <c r="A6270" s="302" t="s">
        <v>7435</v>
      </c>
      <c r="B6270" s="305">
        <v>87779</v>
      </c>
      <c r="C6270" s="302" t="s">
        <v>7526</v>
      </c>
      <c r="D6270" s="305" t="s">
        <v>237</v>
      </c>
      <c r="E6270" s="306">
        <v>0.6845</v>
      </c>
    </row>
    <row r="6271" spans="1:5" x14ac:dyDescent="0.25">
      <c r="A6271" s="302" t="s">
        <v>7435</v>
      </c>
      <c r="B6271" s="305">
        <v>87784</v>
      </c>
      <c r="C6271" s="302" t="s">
        <v>7527</v>
      </c>
      <c r="D6271" s="305" t="s">
        <v>237</v>
      </c>
      <c r="E6271" s="306">
        <v>0.6462</v>
      </c>
    </row>
    <row r="6272" spans="1:5" x14ac:dyDescent="0.25">
      <c r="A6272" s="302" t="s">
        <v>7435</v>
      </c>
      <c r="B6272" s="305">
        <v>87788</v>
      </c>
      <c r="C6272" s="302" t="s">
        <v>7528</v>
      </c>
      <c r="D6272" s="305" t="s">
        <v>237</v>
      </c>
      <c r="E6272" s="306">
        <v>0.67220000000000002</v>
      </c>
    </row>
    <row r="6273" spans="1:5" x14ac:dyDescent="0.25">
      <c r="A6273" s="302" t="s">
        <v>7435</v>
      </c>
      <c r="B6273" s="305">
        <v>87809</v>
      </c>
      <c r="C6273" s="302" t="s">
        <v>7529</v>
      </c>
      <c r="D6273" s="305" t="s">
        <v>237</v>
      </c>
      <c r="E6273" s="306">
        <v>0.8206</v>
      </c>
    </row>
    <row r="6274" spans="1:5" x14ac:dyDescent="0.25">
      <c r="A6274" s="302" t="s">
        <v>7435</v>
      </c>
      <c r="B6274" s="305">
        <v>87813</v>
      </c>
      <c r="C6274" s="302" t="s">
        <v>7530</v>
      </c>
      <c r="D6274" s="305" t="s">
        <v>237</v>
      </c>
      <c r="E6274" s="306">
        <v>0.79959999999999998</v>
      </c>
    </row>
    <row r="6275" spans="1:5" x14ac:dyDescent="0.25">
      <c r="A6275" s="302" t="s">
        <v>7435</v>
      </c>
      <c r="B6275" s="305">
        <v>104257</v>
      </c>
      <c r="C6275" s="302" t="s">
        <v>7531</v>
      </c>
      <c r="D6275" s="305" t="s">
        <v>237</v>
      </c>
      <c r="E6275" s="306">
        <v>0.74409999999999998</v>
      </c>
    </row>
    <row r="6276" spans="1:5" x14ac:dyDescent="0.25">
      <c r="A6276" s="302" t="s">
        <v>7435</v>
      </c>
      <c r="B6276" s="305">
        <v>87817</v>
      </c>
      <c r="C6276" s="302" t="s">
        <v>7532</v>
      </c>
      <c r="D6276" s="305" t="s">
        <v>237</v>
      </c>
      <c r="E6276" s="306">
        <v>0.76439999999999997</v>
      </c>
    </row>
    <row r="6277" spans="1:5" x14ac:dyDescent="0.25">
      <c r="A6277" s="302" t="s">
        <v>7435</v>
      </c>
      <c r="B6277" s="305">
        <v>104261</v>
      </c>
      <c r="C6277" s="302" t="s">
        <v>7533</v>
      </c>
      <c r="D6277" s="305" t="s">
        <v>237</v>
      </c>
      <c r="E6277" s="306">
        <v>0.78129999999999999</v>
      </c>
    </row>
    <row r="6278" spans="1:5" x14ac:dyDescent="0.25">
      <c r="A6278" s="302" t="s">
        <v>7435</v>
      </c>
      <c r="B6278" s="305">
        <v>87821</v>
      </c>
      <c r="C6278" s="302" t="s">
        <v>7534</v>
      </c>
      <c r="D6278" s="305" t="s">
        <v>237</v>
      </c>
      <c r="E6278" s="306">
        <v>0.79959999999999998</v>
      </c>
    </row>
    <row r="6279" spans="1:5" x14ac:dyDescent="0.25">
      <c r="A6279" s="302" t="s">
        <v>7435</v>
      </c>
      <c r="B6279" s="305">
        <v>87825</v>
      </c>
      <c r="C6279" s="302" t="s">
        <v>7535</v>
      </c>
      <c r="D6279" s="305" t="s">
        <v>237</v>
      </c>
      <c r="E6279" s="306">
        <v>0.76639999999999997</v>
      </c>
    </row>
    <row r="6280" spans="1:5" x14ac:dyDescent="0.25">
      <c r="A6280" s="302" t="s">
        <v>7435</v>
      </c>
      <c r="B6280" s="305">
        <v>87829</v>
      </c>
      <c r="C6280" s="302" t="s">
        <v>7536</v>
      </c>
      <c r="D6280" s="305" t="s">
        <v>237</v>
      </c>
      <c r="E6280" s="306">
        <v>0.74199999999999999</v>
      </c>
    </row>
    <row r="6281" spans="1:5" x14ac:dyDescent="0.25">
      <c r="A6281" s="302" t="s">
        <v>7537</v>
      </c>
      <c r="B6281" s="305">
        <v>87557</v>
      </c>
      <c r="C6281" s="302" t="s">
        <v>7538</v>
      </c>
      <c r="D6281" s="305" t="s">
        <v>237</v>
      </c>
      <c r="E6281" s="306">
        <v>0.2707</v>
      </c>
    </row>
    <row r="6282" spans="1:5" x14ac:dyDescent="0.25">
      <c r="A6282" s="302" t="s">
        <v>7537</v>
      </c>
      <c r="B6282" s="305">
        <v>87539</v>
      </c>
      <c r="C6282" s="302" t="s">
        <v>7539</v>
      </c>
      <c r="D6282" s="305" t="s">
        <v>237</v>
      </c>
      <c r="E6282" s="306">
        <v>0.24560000000000001</v>
      </c>
    </row>
    <row r="6283" spans="1:5" x14ac:dyDescent="0.25">
      <c r="A6283" s="302" t="s">
        <v>7537</v>
      </c>
      <c r="B6283" s="305">
        <v>104972</v>
      </c>
      <c r="C6283" s="302" t="s">
        <v>7540</v>
      </c>
      <c r="D6283" s="305" t="s">
        <v>237</v>
      </c>
      <c r="E6283" s="306">
        <v>0.73540000000000005</v>
      </c>
    </row>
    <row r="6284" spans="1:5" x14ac:dyDescent="0.25">
      <c r="A6284" s="302" t="s">
        <v>7537</v>
      </c>
      <c r="B6284" s="305">
        <v>104954</v>
      </c>
      <c r="C6284" s="302" t="s">
        <v>7541</v>
      </c>
      <c r="D6284" s="305" t="s">
        <v>237</v>
      </c>
      <c r="E6284" s="306">
        <v>0.70179999999999998</v>
      </c>
    </row>
    <row r="6285" spans="1:5" x14ac:dyDescent="0.25">
      <c r="A6285" s="302" t="s">
        <v>7537</v>
      </c>
      <c r="B6285" s="305">
        <v>104976</v>
      </c>
      <c r="C6285" s="302" t="s">
        <v>7542</v>
      </c>
      <c r="D6285" s="305" t="s">
        <v>237</v>
      </c>
      <c r="E6285" s="306">
        <v>0.70140000000000002</v>
      </c>
    </row>
    <row r="6286" spans="1:5" x14ac:dyDescent="0.25">
      <c r="A6286" s="302" t="s">
        <v>7537</v>
      </c>
      <c r="B6286" s="305">
        <v>104966</v>
      </c>
      <c r="C6286" s="302" t="s">
        <v>7543</v>
      </c>
      <c r="D6286" s="305" t="s">
        <v>237</v>
      </c>
      <c r="E6286" s="306">
        <v>0.67520000000000002</v>
      </c>
    </row>
    <row r="6287" spans="1:5" x14ac:dyDescent="0.25">
      <c r="A6287" s="302" t="s">
        <v>7537</v>
      </c>
      <c r="B6287" s="305">
        <v>104968</v>
      </c>
      <c r="C6287" s="302" t="s">
        <v>7544</v>
      </c>
      <c r="D6287" s="305" t="s">
        <v>237</v>
      </c>
      <c r="E6287" s="306">
        <v>0.77790000000000004</v>
      </c>
    </row>
    <row r="6288" spans="1:5" x14ac:dyDescent="0.25">
      <c r="A6288" s="302" t="s">
        <v>7537</v>
      </c>
      <c r="B6288" s="305">
        <v>104962</v>
      </c>
      <c r="C6288" s="302" t="s">
        <v>7545</v>
      </c>
      <c r="D6288" s="305" t="s">
        <v>237</v>
      </c>
      <c r="E6288" s="306">
        <v>0.73780000000000001</v>
      </c>
    </row>
    <row r="6289" spans="1:5" x14ac:dyDescent="0.25">
      <c r="A6289" s="302" t="s">
        <v>7537</v>
      </c>
      <c r="B6289" s="305">
        <v>87550</v>
      </c>
      <c r="C6289" s="302" t="s">
        <v>457</v>
      </c>
      <c r="D6289" s="305" t="s">
        <v>237</v>
      </c>
      <c r="E6289" s="306">
        <v>0.66459999999999997</v>
      </c>
    </row>
    <row r="6290" spans="1:5" x14ac:dyDescent="0.25">
      <c r="A6290" s="302" t="s">
        <v>7537</v>
      </c>
      <c r="B6290" s="305">
        <v>87532</v>
      </c>
      <c r="C6290" s="302" t="s">
        <v>7546</v>
      </c>
      <c r="D6290" s="305" t="s">
        <v>237</v>
      </c>
      <c r="E6290" s="306">
        <v>0.63049999999999995</v>
      </c>
    </row>
    <row r="6291" spans="1:5" x14ac:dyDescent="0.25">
      <c r="A6291" s="302" t="s">
        <v>7537</v>
      </c>
      <c r="B6291" s="305">
        <v>87554</v>
      </c>
      <c r="C6291" s="302" t="s">
        <v>7547</v>
      </c>
      <c r="D6291" s="305" t="s">
        <v>237</v>
      </c>
      <c r="E6291" s="306">
        <v>0.63</v>
      </c>
    </row>
    <row r="6292" spans="1:5" x14ac:dyDescent="0.25">
      <c r="A6292" s="302" t="s">
        <v>7537</v>
      </c>
      <c r="B6292" s="305">
        <v>87536</v>
      </c>
      <c r="C6292" s="302" t="s">
        <v>7548</v>
      </c>
      <c r="D6292" s="305" t="s">
        <v>237</v>
      </c>
      <c r="E6292" s="306">
        <v>0.60470000000000002</v>
      </c>
    </row>
    <row r="6293" spans="1:5" x14ac:dyDescent="0.25">
      <c r="A6293" s="302" t="s">
        <v>7537</v>
      </c>
      <c r="B6293" s="305">
        <v>87528</v>
      </c>
      <c r="C6293" s="302" t="s">
        <v>7549</v>
      </c>
      <c r="D6293" s="305" t="s">
        <v>237</v>
      </c>
      <c r="E6293" s="306">
        <v>0.66710000000000003</v>
      </c>
    </row>
    <row r="6294" spans="1:5" x14ac:dyDescent="0.25">
      <c r="A6294" s="302" t="s">
        <v>7537</v>
      </c>
      <c r="B6294" s="305">
        <v>87546</v>
      </c>
      <c r="C6294" s="302" t="s">
        <v>7550</v>
      </c>
      <c r="D6294" s="305" t="s">
        <v>237</v>
      </c>
      <c r="E6294" s="306">
        <v>0.71</v>
      </c>
    </row>
    <row r="6295" spans="1:5" x14ac:dyDescent="0.25">
      <c r="A6295" s="302" t="s">
        <v>7537</v>
      </c>
      <c r="B6295" s="305">
        <v>104971</v>
      </c>
      <c r="C6295" s="302" t="s">
        <v>7551</v>
      </c>
      <c r="D6295" s="305" t="s">
        <v>237</v>
      </c>
      <c r="E6295" s="306">
        <v>0.71530000000000005</v>
      </c>
    </row>
    <row r="6296" spans="1:5" x14ac:dyDescent="0.25">
      <c r="A6296" s="302" t="s">
        <v>7537</v>
      </c>
      <c r="B6296" s="305">
        <v>104965</v>
      </c>
      <c r="C6296" s="302" t="s">
        <v>7552</v>
      </c>
      <c r="D6296" s="305" t="s">
        <v>237</v>
      </c>
      <c r="E6296" s="306">
        <v>0.67700000000000005</v>
      </c>
    </row>
    <row r="6297" spans="1:5" x14ac:dyDescent="0.25">
      <c r="A6297" s="302" t="s">
        <v>7537</v>
      </c>
      <c r="B6297" s="305">
        <v>104975</v>
      </c>
      <c r="C6297" s="302" t="s">
        <v>7553</v>
      </c>
      <c r="D6297" s="305" t="s">
        <v>237</v>
      </c>
      <c r="E6297" s="306">
        <v>0.67659999999999998</v>
      </c>
    </row>
    <row r="6298" spans="1:5" x14ac:dyDescent="0.25">
      <c r="A6298" s="302" t="s">
        <v>7537</v>
      </c>
      <c r="B6298" s="305">
        <v>104957</v>
      </c>
      <c r="C6298" s="302" t="s">
        <v>7554</v>
      </c>
      <c r="D6298" s="305" t="s">
        <v>237</v>
      </c>
      <c r="E6298" s="306">
        <v>0.64639999999999997</v>
      </c>
    </row>
    <row r="6299" spans="1:5" x14ac:dyDescent="0.25">
      <c r="A6299" s="302" t="s">
        <v>7537</v>
      </c>
      <c r="B6299" s="305">
        <v>104967</v>
      </c>
      <c r="C6299" s="302" t="s">
        <v>7555</v>
      </c>
      <c r="D6299" s="305" t="s">
        <v>237</v>
      </c>
      <c r="E6299" s="306">
        <v>0.76290000000000002</v>
      </c>
    </row>
    <row r="6300" spans="1:5" x14ac:dyDescent="0.25">
      <c r="A6300" s="302" t="s">
        <v>7537</v>
      </c>
      <c r="B6300" s="305">
        <v>104961</v>
      </c>
      <c r="C6300" s="302" t="s">
        <v>7556</v>
      </c>
      <c r="D6300" s="305" t="s">
        <v>237</v>
      </c>
      <c r="E6300" s="306">
        <v>0.71799999999999997</v>
      </c>
    </row>
    <row r="6301" spans="1:5" x14ac:dyDescent="0.25">
      <c r="A6301" s="302" t="s">
        <v>7537</v>
      </c>
      <c r="B6301" s="305">
        <v>87549</v>
      </c>
      <c r="C6301" s="302" t="s">
        <v>7557</v>
      </c>
      <c r="D6301" s="305" t="s">
        <v>237</v>
      </c>
      <c r="E6301" s="306">
        <v>0.63419999999999999</v>
      </c>
    </row>
    <row r="6302" spans="1:5" x14ac:dyDescent="0.25">
      <c r="A6302" s="302" t="s">
        <v>7537</v>
      </c>
      <c r="B6302" s="305">
        <v>87531</v>
      </c>
      <c r="C6302" s="302" t="s">
        <v>7558</v>
      </c>
      <c r="D6302" s="305" t="s">
        <v>237</v>
      </c>
      <c r="E6302" s="306">
        <v>0.59430000000000005</v>
      </c>
    </row>
    <row r="6303" spans="1:5" x14ac:dyDescent="0.25">
      <c r="A6303" s="302" t="s">
        <v>7537</v>
      </c>
      <c r="B6303" s="305">
        <v>87553</v>
      </c>
      <c r="C6303" s="302" t="s">
        <v>7559</v>
      </c>
      <c r="D6303" s="305" t="s">
        <v>237</v>
      </c>
      <c r="E6303" s="306">
        <v>0.59379999999999999</v>
      </c>
    </row>
    <row r="6304" spans="1:5" x14ac:dyDescent="0.25">
      <c r="A6304" s="302" t="s">
        <v>7537</v>
      </c>
      <c r="B6304" s="305">
        <v>87535</v>
      </c>
      <c r="C6304" s="302" t="s">
        <v>7560</v>
      </c>
      <c r="D6304" s="305" t="s">
        <v>237</v>
      </c>
      <c r="E6304" s="306">
        <v>0.56369999999999998</v>
      </c>
    </row>
    <row r="6305" spans="1:5" x14ac:dyDescent="0.25">
      <c r="A6305" s="302" t="s">
        <v>7537</v>
      </c>
      <c r="B6305" s="305">
        <v>87527</v>
      </c>
      <c r="C6305" s="302" t="s">
        <v>7561</v>
      </c>
      <c r="D6305" s="305" t="s">
        <v>237</v>
      </c>
      <c r="E6305" s="306">
        <v>0.63700000000000001</v>
      </c>
    </row>
    <row r="6306" spans="1:5" x14ac:dyDescent="0.25">
      <c r="A6306" s="302" t="s">
        <v>7537</v>
      </c>
      <c r="B6306" s="305">
        <v>87545</v>
      </c>
      <c r="C6306" s="302" t="s">
        <v>7562</v>
      </c>
      <c r="D6306" s="305" t="s">
        <v>237</v>
      </c>
      <c r="E6306" s="306">
        <v>0.68640000000000001</v>
      </c>
    </row>
    <row r="6307" spans="1:5" x14ac:dyDescent="0.25">
      <c r="A6307" s="302" t="s">
        <v>7537</v>
      </c>
      <c r="B6307" s="305">
        <v>104960</v>
      </c>
      <c r="C6307" s="302" t="s">
        <v>7563</v>
      </c>
      <c r="D6307" s="305" t="s">
        <v>237</v>
      </c>
      <c r="E6307" s="306">
        <v>0.2447</v>
      </c>
    </row>
    <row r="6308" spans="1:5" x14ac:dyDescent="0.25">
      <c r="A6308" s="302" t="s">
        <v>7537</v>
      </c>
      <c r="B6308" s="305">
        <v>87561</v>
      </c>
      <c r="C6308" s="302" t="s">
        <v>7564</v>
      </c>
      <c r="D6308" s="305" t="s">
        <v>237</v>
      </c>
      <c r="E6308" s="306">
        <v>0.26150000000000001</v>
      </c>
    </row>
    <row r="6309" spans="1:5" x14ac:dyDescent="0.25">
      <c r="A6309" s="302" t="s">
        <v>7537</v>
      </c>
      <c r="B6309" s="305">
        <v>104953</v>
      </c>
      <c r="C6309" s="302" t="s">
        <v>7565</v>
      </c>
      <c r="D6309" s="305" t="s">
        <v>237</v>
      </c>
      <c r="E6309" s="306">
        <v>0.22819999999999999</v>
      </c>
    </row>
    <row r="6310" spans="1:5" x14ac:dyDescent="0.25">
      <c r="A6310" s="302" t="s">
        <v>7537</v>
      </c>
      <c r="B6310" s="305">
        <v>87543</v>
      </c>
      <c r="C6310" s="302" t="s">
        <v>7566</v>
      </c>
      <c r="D6310" s="305" t="s">
        <v>237</v>
      </c>
      <c r="E6310" s="306">
        <v>0.32129999999999997</v>
      </c>
    </row>
    <row r="6311" spans="1:5" x14ac:dyDescent="0.25">
      <c r="A6311" s="302" t="s">
        <v>7537</v>
      </c>
      <c r="B6311" s="305">
        <v>104959</v>
      </c>
      <c r="C6311" s="302" t="s">
        <v>7567</v>
      </c>
      <c r="D6311" s="305" t="s">
        <v>237</v>
      </c>
      <c r="E6311" s="306">
        <v>0.63939999999999997</v>
      </c>
    </row>
    <row r="6312" spans="1:5" x14ac:dyDescent="0.25">
      <c r="A6312" s="302" t="s">
        <v>7537</v>
      </c>
      <c r="B6312" s="305">
        <v>104958</v>
      </c>
      <c r="C6312" s="302" t="s">
        <v>7568</v>
      </c>
      <c r="D6312" s="305" t="s">
        <v>237</v>
      </c>
      <c r="E6312" s="306">
        <v>0.6048</v>
      </c>
    </row>
    <row r="6313" spans="1:5" x14ac:dyDescent="0.25">
      <c r="A6313" s="302" t="s">
        <v>7537</v>
      </c>
      <c r="B6313" s="305">
        <v>104970</v>
      </c>
      <c r="C6313" s="302" t="s">
        <v>7569</v>
      </c>
      <c r="D6313" s="305" t="s">
        <v>237</v>
      </c>
      <c r="E6313" s="306">
        <v>0.74919999999999998</v>
      </c>
    </row>
    <row r="6314" spans="1:5" x14ac:dyDescent="0.25">
      <c r="A6314" s="302" t="s">
        <v>7537</v>
      </c>
      <c r="B6314" s="305">
        <v>104964</v>
      </c>
      <c r="C6314" s="302" t="s">
        <v>7570</v>
      </c>
      <c r="D6314" s="305" t="s">
        <v>237</v>
      </c>
      <c r="E6314" s="306">
        <v>0.71319999999999995</v>
      </c>
    </row>
    <row r="6315" spans="1:5" x14ac:dyDescent="0.25">
      <c r="A6315" s="302" t="s">
        <v>7537</v>
      </c>
      <c r="B6315" s="305">
        <v>104956</v>
      </c>
      <c r="C6315" s="302" t="s">
        <v>7571</v>
      </c>
      <c r="D6315" s="305" t="s">
        <v>237</v>
      </c>
      <c r="E6315" s="306">
        <v>0.68230000000000002</v>
      </c>
    </row>
    <row r="6316" spans="1:5" x14ac:dyDescent="0.25">
      <c r="A6316" s="302" t="s">
        <v>7537</v>
      </c>
      <c r="B6316" s="305">
        <v>104974</v>
      </c>
      <c r="C6316" s="302" t="s">
        <v>7572</v>
      </c>
      <c r="D6316" s="305" t="s">
        <v>237</v>
      </c>
      <c r="E6316" s="306">
        <v>0.7107</v>
      </c>
    </row>
    <row r="6317" spans="1:5" x14ac:dyDescent="0.25">
      <c r="A6317" s="302" t="s">
        <v>7537</v>
      </c>
      <c r="B6317" s="305">
        <v>87548</v>
      </c>
      <c r="C6317" s="302" t="s">
        <v>7573</v>
      </c>
      <c r="D6317" s="305" t="s">
        <v>237</v>
      </c>
      <c r="E6317" s="306">
        <v>0.67900000000000005</v>
      </c>
    </row>
    <row r="6318" spans="1:5" x14ac:dyDescent="0.25">
      <c r="A6318" s="302" t="s">
        <v>7537</v>
      </c>
      <c r="B6318" s="305">
        <v>87530</v>
      </c>
      <c r="C6318" s="302" t="s">
        <v>7574</v>
      </c>
      <c r="D6318" s="305" t="s">
        <v>237</v>
      </c>
      <c r="E6318" s="306">
        <v>0.64190000000000003</v>
      </c>
    </row>
    <row r="6319" spans="1:5" x14ac:dyDescent="0.25">
      <c r="A6319" s="302" t="s">
        <v>7537</v>
      </c>
      <c r="B6319" s="305">
        <v>104952</v>
      </c>
      <c r="C6319" s="302" t="s">
        <v>7575</v>
      </c>
      <c r="D6319" s="305" t="s">
        <v>237</v>
      </c>
      <c r="E6319" s="306">
        <v>0.61150000000000004</v>
      </c>
    </row>
    <row r="6320" spans="1:5" x14ac:dyDescent="0.25">
      <c r="A6320" s="302" t="s">
        <v>7537</v>
      </c>
      <c r="B6320" s="305">
        <v>104969</v>
      </c>
      <c r="C6320" s="302" t="s">
        <v>7576</v>
      </c>
      <c r="D6320" s="305" t="s">
        <v>237</v>
      </c>
      <c r="E6320" s="306">
        <v>0.73089999999999999</v>
      </c>
    </row>
    <row r="6321" spans="1:5" x14ac:dyDescent="0.25">
      <c r="A6321" s="302" t="s">
        <v>7537</v>
      </c>
      <c r="B6321" s="305">
        <v>104963</v>
      </c>
      <c r="C6321" s="302" t="s">
        <v>7577</v>
      </c>
      <c r="D6321" s="305" t="s">
        <v>237</v>
      </c>
      <c r="E6321" s="306">
        <v>0.69</v>
      </c>
    </row>
    <row r="6322" spans="1:5" x14ac:dyDescent="0.25">
      <c r="A6322" s="302" t="s">
        <v>7537</v>
      </c>
      <c r="B6322" s="305">
        <v>104955</v>
      </c>
      <c r="C6322" s="302" t="s">
        <v>7578</v>
      </c>
      <c r="D6322" s="305" t="s">
        <v>237</v>
      </c>
      <c r="E6322" s="306">
        <v>0.65459999999999996</v>
      </c>
    </row>
    <row r="6323" spans="1:5" x14ac:dyDescent="0.25">
      <c r="A6323" s="302" t="s">
        <v>7537</v>
      </c>
      <c r="B6323" s="305">
        <v>104973</v>
      </c>
      <c r="C6323" s="302" t="s">
        <v>7579</v>
      </c>
      <c r="D6323" s="305" t="s">
        <v>237</v>
      </c>
      <c r="E6323" s="306">
        <v>0.68730000000000002</v>
      </c>
    </row>
    <row r="6324" spans="1:5" x14ac:dyDescent="0.25">
      <c r="A6324" s="302" t="s">
        <v>7537</v>
      </c>
      <c r="B6324" s="305">
        <v>87547</v>
      </c>
      <c r="C6324" s="302" t="s">
        <v>7580</v>
      </c>
      <c r="D6324" s="305" t="s">
        <v>237</v>
      </c>
      <c r="E6324" s="306">
        <v>0.65090000000000003</v>
      </c>
    </row>
    <row r="6325" spans="1:5" x14ac:dyDescent="0.25">
      <c r="A6325" s="302" t="s">
        <v>7537</v>
      </c>
      <c r="B6325" s="305">
        <v>87529</v>
      </c>
      <c r="C6325" s="302" t="s">
        <v>7581</v>
      </c>
      <c r="D6325" s="305" t="s">
        <v>237</v>
      </c>
      <c r="E6325" s="306">
        <v>0.60770000000000002</v>
      </c>
    </row>
    <row r="6326" spans="1:5" x14ac:dyDescent="0.25">
      <c r="A6326" s="302" t="s">
        <v>7537</v>
      </c>
      <c r="B6326" s="305">
        <v>104951</v>
      </c>
      <c r="C6326" s="302" t="s">
        <v>7582</v>
      </c>
      <c r="D6326" s="305" t="s">
        <v>237</v>
      </c>
      <c r="E6326" s="306">
        <v>0.57179999999999997</v>
      </c>
    </row>
    <row r="6327" spans="1:5" x14ac:dyDescent="0.25">
      <c r="A6327" s="302" t="s">
        <v>7537</v>
      </c>
      <c r="B6327" s="305">
        <v>104978</v>
      </c>
      <c r="C6327" s="302" t="s">
        <v>7583</v>
      </c>
      <c r="D6327" s="305" t="s">
        <v>237</v>
      </c>
      <c r="E6327" s="306">
        <v>0.74829999999999997</v>
      </c>
    </row>
    <row r="6328" spans="1:5" x14ac:dyDescent="0.25">
      <c r="A6328" s="302" t="s">
        <v>7537</v>
      </c>
      <c r="B6328" s="305">
        <v>104977</v>
      </c>
      <c r="C6328" s="302" t="s">
        <v>7584</v>
      </c>
      <c r="D6328" s="305" t="s">
        <v>237</v>
      </c>
      <c r="E6328" s="306">
        <v>0.70399999999999996</v>
      </c>
    </row>
    <row r="6329" spans="1:5" x14ac:dyDescent="0.25">
      <c r="A6329" s="302" t="s">
        <v>7537</v>
      </c>
      <c r="B6329" s="305">
        <v>90408</v>
      </c>
      <c r="C6329" s="302" t="s">
        <v>464</v>
      </c>
      <c r="D6329" s="305" t="s">
        <v>237</v>
      </c>
      <c r="E6329" s="306">
        <v>0.7137</v>
      </c>
    </row>
    <row r="6330" spans="1:5" x14ac:dyDescent="0.25">
      <c r="A6330" s="302" t="s">
        <v>7537</v>
      </c>
      <c r="B6330" s="305">
        <v>90406</v>
      </c>
      <c r="C6330" s="302" t="s">
        <v>7585</v>
      </c>
      <c r="D6330" s="305" t="s">
        <v>237</v>
      </c>
      <c r="E6330" s="306">
        <v>0.6673</v>
      </c>
    </row>
    <row r="6331" spans="1:5" x14ac:dyDescent="0.25">
      <c r="A6331" s="302" t="s">
        <v>7586</v>
      </c>
      <c r="B6331" s="305">
        <v>103304</v>
      </c>
      <c r="C6331" s="302" t="s">
        <v>7587</v>
      </c>
      <c r="D6331" s="305" t="s">
        <v>36</v>
      </c>
      <c r="E6331" s="306">
        <v>3.2500000000000001E-2</v>
      </c>
    </row>
    <row r="6332" spans="1:5" x14ac:dyDescent="0.25">
      <c r="A6332" s="302" t="s">
        <v>7586</v>
      </c>
      <c r="B6332" s="305">
        <v>103307</v>
      </c>
      <c r="C6332" s="302" t="s">
        <v>7588</v>
      </c>
      <c r="D6332" s="305" t="s">
        <v>36</v>
      </c>
      <c r="E6332" s="306">
        <v>6.83E-2</v>
      </c>
    </row>
    <row r="6333" spans="1:5" x14ac:dyDescent="0.25">
      <c r="A6333" s="302" t="s">
        <v>7586</v>
      </c>
      <c r="B6333" s="305">
        <v>103310</v>
      </c>
      <c r="C6333" s="302" t="s">
        <v>7589</v>
      </c>
      <c r="D6333" s="305" t="s">
        <v>36</v>
      </c>
      <c r="E6333" s="306">
        <v>3.0599999999999999E-2</v>
      </c>
    </row>
    <row r="6334" spans="1:5" x14ac:dyDescent="0.25">
      <c r="A6334" s="302" t="s">
        <v>7586</v>
      </c>
      <c r="B6334" s="305">
        <v>103314</v>
      </c>
      <c r="C6334" s="302" t="s">
        <v>7590</v>
      </c>
      <c r="D6334" s="305" t="s">
        <v>237</v>
      </c>
      <c r="E6334" s="306">
        <v>0.12809999999999999</v>
      </c>
    </row>
    <row r="6335" spans="1:5" x14ac:dyDescent="0.25">
      <c r="A6335" s="302" t="s">
        <v>7586</v>
      </c>
      <c r="B6335" s="305">
        <v>103315</v>
      </c>
      <c r="C6335" s="302" t="s">
        <v>7591</v>
      </c>
      <c r="D6335" s="305" t="s">
        <v>237</v>
      </c>
      <c r="E6335" s="306">
        <v>9.8500000000000004E-2</v>
      </c>
    </row>
    <row r="6336" spans="1:5" x14ac:dyDescent="0.25">
      <c r="A6336" s="302" t="s">
        <v>7592</v>
      </c>
      <c r="B6336" s="305">
        <v>105188</v>
      </c>
      <c r="C6336" s="302" t="s">
        <v>7593</v>
      </c>
      <c r="D6336" s="305" t="s">
        <v>237</v>
      </c>
      <c r="E6336" s="306">
        <v>0.1285</v>
      </c>
    </row>
    <row r="6337" spans="1:5" x14ac:dyDescent="0.25">
      <c r="A6337" s="302" t="s">
        <v>7592</v>
      </c>
      <c r="B6337" s="305">
        <v>87841</v>
      </c>
      <c r="C6337" s="302" t="s">
        <v>7594</v>
      </c>
      <c r="D6337" s="305" t="s">
        <v>237</v>
      </c>
      <c r="E6337" s="306">
        <v>0.13350000000000001</v>
      </c>
    </row>
    <row r="6338" spans="1:5" x14ac:dyDescent="0.25">
      <c r="A6338" s="302" t="s">
        <v>7592</v>
      </c>
      <c r="B6338" s="305">
        <v>87853</v>
      </c>
      <c r="C6338" s="302" t="s">
        <v>7595</v>
      </c>
      <c r="D6338" s="305" t="s">
        <v>237</v>
      </c>
      <c r="E6338" s="306">
        <v>0.13800000000000001</v>
      </c>
    </row>
    <row r="6339" spans="1:5" x14ac:dyDescent="0.25">
      <c r="A6339" s="302" t="s">
        <v>7592</v>
      </c>
      <c r="B6339" s="305">
        <v>105187</v>
      </c>
      <c r="C6339" s="302" t="s">
        <v>7596</v>
      </c>
      <c r="D6339" s="305" t="s">
        <v>237</v>
      </c>
      <c r="E6339" s="306">
        <v>0.1143</v>
      </c>
    </row>
    <row r="6340" spans="1:5" x14ac:dyDescent="0.25">
      <c r="A6340" s="302" t="s">
        <v>7592</v>
      </c>
      <c r="B6340" s="305">
        <v>87840</v>
      </c>
      <c r="C6340" s="302" t="s">
        <v>7597</v>
      </c>
      <c r="D6340" s="305" t="s">
        <v>237</v>
      </c>
      <c r="E6340" s="306">
        <v>0.1169</v>
      </c>
    </row>
    <row r="6341" spans="1:5" x14ac:dyDescent="0.25">
      <c r="A6341" s="302" t="s">
        <v>7592</v>
      </c>
      <c r="B6341" s="305">
        <v>87852</v>
      </c>
      <c r="C6341" s="302" t="s">
        <v>7598</v>
      </c>
      <c r="D6341" s="305" t="s">
        <v>237</v>
      </c>
      <c r="E6341" s="306">
        <v>0.12139999999999999</v>
      </c>
    </row>
    <row r="6342" spans="1:5" x14ac:dyDescent="0.25">
      <c r="A6342" s="302" t="s">
        <v>7592</v>
      </c>
      <c r="B6342" s="305">
        <v>105186</v>
      </c>
      <c r="C6342" s="302" t="s">
        <v>7599</v>
      </c>
      <c r="D6342" s="305" t="s">
        <v>237</v>
      </c>
      <c r="E6342" s="306">
        <v>0.15920000000000001</v>
      </c>
    </row>
    <row r="6343" spans="1:5" x14ac:dyDescent="0.25">
      <c r="A6343" s="302" t="s">
        <v>7592</v>
      </c>
      <c r="B6343" s="305">
        <v>87839</v>
      </c>
      <c r="C6343" s="302" t="s">
        <v>7600</v>
      </c>
      <c r="D6343" s="305" t="s">
        <v>237</v>
      </c>
      <c r="E6343" s="306">
        <v>0.16669999999999999</v>
      </c>
    </row>
    <row r="6344" spans="1:5" x14ac:dyDescent="0.25">
      <c r="A6344" s="302" t="s">
        <v>7592</v>
      </c>
      <c r="B6344" s="305">
        <v>87851</v>
      </c>
      <c r="C6344" s="302" t="s">
        <v>7601</v>
      </c>
      <c r="D6344" s="305" t="s">
        <v>237</v>
      </c>
      <c r="E6344" s="306">
        <v>0.1716</v>
      </c>
    </row>
    <row r="6345" spans="1:5" x14ac:dyDescent="0.25">
      <c r="A6345" s="302" t="s">
        <v>7592</v>
      </c>
      <c r="B6345" s="305">
        <v>105185</v>
      </c>
      <c r="C6345" s="302" t="s">
        <v>7602</v>
      </c>
      <c r="D6345" s="305" t="s">
        <v>237</v>
      </c>
      <c r="E6345" s="306">
        <v>0.13650000000000001</v>
      </c>
    </row>
    <row r="6346" spans="1:5" x14ac:dyDescent="0.25">
      <c r="A6346" s="302" t="s">
        <v>7592</v>
      </c>
      <c r="B6346" s="305">
        <v>87838</v>
      </c>
      <c r="C6346" s="302" t="s">
        <v>7603</v>
      </c>
      <c r="D6346" s="305" t="s">
        <v>237</v>
      </c>
      <c r="E6346" s="306">
        <v>0.1406</v>
      </c>
    </row>
    <row r="6347" spans="1:5" x14ac:dyDescent="0.25">
      <c r="A6347" s="302" t="s">
        <v>7592</v>
      </c>
      <c r="B6347" s="305">
        <v>87850</v>
      </c>
      <c r="C6347" s="302" t="s">
        <v>7604</v>
      </c>
      <c r="D6347" s="305" t="s">
        <v>237</v>
      </c>
      <c r="E6347" s="306">
        <v>0.14610000000000001</v>
      </c>
    </row>
    <row r="6348" spans="1:5" x14ac:dyDescent="0.25">
      <c r="A6348" s="302" t="s">
        <v>7605</v>
      </c>
      <c r="B6348" s="305">
        <v>105110</v>
      </c>
      <c r="C6348" s="302" t="s">
        <v>7606</v>
      </c>
      <c r="D6348" s="305" t="s">
        <v>8</v>
      </c>
      <c r="E6348" s="306">
        <v>1</v>
      </c>
    </row>
    <row r="6349" spans="1:5" x14ac:dyDescent="0.25">
      <c r="A6349" s="302" t="s">
        <v>7605</v>
      </c>
      <c r="B6349" s="305">
        <v>105105</v>
      </c>
      <c r="C6349" s="302" t="s">
        <v>7607</v>
      </c>
      <c r="D6349" s="305" t="s">
        <v>8</v>
      </c>
      <c r="E6349" s="306">
        <v>1</v>
      </c>
    </row>
    <row r="6350" spans="1:5" x14ac:dyDescent="0.25">
      <c r="A6350" s="302" t="s">
        <v>7605</v>
      </c>
      <c r="B6350" s="305">
        <v>105103</v>
      </c>
      <c r="C6350" s="302" t="s">
        <v>7608</v>
      </c>
      <c r="D6350" s="305" t="s">
        <v>8</v>
      </c>
      <c r="E6350" s="306">
        <v>1</v>
      </c>
    </row>
    <row r="6351" spans="1:5" x14ac:dyDescent="0.25">
      <c r="A6351" s="302" t="s">
        <v>7605</v>
      </c>
      <c r="B6351" s="305">
        <v>105112</v>
      </c>
      <c r="C6351" s="302" t="s">
        <v>7609</v>
      </c>
      <c r="D6351" s="305" t="s">
        <v>8</v>
      </c>
      <c r="E6351" s="306">
        <v>1</v>
      </c>
    </row>
    <row r="6352" spans="1:5" x14ac:dyDescent="0.25">
      <c r="A6352" s="302" t="s">
        <v>7605</v>
      </c>
      <c r="B6352" s="305">
        <v>105104</v>
      </c>
      <c r="C6352" s="302" t="s">
        <v>7610</v>
      </c>
      <c r="D6352" s="305" t="s">
        <v>36</v>
      </c>
      <c r="E6352" s="306">
        <v>0.57340000000000002</v>
      </c>
    </row>
    <row r="6353" spans="1:5" x14ac:dyDescent="0.25">
      <c r="A6353" s="302" t="s">
        <v>7605</v>
      </c>
      <c r="B6353" s="305">
        <v>105107</v>
      </c>
      <c r="C6353" s="302" t="s">
        <v>7611</v>
      </c>
      <c r="D6353" s="305" t="s">
        <v>36</v>
      </c>
      <c r="E6353" s="306">
        <v>1</v>
      </c>
    </row>
    <row r="6354" spans="1:5" x14ac:dyDescent="0.25">
      <c r="A6354" s="302" t="s">
        <v>7605</v>
      </c>
      <c r="B6354" s="305">
        <v>105106</v>
      </c>
      <c r="C6354" s="302" t="s">
        <v>7612</v>
      </c>
      <c r="D6354" s="305" t="s">
        <v>36</v>
      </c>
      <c r="E6354" s="306">
        <v>1</v>
      </c>
    </row>
    <row r="6355" spans="1:5" x14ac:dyDescent="0.25">
      <c r="A6355" s="302" t="s">
        <v>7605</v>
      </c>
      <c r="B6355" s="305">
        <v>105111</v>
      </c>
      <c r="C6355" s="302" t="s">
        <v>7613</v>
      </c>
      <c r="D6355" s="305" t="s">
        <v>36</v>
      </c>
      <c r="E6355" s="306">
        <v>0.47099999999999997</v>
      </c>
    </row>
    <row r="6356" spans="1:5" x14ac:dyDescent="0.25">
      <c r="A6356" s="302" t="s">
        <v>7614</v>
      </c>
      <c r="B6356" s="305">
        <v>98520</v>
      </c>
      <c r="C6356" s="302" t="s">
        <v>7615</v>
      </c>
      <c r="D6356" s="305" t="s">
        <v>237</v>
      </c>
      <c r="E6356" s="306">
        <v>0.2712</v>
      </c>
    </row>
    <row r="6357" spans="1:5" x14ac:dyDescent="0.25">
      <c r="A6357" s="302" t="s">
        <v>7614</v>
      </c>
      <c r="B6357" s="305">
        <v>98521</v>
      </c>
      <c r="C6357" s="302" t="s">
        <v>7616</v>
      </c>
      <c r="D6357" s="305" t="s">
        <v>237</v>
      </c>
      <c r="E6357" s="306">
        <v>0.90910000000000002</v>
      </c>
    </row>
    <row r="6358" spans="1:5" x14ac:dyDescent="0.25">
      <c r="A6358" s="302" t="s">
        <v>7614</v>
      </c>
      <c r="B6358" s="305">
        <v>105521</v>
      </c>
      <c r="C6358" s="302" t="s">
        <v>245</v>
      </c>
      <c r="D6358" s="305" t="s">
        <v>237</v>
      </c>
      <c r="E6358" s="306">
        <v>0.39410000000000001</v>
      </c>
    </row>
    <row r="6359" spans="1:5" x14ac:dyDescent="0.25">
      <c r="A6359" s="302" t="s">
        <v>7614</v>
      </c>
      <c r="B6359" s="305">
        <v>98509</v>
      </c>
      <c r="C6359" s="302" t="s">
        <v>7617</v>
      </c>
      <c r="D6359" s="305" t="s">
        <v>36</v>
      </c>
      <c r="E6359" s="306">
        <v>3.4000000000000002E-2</v>
      </c>
    </row>
    <row r="6360" spans="1:5" x14ac:dyDescent="0.25">
      <c r="A6360" s="302" t="s">
        <v>7614</v>
      </c>
      <c r="B6360" s="305">
        <v>98505</v>
      </c>
      <c r="C6360" s="302" t="s">
        <v>7618</v>
      </c>
      <c r="D6360" s="305" t="s">
        <v>237</v>
      </c>
      <c r="E6360" s="306">
        <v>0.1051</v>
      </c>
    </row>
    <row r="6361" spans="1:5" x14ac:dyDescent="0.25">
      <c r="A6361" s="302" t="s">
        <v>7614</v>
      </c>
      <c r="B6361" s="305">
        <v>98504</v>
      </c>
      <c r="C6361" s="302" t="s">
        <v>7619</v>
      </c>
      <c r="D6361" s="305" t="s">
        <v>237</v>
      </c>
      <c r="E6361" s="306">
        <v>0.1676</v>
      </c>
    </row>
    <row r="6362" spans="1:5" x14ac:dyDescent="0.25">
      <c r="A6362" s="302" t="s">
        <v>7614</v>
      </c>
      <c r="B6362" s="305">
        <v>98503</v>
      </c>
      <c r="C6362" s="302" t="s">
        <v>7620</v>
      </c>
      <c r="D6362" s="305" t="s">
        <v>237</v>
      </c>
      <c r="E6362" s="306">
        <v>0.1588</v>
      </c>
    </row>
    <row r="6363" spans="1:5" x14ac:dyDescent="0.25">
      <c r="A6363" s="302" t="s">
        <v>7614</v>
      </c>
      <c r="B6363" s="305">
        <v>103946</v>
      </c>
      <c r="C6363" s="302" t="s">
        <v>244</v>
      </c>
      <c r="D6363" s="305" t="s">
        <v>237</v>
      </c>
      <c r="E6363" s="306">
        <v>0.12570000000000001</v>
      </c>
    </row>
    <row r="6364" spans="1:5" x14ac:dyDescent="0.25">
      <c r="A6364" s="302" t="s">
        <v>7614</v>
      </c>
      <c r="B6364" s="305">
        <v>98516</v>
      </c>
      <c r="C6364" s="302" t="s">
        <v>7621</v>
      </c>
      <c r="D6364" s="305" t="s">
        <v>36</v>
      </c>
      <c r="E6364" s="306">
        <v>0.38319999999999999</v>
      </c>
    </row>
    <row r="6365" spans="1:5" x14ac:dyDescent="0.25">
      <c r="A6365" s="302" t="s">
        <v>7614</v>
      </c>
      <c r="B6365" s="305">
        <v>98511</v>
      </c>
      <c r="C6365" s="302" t="s">
        <v>248</v>
      </c>
      <c r="D6365" s="305" t="s">
        <v>36</v>
      </c>
      <c r="E6365" s="306">
        <v>0.2432</v>
      </c>
    </row>
    <row r="6366" spans="1:5" x14ac:dyDescent="0.25">
      <c r="A6366" s="302" t="s">
        <v>7614</v>
      </c>
      <c r="B6366" s="305">
        <v>98510</v>
      </c>
      <c r="C6366" s="302" t="s">
        <v>7622</v>
      </c>
      <c r="D6366" s="305" t="s">
        <v>36</v>
      </c>
      <c r="E6366" s="306">
        <v>0.3659</v>
      </c>
    </row>
    <row r="6367" spans="1:5" x14ac:dyDescent="0.25">
      <c r="A6367" s="302" t="s">
        <v>7614</v>
      </c>
      <c r="B6367" s="305">
        <v>98519</v>
      </c>
      <c r="C6367" s="302" t="s">
        <v>7623</v>
      </c>
      <c r="D6367" s="305" t="s">
        <v>237</v>
      </c>
      <c r="E6367" s="306">
        <v>1</v>
      </c>
    </row>
    <row r="6368" spans="1:5" x14ac:dyDescent="0.25">
      <c r="A6368" s="302" t="s">
        <v>7624</v>
      </c>
      <c r="B6368" s="305">
        <v>91599</v>
      </c>
      <c r="C6368" s="302" t="s">
        <v>7625</v>
      </c>
      <c r="D6368" s="305" t="s">
        <v>1</v>
      </c>
      <c r="E6368" s="306">
        <v>4.8800000000000003E-2</v>
      </c>
    </row>
    <row r="6369" spans="1:5" x14ac:dyDescent="0.25">
      <c r="A6369" s="302" t="s">
        <v>7624</v>
      </c>
      <c r="B6369" s="305">
        <v>91597</v>
      </c>
      <c r="C6369" s="302" t="s">
        <v>7626</v>
      </c>
      <c r="D6369" s="305" t="s">
        <v>1</v>
      </c>
      <c r="E6369" s="306">
        <v>4.0599999999999997E-2</v>
      </c>
    </row>
    <row r="6370" spans="1:5" x14ac:dyDescent="0.25">
      <c r="A6370" s="302" t="s">
        <v>7624</v>
      </c>
      <c r="B6370" s="305">
        <v>91598</v>
      </c>
      <c r="C6370" s="302" t="s">
        <v>7627</v>
      </c>
      <c r="D6370" s="305" t="s">
        <v>1</v>
      </c>
      <c r="E6370" s="306">
        <v>3.6400000000000002E-2</v>
      </c>
    </row>
    <row r="6371" spans="1:5" x14ac:dyDescent="0.25">
      <c r="A6371" s="302" t="s">
        <v>7624</v>
      </c>
      <c r="B6371" s="305">
        <v>91596</v>
      </c>
      <c r="C6371" s="302" t="s">
        <v>7628</v>
      </c>
      <c r="D6371" s="305" t="s">
        <v>1</v>
      </c>
      <c r="E6371" s="306">
        <v>2.8799999999999999E-2</v>
      </c>
    </row>
    <row r="6372" spans="1:5" x14ac:dyDescent="0.25">
      <c r="A6372" s="302" t="s">
        <v>7624</v>
      </c>
      <c r="B6372" s="305">
        <v>100064</v>
      </c>
      <c r="C6372" s="302" t="s">
        <v>7629</v>
      </c>
      <c r="D6372" s="305" t="s">
        <v>1</v>
      </c>
      <c r="E6372" s="306">
        <v>2.4299999999999999E-2</v>
      </c>
    </row>
    <row r="6373" spans="1:5" x14ac:dyDescent="0.25">
      <c r="A6373" s="302" t="s">
        <v>7624</v>
      </c>
      <c r="B6373" s="305">
        <v>100066</v>
      </c>
      <c r="C6373" s="302" t="s">
        <v>1236</v>
      </c>
      <c r="D6373" s="305" t="s">
        <v>1</v>
      </c>
      <c r="E6373" s="306">
        <v>1.9599999999999999E-2</v>
      </c>
    </row>
    <row r="6374" spans="1:5" x14ac:dyDescent="0.25">
      <c r="A6374" s="302" t="s">
        <v>7624</v>
      </c>
      <c r="B6374" s="305">
        <v>91603</v>
      </c>
      <c r="C6374" s="302" t="s">
        <v>7630</v>
      </c>
      <c r="D6374" s="305" t="s">
        <v>1</v>
      </c>
      <c r="E6374" s="306">
        <v>8.9399999999999993E-2</v>
      </c>
    </row>
    <row r="6375" spans="1:5" x14ac:dyDescent="0.25">
      <c r="A6375" s="302" t="s">
        <v>7624</v>
      </c>
      <c r="B6375" s="305">
        <v>100068</v>
      </c>
      <c r="C6375" s="302" t="s">
        <v>7631</v>
      </c>
      <c r="D6375" s="305" t="s">
        <v>1</v>
      </c>
      <c r="E6375" s="306">
        <v>8.0399999999999999E-2</v>
      </c>
    </row>
    <row r="6376" spans="1:5" x14ac:dyDescent="0.25">
      <c r="A6376" s="302" t="s">
        <v>7624</v>
      </c>
      <c r="B6376" s="305">
        <v>100067</v>
      </c>
      <c r="C6376" s="302" t="s">
        <v>7632</v>
      </c>
      <c r="D6376" s="305" t="s">
        <v>1</v>
      </c>
      <c r="E6376" s="306">
        <v>0.25719999999999998</v>
      </c>
    </row>
    <row r="6377" spans="1:5" x14ac:dyDescent="0.25">
      <c r="A6377" s="302" t="s">
        <v>7624</v>
      </c>
      <c r="B6377" s="305">
        <v>91601</v>
      </c>
      <c r="C6377" s="302" t="s">
        <v>7633</v>
      </c>
      <c r="D6377" s="305" t="s">
        <v>1</v>
      </c>
      <c r="E6377" s="306">
        <v>0.19969999999999999</v>
      </c>
    </row>
    <row r="6378" spans="1:5" x14ac:dyDescent="0.25">
      <c r="A6378" s="302" t="s">
        <v>7624</v>
      </c>
      <c r="B6378" s="305">
        <v>91602</v>
      </c>
      <c r="C6378" s="302" t="s">
        <v>7634</v>
      </c>
      <c r="D6378" s="305" t="s">
        <v>1</v>
      </c>
      <c r="E6378" s="306">
        <v>0.13750000000000001</v>
      </c>
    </row>
    <row r="6379" spans="1:5" x14ac:dyDescent="0.25">
      <c r="A6379" s="302" t="s">
        <v>7624</v>
      </c>
      <c r="B6379" s="305">
        <v>91593</v>
      </c>
      <c r="C6379" s="302" t="s">
        <v>7635</v>
      </c>
      <c r="D6379" s="305" t="s">
        <v>1</v>
      </c>
      <c r="E6379" s="306">
        <v>4.4400000000000002E-2</v>
      </c>
    </row>
    <row r="6380" spans="1:5" x14ac:dyDescent="0.25">
      <c r="A6380" s="302" t="s">
        <v>7624</v>
      </c>
      <c r="B6380" s="305">
        <v>105814</v>
      </c>
      <c r="C6380" s="302" t="s">
        <v>7636</v>
      </c>
      <c r="D6380" s="305" t="s">
        <v>1</v>
      </c>
      <c r="E6380" s="306">
        <v>2.18E-2</v>
      </c>
    </row>
    <row r="6381" spans="1:5" x14ac:dyDescent="0.25">
      <c r="A6381" s="302" t="s">
        <v>7624</v>
      </c>
      <c r="B6381" s="305">
        <v>91594</v>
      </c>
      <c r="C6381" s="302" t="s">
        <v>7637</v>
      </c>
      <c r="D6381" s="305" t="s">
        <v>1</v>
      </c>
      <c r="E6381" s="306">
        <v>3.9699999999999999E-2</v>
      </c>
    </row>
    <row r="6382" spans="1:5" x14ac:dyDescent="0.25">
      <c r="A6382" s="302" t="s">
        <v>7624</v>
      </c>
      <c r="B6382" s="305">
        <v>91595</v>
      </c>
      <c r="C6382" s="302" t="s">
        <v>7638</v>
      </c>
      <c r="D6382" s="305" t="s">
        <v>1</v>
      </c>
      <c r="E6382" s="306">
        <v>5.9900000000000002E-2</v>
      </c>
    </row>
    <row r="6383" spans="1:5" x14ac:dyDescent="0.25">
      <c r="A6383" s="302" t="s">
        <v>7624</v>
      </c>
      <c r="B6383" s="305">
        <v>91600</v>
      </c>
      <c r="C6383" s="302" t="s">
        <v>7639</v>
      </c>
      <c r="D6383" s="305" t="s">
        <v>1</v>
      </c>
      <c r="E6383" s="306">
        <v>0.1167</v>
      </c>
    </row>
    <row r="6384" spans="1:5" x14ac:dyDescent="0.25">
      <c r="A6384" s="302" t="s">
        <v>7640</v>
      </c>
      <c r="B6384" s="305">
        <v>99235</v>
      </c>
      <c r="C6384" s="302" t="s">
        <v>7641</v>
      </c>
      <c r="D6384" s="305" t="s">
        <v>38</v>
      </c>
      <c r="E6384" s="306">
        <v>2.5700000000000001E-2</v>
      </c>
    </row>
    <row r="6385" spans="1:5" x14ac:dyDescent="0.25">
      <c r="A6385" s="302" t="s">
        <v>7640</v>
      </c>
      <c r="B6385" s="305">
        <v>99439</v>
      </c>
      <c r="C6385" s="302" t="s">
        <v>7642</v>
      </c>
      <c r="D6385" s="305" t="s">
        <v>38</v>
      </c>
      <c r="E6385" s="306">
        <v>3.78E-2</v>
      </c>
    </row>
    <row r="6386" spans="1:5" x14ac:dyDescent="0.25">
      <c r="A6386" s="302" t="s">
        <v>7640</v>
      </c>
      <c r="B6386" s="305">
        <v>103184</v>
      </c>
      <c r="C6386" s="302" t="s">
        <v>7643</v>
      </c>
      <c r="D6386" s="305" t="s">
        <v>38</v>
      </c>
      <c r="E6386" s="306">
        <v>5.28E-2</v>
      </c>
    </row>
    <row r="6387" spans="1:5" x14ac:dyDescent="0.25">
      <c r="A6387" s="302" t="s">
        <v>7640</v>
      </c>
      <c r="B6387" s="305">
        <v>103183</v>
      </c>
      <c r="C6387" s="302" t="s">
        <v>7644</v>
      </c>
      <c r="D6387" s="305" t="s">
        <v>38</v>
      </c>
      <c r="E6387" s="306">
        <v>0.1176</v>
      </c>
    </row>
    <row r="6388" spans="1:5" x14ac:dyDescent="0.25">
      <c r="A6388" s="302" t="s">
        <v>7640</v>
      </c>
      <c r="B6388" s="305">
        <v>99434</v>
      </c>
      <c r="C6388" s="302" t="s">
        <v>7645</v>
      </c>
      <c r="D6388" s="305" t="s">
        <v>38</v>
      </c>
      <c r="E6388" s="306">
        <v>4.02E-2</v>
      </c>
    </row>
    <row r="6389" spans="1:5" x14ac:dyDescent="0.25">
      <c r="A6389" s="302" t="s">
        <v>7640</v>
      </c>
      <c r="B6389" s="305">
        <v>99431</v>
      </c>
      <c r="C6389" s="302" t="s">
        <v>7646</v>
      </c>
      <c r="D6389" s="305" t="s">
        <v>38</v>
      </c>
      <c r="E6389" s="306">
        <v>3.5900000000000001E-2</v>
      </c>
    </row>
    <row r="6390" spans="1:5" x14ac:dyDescent="0.25">
      <c r="A6390" s="302" t="s">
        <v>7640</v>
      </c>
      <c r="B6390" s="305">
        <v>99435</v>
      </c>
      <c r="C6390" s="302" t="s">
        <v>7647</v>
      </c>
      <c r="D6390" s="305" t="s">
        <v>38</v>
      </c>
      <c r="E6390" s="306">
        <v>3.7499999999999999E-2</v>
      </c>
    </row>
    <row r="6391" spans="1:5" x14ac:dyDescent="0.25">
      <c r="A6391" s="302" t="s">
        <v>7640</v>
      </c>
      <c r="B6391" s="305">
        <v>99432</v>
      </c>
      <c r="C6391" s="302" t="s">
        <v>7648</v>
      </c>
      <c r="D6391" s="305" t="s">
        <v>38</v>
      </c>
      <c r="E6391" s="306">
        <v>3.4299999999999997E-2</v>
      </c>
    </row>
    <row r="6392" spans="1:5" x14ac:dyDescent="0.25">
      <c r="A6392" s="302" t="s">
        <v>7640</v>
      </c>
      <c r="B6392" s="305">
        <v>99438</v>
      </c>
      <c r="C6392" s="302" t="s">
        <v>7649</v>
      </c>
      <c r="D6392" s="305" t="s">
        <v>38</v>
      </c>
      <c r="E6392" s="306">
        <v>3.9699999999999999E-2</v>
      </c>
    </row>
    <row r="6393" spans="1:5" x14ac:dyDescent="0.25">
      <c r="A6393" s="302" t="s">
        <v>7640</v>
      </c>
      <c r="B6393" s="305">
        <v>99436</v>
      </c>
      <c r="C6393" s="302" t="s">
        <v>7650</v>
      </c>
      <c r="D6393" s="305" t="s">
        <v>38</v>
      </c>
      <c r="E6393" s="306">
        <v>7.3499999999999996E-2</v>
      </c>
    </row>
    <row r="6394" spans="1:5" x14ac:dyDescent="0.25">
      <c r="A6394" s="302" t="s">
        <v>7640</v>
      </c>
      <c r="B6394" s="305">
        <v>99437</v>
      </c>
      <c r="C6394" s="302" t="s">
        <v>7651</v>
      </c>
      <c r="D6394" s="305" t="s">
        <v>38</v>
      </c>
      <c r="E6394" s="306">
        <v>3.1199999999999999E-2</v>
      </c>
    </row>
    <row r="6395" spans="1:5" x14ac:dyDescent="0.25">
      <c r="A6395" s="302" t="s">
        <v>7640</v>
      </c>
      <c r="B6395" s="305">
        <v>99433</v>
      </c>
      <c r="C6395" s="302" t="s">
        <v>7652</v>
      </c>
      <c r="D6395" s="305" t="s">
        <v>38</v>
      </c>
      <c r="E6395" s="306">
        <v>5.11E-2</v>
      </c>
    </row>
    <row r="6396" spans="1:5" x14ac:dyDescent="0.25">
      <c r="A6396" s="302" t="s">
        <v>7653</v>
      </c>
      <c r="B6396" s="305">
        <v>104422</v>
      </c>
      <c r="C6396" s="302" t="s">
        <v>7654</v>
      </c>
      <c r="D6396" s="305" t="s">
        <v>237</v>
      </c>
      <c r="E6396" s="306">
        <v>0.57879999999999998</v>
      </c>
    </row>
    <row r="6397" spans="1:5" x14ac:dyDescent="0.25">
      <c r="A6397" s="302" t="s">
        <v>7653</v>
      </c>
      <c r="B6397" s="305">
        <v>105824</v>
      </c>
      <c r="C6397" s="302" t="s">
        <v>7655</v>
      </c>
      <c r="D6397" s="305" t="s">
        <v>237</v>
      </c>
      <c r="E6397" s="306">
        <v>0.45190000000000002</v>
      </c>
    </row>
    <row r="6398" spans="1:5" x14ac:dyDescent="0.25">
      <c r="A6398" s="302" t="s">
        <v>7653</v>
      </c>
      <c r="B6398" s="305">
        <v>105825</v>
      </c>
      <c r="C6398" s="302" t="s">
        <v>7656</v>
      </c>
      <c r="D6398" s="305" t="s">
        <v>237</v>
      </c>
      <c r="E6398" s="306">
        <v>0.91379999999999995</v>
      </c>
    </row>
    <row r="6399" spans="1:5" x14ac:dyDescent="0.25">
      <c r="A6399" s="302" t="s">
        <v>7653</v>
      </c>
      <c r="B6399" s="305">
        <v>104421</v>
      </c>
      <c r="C6399" s="302" t="s">
        <v>7657</v>
      </c>
      <c r="D6399" s="305" t="s">
        <v>237</v>
      </c>
      <c r="E6399" s="306">
        <v>0.72140000000000004</v>
      </c>
    </row>
    <row r="6400" spans="1:5" x14ac:dyDescent="0.25">
      <c r="A6400" s="302" t="s">
        <v>7653</v>
      </c>
      <c r="B6400" s="305">
        <v>105822</v>
      </c>
      <c r="C6400" s="302" t="s">
        <v>7658</v>
      </c>
      <c r="D6400" s="305" t="s">
        <v>237</v>
      </c>
      <c r="E6400" s="306">
        <v>0.60840000000000005</v>
      </c>
    </row>
    <row r="6401" spans="1:5" x14ac:dyDescent="0.25">
      <c r="A6401" s="302" t="s">
        <v>7653</v>
      </c>
      <c r="B6401" s="305">
        <v>105823</v>
      </c>
      <c r="C6401" s="302" t="s">
        <v>7659</v>
      </c>
      <c r="D6401" s="305" t="s">
        <v>237</v>
      </c>
      <c r="E6401" s="306">
        <v>0.95179999999999998</v>
      </c>
    </row>
    <row r="6402" spans="1:5" x14ac:dyDescent="0.25">
      <c r="A6402" s="302" t="s">
        <v>7653</v>
      </c>
      <c r="B6402" s="305">
        <v>104423</v>
      </c>
      <c r="C6402" s="302" t="s">
        <v>7660</v>
      </c>
      <c r="D6402" s="305" t="s">
        <v>237</v>
      </c>
      <c r="E6402" s="306">
        <v>0.69010000000000005</v>
      </c>
    </row>
    <row r="6403" spans="1:5" x14ac:dyDescent="0.25">
      <c r="A6403" s="302" t="s">
        <v>7653</v>
      </c>
      <c r="B6403" s="305">
        <v>105826</v>
      </c>
      <c r="C6403" s="302" t="s">
        <v>7661</v>
      </c>
      <c r="D6403" s="305" t="s">
        <v>237</v>
      </c>
      <c r="E6403" s="306">
        <v>0.57199999999999995</v>
      </c>
    </row>
    <row r="6404" spans="1:5" x14ac:dyDescent="0.25">
      <c r="A6404" s="302" t="s">
        <v>7653</v>
      </c>
      <c r="B6404" s="305">
        <v>105827</v>
      </c>
      <c r="C6404" s="302" t="s">
        <v>7662</v>
      </c>
      <c r="D6404" s="305" t="s">
        <v>237</v>
      </c>
      <c r="E6404" s="306">
        <v>0.94450000000000001</v>
      </c>
    </row>
    <row r="6405" spans="1:5" x14ac:dyDescent="0.25">
      <c r="A6405" s="302" t="s">
        <v>7653</v>
      </c>
      <c r="B6405" s="305">
        <v>104425</v>
      </c>
      <c r="C6405" s="302" t="s">
        <v>7663</v>
      </c>
      <c r="D6405" s="305" t="s">
        <v>237</v>
      </c>
      <c r="E6405" s="306">
        <v>0.50180000000000002</v>
      </c>
    </row>
    <row r="6406" spans="1:5" x14ac:dyDescent="0.25">
      <c r="A6406" s="302" t="s">
        <v>7653</v>
      </c>
      <c r="B6406" s="305">
        <v>105828</v>
      </c>
      <c r="C6406" s="302" t="s">
        <v>7664</v>
      </c>
      <c r="D6406" s="305" t="s">
        <v>237</v>
      </c>
      <c r="E6406" s="306">
        <v>0.37669999999999998</v>
      </c>
    </row>
    <row r="6407" spans="1:5" x14ac:dyDescent="0.25">
      <c r="A6407" s="302" t="s">
        <v>7653</v>
      </c>
      <c r="B6407" s="305">
        <v>105829</v>
      </c>
      <c r="C6407" s="302" t="s">
        <v>7665</v>
      </c>
      <c r="D6407" s="305" t="s">
        <v>237</v>
      </c>
      <c r="E6407" s="306">
        <v>0.88680000000000003</v>
      </c>
    </row>
    <row r="6408" spans="1:5" x14ac:dyDescent="0.25">
      <c r="A6408" s="302" t="s">
        <v>7653</v>
      </c>
      <c r="B6408" s="305">
        <v>91525</v>
      </c>
      <c r="C6408" s="302" t="s">
        <v>7666</v>
      </c>
      <c r="D6408" s="305" t="s">
        <v>237</v>
      </c>
      <c r="E6408" s="306">
        <v>0.63729999999999998</v>
      </c>
    </row>
    <row r="6409" spans="1:5" x14ac:dyDescent="0.25">
      <c r="A6409" s="302" t="s">
        <v>7653</v>
      </c>
      <c r="B6409" s="305">
        <v>105818</v>
      </c>
      <c r="C6409" s="302" t="s">
        <v>7667</v>
      </c>
      <c r="D6409" s="305" t="s">
        <v>237</v>
      </c>
      <c r="E6409" s="306">
        <v>0.38990000000000002</v>
      </c>
    </row>
    <row r="6410" spans="1:5" x14ac:dyDescent="0.25">
      <c r="A6410" s="302" t="s">
        <v>7653</v>
      </c>
      <c r="B6410" s="305">
        <v>105819</v>
      </c>
      <c r="C6410" s="302" t="s">
        <v>7668</v>
      </c>
      <c r="D6410" s="305" t="s">
        <v>237</v>
      </c>
      <c r="E6410" s="306">
        <v>0.89839999999999998</v>
      </c>
    </row>
    <row r="6411" spans="1:5" x14ac:dyDescent="0.25">
      <c r="A6411" s="302" t="s">
        <v>7653</v>
      </c>
      <c r="B6411" s="305">
        <v>104414</v>
      </c>
      <c r="C6411" s="302" t="s">
        <v>7669</v>
      </c>
      <c r="D6411" s="305" t="s">
        <v>237</v>
      </c>
      <c r="E6411" s="306">
        <v>0.58989999999999998</v>
      </c>
    </row>
    <row r="6412" spans="1:5" x14ac:dyDescent="0.25">
      <c r="A6412" s="302" t="s">
        <v>7653</v>
      </c>
      <c r="B6412" s="305">
        <v>105816</v>
      </c>
      <c r="C6412" s="302" t="s">
        <v>7670</v>
      </c>
      <c r="D6412" s="305" t="s">
        <v>237</v>
      </c>
      <c r="E6412" s="306">
        <v>0.34350000000000003</v>
      </c>
    </row>
    <row r="6413" spans="1:5" x14ac:dyDescent="0.25">
      <c r="A6413" s="302" t="s">
        <v>7653</v>
      </c>
      <c r="B6413" s="305">
        <v>105817</v>
      </c>
      <c r="C6413" s="302" t="s">
        <v>7671</v>
      </c>
      <c r="D6413" s="305" t="s">
        <v>237</v>
      </c>
      <c r="E6413" s="306">
        <v>0.87960000000000005</v>
      </c>
    </row>
    <row r="6414" spans="1:5" x14ac:dyDescent="0.25">
      <c r="A6414" s="302" t="s">
        <v>7653</v>
      </c>
      <c r="B6414" s="305">
        <v>104415</v>
      </c>
      <c r="C6414" s="302" t="s">
        <v>7672</v>
      </c>
      <c r="D6414" s="305" t="s">
        <v>237</v>
      </c>
      <c r="E6414" s="306">
        <v>0.77310000000000001</v>
      </c>
    </row>
    <row r="6415" spans="1:5" x14ac:dyDescent="0.25">
      <c r="A6415" s="302" t="s">
        <v>7653</v>
      </c>
      <c r="B6415" s="305">
        <v>105820</v>
      </c>
      <c r="C6415" s="302" t="s">
        <v>7673</v>
      </c>
      <c r="D6415" s="305" t="s">
        <v>237</v>
      </c>
      <c r="E6415" s="306">
        <v>0.5534</v>
      </c>
    </row>
    <row r="6416" spans="1:5" x14ac:dyDescent="0.25">
      <c r="A6416" s="302" t="s">
        <v>7653</v>
      </c>
      <c r="B6416" s="305">
        <v>105821</v>
      </c>
      <c r="C6416" s="302" t="s">
        <v>7674</v>
      </c>
      <c r="D6416" s="305" t="s">
        <v>237</v>
      </c>
      <c r="E6416" s="306">
        <v>0.94379999999999997</v>
      </c>
    </row>
    <row r="6417" spans="1:5" x14ac:dyDescent="0.25">
      <c r="A6417" s="302" t="s">
        <v>7653</v>
      </c>
      <c r="B6417" s="305">
        <v>104418</v>
      </c>
      <c r="C6417" s="302" t="s">
        <v>7675</v>
      </c>
      <c r="D6417" s="305" t="s">
        <v>237</v>
      </c>
      <c r="E6417" s="306">
        <v>0.92159999999999997</v>
      </c>
    </row>
    <row r="6418" spans="1:5" x14ac:dyDescent="0.25">
      <c r="A6418" s="302" t="s">
        <v>7653</v>
      </c>
      <c r="B6418" s="305">
        <v>91515</v>
      </c>
      <c r="C6418" s="302" t="s">
        <v>7676</v>
      </c>
      <c r="D6418" s="305" t="s">
        <v>237</v>
      </c>
      <c r="E6418" s="306">
        <v>0.95689999999999997</v>
      </c>
    </row>
    <row r="6419" spans="1:5" x14ac:dyDescent="0.25">
      <c r="A6419" s="302" t="s">
        <v>7653</v>
      </c>
      <c r="B6419" s="305">
        <v>104419</v>
      </c>
      <c r="C6419" s="302" t="s">
        <v>7677</v>
      </c>
      <c r="D6419" s="305" t="s">
        <v>237</v>
      </c>
      <c r="E6419" s="306">
        <v>0.95040000000000002</v>
      </c>
    </row>
    <row r="6420" spans="1:5" x14ac:dyDescent="0.25">
      <c r="A6420" s="302" t="s">
        <v>7653</v>
      </c>
      <c r="B6420" s="305">
        <v>91519</v>
      </c>
      <c r="C6420" s="302" t="s">
        <v>7678</v>
      </c>
      <c r="D6420" s="305" t="s">
        <v>237</v>
      </c>
      <c r="E6420" s="306">
        <v>0.89739999999999998</v>
      </c>
    </row>
    <row r="6421" spans="1:5" x14ac:dyDescent="0.25">
      <c r="A6421" s="302" t="s">
        <v>7653</v>
      </c>
      <c r="B6421" s="305">
        <v>91520</v>
      </c>
      <c r="C6421" s="302" t="s">
        <v>7679</v>
      </c>
      <c r="D6421" s="305" t="s">
        <v>237</v>
      </c>
      <c r="E6421" s="306">
        <v>0.93910000000000005</v>
      </c>
    </row>
    <row r="6422" spans="1:5" x14ac:dyDescent="0.25">
      <c r="A6422" s="302" t="s">
        <v>7653</v>
      </c>
      <c r="B6422" s="305">
        <v>104416</v>
      </c>
      <c r="C6422" s="302" t="s">
        <v>7680</v>
      </c>
      <c r="D6422" s="305" t="s">
        <v>237</v>
      </c>
      <c r="E6422" s="306">
        <v>0.9264</v>
      </c>
    </row>
    <row r="6423" spans="1:5" x14ac:dyDescent="0.25">
      <c r="A6423" s="302" t="s">
        <v>7653</v>
      </c>
      <c r="B6423" s="305">
        <v>104417</v>
      </c>
      <c r="C6423" s="302" t="s">
        <v>7681</v>
      </c>
      <c r="D6423" s="305" t="s">
        <v>237</v>
      </c>
      <c r="E6423" s="306">
        <v>0.96719999999999995</v>
      </c>
    </row>
    <row r="6424" spans="1:5" x14ac:dyDescent="0.25">
      <c r="A6424" s="302" t="s">
        <v>7653</v>
      </c>
      <c r="B6424" s="305">
        <v>91522</v>
      </c>
      <c r="C6424" s="302" t="s">
        <v>7682</v>
      </c>
      <c r="D6424" s="305" t="s">
        <v>237</v>
      </c>
      <c r="E6424" s="306">
        <v>0.96360000000000001</v>
      </c>
    </row>
    <row r="6425" spans="1:5" x14ac:dyDescent="0.25">
      <c r="A6425" s="302" t="s">
        <v>7653</v>
      </c>
      <c r="B6425" s="305">
        <v>104412</v>
      </c>
      <c r="C6425" s="302" t="s">
        <v>7683</v>
      </c>
      <c r="D6425" s="305" t="s">
        <v>237</v>
      </c>
      <c r="E6425" s="306">
        <v>0.95950000000000002</v>
      </c>
    </row>
    <row r="6426" spans="1:5" x14ac:dyDescent="0.25">
      <c r="A6426" s="302" t="s">
        <v>7653</v>
      </c>
      <c r="B6426" s="305">
        <v>104413</v>
      </c>
      <c r="C6426" s="302" t="s">
        <v>7684</v>
      </c>
      <c r="D6426" s="305" t="s">
        <v>237</v>
      </c>
      <c r="E6426" s="306">
        <v>0.97609999999999997</v>
      </c>
    </row>
    <row r="6427" spans="1:5" x14ac:dyDescent="0.25">
      <c r="A6427" s="302" t="s">
        <v>7685</v>
      </c>
      <c r="B6427" s="305">
        <v>96374</v>
      </c>
      <c r="C6427" s="302" t="s">
        <v>7686</v>
      </c>
      <c r="D6427" s="305" t="s">
        <v>8</v>
      </c>
      <c r="E6427" s="306">
        <v>0.1114</v>
      </c>
    </row>
    <row r="6428" spans="1:5" x14ac:dyDescent="0.25">
      <c r="A6428" s="302" t="s">
        <v>7685</v>
      </c>
      <c r="B6428" s="305">
        <v>96373</v>
      </c>
      <c r="C6428" s="302" t="s">
        <v>7687</v>
      </c>
      <c r="D6428" s="305" t="s">
        <v>8</v>
      </c>
      <c r="E6428" s="306">
        <v>0.22070000000000001</v>
      </c>
    </row>
    <row r="6429" spans="1:5" x14ac:dyDescent="0.25">
      <c r="A6429" s="302" t="s">
        <v>7685</v>
      </c>
      <c r="B6429" s="305">
        <v>96368</v>
      </c>
      <c r="C6429" s="302" t="s">
        <v>7688</v>
      </c>
      <c r="D6429" s="305" t="s">
        <v>237</v>
      </c>
      <c r="E6429" s="306">
        <v>0.1578</v>
      </c>
    </row>
    <row r="6430" spans="1:5" x14ac:dyDescent="0.25">
      <c r="A6430" s="302" t="s">
        <v>7685</v>
      </c>
      <c r="B6430" s="305">
        <v>96364</v>
      </c>
      <c r="C6430" s="302" t="s">
        <v>7689</v>
      </c>
      <c r="D6430" s="305" t="s">
        <v>237</v>
      </c>
      <c r="E6430" s="306">
        <v>0.1661</v>
      </c>
    </row>
    <row r="6431" spans="1:5" x14ac:dyDescent="0.25">
      <c r="A6431" s="302" t="s">
        <v>7685</v>
      </c>
      <c r="B6431" s="305">
        <v>96369</v>
      </c>
      <c r="C6431" s="302" t="s">
        <v>7690</v>
      </c>
      <c r="D6431" s="305" t="s">
        <v>237</v>
      </c>
      <c r="E6431" s="306">
        <v>0.16689999999999999</v>
      </c>
    </row>
    <row r="6432" spans="1:5" x14ac:dyDescent="0.25">
      <c r="A6432" s="302" t="s">
        <v>7685</v>
      </c>
      <c r="B6432" s="305">
        <v>104723</v>
      </c>
      <c r="C6432" s="302" t="s">
        <v>7691</v>
      </c>
      <c r="D6432" s="305" t="s">
        <v>237</v>
      </c>
      <c r="E6432" s="306">
        <v>0.18529999999999999</v>
      </c>
    </row>
    <row r="6433" spans="1:5" x14ac:dyDescent="0.25">
      <c r="A6433" s="302" t="s">
        <v>7685</v>
      </c>
      <c r="B6433" s="305">
        <v>96367</v>
      </c>
      <c r="C6433" s="302" t="s">
        <v>7692</v>
      </c>
      <c r="D6433" s="305" t="s">
        <v>237</v>
      </c>
      <c r="E6433" s="306">
        <v>0.17519999999999999</v>
      </c>
    </row>
    <row r="6434" spans="1:5" x14ac:dyDescent="0.25">
      <c r="A6434" s="302" t="s">
        <v>7685</v>
      </c>
      <c r="B6434" s="305">
        <v>104722</v>
      </c>
      <c r="C6434" s="302" t="s">
        <v>7693</v>
      </c>
      <c r="D6434" s="305" t="s">
        <v>237</v>
      </c>
      <c r="E6434" s="306">
        <v>0.19839999999999999</v>
      </c>
    </row>
    <row r="6435" spans="1:5" x14ac:dyDescent="0.25">
      <c r="A6435" s="302" t="s">
        <v>7685</v>
      </c>
      <c r="B6435" s="305">
        <v>96366</v>
      </c>
      <c r="C6435" s="302" t="s">
        <v>7694</v>
      </c>
      <c r="D6435" s="305" t="s">
        <v>237</v>
      </c>
      <c r="E6435" s="306">
        <v>0.1636</v>
      </c>
    </row>
    <row r="6436" spans="1:5" x14ac:dyDescent="0.25">
      <c r="A6436" s="302" t="s">
        <v>7685</v>
      </c>
      <c r="B6436" s="305">
        <v>96361</v>
      </c>
      <c r="C6436" s="302" t="s">
        <v>7695</v>
      </c>
      <c r="D6436" s="305" t="s">
        <v>237</v>
      </c>
      <c r="E6436" s="306">
        <v>0.18049999999999999</v>
      </c>
    </row>
    <row r="6437" spans="1:5" x14ac:dyDescent="0.25">
      <c r="A6437" s="302" t="s">
        <v>7685</v>
      </c>
      <c r="B6437" s="305">
        <v>104719</v>
      </c>
      <c r="C6437" s="302" t="s">
        <v>7696</v>
      </c>
      <c r="D6437" s="305" t="s">
        <v>237</v>
      </c>
      <c r="E6437" s="306">
        <v>0.19059999999999999</v>
      </c>
    </row>
    <row r="6438" spans="1:5" x14ac:dyDescent="0.25">
      <c r="A6438" s="302" t="s">
        <v>7685</v>
      </c>
      <c r="B6438" s="305">
        <v>96360</v>
      </c>
      <c r="C6438" s="302" t="s">
        <v>7697</v>
      </c>
      <c r="D6438" s="305" t="s">
        <v>237</v>
      </c>
      <c r="E6438" s="306">
        <v>0.1782</v>
      </c>
    </row>
    <row r="6439" spans="1:5" x14ac:dyDescent="0.25">
      <c r="A6439" s="302" t="s">
        <v>7685</v>
      </c>
      <c r="B6439" s="305">
        <v>96359</v>
      </c>
      <c r="C6439" s="302" t="s">
        <v>7698</v>
      </c>
      <c r="D6439" s="305" t="s">
        <v>237</v>
      </c>
      <c r="E6439" s="306">
        <v>0.1981</v>
      </c>
    </row>
    <row r="6440" spans="1:5" x14ac:dyDescent="0.25">
      <c r="A6440" s="302" t="s">
        <v>7685</v>
      </c>
      <c r="B6440" s="305">
        <v>104718</v>
      </c>
      <c r="C6440" s="302" t="s">
        <v>7699</v>
      </c>
      <c r="D6440" s="305" t="s">
        <v>237</v>
      </c>
      <c r="E6440" s="306">
        <v>0.21229999999999999</v>
      </c>
    </row>
    <row r="6441" spans="1:5" x14ac:dyDescent="0.25">
      <c r="A6441" s="302" t="s">
        <v>7685</v>
      </c>
      <c r="B6441" s="305">
        <v>96358</v>
      </c>
      <c r="C6441" s="302" t="s">
        <v>7700</v>
      </c>
      <c r="D6441" s="305" t="s">
        <v>237</v>
      </c>
      <c r="E6441" s="306">
        <v>0.1933</v>
      </c>
    </row>
    <row r="6442" spans="1:5" x14ac:dyDescent="0.25">
      <c r="A6442" s="302" t="s">
        <v>7685</v>
      </c>
      <c r="B6442" s="305">
        <v>96371</v>
      </c>
      <c r="C6442" s="302" t="s">
        <v>7701</v>
      </c>
      <c r="D6442" s="305" t="s">
        <v>237</v>
      </c>
      <c r="E6442" s="306">
        <v>0.19439999999999999</v>
      </c>
    </row>
    <row r="6443" spans="1:5" x14ac:dyDescent="0.25">
      <c r="A6443" s="302" t="s">
        <v>7685</v>
      </c>
      <c r="B6443" s="305">
        <v>104724</v>
      </c>
      <c r="C6443" s="302" t="s">
        <v>7702</v>
      </c>
      <c r="D6443" s="305" t="s">
        <v>237</v>
      </c>
      <c r="E6443" s="306">
        <v>0.2036</v>
      </c>
    </row>
    <row r="6444" spans="1:5" x14ac:dyDescent="0.25">
      <c r="A6444" s="302" t="s">
        <v>7685</v>
      </c>
      <c r="B6444" s="305">
        <v>96370</v>
      </c>
      <c r="C6444" s="302" t="s">
        <v>7703</v>
      </c>
      <c r="D6444" s="305" t="s">
        <v>237</v>
      </c>
      <c r="E6444" s="306">
        <v>0.19500000000000001</v>
      </c>
    </row>
    <row r="6445" spans="1:5" x14ac:dyDescent="0.25">
      <c r="A6445" s="302" t="s">
        <v>7685</v>
      </c>
      <c r="B6445" s="305">
        <v>96365</v>
      </c>
      <c r="C6445" s="302" t="s">
        <v>7704</v>
      </c>
      <c r="D6445" s="305" t="s">
        <v>237</v>
      </c>
      <c r="E6445" s="306">
        <v>0.1726</v>
      </c>
    </row>
    <row r="6446" spans="1:5" x14ac:dyDescent="0.25">
      <c r="A6446" s="302" t="s">
        <v>7685</v>
      </c>
      <c r="B6446" s="305">
        <v>104721</v>
      </c>
      <c r="C6446" s="302" t="s">
        <v>7705</v>
      </c>
      <c r="D6446" s="305" t="s">
        <v>237</v>
      </c>
      <c r="E6446" s="306">
        <v>0.1875</v>
      </c>
    </row>
    <row r="6447" spans="1:5" x14ac:dyDescent="0.25">
      <c r="A6447" s="302" t="s">
        <v>7685</v>
      </c>
      <c r="B6447" s="305">
        <v>96363</v>
      </c>
      <c r="C6447" s="302" t="s">
        <v>7706</v>
      </c>
      <c r="D6447" s="305" t="s">
        <v>237</v>
      </c>
      <c r="E6447" s="306">
        <v>0.18410000000000001</v>
      </c>
    </row>
    <row r="6448" spans="1:5" x14ac:dyDescent="0.25">
      <c r="A6448" s="302" t="s">
        <v>7685</v>
      </c>
      <c r="B6448" s="305">
        <v>104720</v>
      </c>
      <c r="C6448" s="302" t="s">
        <v>7707</v>
      </c>
      <c r="D6448" s="305" t="s">
        <v>237</v>
      </c>
      <c r="E6448" s="306">
        <v>0.20399999999999999</v>
      </c>
    </row>
    <row r="6449" spans="1:5" x14ac:dyDescent="0.25">
      <c r="A6449" s="302" t="s">
        <v>7685</v>
      </c>
      <c r="B6449" s="305">
        <v>96362</v>
      </c>
      <c r="C6449" s="302" t="s">
        <v>7708</v>
      </c>
      <c r="D6449" s="305" t="s">
        <v>237</v>
      </c>
      <c r="E6449" s="306">
        <v>0.17499999999999999</v>
      </c>
    </row>
    <row r="6450" spans="1:5" x14ac:dyDescent="0.25">
      <c r="A6450" s="302" t="s">
        <v>7709</v>
      </c>
      <c r="B6450" s="305">
        <v>103191</v>
      </c>
      <c r="C6450" s="302" t="s">
        <v>7710</v>
      </c>
      <c r="D6450" s="305" t="s">
        <v>36</v>
      </c>
      <c r="E6450" s="306">
        <v>3.09E-2</v>
      </c>
    </row>
    <row r="6451" spans="1:5" x14ac:dyDescent="0.25">
      <c r="A6451" s="302" t="s">
        <v>7709</v>
      </c>
      <c r="B6451" s="305">
        <v>103206</v>
      </c>
      <c r="C6451" s="302" t="s">
        <v>7711</v>
      </c>
      <c r="D6451" s="305" t="s">
        <v>36</v>
      </c>
      <c r="E6451" s="306">
        <v>4.2900000000000001E-2</v>
      </c>
    </row>
    <row r="6452" spans="1:5" x14ac:dyDescent="0.25">
      <c r="A6452" s="302" t="s">
        <v>7709</v>
      </c>
      <c r="B6452" s="305">
        <v>103185</v>
      </c>
      <c r="C6452" s="302" t="s">
        <v>7712</v>
      </c>
      <c r="D6452" s="305" t="s">
        <v>36</v>
      </c>
      <c r="E6452" s="306">
        <v>2.0799999999999999E-2</v>
      </c>
    </row>
    <row r="6453" spans="1:5" x14ac:dyDescent="0.25">
      <c r="A6453" s="302" t="s">
        <v>7709</v>
      </c>
      <c r="B6453" s="305">
        <v>103186</v>
      </c>
      <c r="C6453" s="302" t="s">
        <v>7713</v>
      </c>
      <c r="D6453" s="305" t="s">
        <v>36</v>
      </c>
      <c r="E6453" s="306">
        <v>8.0999999999999996E-3</v>
      </c>
    </row>
    <row r="6454" spans="1:5" x14ac:dyDescent="0.25">
      <c r="A6454" s="302" t="s">
        <v>7709</v>
      </c>
      <c r="B6454" s="305">
        <v>103210</v>
      </c>
      <c r="C6454" s="302" t="s">
        <v>7714</v>
      </c>
      <c r="D6454" s="305" t="s">
        <v>36</v>
      </c>
      <c r="E6454" s="306">
        <v>8.1100000000000005E-2</v>
      </c>
    </row>
    <row r="6455" spans="1:5" x14ac:dyDescent="0.25">
      <c r="A6455" s="302" t="s">
        <v>7709</v>
      </c>
      <c r="B6455" s="305">
        <v>103195</v>
      </c>
      <c r="C6455" s="302" t="s">
        <v>7715</v>
      </c>
      <c r="D6455" s="305" t="s">
        <v>36</v>
      </c>
      <c r="E6455" s="306">
        <v>3.4299999999999997E-2</v>
      </c>
    </row>
    <row r="6456" spans="1:5" x14ac:dyDescent="0.25">
      <c r="A6456" s="302" t="s">
        <v>7709</v>
      </c>
      <c r="B6456" s="305">
        <v>103205</v>
      </c>
      <c r="C6456" s="302" t="s">
        <v>7716</v>
      </c>
      <c r="D6456" s="305" t="s">
        <v>36</v>
      </c>
      <c r="E6456" s="306">
        <v>2.9000000000000001E-2</v>
      </c>
    </row>
    <row r="6457" spans="1:5" x14ac:dyDescent="0.25">
      <c r="A6457" s="302" t="s">
        <v>7709</v>
      </c>
      <c r="B6457" s="305">
        <v>103190</v>
      </c>
      <c r="C6457" s="302" t="s">
        <v>7717</v>
      </c>
      <c r="D6457" s="305" t="s">
        <v>36</v>
      </c>
      <c r="E6457" s="306">
        <v>2.1899999999999999E-2</v>
      </c>
    </row>
    <row r="6458" spans="1:5" x14ac:dyDescent="0.25">
      <c r="A6458" s="302" t="s">
        <v>7709</v>
      </c>
      <c r="B6458" s="305">
        <v>103207</v>
      </c>
      <c r="C6458" s="302" t="s">
        <v>7718</v>
      </c>
      <c r="D6458" s="305" t="s">
        <v>36</v>
      </c>
      <c r="E6458" s="306">
        <v>4.0399999999999998E-2</v>
      </c>
    </row>
    <row r="6459" spans="1:5" x14ac:dyDescent="0.25">
      <c r="A6459" s="302" t="s">
        <v>7709</v>
      </c>
      <c r="B6459" s="305">
        <v>103192</v>
      </c>
      <c r="C6459" s="302" t="s">
        <v>7719</v>
      </c>
      <c r="D6459" s="305" t="s">
        <v>36</v>
      </c>
      <c r="E6459" s="306">
        <v>2.9000000000000001E-2</v>
      </c>
    </row>
    <row r="6460" spans="1:5" x14ac:dyDescent="0.25">
      <c r="A6460" s="302" t="s">
        <v>7709</v>
      </c>
      <c r="B6460" s="305">
        <v>103208</v>
      </c>
      <c r="C6460" s="302" t="s">
        <v>7720</v>
      </c>
      <c r="D6460" s="305" t="s">
        <v>36</v>
      </c>
      <c r="E6460" s="306">
        <v>5.2299999999999999E-2</v>
      </c>
    </row>
    <row r="6461" spans="1:5" x14ac:dyDescent="0.25">
      <c r="A6461" s="302" t="s">
        <v>7709</v>
      </c>
      <c r="B6461" s="305">
        <v>103193</v>
      </c>
      <c r="C6461" s="302" t="s">
        <v>7721</v>
      </c>
      <c r="D6461" s="305" t="s">
        <v>36</v>
      </c>
      <c r="E6461" s="306">
        <v>3.7600000000000001E-2</v>
      </c>
    </row>
    <row r="6462" spans="1:5" x14ac:dyDescent="0.25">
      <c r="A6462" s="302" t="s">
        <v>7709</v>
      </c>
      <c r="B6462" s="305">
        <v>103187</v>
      </c>
      <c r="C6462" s="302" t="s">
        <v>7722</v>
      </c>
      <c r="D6462" s="305" t="s">
        <v>36</v>
      </c>
      <c r="E6462" s="306">
        <v>1.7899999999999999E-2</v>
      </c>
    </row>
    <row r="6463" spans="1:5" x14ac:dyDescent="0.25">
      <c r="A6463" s="302" t="s">
        <v>7709</v>
      </c>
      <c r="B6463" s="305">
        <v>103188</v>
      </c>
      <c r="C6463" s="302" t="s">
        <v>7723</v>
      </c>
      <c r="D6463" s="305" t="s">
        <v>36</v>
      </c>
      <c r="E6463" s="306">
        <v>1.2800000000000001E-2</v>
      </c>
    </row>
    <row r="6464" spans="1:5" x14ac:dyDescent="0.25">
      <c r="A6464" s="302" t="s">
        <v>7709</v>
      </c>
      <c r="B6464" s="305">
        <v>103189</v>
      </c>
      <c r="C6464" s="302" t="s">
        <v>7724</v>
      </c>
      <c r="D6464" s="305" t="s">
        <v>36</v>
      </c>
      <c r="E6464" s="306">
        <v>1.7899999999999999E-2</v>
      </c>
    </row>
    <row r="6465" spans="1:5" x14ac:dyDescent="0.25">
      <c r="A6465" s="302" t="s">
        <v>7709</v>
      </c>
      <c r="B6465" s="305">
        <v>103209</v>
      </c>
      <c r="C6465" s="302" t="s">
        <v>7725</v>
      </c>
      <c r="D6465" s="305" t="s">
        <v>36</v>
      </c>
      <c r="E6465" s="306">
        <v>3.6400000000000002E-2</v>
      </c>
    </row>
    <row r="6466" spans="1:5" x14ac:dyDescent="0.25">
      <c r="A6466" s="302" t="s">
        <v>7709</v>
      </c>
      <c r="B6466" s="305">
        <v>103194</v>
      </c>
      <c r="C6466" s="302" t="s">
        <v>7726</v>
      </c>
      <c r="D6466" s="305" t="s">
        <v>36</v>
      </c>
      <c r="E6466" s="306">
        <v>2.6200000000000001E-2</v>
      </c>
    </row>
    <row r="6467" spans="1:5" x14ac:dyDescent="0.25">
      <c r="A6467" s="302" t="s">
        <v>7727</v>
      </c>
      <c r="B6467" s="305">
        <v>94992</v>
      </c>
      <c r="C6467" s="302" t="s">
        <v>7728</v>
      </c>
      <c r="D6467" s="305" t="s">
        <v>237</v>
      </c>
      <c r="E6467" s="306">
        <v>0.24410000000000001</v>
      </c>
    </row>
    <row r="6468" spans="1:5" x14ac:dyDescent="0.25">
      <c r="A6468" s="302" t="s">
        <v>7727</v>
      </c>
      <c r="B6468" s="305">
        <v>94994</v>
      </c>
      <c r="C6468" s="302" t="s">
        <v>602</v>
      </c>
      <c r="D6468" s="305" t="s">
        <v>237</v>
      </c>
      <c r="E6468" s="306">
        <v>0.26529999999999998</v>
      </c>
    </row>
    <row r="6469" spans="1:5" x14ac:dyDescent="0.25">
      <c r="A6469" s="302" t="s">
        <v>7727</v>
      </c>
      <c r="B6469" s="305">
        <v>94990</v>
      </c>
      <c r="C6469" s="302" t="s">
        <v>7729</v>
      </c>
      <c r="D6469" s="305" t="s">
        <v>38</v>
      </c>
      <c r="E6469" s="306">
        <v>0.34310000000000002</v>
      </c>
    </row>
    <row r="6470" spans="1:5" x14ac:dyDescent="0.25">
      <c r="A6470" s="302" t="s">
        <v>7727</v>
      </c>
      <c r="B6470" s="305">
        <v>94991</v>
      </c>
      <c r="C6470" s="302" t="s">
        <v>7730</v>
      </c>
      <c r="D6470" s="305" t="s">
        <v>38</v>
      </c>
      <c r="E6470" s="306">
        <v>0.11310000000000001</v>
      </c>
    </row>
    <row r="6471" spans="1:5" x14ac:dyDescent="0.25">
      <c r="A6471" s="302" t="s">
        <v>7727</v>
      </c>
      <c r="B6471" s="305">
        <v>104626</v>
      </c>
      <c r="C6471" s="302" t="s">
        <v>7731</v>
      </c>
      <c r="D6471" s="305" t="s">
        <v>38</v>
      </c>
      <c r="E6471" s="306">
        <v>0.1104</v>
      </c>
    </row>
    <row r="6472" spans="1:5" x14ac:dyDescent="0.25">
      <c r="A6472" s="302" t="s">
        <v>7727</v>
      </c>
      <c r="B6472" s="305">
        <v>94993</v>
      </c>
      <c r="C6472" s="302" t="s">
        <v>7732</v>
      </c>
      <c r="D6472" s="305" t="s">
        <v>237</v>
      </c>
      <c r="E6472" s="306">
        <v>0.1053</v>
      </c>
    </row>
    <row r="6473" spans="1:5" x14ac:dyDescent="0.25">
      <c r="A6473" s="302" t="s">
        <v>7727</v>
      </c>
      <c r="B6473" s="305">
        <v>94995</v>
      </c>
      <c r="C6473" s="302" t="s">
        <v>7733</v>
      </c>
      <c r="D6473" s="305" t="s">
        <v>237</v>
      </c>
      <c r="E6473" s="306">
        <v>0.11210000000000001</v>
      </c>
    </row>
    <row r="6474" spans="1:5" x14ac:dyDescent="0.25">
      <c r="A6474" s="302" t="s">
        <v>7734</v>
      </c>
      <c r="B6474" s="305">
        <v>101169</v>
      </c>
      <c r="C6474" s="302" t="s">
        <v>7735</v>
      </c>
      <c r="D6474" s="305" t="s">
        <v>237</v>
      </c>
      <c r="E6474" s="306">
        <v>0.18260000000000001</v>
      </c>
    </row>
    <row r="6475" spans="1:5" x14ac:dyDescent="0.25">
      <c r="A6475" s="302" t="s">
        <v>7734</v>
      </c>
      <c r="B6475" s="305">
        <v>101167</v>
      </c>
      <c r="C6475" s="302" t="s">
        <v>7736</v>
      </c>
      <c r="D6475" s="305" t="s">
        <v>237</v>
      </c>
      <c r="E6475" s="306">
        <v>0.15479999999999999</v>
      </c>
    </row>
    <row r="6476" spans="1:5" x14ac:dyDescent="0.25">
      <c r="A6476" s="302" t="s">
        <v>7734</v>
      </c>
      <c r="B6476" s="305">
        <v>101172</v>
      </c>
      <c r="C6476" s="302" t="s">
        <v>7737</v>
      </c>
      <c r="D6476" s="305" t="s">
        <v>237</v>
      </c>
      <c r="E6476" s="306">
        <v>0.31580000000000003</v>
      </c>
    </row>
    <row r="6477" spans="1:5" x14ac:dyDescent="0.25">
      <c r="A6477" s="302" t="s">
        <v>7734</v>
      </c>
      <c r="B6477" s="305">
        <v>101170</v>
      </c>
      <c r="C6477" s="302" t="s">
        <v>7738</v>
      </c>
      <c r="D6477" s="305" t="s">
        <v>237</v>
      </c>
      <c r="E6477" s="306">
        <v>0.32519999999999999</v>
      </c>
    </row>
    <row r="6478" spans="1:5" x14ac:dyDescent="0.25">
      <c r="A6478" s="302" t="s">
        <v>7739</v>
      </c>
      <c r="B6478" s="305">
        <v>92402</v>
      </c>
      <c r="C6478" s="302" t="s">
        <v>7740</v>
      </c>
      <c r="D6478" s="305" t="s">
        <v>237</v>
      </c>
      <c r="E6478" s="306">
        <v>0.18659999999999999</v>
      </c>
    </row>
    <row r="6479" spans="1:5" x14ac:dyDescent="0.25">
      <c r="A6479" s="302" t="s">
        <v>7739</v>
      </c>
      <c r="B6479" s="305">
        <v>104432</v>
      </c>
      <c r="C6479" s="302" t="s">
        <v>7741</v>
      </c>
      <c r="D6479" s="305" t="s">
        <v>237</v>
      </c>
      <c r="E6479" s="306">
        <v>0.20069999999999999</v>
      </c>
    </row>
    <row r="6480" spans="1:5" x14ac:dyDescent="0.25">
      <c r="A6480" s="302" t="s">
        <v>7739</v>
      </c>
      <c r="B6480" s="305">
        <v>93679</v>
      </c>
      <c r="C6480" s="302" t="s">
        <v>7742</v>
      </c>
      <c r="D6480" s="305" t="s">
        <v>237</v>
      </c>
      <c r="E6480" s="306">
        <v>0.17749999999999999</v>
      </c>
    </row>
    <row r="6481" spans="1:5" x14ac:dyDescent="0.25">
      <c r="A6481" s="302" t="s">
        <v>7739</v>
      </c>
      <c r="B6481" s="305">
        <v>92396</v>
      </c>
      <c r="C6481" s="302" t="s">
        <v>7743</v>
      </c>
      <c r="D6481" s="305" t="s">
        <v>237</v>
      </c>
      <c r="E6481" s="306">
        <v>0.21029999999999999</v>
      </c>
    </row>
    <row r="6482" spans="1:5" x14ac:dyDescent="0.25">
      <c r="A6482" s="302" t="s">
        <v>7739</v>
      </c>
      <c r="B6482" s="305">
        <v>92406</v>
      </c>
      <c r="C6482" s="302" t="s">
        <v>7744</v>
      </c>
      <c r="D6482" s="305" t="s">
        <v>237</v>
      </c>
      <c r="E6482" s="306">
        <v>9.1999999999999998E-2</v>
      </c>
    </row>
    <row r="6483" spans="1:5" x14ac:dyDescent="0.25">
      <c r="A6483" s="302" t="s">
        <v>7739</v>
      </c>
      <c r="B6483" s="305">
        <v>92403</v>
      </c>
      <c r="C6483" s="302" t="s">
        <v>7745</v>
      </c>
      <c r="D6483" s="305" t="s">
        <v>237</v>
      </c>
      <c r="E6483" s="306">
        <v>0.10050000000000001</v>
      </c>
    </row>
    <row r="6484" spans="1:5" x14ac:dyDescent="0.25">
      <c r="A6484" s="302" t="s">
        <v>7739</v>
      </c>
      <c r="B6484" s="305">
        <v>92404</v>
      </c>
      <c r="C6484" s="302" t="s">
        <v>7746</v>
      </c>
      <c r="D6484" s="305" t="s">
        <v>237</v>
      </c>
      <c r="E6484" s="306">
        <v>0.1225</v>
      </c>
    </row>
    <row r="6485" spans="1:5" x14ac:dyDescent="0.25">
      <c r="A6485" s="302" t="s">
        <v>7739</v>
      </c>
      <c r="B6485" s="305">
        <v>92391</v>
      </c>
      <c r="C6485" s="302" t="s">
        <v>7747</v>
      </c>
      <c r="D6485" s="305" t="s">
        <v>237</v>
      </c>
      <c r="E6485" s="306">
        <v>5.8799999999999998E-2</v>
      </c>
    </row>
    <row r="6486" spans="1:5" x14ac:dyDescent="0.25">
      <c r="A6486" s="302" t="s">
        <v>7739</v>
      </c>
      <c r="B6486" s="305">
        <v>92392</v>
      </c>
      <c r="C6486" s="302" t="s">
        <v>7748</v>
      </c>
      <c r="D6486" s="305" t="s">
        <v>237</v>
      </c>
      <c r="E6486" s="306">
        <v>6.0299999999999999E-2</v>
      </c>
    </row>
    <row r="6487" spans="1:5" x14ac:dyDescent="0.25">
      <c r="A6487" s="302" t="s">
        <v>7739</v>
      </c>
      <c r="B6487" s="305">
        <v>104433</v>
      </c>
      <c r="C6487" s="302" t="s">
        <v>7749</v>
      </c>
      <c r="D6487" s="305" t="s">
        <v>237</v>
      </c>
      <c r="E6487" s="306">
        <v>0.12690000000000001</v>
      </c>
    </row>
    <row r="6488" spans="1:5" x14ac:dyDescent="0.25">
      <c r="A6488" s="302" t="s">
        <v>7739</v>
      </c>
      <c r="B6488" s="305">
        <v>93680</v>
      </c>
      <c r="C6488" s="302" t="s">
        <v>7750</v>
      </c>
      <c r="D6488" s="305" t="s">
        <v>237</v>
      </c>
      <c r="E6488" s="306">
        <v>0.1074</v>
      </c>
    </row>
    <row r="6489" spans="1:5" x14ac:dyDescent="0.25">
      <c r="A6489" s="302" t="s">
        <v>7739</v>
      </c>
      <c r="B6489" s="305">
        <v>93681</v>
      </c>
      <c r="C6489" s="302" t="s">
        <v>7751</v>
      </c>
      <c r="D6489" s="305" t="s">
        <v>237</v>
      </c>
      <c r="E6489" s="306">
        <v>0.1176</v>
      </c>
    </row>
    <row r="6490" spans="1:5" x14ac:dyDescent="0.25">
      <c r="A6490" s="302" t="s">
        <v>7739</v>
      </c>
      <c r="B6490" s="305">
        <v>92397</v>
      </c>
      <c r="C6490" s="302" t="s">
        <v>7752</v>
      </c>
      <c r="D6490" s="305" t="s">
        <v>237</v>
      </c>
      <c r="E6490" s="306">
        <v>0.12939999999999999</v>
      </c>
    </row>
    <row r="6491" spans="1:5" x14ac:dyDescent="0.25">
      <c r="A6491" s="302" t="s">
        <v>7739</v>
      </c>
      <c r="B6491" s="305">
        <v>92398</v>
      </c>
      <c r="C6491" s="302" t="s">
        <v>7753</v>
      </c>
      <c r="D6491" s="305" t="s">
        <v>237</v>
      </c>
      <c r="E6491" s="306">
        <v>0.14699999999999999</v>
      </c>
    </row>
    <row r="6492" spans="1:5" x14ac:dyDescent="0.25">
      <c r="A6492" s="302" t="s">
        <v>7739</v>
      </c>
      <c r="B6492" s="305">
        <v>92400</v>
      </c>
      <c r="C6492" s="302" t="s">
        <v>7754</v>
      </c>
      <c r="D6492" s="305" t="s">
        <v>237</v>
      </c>
      <c r="E6492" s="306">
        <v>0.15570000000000001</v>
      </c>
    </row>
    <row r="6493" spans="1:5" x14ac:dyDescent="0.25">
      <c r="A6493" s="302" t="s">
        <v>7739</v>
      </c>
      <c r="B6493" s="305">
        <v>92395</v>
      </c>
      <c r="C6493" s="302" t="s">
        <v>7755</v>
      </c>
      <c r="D6493" s="305" t="s">
        <v>237</v>
      </c>
      <c r="E6493" s="306">
        <v>8.9800000000000005E-2</v>
      </c>
    </row>
    <row r="6494" spans="1:5" x14ac:dyDescent="0.25">
      <c r="A6494" s="302" t="s">
        <v>7739</v>
      </c>
      <c r="B6494" s="305">
        <v>92393</v>
      </c>
      <c r="C6494" s="302" t="s">
        <v>7756</v>
      </c>
      <c r="D6494" s="305" t="s">
        <v>237</v>
      </c>
      <c r="E6494" s="306">
        <v>7.5399999999999995E-2</v>
      </c>
    </row>
    <row r="6495" spans="1:5" x14ac:dyDescent="0.25">
      <c r="A6495" s="302" t="s">
        <v>7739</v>
      </c>
      <c r="B6495" s="305">
        <v>92394</v>
      </c>
      <c r="C6495" s="302" t="s">
        <v>236</v>
      </c>
      <c r="D6495" s="305" t="s">
        <v>237</v>
      </c>
      <c r="E6495" s="306">
        <v>8.5699999999999998E-2</v>
      </c>
    </row>
    <row r="6496" spans="1:5" x14ac:dyDescent="0.25">
      <c r="A6496" s="302" t="s">
        <v>7757</v>
      </c>
      <c r="B6496" s="305">
        <v>97115</v>
      </c>
      <c r="C6496" s="302" t="s">
        <v>7758</v>
      </c>
      <c r="D6496" s="305" t="s">
        <v>1</v>
      </c>
      <c r="E6496" s="306">
        <v>0.24179999999999999</v>
      </c>
    </row>
    <row r="6497" spans="1:5" x14ac:dyDescent="0.25">
      <c r="A6497" s="302" t="s">
        <v>7757</v>
      </c>
      <c r="B6497" s="305">
        <v>97113</v>
      </c>
      <c r="C6497" s="302" t="s">
        <v>7759</v>
      </c>
      <c r="D6497" s="305" t="s">
        <v>237</v>
      </c>
      <c r="E6497" s="306">
        <v>9.4200000000000006E-2</v>
      </c>
    </row>
    <row r="6498" spans="1:5" x14ac:dyDescent="0.25">
      <c r="A6498" s="302" t="s">
        <v>7757</v>
      </c>
      <c r="B6498" s="305">
        <v>97120</v>
      </c>
      <c r="C6498" s="302" t="s">
        <v>7760</v>
      </c>
      <c r="D6498" s="305" t="s">
        <v>1</v>
      </c>
      <c r="E6498" s="306">
        <v>0.14779999999999999</v>
      </c>
    </row>
    <row r="6499" spans="1:5" x14ac:dyDescent="0.25">
      <c r="A6499" s="302" t="s">
        <v>7757</v>
      </c>
      <c r="B6499" s="305">
        <v>97116</v>
      </c>
      <c r="C6499" s="302" t="s">
        <v>7761</v>
      </c>
      <c r="D6499" s="305" t="s">
        <v>1</v>
      </c>
      <c r="E6499" s="306">
        <v>0.41299999999999998</v>
      </c>
    </row>
    <row r="6500" spans="1:5" x14ac:dyDescent="0.25">
      <c r="A6500" s="302" t="s">
        <v>7757</v>
      </c>
      <c r="B6500" s="305">
        <v>97117</v>
      </c>
      <c r="C6500" s="302" t="s">
        <v>7762</v>
      </c>
      <c r="D6500" s="305" t="s">
        <v>1</v>
      </c>
      <c r="E6500" s="306">
        <v>0.29959999999999998</v>
      </c>
    </row>
    <row r="6501" spans="1:5" x14ac:dyDescent="0.25">
      <c r="A6501" s="302" t="s">
        <v>7757</v>
      </c>
      <c r="B6501" s="305">
        <v>97118</v>
      </c>
      <c r="C6501" s="302" t="s">
        <v>7763</v>
      </c>
      <c r="D6501" s="305" t="s">
        <v>1</v>
      </c>
      <c r="E6501" s="306">
        <v>0.2293</v>
      </c>
    </row>
    <row r="6502" spans="1:5" x14ac:dyDescent="0.25">
      <c r="A6502" s="302" t="s">
        <v>7757</v>
      </c>
      <c r="B6502" s="305">
        <v>97119</v>
      </c>
      <c r="C6502" s="302" t="s">
        <v>7764</v>
      </c>
      <c r="D6502" s="305" t="s">
        <v>1</v>
      </c>
      <c r="E6502" s="306">
        <v>0.15379999999999999</v>
      </c>
    </row>
    <row r="6503" spans="1:5" x14ac:dyDescent="0.25">
      <c r="A6503" s="302" t="s">
        <v>7757</v>
      </c>
      <c r="B6503" s="305">
        <v>97114</v>
      </c>
      <c r="C6503" s="302" t="s">
        <v>7765</v>
      </c>
      <c r="D6503" s="305" t="s">
        <v>8</v>
      </c>
      <c r="E6503" s="306">
        <v>0.94740000000000002</v>
      </c>
    </row>
    <row r="6504" spans="1:5" x14ac:dyDescent="0.25">
      <c r="A6504" s="302" t="s">
        <v>7757</v>
      </c>
      <c r="B6504" s="305">
        <v>97111</v>
      </c>
      <c r="C6504" s="302" t="s">
        <v>7766</v>
      </c>
      <c r="D6504" s="305" t="s">
        <v>237</v>
      </c>
      <c r="E6504" s="306">
        <v>8.7300000000000003E-2</v>
      </c>
    </row>
    <row r="6505" spans="1:5" x14ac:dyDescent="0.25">
      <c r="A6505" s="302" t="s">
        <v>7757</v>
      </c>
      <c r="B6505" s="305">
        <v>97112</v>
      </c>
      <c r="C6505" s="302" t="s">
        <v>7767</v>
      </c>
      <c r="D6505" s="305" t="s">
        <v>237</v>
      </c>
      <c r="E6505" s="306">
        <v>8.9800000000000005E-2</v>
      </c>
    </row>
    <row r="6506" spans="1:5" x14ac:dyDescent="0.25">
      <c r="A6506" s="302" t="s">
        <v>7757</v>
      </c>
      <c r="B6506" s="305">
        <v>103904</v>
      </c>
      <c r="C6506" s="302" t="s">
        <v>7768</v>
      </c>
      <c r="D6506" s="305" t="s">
        <v>237</v>
      </c>
      <c r="E6506" s="306">
        <v>0.1217</v>
      </c>
    </row>
    <row r="6507" spans="1:5" x14ac:dyDescent="0.25">
      <c r="A6507" s="302" t="s">
        <v>7757</v>
      </c>
      <c r="B6507" s="305">
        <v>103905</v>
      </c>
      <c r="C6507" s="302" t="s">
        <v>7769</v>
      </c>
      <c r="D6507" s="305" t="s">
        <v>237</v>
      </c>
      <c r="E6507" s="306">
        <v>0.1188</v>
      </c>
    </row>
    <row r="6508" spans="1:5" x14ac:dyDescent="0.25">
      <c r="A6508" s="302" t="s">
        <v>7757</v>
      </c>
      <c r="B6508" s="305">
        <v>103907</v>
      </c>
      <c r="C6508" s="302" t="s">
        <v>7770</v>
      </c>
      <c r="D6508" s="305" t="s">
        <v>237</v>
      </c>
      <c r="E6508" s="306">
        <v>0.1158</v>
      </c>
    </row>
    <row r="6509" spans="1:5" x14ac:dyDescent="0.25">
      <c r="A6509" s="302" t="s">
        <v>7757</v>
      </c>
      <c r="B6509" s="305">
        <v>103911</v>
      </c>
      <c r="C6509" s="302" t="s">
        <v>7771</v>
      </c>
      <c r="D6509" s="305" t="s">
        <v>237</v>
      </c>
      <c r="E6509" s="306">
        <v>9.4600000000000004E-2</v>
      </c>
    </row>
    <row r="6510" spans="1:5" x14ac:dyDescent="0.25">
      <c r="A6510" s="302" t="s">
        <v>7757</v>
      </c>
      <c r="B6510" s="305">
        <v>97104</v>
      </c>
      <c r="C6510" s="302" t="s">
        <v>7772</v>
      </c>
      <c r="D6510" s="305" t="s">
        <v>237</v>
      </c>
      <c r="E6510" s="306">
        <v>0.1182</v>
      </c>
    </row>
    <row r="6511" spans="1:5" x14ac:dyDescent="0.25">
      <c r="A6511" s="302" t="s">
        <v>7757</v>
      </c>
      <c r="B6511" s="305">
        <v>103906</v>
      </c>
      <c r="C6511" s="302" t="s">
        <v>7773</v>
      </c>
      <c r="D6511" s="305" t="s">
        <v>237</v>
      </c>
      <c r="E6511" s="306">
        <v>0.13400000000000001</v>
      </c>
    </row>
    <row r="6512" spans="1:5" x14ac:dyDescent="0.25">
      <c r="A6512" s="302" t="s">
        <v>7757</v>
      </c>
      <c r="B6512" s="305">
        <v>97105</v>
      </c>
      <c r="C6512" s="302" t="s">
        <v>7774</v>
      </c>
      <c r="D6512" s="305" t="s">
        <v>237</v>
      </c>
      <c r="E6512" s="306">
        <v>0.112</v>
      </c>
    </row>
    <row r="6513" spans="1:5" x14ac:dyDescent="0.25">
      <c r="A6513" s="302" t="s">
        <v>7757</v>
      </c>
      <c r="B6513" s="305">
        <v>97106</v>
      </c>
      <c r="C6513" s="302" t="s">
        <v>7775</v>
      </c>
      <c r="D6513" s="305" t="s">
        <v>237</v>
      </c>
      <c r="E6513" s="306">
        <v>0.10680000000000001</v>
      </c>
    </row>
    <row r="6514" spans="1:5" x14ac:dyDescent="0.25">
      <c r="A6514" s="302" t="s">
        <v>7757</v>
      </c>
      <c r="B6514" s="305">
        <v>97107</v>
      </c>
      <c r="C6514" s="302" t="s">
        <v>7776</v>
      </c>
      <c r="D6514" s="305" t="s">
        <v>237</v>
      </c>
      <c r="E6514" s="306">
        <v>9.9199999999999997E-2</v>
      </c>
    </row>
    <row r="6515" spans="1:5" x14ac:dyDescent="0.25">
      <c r="A6515" s="302" t="s">
        <v>7757</v>
      </c>
      <c r="B6515" s="305">
        <v>97108</v>
      </c>
      <c r="C6515" s="302" t="s">
        <v>7777</v>
      </c>
      <c r="D6515" s="305" t="s">
        <v>237</v>
      </c>
      <c r="E6515" s="306">
        <v>9.1800000000000007E-2</v>
      </c>
    </row>
    <row r="6516" spans="1:5" x14ac:dyDescent="0.25">
      <c r="A6516" s="302" t="s">
        <v>7757</v>
      </c>
      <c r="B6516" s="305">
        <v>97109</v>
      </c>
      <c r="C6516" s="302" t="s">
        <v>7778</v>
      </c>
      <c r="D6516" s="305" t="s">
        <v>237</v>
      </c>
      <c r="E6516" s="306">
        <v>9.0499999999999997E-2</v>
      </c>
    </row>
    <row r="6517" spans="1:5" x14ac:dyDescent="0.25">
      <c r="A6517" s="302" t="s">
        <v>7757</v>
      </c>
      <c r="B6517" s="305">
        <v>103913</v>
      </c>
      <c r="C6517" s="302" t="s">
        <v>7779</v>
      </c>
      <c r="D6517" s="305" t="s">
        <v>237</v>
      </c>
      <c r="E6517" s="306">
        <v>9.8799999999999999E-2</v>
      </c>
    </row>
    <row r="6518" spans="1:5" x14ac:dyDescent="0.25">
      <c r="A6518" s="302" t="s">
        <v>7757</v>
      </c>
      <c r="B6518" s="305">
        <v>103914</v>
      </c>
      <c r="C6518" s="302" t="s">
        <v>7780</v>
      </c>
      <c r="D6518" s="305" t="s">
        <v>237</v>
      </c>
      <c r="E6518" s="306">
        <v>9.5200000000000007E-2</v>
      </c>
    </row>
    <row r="6519" spans="1:5" x14ac:dyDescent="0.25">
      <c r="A6519" s="302" t="s">
        <v>7757</v>
      </c>
      <c r="B6519" s="305">
        <v>103915</v>
      </c>
      <c r="C6519" s="302" t="s">
        <v>7781</v>
      </c>
      <c r="D6519" s="305" t="s">
        <v>237</v>
      </c>
      <c r="E6519" s="306">
        <v>9.1700000000000004E-2</v>
      </c>
    </row>
    <row r="6520" spans="1:5" x14ac:dyDescent="0.25">
      <c r="A6520" s="302" t="s">
        <v>7757</v>
      </c>
      <c r="B6520" s="305">
        <v>103916</v>
      </c>
      <c r="C6520" s="302" t="s">
        <v>7782</v>
      </c>
      <c r="D6520" s="305" t="s">
        <v>237</v>
      </c>
      <c r="E6520" s="306">
        <v>8.8800000000000004E-2</v>
      </c>
    </row>
    <row r="6521" spans="1:5" x14ac:dyDescent="0.25">
      <c r="A6521" s="302" t="s">
        <v>7757</v>
      </c>
      <c r="B6521" s="305">
        <v>103917</v>
      </c>
      <c r="C6521" s="302" t="s">
        <v>610</v>
      </c>
      <c r="D6521" s="305" t="s">
        <v>237</v>
      </c>
      <c r="E6521" s="306">
        <v>8.3299999999999999E-2</v>
      </c>
    </row>
    <row r="6522" spans="1:5" x14ac:dyDescent="0.25">
      <c r="A6522" s="302" t="s">
        <v>7757</v>
      </c>
      <c r="B6522" s="305">
        <v>103918</v>
      </c>
      <c r="C6522" s="302" t="s">
        <v>7783</v>
      </c>
      <c r="D6522" s="305" t="s">
        <v>237</v>
      </c>
      <c r="E6522" s="306">
        <v>8.2299999999999998E-2</v>
      </c>
    </row>
    <row r="6523" spans="1:5" x14ac:dyDescent="0.25">
      <c r="A6523" s="302" t="s">
        <v>7757</v>
      </c>
      <c r="B6523" s="305">
        <v>103908</v>
      </c>
      <c r="C6523" s="302" t="s">
        <v>7784</v>
      </c>
      <c r="D6523" s="305" t="s">
        <v>237</v>
      </c>
      <c r="E6523" s="306">
        <v>0.1101</v>
      </c>
    </row>
    <row r="6524" spans="1:5" x14ac:dyDescent="0.25">
      <c r="A6524" s="302" t="s">
        <v>7757</v>
      </c>
      <c r="B6524" s="305">
        <v>103909</v>
      </c>
      <c r="C6524" s="302" t="s">
        <v>7785</v>
      </c>
      <c r="D6524" s="305" t="s">
        <v>237</v>
      </c>
      <c r="E6524" s="306">
        <v>0.1023</v>
      </c>
    </row>
    <row r="6525" spans="1:5" x14ac:dyDescent="0.25">
      <c r="A6525" s="302" t="s">
        <v>7757</v>
      </c>
      <c r="B6525" s="305">
        <v>103912</v>
      </c>
      <c r="C6525" s="302" t="s">
        <v>7786</v>
      </c>
      <c r="D6525" s="305" t="s">
        <v>237</v>
      </c>
      <c r="E6525" s="306">
        <v>9.3200000000000005E-2</v>
      </c>
    </row>
    <row r="6526" spans="1:5" x14ac:dyDescent="0.25">
      <c r="A6526" s="302" t="s">
        <v>7787</v>
      </c>
      <c r="B6526" s="305">
        <v>101979</v>
      </c>
      <c r="C6526" s="302" t="s">
        <v>7788</v>
      </c>
      <c r="D6526" s="305" t="s">
        <v>8</v>
      </c>
      <c r="E6526" s="306">
        <v>0.15040000000000001</v>
      </c>
    </row>
    <row r="6527" spans="1:5" x14ac:dyDescent="0.25">
      <c r="A6527" s="302" t="s">
        <v>7787</v>
      </c>
      <c r="B6527" s="305">
        <v>101966</v>
      </c>
      <c r="C6527" s="302" t="s">
        <v>7789</v>
      </c>
      <c r="D6527" s="305" t="s">
        <v>8</v>
      </c>
      <c r="E6527" s="306">
        <v>6.4600000000000005E-2</v>
      </c>
    </row>
    <row r="6528" spans="1:5" x14ac:dyDescent="0.25">
      <c r="A6528" s="302" t="s">
        <v>7787</v>
      </c>
      <c r="B6528" s="305">
        <v>101965</v>
      </c>
      <c r="C6528" s="302" t="s">
        <v>7790</v>
      </c>
      <c r="D6528" s="305" t="s">
        <v>8</v>
      </c>
      <c r="E6528" s="306">
        <v>0.1807</v>
      </c>
    </row>
    <row r="6529" spans="1:5" x14ac:dyDescent="0.25">
      <c r="A6529" s="302" t="s">
        <v>7791</v>
      </c>
      <c r="B6529" s="305">
        <v>92123</v>
      </c>
      <c r="C6529" s="302" t="s">
        <v>7792</v>
      </c>
      <c r="D6529" s="305" t="s">
        <v>38</v>
      </c>
      <c r="E6529" s="306">
        <v>0.6472</v>
      </c>
    </row>
    <row r="6530" spans="1:5" x14ac:dyDescent="0.25">
      <c r="A6530" s="302" t="s">
        <v>7791</v>
      </c>
      <c r="B6530" s="305">
        <v>92121</v>
      </c>
      <c r="C6530" s="302" t="s">
        <v>7793</v>
      </c>
      <c r="D6530" s="305" t="s">
        <v>38</v>
      </c>
      <c r="E6530" s="306">
        <v>0.92159999999999997</v>
      </c>
    </row>
    <row r="6531" spans="1:5" x14ac:dyDescent="0.25">
      <c r="A6531" s="302" t="s">
        <v>7791</v>
      </c>
      <c r="B6531" s="305">
        <v>92122</v>
      </c>
      <c r="C6531" s="302" t="s">
        <v>7794</v>
      </c>
      <c r="D6531" s="305" t="s">
        <v>38</v>
      </c>
      <c r="E6531" s="306">
        <v>1</v>
      </c>
    </row>
    <row r="6532" spans="1:5" x14ac:dyDescent="0.25">
      <c r="A6532" s="302" t="s">
        <v>7795</v>
      </c>
      <c r="B6532" s="305">
        <v>88412</v>
      </c>
      <c r="C6532" s="302" t="s">
        <v>7796</v>
      </c>
      <c r="D6532" s="305" t="s">
        <v>237</v>
      </c>
      <c r="E6532" s="306">
        <v>0.29970000000000002</v>
      </c>
    </row>
    <row r="6533" spans="1:5" x14ac:dyDescent="0.25">
      <c r="A6533" s="302" t="s">
        <v>7795</v>
      </c>
      <c r="B6533" s="305">
        <v>88411</v>
      </c>
      <c r="C6533" s="302" t="s">
        <v>7797</v>
      </c>
      <c r="D6533" s="305" t="s">
        <v>237</v>
      </c>
      <c r="E6533" s="306">
        <v>0.39229999999999998</v>
      </c>
    </row>
    <row r="6534" spans="1:5" x14ac:dyDescent="0.25">
      <c r="A6534" s="302" t="s">
        <v>7795</v>
      </c>
      <c r="B6534" s="305">
        <v>88415</v>
      </c>
      <c r="C6534" s="302" t="s">
        <v>7798</v>
      </c>
      <c r="D6534" s="305" t="s">
        <v>237</v>
      </c>
      <c r="E6534" s="306">
        <v>0.4249</v>
      </c>
    </row>
    <row r="6535" spans="1:5" x14ac:dyDescent="0.25">
      <c r="A6535" s="302" t="s">
        <v>7795</v>
      </c>
      <c r="B6535" s="305">
        <v>88413</v>
      </c>
      <c r="C6535" s="302" t="s">
        <v>7799</v>
      </c>
      <c r="D6535" s="305" t="s">
        <v>237</v>
      </c>
      <c r="E6535" s="306">
        <v>0.55300000000000005</v>
      </c>
    </row>
    <row r="6536" spans="1:5" x14ac:dyDescent="0.25">
      <c r="A6536" s="302" t="s">
        <v>7795</v>
      </c>
      <c r="B6536" s="305">
        <v>88414</v>
      </c>
      <c r="C6536" s="302" t="s">
        <v>7800</v>
      </c>
      <c r="D6536" s="305" t="s">
        <v>237</v>
      </c>
      <c r="E6536" s="306">
        <v>0.53510000000000002</v>
      </c>
    </row>
    <row r="6537" spans="1:5" x14ac:dyDescent="0.25">
      <c r="A6537" s="302" t="s">
        <v>7795</v>
      </c>
      <c r="B6537" s="305">
        <v>96131</v>
      </c>
      <c r="C6537" s="302" t="s">
        <v>7801</v>
      </c>
      <c r="D6537" s="305" t="s">
        <v>237</v>
      </c>
      <c r="E6537" s="306">
        <v>0.61280000000000001</v>
      </c>
    </row>
    <row r="6538" spans="1:5" x14ac:dyDescent="0.25">
      <c r="A6538" s="302" t="s">
        <v>7795</v>
      </c>
      <c r="B6538" s="305">
        <v>96126</v>
      </c>
      <c r="C6538" s="302" t="s">
        <v>7802</v>
      </c>
      <c r="D6538" s="305" t="s">
        <v>237</v>
      </c>
      <c r="E6538" s="306">
        <v>0.66469999999999996</v>
      </c>
    </row>
    <row r="6539" spans="1:5" x14ac:dyDescent="0.25">
      <c r="A6539" s="302" t="s">
        <v>7795</v>
      </c>
      <c r="B6539" s="305">
        <v>96132</v>
      </c>
      <c r="C6539" s="302" t="s">
        <v>7803</v>
      </c>
      <c r="D6539" s="305" t="s">
        <v>237</v>
      </c>
      <c r="E6539" s="306">
        <v>0.47320000000000001</v>
      </c>
    </row>
    <row r="6540" spans="1:5" x14ac:dyDescent="0.25">
      <c r="A6540" s="302" t="s">
        <v>7795</v>
      </c>
      <c r="B6540" s="305">
        <v>96127</v>
      </c>
      <c r="C6540" s="302" t="s">
        <v>7804</v>
      </c>
      <c r="D6540" s="305" t="s">
        <v>237</v>
      </c>
      <c r="E6540" s="306">
        <v>0.52990000000000004</v>
      </c>
    </row>
    <row r="6541" spans="1:5" x14ac:dyDescent="0.25">
      <c r="A6541" s="302" t="s">
        <v>7795</v>
      </c>
      <c r="B6541" s="305">
        <v>96135</v>
      </c>
      <c r="C6541" s="302" t="s">
        <v>427</v>
      </c>
      <c r="D6541" s="305" t="s">
        <v>237</v>
      </c>
      <c r="E6541" s="306">
        <v>0.64829999999999999</v>
      </c>
    </row>
    <row r="6542" spans="1:5" x14ac:dyDescent="0.25">
      <c r="A6542" s="302" t="s">
        <v>7795</v>
      </c>
      <c r="B6542" s="305">
        <v>96130</v>
      </c>
      <c r="C6542" s="302" t="s">
        <v>7805</v>
      </c>
      <c r="D6542" s="305" t="s">
        <v>237</v>
      </c>
      <c r="E6542" s="306">
        <v>0.69769999999999999</v>
      </c>
    </row>
    <row r="6543" spans="1:5" x14ac:dyDescent="0.25">
      <c r="A6543" s="302" t="s">
        <v>7795</v>
      </c>
      <c r="B6543" s="305">
        <v>96133</v>
      </c>
      <c r="C6543" s="302" t="s">
        <v>7806</v>
      </c>
      <c r="D6543" s="305" t="s">
        <v>237</v>
      </c>
      <c r="E6543" s="306">
        <v>0.76659999999999995</v>
      </c>
    </row>
    <row r="6544" spans="1:5" x14ac:dyDescent="0.25">
      <c r="A6544" s="302" t="s">
        <v>7795</v>
      </c>
      <c r="B6544" s="305">
        <v>96128</v>
      </c>
      <c r="C6544" s="302" t="s">
        <v>7807</v>
      </c>
      <c r="D6544" s="305" t="s">
        <v>237</v>
      </c>
      <c r="E6544" s="306">
        <v>0.80469999999999997</v>
      </c>
    </row>
    <row r="6545" spans="1:5" x14ac:dyDescent="0.25">
      <c r="A6545" s="302" t="s">
        <v>7795</v>
      </c>
      <c r="B6545" s="305">
        <v>96134</v>
      </c>
      <c r="C6545" s="302" t="s">
        <v>7808</v>
      </c>
      <c r="D6545" s="305" t="s">
        <v>237</v>
      </c>
      <c r="E6545" s="306">
        <v>0.75649999999999995</v>
      </c>
    </row>
    <row r="6546" spans="1:5" x14ac:dyDescent="0.25">
      <c r="A6546" s="302" t="s">
        <v>7795</v>
      </c>
      <c r="B6546" s="305">
        <v>96129</v>
      </c>
      <c r="C6546" s="302" t="s">
        <v>7809</v>
      </c>
      <c r="D6546" s="305" t="s">
        <v>237</v>
      </c>
      <c r="E6546" s="306">
        <v>0.79569999999999996</v>
      </c>
    </row>
    <row r="6547" spans="1:5" x14ac:dyDescent="0.25">
      <c r="A6547" s="302" t="s">
        <v>7795</v>
      </c>
      <c r="B6547" s="305">
        <v>88432</v>
      </c>
      <c r="C6547" s="302" t="s">
        <v>7810</v>
      </c>
      <c r="D6547" s="305" t="s">
        <v>237</v>
      </c>
      <c r="E6547" s="306">
        <v>0.45400000000000001</v>
      </c>
    </row>
    <row r="6548" spans="1:5" x14ac:dyDescent="0.25">
      <c r="A6548" s="302" t="s">
        <v>7795</v>
      </c>
      <c r="B6548" s="305">
        <v>88426</v>
      </c>
      <c r="C6548" s="302" t="s">
        <v>7811</v>
      </c>
      <c r="D6548" s="305" t="s">
        <v>237</v>
      </c>
      <c r="E6548" s="306">
        <v>0.18360000000000001</v>
      </c>
    </row>
    <row r="6549" spans="1:5" x14ac:dyDescent="0.25">
      <c r="A6549" s="302" t="s">
        <v>7795</v>
      </c>
      <c r="B6549" s="305">
        <v>88417</v>
      </c>
      <c r="C6549" s="302" t="s">
        <v>7812</v>
      </c>
      <c r="D6549" s="305" t="s">
        <v>237</v>
      </c>
      <c r="E6549" s="306">
        <v>0.1116</v>
      </c>
    </row>
    <row r="6550" spans="1:5" x14ac:dyDescent="0.25">
      <c r="A6550" s="302" t="s">
        <v>7795</v>
      </c>
      <c r="B6550" s="305">
        <v>88424</v>
      </c>
      <c r="C6550" s="302" t="s">
        <v>7813</v>
      </c>
      <c r="D6550" s="305" t="s">
        <v>237</v>
      </c>
      <c r="E6550" s="306">
        <v>0.28060000000000002</v>
      </c>
    </row>
    <row r="6551" spans="1:5" x14ac:dyDescent="0.25">
      <c r="A6551" s="302" t="s">
        <v>7795</v>
      </c>
      <c r="B6551" s="305">
        <v>88416</v>
      </c>
      <c r="C6551" s="302" t="s">
        <v>7814</v>
      </c>
      <c r="D6551" s="305" t="s">
        <v>237</v>
      </c>
      <c r="E6551" s="306">
        <v>0.1792</v>
      </c>
    </row>
    <row r="6552" spans="1:5" x14ac:dyDescent="0.25">
      <c r="A6552" s="302" t="s">
        <v>7795</v>
      </c>
      <c r="B6552" s="305">
        <v>88431</v>
      </c>
      <c r="C6552" s="302" t="s">
        <v>7815</v>
      </c>
      <c r="D6552" s="305" t="s">
        <v>237</v>
      </c>
      <c r="E6552" s="306">
        <v>0.31190000000000001</v>
      </c>
    </row>
    <row r="6553" spans="1:5" x14ac:dyDescent="0.25">
      <c r="A6553" s="302" t="s">
        <v>7795</v>
      </c>
      <c r="B6553" s="305">
        <v>88423</v>
      </c>
      <c r="C6553" s="302" t="s">
        <v>428</v>
      </c>
      <c r="D6553" s="305" t="s">
        <v>237</v>
      </c>
      <c r="E6553" s="306">
        <v>0.20250000000000001</v>
      </c>
    </row>
    <row r="6554" spans="1:5" x14ac:dyDescent="0.25">
      <c r="A6554" s="302" t="s">
        <v>7795</v>
      </c>
      <c r="B6554" s="305">
        <v>88428</v>
      </c>
      <c r="C6554" s="302" t="s">
        <v>7816</v>
      </c>
      <c r="D6554" s="305" t="s">
        <v>237</v>
      </c>
      <c r="E6554" s="306">
        <v>0.44500000000000001</v>
      </c>
    </row>
    <row r="6555" spans="1:5" x14ac:dyDescent="0.25">
      <c r="A6555" s="302" t="s">
        <v>7795</v>
      </c>
      <c r="B6555" s="305">
        <v>88420</v>
      </c>
      <c r="C6555" s="302" t="s">
        <v>7817</v>
      </c>
      <c r="D6555" s="305" t="s">
        <v>237</v>
      </c>
      <c r="E6555" s="306">
        <v>0.3105</v>
      </c>
    </row>
    <row r="6556" spans="1:5" x14ac:dyDescent="0.25">
      <c r="A6556" s="302" t="s">
        <v>7795</v>
      </c>
      <c r="B6556" s="305">
        <v>88429</v>
      </c>
      <c r="C6556" s="302" t="s">
        <v>7818</v>
      </c>
      <c r="D6556" s="305" t="s">
        <v>237</v>
      </c>
      <c r="E6556" s="306">
        <v>0.43109999999999998</v>
      </c>
    </row>
    <row r="6557" spans="1:5" x14ac:dyDescent="0.25">
      <c r="A6557" s="302" t="s">
        <v>7795</v>
      </c>
      <c r="B6557" s="305">
        <v>88421</v>
      </c>
      <c r="C6557" s="302" t="s">
        <v>7819</v>
      </c>
      <c r="D6557" s="305" t="s">
        <v>237</v>
      </c>
      <c r="E6557" s="306">
        <v>0.29830000000000001</v>
      </c>
    </row>
    <row r="6558" spans="1:5" x14ac:dyDescent="0.25">
      <c r="A6558" s="302" t="s">
        <v>7795</v>
      </c>
      <c r="B6558" s="305">
        <v>95622</v>
      </c>
      <c r="C6558" s="302" t="s">
        <v>7820</v>
      </c>
      <c r="D6558" s="305" t="s">
        <v>237</v>
      </c>
      <c r="E6558" s="306">
        <v>0.51829999999999998</v>
      </c>
    </row>
    <row r="6559" spans="1:5" x14ac:dyDescent="0.25">
      <c r="A6559" s="302" t="s">
        <v>7795</v>
      </c>
      <c r="B6559" s="305">
        <v>95623</v>
      </c>
      <c r="C6559" s="302" t="s">
        <v>7821</v>
      </c>
      <c r="D6559" s="305" t="s">
        <v>237</v>
      </c>
      <c r="E6559" s="306">
        <v>0.37869999999999998</v>
      </c>
    </row>
    <row r="6560" spans="1:5" x14ac:dyDescent="0.25">
      <c r="A6560" s="302" t="s">
        <v>7795</v>
      </c>
      <c r="B6560" s="305">
        <v>95626</v>
      </c>
      <c r="C6560" s="302" t="s">
        <v>7822</v>
      </c>
      <c r="D6560" s="305" t="s">
        <v>237</v>
      </c>
      <c r="E6560" s="306">
        <v>0.55600000000000005</v>
      </c>
    </row>
    <row r="6561" spans="1:5" x14ac:dyDescent="0.25">
      <c r="A6561" s="302" t="s">
        <v>7795</v>
      </c>
      <c r="B6561" s="305">
        <v>95624</v>
      </c>
      <c r="C6561" s="302" t="s">
        <v>7823</v>
      </c>
      <c r="D6561" s="305" t="s">
        <v>237</v>
      </c>
      <c r="E6561" s="306">
        <v>0.69030000000000002</v>
      </c>
    </row>
    <row r="6562" spans="1:5" x14ac:dyDescent="0.25">
      <c r="A6562" s="302" t="s">
        <v>7795</v>
      </c>
      <c r="B6562" s="305">
        <v>95625</v>
      </c>
      <c r="C6562" s="302" t="s">
        <v>7824</v>
      </c>
      <c r="D6562" s="305" t="s">
        <v>237</v>
      </c>
      <c r="E6562" s="306">
        <v>0.67849999999999999</v>
      </c>
    </row>
    <row r="6563" spans="1:5" x14ac:dyDescent="0.25">
      <c r="A6563" s="302" t="s">
        <v>7825</v>
      </c>
      <c r="B6563" s="305">
        <v>88497</v>
      </c>
      <c r="C6563" s="302" t="s">
        <v>459</v>
      </c>
      <c r="D6563" s="305" t="s">
        <v>237</v>
      </c>
      <c r="E6563" s="306">
        <v>0.68420000000000003</v>
      </c>
    </row>
    <row r="6564" spans="1:5" x14ac:dyDescent="0.25">
      <c r="A6564" s="302" t="s">
        <v>7825</v>
      </c>
      <c r="B6564" s="305">
        <v>88495</v>
      </c>
      <c r="C6564" s="302" t="s">
        <v>7826</v>
      </c>
      <c r="D6564" s="305" t="s">
        <v>237</v>
      </c>
      <c r="E6564" s="306">
        <v>0.73160000000000003</v>
      </c>
    </row>
    <row r="6565" spans="1:5" x14ac:dyDescent="0.25">
      <c r="A6565" s="302" t="s">
        <v>7825</v>
      </c>
      <c r="B6565" s="305">
        <v>88496</v>
      </c>
      <c r="C6565" s="302" t="s">
        <v>465</v>
      </c>
      <c r="D6565" s="305" t="s">
        <v>237</v>
      </c>
      <c r="E6565" s="306">
        <v>0.81669999999999998</v>
      </c>
    </row>
    <row r="6566" spans="1:5" x14ac:dyDescent="0.25">
      <c r="A6566" s="302" t="s">
        <v>7825</v>
      </c>
      <c r="B6566" s="305">
        <v>88494</v>
      </c>
      <c r="C6566" s="302" t="s">
        <v>7827</v>
      </c>
      <c r="D6566" s="305" t="s">
        <v>237</v>
      </c>
      <c r="E6566" s="306">
        <v>0.84850000000000003</v>
      </c>
    </row>
    <row r="6567" spans="1:5" x14ac:dyDescent="0.25">
      <c r="A6567" s="302" t="s">
        <v>7825</v>
      </c>
      <c r="B6567" s="305">
        <v>88485</v>
      </c>
      <c r="C6567" s="302" t="s">
        <v>7828</v>
      </c>
      <c r="D6567" s="305" t="s">
        <v>237</v>
      </c>
      <c r="E6567" s="306">
        <v>0.63400000000000001</v>
      </c>
    </row>
    <row r="6568" spans="1:5" x14ac:dyDescent="0.25">
      <c r="A6568" s="302" t="s">
        <v>7825</v>
      </c>
      <c r="B6568" s="305">
        <v>88484</v>
      </c>
      <c r="C6568" s="302" t="s">
        <v>7829</v>
      </c>
      <c r="D6568" s="305" t="s">
        <v>237</v>
      </c>
      <c r="E6568" s="306">
        <v>0.70760000000000001</v>
      </c>
    </row>
    <row r="6569" spans="1:5" x14ac:dyDescent="0.25">
      <c r="A6569" s="302" t="s">
        <v>7825</v>
      </c>
      <c r="B6569" s="305">
        <v>104641</v>
      </c>
      <c r="C6569" s="302" t="s">
        <v>7830</v>
      </c>
      <c r="D6569" s="305" t="s">
        <v>237</v>
      </c>
      <c r="E6569" s="306">
        <v>0.59530000000000005</v>
      </c>
    </row>
    <row r="6570" spans="1:5" x14ac:dyDescent="0.25">
      <c r="A6570" s="302" t="s">
        <v>7825</v>
      </c>
      <c r="B6570" s="305">
        <v>104639</v>
      </c>
      <c r="C6570" s="302" t="s">
        <v>7831</v>
      </c>
      <c r="D6570" s="305" t="s">
        <v>237</v>
      </c>
      <c r="E6570" s="306">
        <v>0.67190000000000005</v>
      </c>
    </row>
    <row r="6571" spans="1:5" x14ac:dyDescent="0.25">
      <c r="A6571" s="302" t="s">
        <v>7825</v>
      </c>
      <c r="B6571" s="305">
        <v>88489</v>
      </c>
      <c r="C6571" s="302" t="s">
        <v>7832</v>
      </c>
      <c r="D6571" s="305" t="s">
        <v>237</v>
      </c>
      <c r="E6571" s="306">
        <v>0.41810000000000003</v>
      </c>
    </row>
    <row r="6572" spans="1:5" x14ac:dyDescent="0.25">
      <c r="A6572" s="302" t="s">
        <v>7825</v>
      </c>
      <c r="B6572" s="305">
        <v>88488</v>
      </c>
      <c r="C6572" s="302" t="s">
        <v>7833</v>
      </c>
      <c r="D6572" s="305" t="s">
        <v>237</v>
      </c>
      <c r="E6572" s="306">
        <v>0.5</v>
      </c>
    </row>
    <row r="6573" spans="1:5" x14ac:dyDescent="0.25">
      <c r="A6573" s="302" t="s">
        <v>7825</v>
      </c>
      <c r="B6573" s="305">
        <v>104642</v>
      </c>
      <c r="C6573" s="302" t="s">
        <v>460</v>
      </c>
      <c r="D6573" s="305" t="s">
        <v>237</v>
      </c>
      <c r="E6573" s="306">
        <v>0.51449999999999996</v>
      </c>
    </row>
    <row r="6574" spans="1:5" x14ac:dyDescent="0.25">
      <c r="A6574" s="302" t="s">
        <v>7825</v>
      </c>
      <c r="B6574" s="305">
        <v>104640</v>
      </c>
      <c r="C6574" s="302" t="s">
        <v>466</v>
      </c>
      <c r="D6574" s="305" t="s">
        <v>237</v>
      </c>
      <c r="E6574" s="306">
        <v>0.59589999999999999</v>
      </c>
    </row>
    <row r="6575" spans="1:5" x14ac:dyDescent="0.25">
      <c r="A6575" s="302" t="s">
        <v>7825</v>
      </c>
      <c r="B6575" s="305">
        <v>95305</v>
      </c>
      <c r="C6575" s="302" t="s">
        <v>7834</v>
      </c>
      <c r="D6575" s="305" t="s">
        <v>237</v>
      </c>
      <c r="E6575" s="306">
        <v>0.36959999999999998</v>
      </c>
    </row>
    <row r="6576" spans="1:5" x14ac:dyDescent="0.25">
      <c r="A6576" s="302" t="s">
        <v>7825</v>
      </c>
      <c r="B6576" s="305">
        <v>95306</v>
      </c>
      <c r="C6576" s="302" t="s">
        <v>7835</v>
      </c>
      <c r="D6576" s="305" t="s">
        <v>237</v>
      </c>
      <c r="E6576" s="306">
        <v>0.44929999999999998</v>
      </c>
    </row>
    <row r="6577" spans="1:5" x14ac:dyDescent="0.25">
      <c r="A6577" s="302" t="s">
        <v>7836</v>
      </c>
      <c r="B6577" s="305">
        <v>102201</v>
      </c>
      <c r="C6577" s="302" t="s">
        <v>7837</v>
      </c>
      <c r="D6577" s="305" t="s">
        <v>237</v>
      </c>
      <c r="E6577" s="306">
        <v>0.63560000000000005</v>
      </c>
    </row>
    <row r="6578" spans="1:5" x14ac:dyDescent="0.25">
      <c r="A6578" s="302" t="s">
        <v>7836</v>
      </c>
      <c r="B6578" s="305">
        <v>102200</v>
      </c>
      <c r="C6578" s="302" t="s">
        <v>7838</v>
      </c>
      <c r="D6578" s="305" t="s">
        <v>237</v>
      </c>
      <c r="E6578" s="306">
        <v>0.45629999999999998</v>
      </c>
    </row>
    <row r="6579" spans="1:5" x14ac:dyDescent="0.25">
      <c r="A6579" s="302" t="s">
        <v>7836</v>
      </c>
      <c r="B6579" s="305">
        <v>102202</v>
      </c>
      <c r="C6579" s="302" t="s">
        <v>7839</v>
      </c>
      <c r="D6579" s="305" t="s">
        <v>237</v>
      </c>
      <c r="E6579" s="306">
        <v>0.17530000000000001</v>
      </c>
    </row>
    <row r="6580" spans="1:5" x14ac:dyDescent="0.25">
      <c r="A6580" s="302" t="s">
        <v>7836</v>
      </c>
      <c r="B6580" s="305">
        <v>102193</v>
      </c>
      <c r="C6580" s="302" t="s">
        <v>7840</v>
      </c>
      <c r="D6580" s="305" t="s">
        <v>237</v>
      </c>
      <c r="E6580" s="306">
        <v>0.72299999999999998</v>
      </c>
    </row>
    <row r="6581" spans="1:5" x14ac:dyDescent="0.25">
      <c r="A6581" s="302" t="s">
        <v>7836</v>
      </c>
      <c r="B6581" s="305">
        <v>102194</v>
      </c>
      <c r="C6581" s="302" t="s">
        <v>7841</v>
      </c>
      <c r="D6581" s="305" t="s">
        <v>237</v>
      </c>
      <c r="E6581" s="306">
        <v>0.90959999999999996</v>
      </c>
    </row>
    <row r="6582" spans="1:5" x14ac:dyDescent="0.25">
      <c r="A6582" s="302" t="s">
        <v>7836</v>
      </c>
      <c r="B6582" s="305">
        <v>102197</v>
      </c>
      <c r="C6582" s="302" t="s">
        <v>7842</v>
      </c>
      <c r="D6582" s="305" t="s">
        <v>237</v>
      </c>
      <c r="E6582" s="306">
        <v>0.26029999999999998</v>
      </c>
    </row>
    <row r="6583" spans="1:5" x14ac:dyDescent="0.25">
      <c r="A6583" s="302" t="s">
        <v>7836</v>
      </c>
      <c r="B6583" s="305">
        <v>102233</v>
      </c>
      <c r="C6583" s="302" t="s">
        <v>7843</v>
      </c>
      <c r="D6583" s="305" t="s">
        <v>237</v>
      </c>
      <c r="E6583" s="306">
        <v>0.54830000000000001</v>
      </c>
    </row>
    <row r="6584" spans="1:5" x14ac:dyDescent="0.25">
      <c r="A6584" s="302" t="s">
        <v>7836</v>
      </c>
      <c r="B6584" s="305">
        <v>102234</v>
      </c>
      <c r="C6584" s="302" t="s">
        <v>7844</v>
      </c>
      <c r="D6584" s="305" t="s">
        <v>237</v>
      </c>
      <c r="E6584" s="306">
        <v>0.54830000000000001</v>
      </c>
    </row>
    <row r="6585" spans="1:5" x14ac:dyDescent="0.25">
      <c r="A6585" s="302" t="s">
        <v>7836</v>
      </c>
      <c r="B6585" s="305">
        <v>102207</v>
      </c>
      <c r="C6585" s="302" t="s">
        <v>7845</v>
      </c>
      <c r="D6585" s="305" t="s">
        <v>237</v>
      </c>
      <c r="E6585" s="306">
        <v>0.621</v>
      </c>
    </row>
    <row r="6586" spans="1:5" x14ac:dyDescent="0.25">
      <c r="A6586" s="302" t="s">
        <v>7836</v>
      </c>
      <c r="B6586" s="305">
        <v>102217</v>
      </c>
      <c r="C6586" s="302" t="s">
        <v>7846</v>
      </c>
      <c r="D6586" s="305" t="s">
        <v>237</v>
      </c>
      <c r="E6586" s="306">
        <v>0.62039999999999995</v>
      </c>
    </row>
    <row r="6587" spans="1:5" x14ac:dyDescent="0.25">
      <c r="A6587" s="302" t="s">
        <v>7836</v>
      </c>
      <c r="B6587" s="305">
        <v>102227</v>
      </c>
      <c r="C6587" s="302" t="s">
        <v>7847</v>
      </c>
      <c r="D6587" s="305" t="s">
        <v>237</v>
      </c>
      <c r="E6587" s="306">
        <v>0.62019999999999997</v>
      </c>
    </row>
    <row r="6588" spans="1:5" x14ac:dyDescent="0.25">
      <c r="A6588" s="302" t="s">
        <v>7836</v>
      </c>
      <c r="B6588" s="305">
        <v>102209</v>
      </c>
      <c r="C6588" s="302" t="s">
        <v>7848</v>
      </c>
      <c r="D6588" s="305" t="s">
        <v>237</v>
      </c>
      <c r="E6588" s="306">
        <v>0.63329999999999997</v>
      </c>
    </row>
    <row r="6589" spans="1:5" x14ac:dyDescent="0.25">
      <c r="A6589" s="302" t="s">
        <v>7836</v>
      </c>
      <c r="B6589" s="305">
        <v>102219</v>
      </c>
      <c r="C6589" s="302" t="s">
        <v>7849</v>
      </c>
      <c r="D6589" s="305" t="s">
        <v>237</v>
      </c>
      <c r="E6589" s="306">
        <v>0.63229999999999997</v>
      </c>
    </row>
    <row r="6590" spans="1:5" x14ac:dyDescent="0.25">
      <c r="A6590" s="302" t="s">
        <v>7836</v>
      </c>
      <c r="B6590" s="305">
        <v>102229</v>
      </c>
      <c r="C6590" s="302" t="s">
        <v>7850</v>
      </c>
      <c r="D6590" s="305" t="s">
        <v>237</v>
      </c>
      <c r="E6590" s="306">
        <v>0.63219999999999998</v>
      </c>
    </row>
    <row r="6591" spans="1:5" x14ac:dyDescent="0.25">
      <c r="A6591" s="302" t="s">
        <v>7836</v>
      </c>
      <c r="B6591" s="305">
        <v>102210</v>
      </c>
      <c r="C6591" s="302" t="s">
        <v>7851</v>
      </c>
      <c r="D6591" s="305" t="s">
        <v>237</v>
      </c>
      <c r="E6591" s="306">
        <v>0.66590000000000005</v>
      </c>
    </row>
    <row r="6592" spans="1:5" x14ac:dyDescent="0.25">
      <c r="A6592" s="302" t="s">
        <v>7836</v>
      </c>
      <c r="B6592" s="305">
        <v>102220</v>
      </c>
      <c r="C6592" s="302" t="s">
        <v>7852</v>
      </c>
      <c r="D6592" s="305" t="s">
        <v>237</v>
      </c>
      <c r="E6592" s="306">
        <v>0.66520000000000001</v>
      </c>
    </row>
    <row r="6593" spans="1:5" x14ac:dyDescent="0.25">
      <c r="A6593" s="302" t="s">
        <v>7836</v>
      </c>
      <c r="B6593" s="305">
        <v>102230</v>
      </c>
      <c r="C6593" s="302" t="s">
        <v>7853</v>
      </c>
      <c r="D6593" s="305" t="s">
        <v>237</v>
      </c>
      <c r="E6593" s="306">
        <v>0.66490000000000005</v>
      </c>
    </row>
    <row r="6594" spans="1:5" x14ac:dyDescent="0.25">
      <c r="A6594" s="302" t="s">
        <v>7836</v>
      </c>
      <c r="B6594" s="305">
        <v>102208</v>
      </c>
      <c r="C6594" s="302" t="s">
        <v>7854</v>
      </c>
      <c r="D6594" s="305" t="s">
        <v>237</v>
      </c>
      <c r="E6594" s="306">
        <v>0.65380000000000005</v>
      </c>
    </row>
    <row r="6595" spans="1:5" x14ac:dyDescent="0.25">
      <c r="A6595" s="302" t="s">
        <v>7836</v>
      </c>
      <c r="B6595" s="305">
        <v>102218</v>
      </c>
      <c r="C6595" s="302" t="s">
        <v>7855</v>
      </c>
      <c r="D6595" s="305" t="s">
        <v>237</v>
      </c>
      <c r="E6595" s="306">
        <v>0.65400000000000003</v>
      </c>
    </row>
    <row r="6596" spans="1:5" x14ac:dyDescent="0.25">
      <c r="A6596" s="302" t="s">
        <v>7836</v>
      </c>
      <c r="B6596" s="305">
        <v>102228</v>
      </c>
      <c r="C6596" s="302" t="s">
        <v>7856</v>
      </c>
      <c r="D6596" s="305" t="s">
        <v>237</v>
      </c>
      <c r="E6596" s="306">
        <v>0.65339999999999998</v>
      </c>
    </row>
    <row r="6597" spans="1:5" x14ac:dyDescent="0.25">
      <c r="A6597" s="302" t="s">
        <v>7836</v>
      </c>
      <c r="B6597" s="305">
        <v>102203</v>
      </c>
      <c r="C6597" s="302" t="s">
        <v>7857</v>
      </c>
      <c r="D6597" s="305" t="s">
        <v>237</v>
      </c>
      <c r="E6597" s="306">
        <v>0.63770000000000004</v>
      </c>
    </row>
    <row r="6598" spans="1:5" x14ac:dyDescent="0.25">
      <c r="A6598" s="302" t="s">
        <v>7836</v>
      </c>
      <c r="B6598" s="305">
        <v>102213</v>
      </c>
      <c r="C6598" s="302" t="s">
        <v>7858</v>
      </c>
      <c r="D6598" s="305" t="s">
        <v>237</v>
      </c>
      <c r="E6598" s="306">
        <v>0.63739999999999997</v>
      </c>
    </row>
    <row r="6599" spans="1:5" x14ac:dyDescent="0.25">
      <c r="A6599" s="302" t="s">
        <v>7836</v>
      </c>
      <c r="B6599" s="305">
        <v>102223</v>
      </c>
      <c r="C6599" s="302" t="s">
        <v>650</v>
      </c>
      <c r="D6599" s="305" t="s">
        <v>237</v>
      </c>
      <c r="E6599" s="306">
        <v>0.63739999999999997</v>
      </c>
    </row>
    <row r="6600" spans="1:5" x14ac:dyDescent="0.25">
      <c r="A6600" s="302" t="s">
        <v>7836</v>
      </c>
      <c r="B6600" s="305">
        <v>102204</v>
      </c>
      <c r="C6600" s="302" t="s">
        <v>7859</v>
      </c>
      <c r="D6600" s="305" t="s">
        <v>237</v>
      </c>
      <c r="E6600" s="306">
        <v>0.61719999999999997</v>
      </c>
    </row>
    <row r="6601" spans="1:5" x14ac:dyDescent="0.25">
      <c r="A6601" s="302" t="s">
        <v>7836</v>
      </c>
      <c r="B6601" s="305">
        <v>102214</v>
      </c>
      <c r="C6601" s="302" t="s">
        <v>7860</v>
      </c>
      <c r="D6601" s="305" t="s">
        <v>237</v>
      </c>
      <c r="E6601" s="306">
        <v>0.61670000000000003</v>
      </c>
    </row>
    <row r="6602" spans="1:5" x14ac:dyDescent="0.25">
      <c r="A6602" s="302" t="s">
        <v>7836</v>
      </c>
      <c r="B6602" s="305">
        <v>102224</v>
      </c>
      <c r="C6602" s="302" t="s">
        <v>23</v>
      </c>
      <c r="D6602" s="305" t="s">
        <v>237</v>
      </c>
      <c r="E6602" s="306">
        <v>0.61680000000000001</v>
      </c>
    </row>
    <row r="6603" spans="1:5" x14ac:dyDescent="0.25">
      <c r="A6603" s="302" t="s">
        <v>7836</v>
      </c>
      <c r="B6603" s="305">
        <v>102205</v>
      </c>
      <c r="C6603" s="302" t="s">
        <v>7861</v>
      </c>
      <c r="D6603" s="305" t="s">
        <v>237</v>
      </c>
      <c r="E6603" s="306">
        <v>0.68920000000000003</v>
      </c>
    </row>
    <row r="6604" spans="1:5" x14ac:dyDescent="0.25">
      <c r="A6604" s="302" t="s">
        <v>7836</v>
      </c>
      <c r="B6604" s="305">
        <v>102215</v>
      </c>
      <c r="C6604" s="302" t="s">
        <v>7862</v>
      </c>
      <c r="D6604" s="305" t="s">
        <v>237</v>
      </c>
      <c r="E6604" s="306">
        <v>0.6885</v>
      </c>
    </row>
    <row r="6605" spans="1:5" x14ac:dyDescent="0.25">
      <c r="A6605" s="302" t="s">
        <v>7836</v>
      </c>
      <c r="B6605" s="305">
        <v>102225</v>
      </c>
      <c r="C6605" s="302" t="s">
        <v>7863</v>
      </c>
      <c r="D6605" s="305" t="s">
        <v>237</v>
      </c>
      <c r="E6605" s="306">
        <v>0.68830000000000002</v>
      </c>
    </row>
    <row r="6606" spans="1:5" x14ac:dyDescent="0.25">
      <c r="A6606" s="302" t="s">
        <v>7864</v>
      </c>
      <c r="B6606" s="305">
        <v>100718</v>
      </c>
      <c r="C6606" s="302" t="s">
        <v>7865</v>
      </c>
      <c r="D6606" s="305" t="s">
        <v>8</v>
      </c>
      <c r="E6606" s="306">
        <v>0.8125</v>
      </c>
    </row>
    <row r="6607" spans="1:5" x14ac:dyDescent="0.25">
      <c r="A6607" s="302" t="s">
        <v>7864</v>
      </c>
      <c r="B6607" s="305">
        <v>100716</v>
      </c>
      <c r="C6607" s="302" t="s">
        <v>7866</v>
      </c>
      <c r="D6607" s="305" t="s">
        <v>237</v>
      </c>
      <c r="E6607" s="306">
        <v>0.18820000000000001</v>
      </c>
    </row>
    <row r="6608" spans="1:5" x14ac:dyDescent="0.25">
      <c r="A6608" s="302" t="s">
        <v>7864</v>
      </c>
      <c r="B6608" s="305">
        <v>100717</v>
      </c>
      <c r="C6608" s="302" t="s">
        <v>7867</v>
      </c>
      <c r="D6608" s="305" t="s">
        <v>237</v>
      </c>
      <c r="E6608" s="306">
        <v>0.86509999999999998</v>
      </c>
    </row>
    <row r="6609" spans="1:5" x14ac:dyDescent="0.25">
      <c r="A6609" s="302" t="s">
        <v>7864</v>
      </c>
      <c r="B6609" s="305">
        <v>100754</v>
      </c>
      <c r="C6609" s="302" t="s">
        <v>7868</v>
      </c>
      <c r="D6609" s="305" t="s">
        <v>237</v>
      </c>
      <c r="E6609" s="306">
        <v>0.88229999999999997</v>
      </c>
    </row>
    <row r="6610" spans="1:5" x14ac:dyDescent="0.25">
      <c r="A6610" s="302" t="s">
        <v>7864</v>
      </c>
      <c r="B6610" s="305">
        <v>100736</v>
      </c>
      <c r="C6610" s="302" t="s">
        <v>7869</v>
      </c>
      <c r="D6610" s="305" t="s">
        <v>237</v>
      </c>
      <c r="E6610" s="306">
        <v>0.88260000000000005</v>
      </c>
    </row>
    <row r="6611" spans="1:5" x14ac:dyDescent="0.25">
      <c r="A6611" s="302" t="s">
        <v>7864</v>
      </c>
      <c r="B6611" s="305">
        <v>100753</v>
      </c>
      <c r="C6611" s="302" t="s">
        <v>990</v>
      </c>
      <c r="D6611" s="305" t="s">
        <v>237</v>
      </c>
      <c r="E6611" s="306">
        <v>0.77490000000000003</v>
      </c>
    </row>
    <row r="6612" spans="1:5" x14ac:dyDescent="0.25">
      <c r="A6612" s="302" t="s">
        <v>7864</v>
      </c>
      <c r="B6612" s="305">
        <v>100735</v>
      </c>
      <c r="C6612" s="302" t="s">
        <v>7870</v>
      </c>
      <c r="D6612" s="305" t="s">
        <v>237</v>
      </c>
      <c r="E6612" s="306">
        <v>0.77480000000000004</v>
      </c>
    </row>
    <row r="6613" spans="1:5" x14ac:dyDescent="0.25">
      <c r="A6613" s="302" t="s">
        <v>7864</v>
      </c>
      <c r="B6613" s="305">
        <v>100734</v>
      </c>
      <c r="C6613" s="302" t="s">
        <v>7871</v>
      </c>
      <c r="D6613" s="305" t="s">
        <v>237</v>
      </c>
      <c r="E6613" s="306">
        <v>0.84970000000000001</v>
      </c>
    </row>
    <row r="6614" spans="1:5" x14ac:dyDescent="0.25">
      <c r="A6614" s="302" t="s">
        <v>7864</v>
      </c>
      <c r="B6614" s="305">
        <v>100733</v>
      </c>
      <c r="C6614" s="302" t="s">
        <v>1058</v>
      </c>
      <c r="D6614" s="305" t="s">
        <v>237</v>
      </c>
      <c r="E6614" s="306">
        <v>0.73719999999999997</v>
      </c>
    </row>
    <row r="6615" spans="1:5" x14ac:dyDescent="0.25">
      <c r="A6615" s="302" t="s">
        <v>7864</v>
      </c>
      <c r="B6615" s="305">
        <v>100740</v>
      </c>
      <c r="C6615" s="302" t="s">
        <v>7872</v>
      </c>
      <c r="D6615" s="305" t="s">
        <v>237</v>
      </c>
      <c r="E6615" s="306">
        <v>0.52300000000000002</v>
      </c>
    </row>
    <row r="6616" spans="1:5" x14ac:dyDescent="0.25">
      <c r="A6616" s="302" t="s">
        <v>7864</v>
      </c>
      <c r="B6616" s="305">
        <v>100758</v>
      </c>
      <c r="C6616" s="302" t="s">
        <v>7873</v>
      </c>
      <c r="D6616" s="305" t="s">
        <v>237</v>
      </c>
      <c r="E6616" s="306">
        <v>0.77129999999999999</v>
      </c>
    </row>
    <row r="6617" spans="1:5" x14ac:dyDescent="0.25">
      <c r="A6617" s="302" t="s">
        <v>7864</v>
      </c>
      <c r="B6617" s="305">
        <v>100742</v>
      </c>
      <c r="C6617" s="302" t="s">
        <v>7874</v>
      </c>
      <c r="D6617" s="305" t="s">
        <v>237</v>
      </c>
      <c r="E6617" s="306">
        <v>0.77180000000000004</v>
      </c>
    </row>
    <row r="6618" spans="1:5" x14ac:dyDescent="0.25">
      <c r="A6618" s="302" t="s">
        <v>7864</v>
      </c>
      <c r="B6618" s="305">
        <v>100739</v>
      </c>
      <c r="C6618" s="302" t="s">
        <v>7875</v>
      </c>
      <c r="D6618" s="305" t="s">
        <v>237</v>
      </c>
      <c r="E6618" s="306">
        <v>0.15590000000000001</v>
      </c>
    </row>
    <row r="6619" spans="1:5" x14ac:dyDescent="0.25">
      <c r="A6619" s="302" t="s">
        <v>7864</v>
      </c>
      <c r="B6619" s="305">
        <v>100757</v>
      </c>
      <c r="C6619" s="302" t="s">
        <v>7876</v>
      </c>
      <c r="D6619" s="305" t="s">
        <v>237</v>
      </c>
      <c r="E6619" s="306">
        <v>0.59089999999999998</v>
      </c>
    </row>
    <row r="6620" spans="1:5" x14ac:dyDescent="0.25">
      <c r="A6620" s="302" t="s">
        <v>7864</v>
      </c>
      <c r="B6620" s="305">
        <v>100741</v>
      </c>
      <c r="C6620" s="302" t="s">
        <v>7877</v>
      </c>
      <c r="D6620" s="305" t="s">
        <v>237</v>
      </c>
      <c r="E6620" s="306">
        <v>0.59089999999999998</v>
      </c>
    </row>
    <row r="6621" spans="1:5" x14ac:dyDescent="0.25">
      <c r="A6621" s="302" t="s">
        <v>7864</v>
      </c>
      <c r="B6621" s="305">
        <v>100744</v>
      </c>
      <c r="C6621" s="302" t="s">
        <v>7878</v>
      </c>
      <c r="D6621" s="305" t="s">
        <v>237</v>
      </c>
      <c r="E6621" s="306">
        <v>0.53069999999999995</v>
      </c>
    </row>
    <row r="6622" spans="1:5" x14ac:dyDescent="0.25">
      <c r="A6622" s="302" t="s">
        <v>7864</v>
      </c>
      <c r="B6622" s="305">
        <v>100760</v>
      </c>
      <c r="C6622" s="302" t="s">
        <v>7879</v>
      </c>
      <c r="D6622" s="305" t="s">
        <v>237</v>
      </c>
      <c r="E6622" s="306">
        <v>0.77659999999999996</v>
      </c>
    </row>
    <row r="6623" spans="1:5" x14ac:dyDescent="0.25">
      <c r="A6623" s="302" t="s">
        <v>7864</v>
      </c>
      <c r="B6623" s="305">
        <v>100746</v>
      </c>
      <c r="C6623" s="302" t="s">
        <v>7880</v>
      </c>
      <c r="D6623" s="305" t="s">
        <v>237</v>
      </c>
      <c r="E6623" s="306">
        <v>0.77710000000000001</v>
      </c>
    </row>
    <row r="6624" spans="1:5" x14ac:dyDescent="0.25">
      <c r="A6624" s="302" t="s">
        <v>7864</v>
      </c>
      <c r="B6624" s="305">
        <v>100743</v>
      </c>
      <c r="C6624" s="302" t="s">
        <v>7881</v>
      </c>
      <c r="D6624" s="305" t="s">
        <v>237</v>
      </c>
      <c r="E6624" s="306">
        <v>0.1595</v>
      </c>
    </row>
    <row r="6625" spans="1:5" x14ac:dyDescent="0.25">
      <c r="A6625" s="302" t="s">
        <v>7864</v>
      </c>
      <c r="B6625" s="305">
        <v>100759</v>
      </c>
      <c r="C6625" s="302" t="s">
        <v>1059</v>
      </c>
      <c r="D6625" s="305" t="s">
        <v>237</v>
      </c>
      <c r="E6625" s="306">
        <v>0.59750000000000003</v>
      </c>
    </row>
    <row r="6626" spans="1:5" x14ac:dyDescent="0.25">
      <c r="A6626" s="302" t="s">
        <v>7864</v>
      </c>
      <c r="B6626" s="305">
        <v>100745</v>
      </c>
      <c r="C6626" s="302" t="s">
        <v>7882</v>
      </c>
      <c r="D6626" s="305" t="s">
        <v>237</v>
      </c>
      <c r="E6626" s="306">
        <v>0.59750000000000003</v>
      </c>
    </row>
    <row r="6627" spans="1:5" x14ac:dyDescent="0.25">
      <c r="A6627" s="302" t="s">
        <v>7864</v>
      </c>
      <c r="B6627" s="305">
        <v>100748</v>
      </c>
      <c r="C6627" s="302" t="s">
        <v>7883</v>
      </c>
      <c r="D6627" s="305" t="s">
        <v>237</v>
      </c>
      <c r="E6627" s="306">
        <v>0.52749999999999997</v>
      </c>
    </row>
    <row r="6628" spans="1:5" x14ac:dyDescent="0.25">
      <c r="A6628" s="302" t="s">
        <v>7864</v>
      </c>
      <c r="B6628" s="305">
        <v>100762</v>
      </c>
      <c r="C6628" s="302" t="s">
        <v>7884</v>
      </c>
      <c r="D6628" s="305" t="s">
        <v>237</v>
      </c>
      <c r="E6628" s="306">
        <v>0.77439999999999998</v>
      </c>
    </row>
    <row r="6629" spans="1:5" x14ac:dyDescent="0.25">
      <c r="A6629" s="302" t="s">
        <v>7864</v>
      </c>
      <c r="B6629" s="305">
        <v>100750</v>
      </c>
      <c r="C6629" s="302" t="s">
        <v>7885</v>
      </c>
      <c r="D6629" s="305" t="s">
        <v>237</v>
      </c>
      <c r="E6629" s="306">
        <v>0.77490000000000003</v>
      </c>
    </row>
    <row r="6630" spans="1:5" x14ac:dyDescent="0.25">
      <c r="A6630" s="302" t="s">
        <v>7864</v>
      </c>
      <c r="B6630" s="305">
        <v>100747</v>
      </c>
      <c r="C6630" s="302" t="s">
        <v>7886</v>
      </c>
      <c r="D6630" s="305" t="s">
        <v>237</v>
      </c>
      <c r="E6630" s="306">
        <v>0.15790000000000001</v>
      </c>
    </row>
    <row r="6631" spans="1:5" x14ac:dyDescent="0.25">
      <c r="A6631" s="302" t="s">
        <v>7864</v>
      </c>
      <c r="B6631" s="305">
        <v>100761</v>
      </c>
      <c r="C6631" s="302" t="s">
        <v>7887</v>
      </c>
      <c r="D6631" s="305" t="s">
        <v>237</v>
      </c>
      <c r="E6631" s="306">
        <v>0.59470000000000001</v>
      </c>
    </row>
    <row r="6632" spans="1:5" x14ac:dyDescent="0.25">
      <c r="A6632" s="302" t="s">
        <v>7864</v>
      </c>
      <c r="B6632" s="305">
        <v>100749</v>
      </c>
      <c r="C6632" s="302" t="s">
        <v>7888</v>
      </c>
      <c r="D6632" s="305" t="s">
        <v>237</v>
      </c>
      <c r="E6632" s="306">
        <v>0.59489999999999998</v>
      </c>
    </row>
    <row r="6633" spans="1:5" x14ac:dyDescent="0.25">
      <c r="A6633" s="302" t="s">
        <v>7864</v>
      </c>
      <c r="B6633" s="305">
        <v>100720</v>
      </c>
      <c r="C6633" s="302" t="s">
        <v>7889</v>
      </c>
      <c r="D6633" s="305" t="s">
        <v>237</v>
      </c>
      <c r="E6633" s="306">
        <v>0.55220000000000002</v>
      </c>
    </row>
    <row r="6634" spans="1:5" x14ac:dyDescent="0.25">
      <c r="A6634" s="302" t="s">
        <v>7864</v>
      </c>
      <c r="B6634" s="305">
        <v>100722</v>
      </c>
      <c r="C6634" s="302" t="s">
        <v>7890</v>
      </c>
      <c r="D6634" s="305" t="s">
        <v>237</v>
      </c>
      <c r="E6634" s="306">
        <v>0.79010000000000002</v>
      </c>
    </row>
    <row r="6635" spans="1:5" x14ac:dyDescent="0.25">
      <c r="A6635" s="302" t="s">
        <v>7864</v>
      </c>
      <c r="B6635" s="305">
        <v>100719</v>
      </c>
      <c r="C6635" s="302" t="s">
        <v>7891</v>
      </c>
      <c r="D6635" s="305" t="s">
        <v>237</v>
      </c>
      <c r="E6635" s="306">
        <v>0.1535</v>
      </c>
    </row>
    <row r="6636" spans="1:5" x14ac:dyDescent="0.25">
      <c r="A6636" s="302" t="s">
        <v>7864</v>
      </c>
      <c r="B6636" s="305">
        <v>100721</v>
      </c>
      <c r="C6636" s="302" t="s">
        <v>7892</v>
      </c>
      <c r="D6636" s="305" t="s">
        <v>237</v>
      </c>
      <c r="E6636" s="306">
        <v>0.58179999999999998</v>
      </c>
    </row>
    <row r="6637" spans="1:5" x14ac:dyDescent="0.25">
      <c r="A6637" s="302" t="s">
        <v>7864</v>
      </c>
      <c r="B6637" s="305">
        <v>100724</v>
      </c>
      <c r="C6637" s="302" t="s">
        <v>7893</v>
      </c>
      <c r="D6637" s="305" t="s">
        <v>237</v>
      </c>
      <c r="E6637" s="306">
        <v>0.42030000000000001</v>
      </c>
    </row>
    <row r="6638" spans="1:5" x14ac:dyDescent="0.25">
      <c r="A6638" s="302" t="s">
        <v>7864</v>
      </c>
      <c r="B6638" s="305">
        <v>100726</v>
      </c>
      <c r="C6638" s="302" t="s">
        <v>7894</v>
      </c>
      <c r="D6638" s="305" t="s">
        <v>237</v>
      </c>
      <c r="E6638" s="306">
        <v>0.69410000000000005</v>
      </c>
    </row>
    <row r="6639" spans="1:5" x14ac:dyDescent="0.25">
      <c r="A6639" s="302" t="s">
        <v>7864</v>
      </c>
      <c r="B6639" s="305">
        <v>100723</v>
      </c>
      <c r="C6639" s="302" t="s">
        <v>7895</v>
      </c>
      <c r="D6639" s="305" t="s">
        <v>237</v>
      </c>
      <c r="E6639" s="306">
        <v>0.14299999999999999</v>
      </c>
    </row>
    <row r="6640" spans="1:5" x14ac:dyDescent="0.25">
      <c r="A6640" s="302" t="s">
        <v>7864</v>
      </c>
      <c r="B6640" s="305">
        <v>100725</v>
      </c>
      <c r="C6640" s="302" t="s">
        <v>7896</v>
      </c>
      <c r="D6640" s="305" t="s">
        <v>237</v>
      </c>
      <c r="E6640" s="306">
        <v>0.57550000000000001</v>
      </c>
    </row>
    <row r="6641" spans="1:5" x14ac:dyDescent="0.25">
      <c r="A6641" s="302" t="s">
        <v>7864</v>
      </c>
      <c r="B6641" s="305">
        <v>100752</v>
      </c>
      <c r="C6641" s="302" t="s">
        <v>7897</v>
      </c>
      <c r="D6641" s="305" t="s">
        <v>237</v>
      </c>
      <c r="E6641" s="306">
        <v>0.2447</v>
      </c>
    </row>
    <row r="6642" spans="1:5" x14ac:dyDescent="0.25">
      <c r="A6642" s="302" t="s">
        <v>7864</v>
      </c>
      <c r="B6642" s="305">
        <v>100730</v>
      </c>
      <c r="C6642" s="302" t="s">
        <v>7898</v>
      </c>
      <c r="D6642" s="305" t="s">
        <v>237</v>
      </c>
      <c r="E6642" s="306">
        <v>0.24460000000000001</v>
      </c>
    </row>
    <row r="6643" spans="1:5" x14ac:dyDescent="0.25">
      <c r="A6643" s="302" t="s">
        <v>7864</v>
      </c>
      <c r="B6643" s="305">
        <v>100751</v>
      </c>
      <c r="C6643" s="302" t="s">
        <v>718</v>
      </c>
      <c r="D6643" s="305" t="s">
        <v>237</v>
      </c>
      <c r="E6643" s="306">
        <v>8.2799999999999999E-2</v>
      </c>
    </row>
    <row r="6644" spans="1:5" x14ac:dyDescent="0.25">
      <c r="A6644" s="302" t="s">
        <v>7864</v>
      </c>
      <c r="B6644" s="305">
        <v>100729</v>
      </c>
      <c r="C6644" s="302" t="s">
        <v>7899</v>
      </c>
      <c r="D6644" s="305" t="s">
        <v>237</v>
      </c>
      <c r="E6644" s="306">
        <v>8.2600000000000007E-2</v>
      </c>
    </row>
    <row r="6645" spans="1:5" x14ac:dyDescent="0.25">
      <c r="A6645" s="302" t="s">
        <v>7864</v>
      </c>
      <c r="B6645" s="305">
        <v>100728</v>
      </c>
      <c r="C6645" s="302" t="s">
        <v>7900</v>
      </c>
      <c r="D6645" s="305" t="s">
        <v>237</v>
      </c>
      <c r="E6645" s="306">
        <v>0.2414</v>
      </c>
    </row>
    <row r="6646" spans="1:5" x14ac:dyDescent="0.25">
      <c r="A6646" s="302" t="s">
        <v>7864</v>
      </c>
      <c r="B6646" s="305">
        <v>100727</v>
      </c>
      <c r="C6646" s="302" t="s">
        <v>7901</v>
      </c>
      <c r="D6646" s="305" t="s">
        <v>237</v>
      </c>
      <c r="E6646" s="306">
        <v>6.2899999999999998E-2</v>
      </c>
    </row>
    <row r="6647" spans="1:5" x14ac:dyDescent="0.25">
      <c r="A6647" s="302" t="s">
        <v>7902</v>
      </c>
      <c r="B6647" s="305">
        <v>102499</v>
      </c>
      <c r="C6647" s="302" t="s">
        <v>7903</v>
      </c>
      <c r="D6647" s="305" t="s">
        <v>237</v>
      </c>
      <c r="E6647" s="306">
        <v>0.41270000000000001</v>
      </c>
    </row>
    <row r="6648" spans="1:5" x14ac:dyDescent="0.25">
      <c r="A6648" s="302" t="s">
        <v>7902</v>
      </c>
      <c r="B6648" s="305">
        <v>102505</v>
      </c>
      <c r="C6648" s="302" t="s">
        <v>7904</v>
      </c>
      <c r="D6648" s="305" t="s">
        <v>8</v>
      </c>
      <c r="E6648" s="306">
        <v>0.87619999999999998</v>
      </c>
    </row>
    <row r="6649" spans="1:5" x14ac:dyDescent="0.25">
      <c r="A6649" s="302" t="s">
        <v>7902</v>
      </c>
      <c r="B6649" s="305">
        <v>102504</v>
      </c>
      <c r="C6649" s="302" t="s">
        <v>7905</v>
      </c>
      <c r="D6649" s="305" t="s">
        <v>8</v>
      </c>
      <c r="E6649" s="306">
        <v>0.89610000000000001</v>
      </c>
    </row>
    <row r="6650" spans="1:5" x14ac:dyDescent="0.25">
      <c r="A6650" s="302" t="s">
        <v>7902</v>
      </c>
      <c r="B6650" s="305">
        <v>102506</v>
      </c>
      <c r="C6650" s="302" t="s">
        <v>7906</v>
      </c>
      <c r="D6650" s="305" t="s">
        <v>8</v>
      </c>
      <c r="E6650" s="306">
        <v>0.81330000000000002</v>
      </c>
    </row>
    <row r="6651" spans="1:5" x14ac:dyDescent="0.25">
      <c r="A6651" s="302" t="s">
        <v>7902</v>
      </c>
      <c r="B6651" s="305">
        <v>102500</v>
      </c>
      <c r="C6651" s="302" t="s">
        <v>7907</v>
      </c>
      <c r="D6651" s="305" t="s">
        <v>8</v>
      </c>
      <c r="E6651" s="306">
        <v>0.66600000000000004</v>
      </c>
    </row>
    <row r="6652" spans="1:5" x14ac:dyDescent="0.25">
      <c r="A6652" s="302" t="s">
        <v>7902</v>
      </c>
      <c r="B6652" s="305">
        <v>102507</v>
      </c>
      <c r="C6652" s="302" t="s">
        <v>7908</v>
      </c>
      <c r="D6652" s="305" t="s">
        <v>8</v>
      </c>
      <c r="E6652" s="306">
        <v>0.46529999999999999</v>
      </c>
    </row>
    <row r="6653" spans="1:5" x14ac:dyDescent="0.25">
      <c r="A6653" s="302" t="s">
        <v>7902</v>
      </c>
      <c r="B6653" s="305">
        <v>102512</v>
      </c>
      <c r="C6653" s="302" t="s">
        <v>294</v>
      </c>
      <c r="D6653" s="305" t="s">
        <v>8</v>
      </c>
      <c r="E6653" s="306">
        <v>0.38440000000000002</v>
      </c>
    </row>
    <row r="6654" spans="1:5" x14ac:dyDescent="0.25">
      <c r="A6654" s="302" t="s">
        <v>7902</v>
      </c>
      <c r="B6654" s="305">
        <v>102501</v>
      </c>
      <c r="C6654" s="302" t="s">
        <v>7909</v>
      </c>
      <c r="D6654" s="305" t="s">
        <v>237</v>
      </c>
      <c r="E6654" s="306">
        <v>0.61150000000000004</v>
      </c>
    </row>
    <row r="6655" spans="1:5" x14ac:dyDescent="0.25">
      <c r="A6655" s="302" t="s">
        <v>7902</v>
      </c>
      <c r="B6655" s="305">
        <v>102508</v>
      </c>
      <c r="C6655" s="302" t="s">
        <v>251</v>
      </c>
      <c r="D6655" s="305" t="s">
        <v>237</v>
      </c>
      <c r="E6655" s="306">
        <v>0.34310000000000002</v>
      </c>
    </row>
    <row r="6656" spans="1:5" x14ac:dyDescent="0.25">
      <c r="A6656" s="302" t="s">
        <v>7902</v>
      </c>
      <c r="B6656" s="305">
        <v>102509</v>
      </c>
      <c r="C6656" s="302" t="s">
        <v>7910</v>
      </c>
      <c r="D6656" s="305" t="s">
        <v>237</v>
      </c>
      <c r="E6656" s="306">
        <v>0.47470000000000001</v>
      </c>
    </row>
    <row r="6657" spans="1:5" x14ac:dyDescent="0.25">
      <c r="A6657" s="302" t="s">
        <v>7902</v>
      </c>
      <c r="B6657" s="305">
        <v>102498</v>
      </c>
      <c r="C6657" s="302" t="s">
        <v>239</v>
      </c>
      <c r="D6657" s="305" t="s">
        <v>8</v>
      </c>
      <c r="E6657" s="306">
        <v>0.8861</v>
      </c>
    </row>
    <row r="6658" spans="1:5" x14ac:dyDescent="0.25">
      <c r="A6658" s="302" t="s">
        <v>7902</v>
      </c>
      <c r="B6658" s="305">
        <v>102491</v>
      </c>
      <c r="C6658" s="302" t="s">
        <v>7911</v>
      </c>
      <c r="D6658" s="305" t="s">
        <v>237</v>
      </c>
      <c r="E6658" s="306">
        <v>0.4713</v>
      </c>
    </row>
    <row r="6659" spans="1:5" x14ac:dyDescent="0.25">
      <c r="A6659" s="302" t="s">
        <v>7902</v>
      </c>
      <c r="B6659" s="305">
        <v>102492</v>
      </c>
      <c r="C6659" s="302" t="s">
        <v>7912</v>
      </c>
      <c r="D6659" s="305" t="s">
        <v>237</v>
      </c>
      <c r="E6659" s="306">
        <v>0.49199999999999999</v>
      </c>
    </row>
    <row r="6660" spans="1:5" x14ac:dyDescent="0.25">
      <c r="A6660" s="302" t="s">
        <v>7902</v>
      </c>
      <c r="B6660" s="305">
        <v>102494</v>
      </c>
      <c r="C6660" s="302" t="s">
        <v>1337</v>
      </c>
      <c r="D6660" s="305" t="s">
        <v>237</v>
      </c>
      <c r="E6660" s="306">
        <v>0.15459999999999999</v>
      </c>
    </row>
    <row r="6661" spans="1:5" x14ac:dyDescent="0.25">
      <c r="A6661" s="302" t="s">
        <v>7902</v>
      </c>
      <c r="B6661" s="305">
        <v>102496</v>
      </c>
      <c r="C6661" s="302" t="s">
        <v>7913</v>
      </c>
      <c r="D6661" s="305" t="s">
        <v>8</v>
      </c>
      <c r="E6661" s="306">
        <v>0.35070000000000001</v>
      </c>
    </row>
    <row r="6662" spans="1:5" x14ac:dyDescent="0.25">
      <c r="A6662" s="302" t="s">
        <v>7902</v>
      </c>
      <c r="B6662" s="305">
        <v>102497</v>
      </c>
      <c r="C6662" s="302" t="s">
        <v>7914</v>
      </c>
      <c r="D6662" s="305" t="s">
        <v>8</v>
      </c>
      <c r="E6662" s="306">
        <v>0.62980000000000003</v>
      </c>
    </row>
    <row r="6663" spans="1:5" x14ac:dyDescent="0.25">
      <c r="A6663" s="302" t="s">
        <v>7902</v>
      </c>
      <c r="B6663" s="305">
        <v>102520</v>
      </c>
      <c r="C6663" s="302" t="s">
        <v>7915</v>
      </c>
      <c r="D6663" s="305" t="s">
        <v>237</v>
      </c>
      <c r="E6663" s="306">
        <v>0.77170000000000005</v>
      </c>
    </row>
    <row r="6664" spans="1:5" x14ac:dyDescent="0.25">
      <c r="A6664" s="302" t="s">
        <v>7902</v>
      </c>
      <c r="B6664" s="305">
        <v>102513</v>
      </c>
      <c r="C6664" s="302" t="s">
        <v>7916</v>
      </c>
      <c r="D6664" s="305" t="s">
        <v>237</v>
      </c>
      <c r="E6664" s="306">
        <v>0.73009999999999997</v>
      </c>
    </row>
    <row r="6665" spans="1:5" x14ac:dyDescent="0.25">
      <c r="A6665" s="302" t="s">
        <v>7902</v>
      </c>
      <c r="B6665" s="305">
        <v>102489</v>
      </c>
      <c r="C6665" s="302" t="s">
        <v>7917</v>
      </c>
      <c r="D6665" s="305" t="s">
        <v>237</v>
      </c>
      <c r="E6665" s="306">
        <v>0.498</v>
      </c>
    </row>
    <row r="6666" spans="1:5" x14ac:dyDescent="0.25">
      <c r="A6666" s="302" t="s">
        <v>7902</v>
      </c>
      <c r="B6666" s="305">
        <v>102488</v>
      </c>
      <c r="C6666" s="302" t="s">
        <v>7918</v>
      </c>
      <c r="D6666" s="305" t="s">
        <v>237</v>
      </c>
      <c r="E6666" s="306">
        <v>0.97199999999999998</v>
      </c>
    </row>
    <row r="6667" spans="1:5" x14ac:dyDescent="0.25">
      <c r="A6667" s="302" t="s">
        <v>7919</v>
      </c>
      <c r="B6667" s="305">
        <v>101746</v>
      </c>
      <c r="C6667" s="302" t="s">
        <v>649</v>
      </c>
      <c r="D6667" s="305" t="s">
        <v>237</v>
      </c>
      <c r="E6667" s="306">
        <v>4.48E-2</v>
      </c>
    </row>
    <row r="6668" spans="1:5" x14ac:dyDescent="0.25">
      <c r="A6668" s="302" t="s">
        <v>7919</v>
      </c>
      <c r="B6668" s="305">
        <v>98679</v>
      </c>
      <c r="C6668" s="302" t="s">
        <v>7920</v>
      </c>
      <c r="D6668" s="305" t="s">
        <v>237</v>
      </c>
      <c r="E6668" s="306">
        <v>0.44090000000000001</v>
      </c>
    </row>
    <row r="6669" spans="1:5" x14ac:dyDescent="0.25">
      <c r="A6669" s="302" t="s">
        <v>7919</v>
      </c>
      <c r="B6669" s="305">
        <v>98680</v>
      </c>
      <c r="C6669" s="302" t="s">
        <v>7921</v>
      </c>
      <c r="D6669" s="305" t="s">
        <v>237</v>
      </c>
      <c r="E6669" s="306">
        <v>0.40789999999999998</v>
      </c>
    </row>
    <row r="6670" spans="1:5" x14ac:dyDescent="0.25">
      <c r="A6670" s="302" t="s">
        <v>7919</v>
      </c>
      <c r="B6670" s="305">
        <v>101749</v>
      </c>
      <c r="C6670" s="302" t="s">
        <v>7922</v>
      </c>
      <c r="D6670" s="305" t="s">
        <v>237</v>
      </c>
      <c r="E6670" s="306">
        <v>0.38979999999999998</v>
      </c>
    </row>
    <row r="6671" spans="1:5" x14ac:dyDescent="0.25">
      <c r="A6671" s="302" t="s">
        <v>7919</v>
      </c>
      <c r="B6671" s="305">
        <v>98681</v>
      </c>
      <c r="C6671" s="302" t="s">
        <v>7923</v>
      </c>
      <c r="D6671" s="305" t="s">
        <v>237</v>
      </c>
      <c r="E6671" s="306">
        <v>0.41520000000000001</v>
      </c>
    </row>
    <row r="6672" spans="1:5" x14ac:dyDescent="0.25">
      <c r="A6672" s="302" t="s">
        <v>7919</v>
      </c>
      <c r="B6672" s="305">
        <v>98682</v>
      </c>
      <c r="C6672" s="302" t="s">
        <v>7924</v>
      </c>
      <c r="D6672" s="305" t="s">
        <v>237</v>
      </c>
      <c r="E6672" s="306">
        <v>0.38619999999999999</v>
      </c>
    </row>
    <row r="6673" spans="1:5" x14ac:dyDescent="0.25">
      <c r="A6673" s="302" t="s">
        <v>7919</v>
      </c>
      <c r="B6673" s="305">
        <v>101750</v>
      </c>
      <c r="C6673" s="302" t="s">
        <v>7925</v>
      </c>
      <c r="D6673" s="305" t="s">
        <v>237</v>
      </c>
      <c r="E6673" s="306">
        <v>0.37059999999999998</v>
      </c>
    </row>
    <row r="6674" spans="1:5" x14ac:dyDescent="0.25">
      <c r="A6674" s="302" t="s">
        <v>7919</v>
      </c>
      <c r="B6674" s="305">
        <v>101737</v>
      </c>
      <c r="C6674" s="302" t="s">
        <v>7926</v>
      </c>
      <c r="D6674" s="305" t="s">
        <v>237</v>
      </c>
      <c r="E6674" s="306">
        <v>0.16250000000000001</v>
      </c>
    </row>
    <row r="6675" spans="1:5" x14ac:dyDescent="0.25">
      <c r="A6675" s="302" t="s">
        <v>7919</v>
      </c>
      <c r="B6675" s="305">
        <v>101735</v>
      </c>
      <c r="C6675" s="302" t="s">
        <v>7927</v>
      </c>
      <c r="D6675" s="305" t="s">
        <v>237</v>
      </c>
      <c r="E6675" s="306">
        <v>7.6399999999999996E-2</v>
      </c>
    </row>
    <row r="6676" spans="1:5" x14ac:dyDescent="0.25">
      <c r="A6676" s="302" t="s">
        <v>7919</v>
      </c>
      <c r="B6676" s="305">
        <v>101734</v>
      </c>
      <c r="C6676" s="302" t="s">
        <v>7928</v>
      </c>
      <c r="D6676" s="305" t="s">
        <v>237</v>
      </c>
      <c r="E6676" s="306">
        <v>7.8200000000000006E-2</v>
      </c>
    </row>
    <row r="6677" spans="1:5" x14ac:dyDescent="0.25">
      <c r="A6677" s="302" t="s">
        <v>7919</v>
      </c>
      <c r="B6677" s="305">
        <v>101736</v>
      </c>
      <c r="C6677" s="302" t="s">
        <v>7929</v>
      </c>
      <c r="D6677" s="305" t="s">
        <v>237</v>
      </c>
      <c r="E6677" s="306">
        <v>0.19239999999999999</v>
      </c>
    </row>
    <row r="6678" spans="1:5" x14ac:dyDescent="0.25">
      <c r="A6678" s="302" t="s">
        <v>7919</v>
      </c>
      <c r="B6678" s="305">
        <v>101733</v>
      </c>
      <c r="C6678" s="302" t="s">
        <v>7930</v>
      </c>
      <c r="D6678" s="305" t="s">
        <v>237</v>
      </c>
      <c r="E6678" s="306">
        <v>0.11749999999999999</v>
      </c>
    </row>
    <row r="6679" spans="1:5" x14ac:dyDescent="0.25">
      <c r="A6679" s="302" t="s">
        <v>7919</v>
      </c>
      <c r="B6679" s="305">
        <v>98678</v>
      </c>
      <c r="C6679" s="302" t="s">
        <v>7931</v>
      </c>
      <c r="D6679" s="305" t="s">
        <v>237</v>
      </c>
      <c r="E6679" s="306">
        <v>2.7699999999999999E-2</v>
      </c>
    </row>
    <row r="6680" spans="1:5" x14ac:dyDescent="0.25">
      <c r="A6680" s="302" t="s">
        <v>7919</v>
      </c>
      <c r="B6680" s="305">
        <v>101747</v>
      </c>
      <c r="C6680" s="302" t="s">
        <v>7932</v>
      </c>
      <c r="D6680" s="305" t="s">
        <v>237</v>
      </c>
      <c r="E6680" s="306">
        <v>4.9200000000000001E-2</v>
      </c>
    </row>
    <row r="6681" spans="1:5" x14ac:dyDescent="0.25">
      <c r="A6681" s="302" t="s">
        <v>7919</v>
      </c>
      <c r="B6681" s="305">
        <v>104162</v>
      </c>
      <c r="C6681" s="302" t="s">
        <v>7933</v>
      </c>
      <c r="D6681" s="305" t="s">
        <v>237</v>
      </c>
      <c r="E6681" s="306">
        <v>0.36709999999999998</v>
      </c>
    </row>
    <row r="6682" spans="1:5" x14ac:dyDescent="0.25">
      <c r="A6682" s="302" t="s">
        <v>7919</v>
      </c>
      <c r="B6682" s="305">
        <v>98671</v>
      </c>
      <c r="C6682" s="302" t="s">
        <v>7934</v>
      </c>
      <c r="D6682" s="305" t="s">
        <v>237</v>
      </c>
      <c r="E6682" s="306">
        <v>0.1018</v>
      </c>
    </row>
    <row r="6683" spans="1:5" x14ac:dyDescent="0.25">
      <c r="A6683" s="302" t="s">
        <v>7919</v>
      </c>
      <c r="B6683" s="305">
        <v>101092</v>
      </c>
      <c r="C6683" s="302" t="s">
        <v>100</v>
      </c>
      <c r="D6683" s="305" t="s">
        <v>237</v>
      </c>
      <c r="E6683" s="306">
        <v>0.12330000000000001</v>
      </c>
    </row>
    <row r="6684" spans="1:5" x14ac:dyDescent="0.25">
      <c r="A6684" s="302" t="s">
        <v>7919</v>
      </c>
      <c r="B6684" s="305">
        <v>101091</v>
      </c>
      <c r="C6684" s="302" t="s">
        <v>7935</v>
      </c>
      <c r="D6684" s="305" t="s">
        <v>237</v>
      </c>
      <c r="E6684" s="306">
        <v>0.30509999999999998</v>
      </c>
    </row>
    <row r="6685" spans="1:5" x14ac:dyDescent="0.25">
      <c r="A6685" s="302" t="s">
        <v>7919</v>
      </c>
      <c r="B6685" s="305">
        <v>101726</v>
      </c>
      <c r="C6685" s="302" t="s">
        <v>7936</v>
      </c>
      <c r="D6685" s="305" t="s">
        <v>237</v>
      </c>
      <c r="E6685" s="306">
        <v>0.42599999999999999</v>
      </c>
    </row>
    <row r="6686" spans="1:5" x14ac:dyDescent="0.25">
      <c r="A6686" s="302" t="s">
        <v>7919</v>
      </c>
      <c r="B6686" s="305">
        <v>101725</v>
      </c>
      <c r="C6686" s="302" t="s">
        <v>7937</v>
      </c>
      <c r="D6686" s="305" t="s">
        <v>237</v>
      </c>
      <c r="E6686" s="306">
        <v>0.6079</v>
      </c>
    </row>
    <row r="6687" spans="1:5" x14ac:dyDescent="0.25">
      <c r="A6687" s="302" t="s">
        <v>7919</v>
      </c>
      <c r="B6687" s="305">
        <v>98672</v>
      </c>
      <c r="C6687" s="302" t="s">
        <v>7938</v>
      </c>
      <c r="D6687" s="305" t="s">
        <v>237</v>
      </c>
      <c r="E6687" s="306">
        <v>5.91E-2</v>
      </c>
    </row>
    <row r="6688" spans="1:5" x14ac:dyDescent="0.25">
      <c r="A6688" s="302" t="s">
        <v>7919</v>
      </c>
      <c r="B6688" s="305">
        <v>101093</v>
      </c>
      <c r="C6688" s="302" t="s">
        <v>7939</v>
      </c>
      <c r="D6688" s="305" t="s">
        <v>237</v>
      </c>
      <c r="E6688" s="306">
        <v>7.2400000000000006E-2</v>
      </c>
    </row>
    <row r="6689" spans="1:5" x14ac:dyDescent="0.25">
      <c r="A6689" s="302" t="s">
        <v>7919</v>
      </c>
      <c r="B6689" s="305">
        <v>101732</v>
      </c>
      <c r="C6689" s="302" t="s">
        <v>7940</v>
      </c>
      <c r="D6689" s="305" t="s">
        <v>237</v>
      </c>
      <c r="E6689" s="306">
        <v>0.3493</v>
      </c>
    </row>
    <row r="6690" spans="1:5" x14ac:dyDescent="0.25">
      <c r="A6690" s="302" t="s">
        <v>7919</v>
      </c>
      <c r="B6690" s="305">
        <v>101731</v>
      </c>
      <c r="C6690" s="302" t="s">
        <v>7941</v>
      </c>
      <c r="D6690" s="305" t="s">
        <v>237</v>
      </c>
      <c r="E6690" s="306">
        <v>0.15429999999999999</v>
      </c>
    </row>
    <row r="6691" spans="1:5" x14ac:dyDescent="0.25">
      <c r="A6691" s="302" t="s">
        <v>7919</v>
      </c>
      <c r="B6691" s="305">
        <v>101090</v>
      </c>
      <c r="C6691" s="302" t="s">
        <v>7942</v>
      </c>
      <c r="D6691" s="305" t="s">
        <v>237</v>
      </c>
      <c r="E6691" s="306">
        <v>0.12479999999999999</v>
      </c>
    </row>
    <row r="6692" spans="1:5" x14ac:dyDescent="0.25">
      <c r="A6692" s="302" t="s">
        <v>7919</v>
      </c>
      <c r="B6692" s="305">
        <v>101751</v>
      </c>
      <c r="C6692" s="302" t="s">
        <v>7943</v>
      </c>
      <c r="D6692" s="305" t="s">
        <v>237</v>
      </c>
      <c r="E6692" s="306">
        <v>8.4699999999999998E-2</v>
      </c>
    </row>
    <row r="6693" spans="1:5" x14ac:dyDescent="0.25">
      <c r="A6693" s="302" t="s">
        <v>7919</v>
      </c>
      <c r="B6693" s="305">
        <v>101729</v>
      </c>
      <c r="C6693" s="302" t="s">
        <v>7944</v>
      </c>
      <c r="D6693" s="305" t="s">
        <v>237</v>
      </c>
      <c r="E6693" s="306">
        <v>5.9900000000000002E-2</v>
      </c>
    </row>
    <row r="6694" spans="1:5" x14ac:dyDescent="0.25">
      <c r="A6694" s="302" t="s">
        <v>7919</v>
      </c>
      <c r="B6694" s="305">
        <v>101094</v>
      </c>
      <c r="C6694" s="302" t="s">
        <v>7945</v>
      </c>
      <c r="D6694" s="305" t="s">
        <v>8</v>
      </c>
      <c r="E6694" s="306">
        <v>0.1154</v>
      </c>
    </row>
    <row r="6695" spans="1:5" x14ac:dyDescent="0.25">
      <c r="A6695" s="302" t="s">
        <v>7919</v>
      </c>
      <c r="B6695" s="305">
        <v>101727</v>
      </c>
      <c r="C6695" s="302" t="s">
        <v>7946</v>
      </c>
      <c r="D6695" s="305" t="s">
        <v>237</v>
      </c>
      <c r="E6695" s="306">
        <v>3.9E-2</v>
      </c>
    </row>
    <row r="6696" spans="1:5" x14ac:dyDescent="0.25">
      <c r="A6696" s="302" t="s">
        <v>7919</v>
      </c>
      <c r="B6696" s="305">
        <v>101748</v>
      </c>
      <c r="C6696" s="302" t="s">
        <v>7947</v>
      </c>
      <c r="D6696" s="305" t="s">
        <v>237</v>
      </c>
      <c r="E6696" s="306">
        <v>0.9526</v>
      </c>
    </row>
    <row r="6697" spans="1:5" x14ac:dyDescent="0.25">
      <c r="A6697" s="302" t="s">
        <v>7919</v>
      </c>
      <c r="B6697" s="305">
        <v>101742</v>
      </c>
      <c r="C6697" s="302" t="s">
        <v>7948</v>
      </c>
      <c r="D6697" s="305" t="s">
        <v>8</v>
      </c>
      <c r="E6697" s="306">
        <v>0.4612</v>
      </c>
    </row>
    <row r="6698" spans="1:5" x14ac:dyDescent="0.25">
      <c r="A6698" s="302" t="s">
        <v>7919</v>
      </c>
      <c r="B6698" s="305">
        <v>101740</v>
      </c>
      <c r="C6698" s="302" t="s">
        <v>7949</v>
      </c>
      <c r="D6698" s="305" t="s">
        <v>8</v>
      </c>
      <c r="E6698" s="306">
        <v>0.61129999999999995</v>
      </c>
    </row>
    <row r="6699" spans="1:5" x14ac:dyDescent="0.25">
      <c r="A6699" s="302" t="s">
        <v>7919</v>
      </c>
      <c r="B6699" s="305">
        <v>98685</v>
      </c>
      <c r="C6699" s="302" t="s">
        <v>7950</v>
      </c>
      <c r="D6699" s="305" t="s">
        <v>8</v>
      </c>
      <c r="E6699" s="306">
        <v>0.1409</v>
      </c>
    </row>
    <row r="6700" spans="1:5" x14ac:dyDescent="0.25">
      <c r="A6700" s="302" t="s">
        <v>7919</v>
      </c>
      <c r="B6700" s="305">
        <v>98686</v>
      </c>
      <c r="C6700" s="302" t="s">
        <v>7951</v>
      </c>
      <c r="D6700" s="305" t="s">
        <v>8</v>
      </c>
      <c r="E6700" s="306">
        <v>0.71489999999999998</v>
      </c>
    </row>
    <row r="6701" spans="1:5" x14ac:dyDescent="0.25">
      <c r="A6701" s="302" t="s">
        <v>7919</v>
      </c>
      <c r="B6701" s="305">
        <v>101739</v>
      </c>
      <c r="C6701" s="302" t="s">
        <v>7952</v>
      </c>
      <c r="D6701" s="305" t="s">
        <v>8</v>
      </c>
      <c r="E6701" s="306">
        <v>0.40810000000000002</v>
      </c>
    </row>
    <row r="6702" spans="1:5" x14ac:dyDescent="0.25">
      <c r="A6702" s="302" t="s">
        <v>7919</v>
      </c>
      <c r="B6702" s="305">
        <v>101738</v>
      </c>
      <c r="C6702" s="302" t="s">
        <v>7953</v>
      </c>
      <c r="D6702" s="305" t="s">
        <v>8</v>
      </c>
      <c r="E6702" s="306">
        <v>0.38740000000000002</v>
      </c>
    </row>
    <row r="6703" spans="1:5" x14ac:dyDescent="0.25">
      <c r="A6703" s="302" t="s">
        <v>7919</v>
      </c>
      <c r="B6703" s="305">
        <v>101741</v>
      </c>
      <c r="C6703" s="302" t="s">
        <v>7954</v>
      </c>
      <c r="D6703" s="305" t="s">
        <v>8</v>
      </c>
      <c r="E6703" s="306">
        <v>0.874</v>
      </c>
    </row>
    <row r="6704" spans="1:5" x14ac:dyDescent="0.25">
      <c r="A6704" s="302" t="s">
        <v>7919</v>
      </c>
      <c r="B6704" s="305">
        <v>98697</v>
      </c>
      <c r="C6704" s="302" t="s">
        <v>7955</v>
      </c>
      <c r="D6704" s="305" t="s">
        <v>8</v>
      </c>
      <c r="E6704" s="306">
        <v>0.12970000000000001</v>
      </c>
    </row>
    <row r="6705" spans="1:5" x14ac:dyDescent="0.25">
      <c r="A6705" s="302" t="s">
        <v>7919</v>
      </c>
      <c r="B6705" s="305">
        <v>98688</v>
      </c>
      <c r="C6705" s="302" t="s">
        <v>7956</v>
      </c>
      <c r="D6705" s="305" t="s">
        <v>8</v>
      </c>
      <c r="E6705" s="306">
        <v>7.3200000000000001E-2</v>
      </c>
    </row>
    <row r="6706" spans="1:5" x14ac:dyDescent="0.25">
      <c r="A6706" s="302" t="s">
        <v>7919</v>
      </c>
      <c r="B6706" s="305">
        <v>98689</v>
      </c>
      <c r="C6706" s="302" t="s">
        <v>99</v>
      </c>
      <c r="D6706" s="305" t="s">
        <v>8</v>
      </c>
      <c r="E6706" s="306">
        <v>0.1812</v>
      </c>
    </row>
    <row r="6707" spans="1:5" x14ac:dyDescent="0.25">
      <c r="A6707" s="302" t="s">
        <v>7919</v>
      </c>
      <c r="B6707" s="305">
        <v>98695</v>
      </c>
      <c r="C6707" s="302" t="s">
        <v>7957</v>
      </c>
      <c r="D6707" s="305" t="s">
        <v>8</v>
      </c>
      <c r="E6707" s="306">
        <v>0.15890000000000001</v>
      </c>
    </row>
    <row r="6708" spans="1:5" x14ac:dyDescent="0.25">
      <c r="A6708" s="302" t="s">
        <v>7958</v>
      </c>
      <c r="B6708" s="305">
        <v>100606</v>
      </c>
      <c r="C6708" s="302" t="s">
        <v>7959</v>
      </c>
      <c r="D6708" s="305" t="s">
        <v>36</v>
      </c>
      <c r="E6708" s="306">
        <v>0.3982</v>
      </c>
    </row>
    <row r="6709" spans="1:5" x14ac:dyDescent="0.25">
      <c r="A6709" s="302" t="s">
        <v>7958</v>
      </c>
      <c r="B6709" s="305">
        <v>100604</v>
      </c>
      <c r="C6709" s="302" t="s">
        <v>7960</v>
      </c>
      <c r="D6709" s="305" t="s">
        <v>36</v>
      </c>
      <c r="E6709" s="306">
        <v>0.28349999999999997</v>
      </c>
    </row>
    <row r="6710" spans="1:5" x14ac:dyDescent="0.25">
      <c r="A6710" s="302" t="s">
        <v>7958</v>
      </c>
      <c r="B6710" s="305">
        <v>100605</v>
      </c>
      <c r="C6710" s="302" t="s">
        <v>7961</v>
      </c>
      <c r="D6710" s="305" t="s">
        <v>36</v>
      </c>
      <c r="E6710" s="306">
        <v>0.35170000000000001</v>
      </c>
    </row>
    <row r="6711" spans="1:5" x14ac:dyDescent="0.25">
      <c r="A6711" s="302" t="s">
        <v>7958</v>
      </c>
      <c r="B6711" s="305">
        <v>100580</v>
      </c>
      <c r="C6711" s="302" t="s">
        <v>7962</v>
      </c>
      <c r="D6711" s="305" t="s">
        <v>36</v>
      </c>
      <c r="E6711" s="306">
        <v>0.32640000000000002</v>
      </c>
    </row>
    <row r="6712" spans="1:5" x14ac:dyDescent="0.25">
      <c r="A6712" s="302" t="s">
        <v>7958</v>
      </c>
      <c r="B6712" s="305">
        <v>100579</v>
      </c>
      <c r="C6712" s="302" t="s">
        <v>7963</v>
      </c>
      <c r="D6712" s="305" t="s">
        <v>36</v>
      </c>
      <c r="E6712" s="306">
        <v>0.28560000000000002</v>
      </c>
    </row>
    <row r="6713" spans="1:5" x14ac:dyDescent="0.25">
      <c r="A6713" s="302" t="s">
        <v>7958</v>
      </c>
      <c r="B6713" s="305">
        <v>100609</v>
      </c>
      <c r="C6713" s="302" t="s">
        <v>7964</v>
      </c>
      <c r="D6713" s="305" t="s">
        <v>36</v>
      </c>
      <c r="E6713" s="306">
        <v>0.3987</v>
      </c>
    </row>
    <row r="6714" spans="1:5" x14ac:dyDescent="0.25">
      <c r="A6714" s="302" t="s">
        <v>7958</v>
      </c>
      <c r="B6714" s="305">
        <v>100607</v>
      </c>
      <c r="C6714" s="302" t="s">
        <v>7965</v>
      </c>
      <c r="D6714" s="305" t="s">
        <v>36</v>
      </c>
      <c r="E6714" s="306">
        <v>0.27929999999999999</v>
      </c>
    </row>
    <row r="6715" spans="1:5" x14ac:dyDescent="0.25">
      <c r="A6715" s="302" t="s">
        <v>7958</v>
      </c>
      <c r="B6715" s="305">
        <v>100608</v>
      </c>
      <c r="C6715" s="302" t="s">
        <v>7966</v>
      </c>
      <c r="D6715" s="305" t="s">
        <v>36</v>
      </c>
      <c r="E6715" s="306">
        <v>0.34989999999999999</v>
      </c>
    </row>
    <row r="6716" spans="1:5" x14ac:dyDescent="0.25">
      <c r="A6716" s="302" t="s">
        <v>7958</v>
      </c>
      <c r="B6716" s="305">
        <v>100582</v>
      </c>
      <c r="C6716" s="302" t="s">
        <v>7967</v>
      </c>
      <c r="D6716" s="305" t="s">
        <v>36</v>
      </c>
      <c r="E6716" s="306">
        <v>0.35010000000000002</v>
      </c>
    </row>
    <row r="6717" spans="1:5" x14ac:dyDescent="0.25">
      <c r="A6717" s="302" t="s">
        <v>7958</v>
      </c>
      <c r="B6717" s="305">
        <v>100581</v>
      </c>
      <c r="C6717" s="302" t="s">
        <v>7968</v>
      </c>
      <c r="D6717" s="305" t="s">
        <v>36</v>
      </c>
      <c r="E6717" s="306">
        <v>0.28220000000000001</v>
      </c>
    </row>
    <row r="6718" spans="1:5" x14ac:dyDescent="0.25">
      <c r="A6718" s="302" t="s">
        <v>7958</v>
      </c>
      <c r="B6718" s="305">
        <v>100613</v>
      </c>
      <c r="C6718" s="302" t="s">
        <v>7969</v>
      </c>
      <c r="D6718" s="305" t="s">
        <v>36</v>
      </c>
      <c r="E6718" s="306">
        <v>0.39910000000000001</v>
      </c>
    </row>
    <row r="6719" spans="1:5" x14ac:dyDescent="0.25">
      <c r="A6719" s="302" t="s">
        <v>7958</v>
      </c>
      <c r="B6719" s="305">
        <v>100610</v>
      </c>
      <c r="C6719" s="302" t="s">
        <v>7970</v>
      </c>
      <c r="D6719" s="305" t="s">
        <v>36</v>
      </c>
      <c r="E6719" s="306">
        <v>0.27510000000000001</v>
      </c>
    </row>
    <row r="6720" spans="1:5" x14ac:dyDescent="0.25">
      <c r="A6720" s="302" t="s">
        <v>7958</v>
      </c>
      <c r="B6720" s="305">
        <v>100611</v>
      </c>
      <c r="C6720" s="302" t="s">
        <v>7971</v>
      </c>
      <c r="D6720" s="305" t="s">
        <v>36</v>
      </c>
      <c r="E6720" s="306">
        <v>0.31459999999999999</v>
      </c>
    </row>
    <row r="6721" spans="1:5" x14ac:dyDescent="0.25">
      <c r="A6721" s="302" t="s">
        <v>7958</v>
      </c>
      <c r="B6721" s="305">
        <v>100612</v>
      </c>
      <c r="C6721" s="302" t="s">
        <v>7972</v>
      </c>
      <c r="D6721" s="305" t="s">
        <v>36</v>
      </c>
      <c r="E6721" s="306">
        <v>0.34810000000000002</v>
      </c>
    </row>
    <row r="6722" spans="1:5" x14ac:dyDescent="0.25">
      <c r="A6722" s="302" t="s">
        <v>7958</v>
      </c>
      <c r="B6722" s="305">
        <v>100584</v>
      </c>
      <c r="C6722" s="302" t="s">
        <v>7973</v>
      </c>
      <c r="D6722" s="305" t="s">
        <v>36</v>
      </c>
      <c r="E6722" s="306">
        <v>0.32140000000000002</v>
      </c>
    </row>
    <row r="6723" spans="1:5" x14ac:dyDescent="0.25">
      <c r="A6723" s="302" t="s">
        <v>7958</v>
      </c>
      <c r="B6723" s="305">
        <v>100583</v>
      </c>
      <c r="C6723" s="302" t="s">
        <v>7974</v>
      </c>
      <c r="D6723" s="305" t="s">
        <v>36</v>
      </c>
      <c r="E6723" s="306">
        <v>0.28000000000000003</v>
      </c>
    </row>
    <row r="6724" spans="1:5" x14ac:dyDescent="0.25">
      <c r="A6724" s="302" t="s">
        <v>7958</v>
      </c>
      <c r="B6724" s="305">
        <v>100616</v>
      </c>
      <c r="C6724" s="302" t="s">
        <v>7975</v>
      </c>
      <c r="D6724" s="305" t="s">
        <v>36</v>
      </c>
      <c r="E6724" s="306">
        <v>0.40060000000000001</v>
      </c>
    </row>
    <row r="6725" spans="1:5" x14ac:dyDescent="0.25">
      <c r="A6725" s="302" t="s">
        <v>7958</v>
      </c>
      <c r="B6725" s="305">
        <v>100614</v>
      </c>
      <c r="C6725" s="302" t="s">
        <v>7976</v>
      </c>
      <c r="D6725" s="305" t="s">
        <v>36</v>
      </c>
      <c r="E6725" s="306">
        <v>0.30909999999999999</v>
      </c>
    </row>
    <row r="6726" spans="1:5" x14ac:dyDescent="0.25">
      <c r="A6726" s="302" t="s">
        <v>7958</v>
      </c>
      <c r="B6726" s="305">
        <v>100615</v>
      </c>
      <c r="C6726" s="302" t="s">
        <v>7977</v>
      </c>
      <c r="D6726" s="305" t="s">
        <v>36</v>
      </c>
      <c r="E6726" s="306">
        <v>0.34470000000000001</v>
      </c>
    </row>
    <row r="6727" spans="1:5" x14ac:dyDescent="0.25">
      <c r="A6727" s="302" t="s">
        <v>7958</v>
      </c>
      <c r="B6727" s="305">
        <v>100586</v>
      </c>
      <c r="C6727" s="302" t="s">
        <v>7978</v>
      </c>
      <c r="D6727" s="305" t="s">
        <v>36</v>
      </c>
      <c r="E6727" s="306">
        <v>0.3347</v>
      </c>
    </row>
    <row r="6728" spans="1:5" x14ac:dyDescent="0.25">
      <c r="A6728" s="302" t="s">
        <v>7958</v>
      </c>
      <c r="B6728" s="305">
        <v>100585</v>
      </c>
      <c r="C6728" s="302" t="s">
        <v>7979</v>
      </c>
      <c r="D6728" s="305" t="s">
        <v>36</v>
      </c>
      <c r="E6728" s="306">
        <v>0.27550000000000002</v>
      </c>
    </row>
    <row r="6729" spans="1:5" x14ac:dyDescent="0.25">
      <c r="A6729" s="302" t="s">
        <v>7958</v>
      </c>
      <c r="B6729" s="305">
        <v>100618</v>
      </c>
      <c r="C6729" s="302" t="s">
        <v>7980</v>
      </c>
      <c r="D6729" s="305" t="s">
        <v>36</v>
      </c>
      <c r="E6729" s="306">
        <v>0.39960000000000001</v>
      </c>
    </row>
    <row r="6730" spans="1:5" x14ac:dyDescent="0.25">
      <c r="A6730" s="302" t="s">
        <v>7958</v>
      </c>
      <c r="B6730" s="305">
        <v>100617</v>
      </c>
      <c r="C6730" s="302" t="s">
        <v>7981</v>
      </c>
      <c r="D6730" s="305" t="s">
        <v>36</v>
      </c>
      <c r="E6730" s="306">
        <v>0.3417</v>
      </c>
    </row>
    <row r="6731" spans="1:5" x14ac:dyDescent="0.25">
      <c r="A6731" s="302" t="s">
        <v>7958</v>
      </c>
      <c r="B6731" s="305">
        <v>100588</v>
      </c>
      <c r="C6731" s="302" t="s">
        <v>7982</v>
      </c>
      <c r="D6731" s="305" t="s">
        <v>36</v>
      </c>
      <c r="E6731" s="306">
        <v>0.31719999999999998</v>
      </c>
    </row>
    <row r="6732" spans="1:5" x14ac:dyDescent="0.25">
      <c r="A6732" s="302" t="s">
        <v>7958</v>
      </c>
      <c r="B6732" s="305">
        <v>100587</v>
      </c>
      <c r="C6732" s="302" t="s">
        <v>7983</v>
      </c>
      <c r="D6732" s="305" t="s">
        <v>36</v>
      </c>
      <c r="E6732" s="306">
        <v>0.2727</v>
      </c>
    </row>
    <row r="6733" spans="1:5" x14ac:dyDescent="0.25">
      <c r="A6733" s="302" t="s">
        <v>7958</v>
      </c>
      <c r="B6733" s="305">
        <v>100590</v>
      </c>
      <c r="C6733" s="302" t="s">
        <v>7984</v>
      </c>
      <c r="D6733" s="305" t="s">
        <v>36</v>
      </c>
      <c r="E6733" s="306">
        <v>0.34360000000000002</v>
      </c>
    </row>
    <row r="6734" spans="1:5" x14ac:dyDescent="0.25">
      <c r="A6734" s="302" t="s">
        <v>7958</v>
      </c>
      <c r="B6734" s="305">
        <v>100589</v>
      </c>
      <c r="C6734" s="302" t="s">
        <v>7985</v>
      </c>
      <c r="D6734" s="305" t="s">
        <v>36</v>
      </c>
      <c r="E6734" s="306">
        <v>0.30330000000000001</v>
      </c>
    </row>
    <row r="6735" spans="1:5" x14ac:dyDescent="0.25">
      <c r="A6735" s="302" t="s">
        <v>7958</v>
      </c>
      <c r="B6735" s="305">
        <v>100592</v>
      </c>
      <c r="C6735" s="302" t="s">
        <v>7986</v>
      </c>
      <c r="D6735" s="305" t="s">
        <v>36</v>
      </c>
      <c r="E6735" s="306">
        <v>0.31580000000000003</v>
      </c>
    </row>
    <row r="6736" spans="1:5" x14ac:dyDescent="0.25">
      <c r="A6736" s="302" t="s">
        <v>7958</v>
      </c>
      <c r="B6736" s="305">
        <v>100591</v>
      </c>
      <c r="C6736" s="302" t="s">
        <v>7987</v>
      </c>
      <c r="D6736" s="305" t="s">
        <v>36</v>
      </c>
      <c r="E6736" s="306">
        <v>0.27110000000000001</v>
      </c>
    </row>
    <row r="6737" spans="1:5" x14ac:dyDescent="0.25">
      <c r="A6737" s="302" t="s">
        <v>7958</v>
      </c>
      <c r="B6737" s="305">
        <v>100594</v>
      </c>
      <c r="C6737" s="302" t="s">
        <v>7988</v>
      </c>
      <c r="D6737" s="305" t="s">
        <v>36</v>
      </c>
      <c r="E6737" s="306">
        <v>0.33279999999999998</v>
      </c>
    </row>
    <row r="6738" spans="1:5" x14ac:dyDescent="0.25">
      <c r="A6738" s="302" t="s">
        <v>7958</v>
      </c>
      <c r="B6738" s="305">
        <v>100593</v>
      </c>
      <c r="C6738" s="302" t="s">
        <v>7989</v>
      </c>
      <c r="D6738" s="305" t="s">
        <v>36</v>
      </c>
      <c r="E6738" s="306">
        <v>0.28050000000000003</v>
      </c>
    </row>
    <row r="6739" spans="1:5" x14ac:dyDescent="0.25">
      <c r="A6739" s="302" t="s">
        <v>7958</v>
      </c>
      <c r="B6739" s="305">
        <v>100596</v>
      </c>
      <c r="C6739" s="302" t="s">
        <v>7990</v>
      </c>
      <c r="D6739" s="305" t="s">
        <v>36</v>
      </c>
      <c r="E6739" s="306">
        <v>0.33760000000000001</v>
      </c>
    </row>
    <row r="6740" spans="1:5" x14ac:dyDescent="0.25">
      <c r="A6740" s="302" t="s">
        <v>7958</v>
      </c>
      <c r="B6740" s="305">
        <v>100595</v>
      </c>
      <c r="C6740" s="302" t="s">
        <v>7991</v>
      </c>
      <c r="D6740" s="305" t="s">
        <v>36</v>
      </c>
      <c r="E6740" s="306">
        <v>0.27929999999999999</v>
      </c>
    </row>
    <row r="6741" spans="1:5" x14ac:dyDescent="0.25">
      <c r="A6741" s="302" t="s">
        <v>7958</v>
      </c>
      <c r="B6741" s="305">
        <v>100598</v>
      </c>
      <c r="C6741" s="302" t="s">
        <v>7992</v>
      </c>
      <c r="D6741" s="305" t="s">
        <v>36</v>
      </c>
      <c r="E6741" s="306">
        <v>0.34039999999999998</v>
      </c>
    </row>
    <row r="6742" spans="1:5" x14ac:dyDescent="0.25">
      <c r="A6742" s="302" t="s">
        <v>7958</v>
      </c>
      <c r="B6742" s="305">
        <v>100597</v>
      </c>
      <c r="C6742" s="302" t="s">
        <v>7993</v>
      </c>
      <c r="D6742" s="305" t="s">
        <v>36</v>
      </c>
      <c r="E6742" s="306">
        <v>0.2984</v>
      </c>
    </row>
    <row r="6743" spans="1:5" x14ac:dyDescent="0.25">
      <c r="A6743" s="302" t="s">
        <v>7958</v>
      </c>
      <c r="B6743" s="305">
        <v>100603</v>
      </c>
      <c r="C6743" s="302" t="s">
        <v>7994</v>
      </c>
      <c r="D6743" s="305" t="s">
        <v>36</v>
      </c>
      <c r="E6743" s="306">
        <v>0.39810000000000001</v>
      </c>
    </row>
    <row r="6744" spans="1:5" x14ac:dyDescent="0.25">
      <c r="A6744" s="302" t="s">
        <v>7958</v>
      </c>
      <c r="B6744" s="305">
        <v>100599</v>
      </c>
      <c r="C6744" s="302" t="s">
        <v>7995</v>
      </c>
      <c r="D6744" s="305" t="s">
        <v>36</v>
      </c>
      <c r="E6744" s="306">
        <v>0.25359999999999999</v>
      </c>
    </row>
    <row r="6745" spans="1:5" x14ac:dyDescent="0.25">
      <c r="A6745" s="302" t="s">
        <v>7958</v>
      </c>
      <c r="B6745" s="305">
        <v>100600</v>
      </c>
      <c r="C6745" s="302" t="s">
        <v>7996</v>
      </c>
      <c r="D6745" s="305" t="s">
        <v>36</v>
      </c>
      <c r="E6745" s="306">
        <v>0.29260000000000003</v>
      </c>
    </row>
    <row r="6746" spans="1:5" x14ac:dyDescent="0.25">
      <c r="A6746" s="302" t="s">
        <v>7958</v>
      </c>
      <c r="B6746" s="305">
        <v>100601</v>
      </c>
      <c r="C6746" s="302" t="s">
        <v>953</v>
      </c>
      <c r="D6746" s="305" t="s">
        <v>36</v>
      </c>
      <c r="E6746" s="306">
        <v>0.32700000000000001</v>
      </c>
    </row>
    <row r="6747" spans="1:5" x14ac:dyDescent="0.25">
      <c r="A6747" s="302" t="s">
        <v>7958</v>
      </c>
      <c r="B6747" s="305">
        <v>100602</v>
      </c>
      <c r="C6747" s="302" t="s">
        <v>7997</v>
      </c>
      <c r="D6747" s="305" t="s">
        <v>36</v>
      </c>
      <c r="E6747" s="306">
        <v>0.35560000000000003</v>
      </c>
    </row>
    <row r="6748" spans="1:5" x14ac:dyDescent="0.25">
      <c r="A6748" s="302" t="s">
        <v>7958</v>
      </c>
      <c r="B6748" s="305">
        <v>100578</v>
      </c>
      <c r="C6748" s="302" t="s">
        <v>7998</v>
      </c>
      <c r="D6748" s="305" t="s">
        <v>36</v>
      </c>
      <c r="E6748" s="306">
        <v>0.29339999999999999</v>
      </c>
    </row>
    <row r="6749" spans="1:5" x14ac:dyDescent="0.25">
      <c r="A6749" s="302" t="s">
        <v>7958</v>
      </c>
      <c r="B6749" s="305">
        <v>100623</v>
      </c>
      <c r="C6749" s="302" t="s">
        <v>7999</v>
      </c>
      <c r="D6749" s="305" t="s">
        <v>36</v>
      </c>
      <c r="E6749" s="306">
        <v>4.4999999999999998E-2</v>
      </c>
    </row>
    <row r="6750" spans="1:5" x14ac:dyDescent="0.25">
      <c r="A6750" s="302" t="s">
        <v>7958</v>
      </c>
      <c r="B6750" s="305">
        <v>100621</v>
      </c>
      <c r="C6750" s="302" t="s">
        <v>8000</v>
      </c>
      <c r="D6750" s="305" t="s">
        <v>36</v>
      </c>
      <c r="E6750" s="306">
        <v>2.35E-2</v>
      </c>
    </row>
    <row r="6751" spans="1:5" x14ac:dyDescent="0.25">
      <c r="A6751" s="302" t="s">
        <v>7958</v>
      </c>
      <c r="B6751" s="305">
        <v>100622</v>
      </c>
      <c r="C6751" s="302" t="s">
        <v>8001</v>
      </c>
      <c r="D6751" s="305" t="s">
        <v>36</v>
      </c>
      <c r="E6751" s="306">
        <v>4.4699999999999997E-2</v>
      </c>
    </row>
    <row r="6752" spans="1:5" x14ac:dyDescent="0.25">
      <c r="A6752" s="302" t="s">
        <v>7958</v>
      </c>
      <c r="B6752" s="305">
        <v>105958</v>
      </c>
      <c r="C6752" s="302" t="s">
        <v>8002</v>
      </c>
      <c r="D6752" s="305" t="s">
        <v>36</v>
      </c>
      <c r="E6752" s="306">
        <v>4.1599999999999998E-2</v>
      </c>
    </row>
    <row r="6753" spans="1:5" x14ac:dyDescent="0.25">
      <c r="A6753" s="302" t="s">
        <v>7958</v>
      </c>
      <c r="B6753" s="305">
        <v>100620</v>
      </c>
      <c r="C6753" s="302" t="s">
        <v>8003</v>
      </c>
      <c r="D6753" s="305" t="s">
        <v>36</v>
      </c>
      <c r="E6753" s="306">
        <v>2.5100000000000001E-2</v>
      </c>
    </row>
    <row r="6754" spans="1:5" x14ac:dyDescent="0.25">
      <c r="A6754" s="302" t="s">
        <v>7958</v>
      </c>
      <c r="B6754" s="305">
        <v>105953</v>
      </c>
      <c r="C6754" s="302" t="s">
        <v>140</v>
      </c>
      <c r="D6754" s="305" t="s">
        <v>36</v>
      </c>
      <c r="E6754" s="306">
        <v>5.5300000000000002E-2</v>
      </c>
    </row>
    <row r="6755" spans="1:5" x14ac:dyDescent="0.25">
      <c r="A6755" s="302" t="s">
        <v>7958</v>
      </c>
      <c r="B6755" s="305">
        <v>105955</v>
      </c>
      <c r="C6755" s="302" t="s">
        <v>8004</v>
      </c>
      <c r="D6755" s="305" t="s">
        <v>36</v>
      </c>
      <c r="E6755" s="306">
        <v>4.5100000000000001E-2</v>
      </c>
    </row>
    <row r="6756" spans="1:5" x14ac:dyDescent="0.25">
      <c r="A6756" s="302" t="s">
        <v>7958</v>
      </c>
      <c r="B6756" s="305">
        <v>100619</v>
      </c>
      <c r="C6756" s="302" t="s">
        <v>8005</v>
      </c>
      <c r="D6756" s="305" t="s">
        <v>36</v>
      </c>
      <c r="E6756" s="306">
        <v>0.21249999999999999</v>
      </c>
    </row>
    <row r="6757" spans="1:5" x14ac:dyDescent="0.25">
      <c r="A6757" s="302" t="s">
        <v>8006</v>
      </c>
      <c r="B6757" s="305">
        <v>99283</v>
      </c>
      <c r="C6757" s="302" t="s">
        <v>8007</v>
      </c>
      <c r="D6757" s="305" t="s">
        <v>8</v>
      </c>
      <c r="E6757" s="306">
        <v>0.54079999999999995</v>
      </c>
    </row>
    <row r="6758" spans="1:5" x14ac:dyDescent="0.25">
      <c r="A6758" s="302" t="s">
        <v>8006</v>
      </c>
      <c r="B6758" s="305">
        <v>99293</v>
      </c>
      <c r="C6758" s="302" t="s">
        <v>8008</v>
      </c>
      <c r="D6758" s="305" t="s">
        <v>8</v>
      </c>
      <c r="E6758" s="306">
        <v>0.54710000000000003</v>
      </c>
    </row>
    <row r="6759" spans="1:5" x14ac:dyDescent="0.25">
      <c r="A6759" s="302" t="s">
        <v>8006</v>
      </c>
      <c r="B6759" s="305">
        <v>99243</v>
      </c>
      <c r="C6759" s="302" t="s">
        <v>8009</v>
      </c>
      <c r="D6759" s="305" t="s">
        <v>8</v>
      </c>
      <c r="E6759" s="306">
        <v>0.55159999999999998</v>
      </c>
    </row>
    <row r="6760" spans="1:5" x14ac:dyDescent="0.25">
      <c r="A6760" s="302" t="s">
        <v>8006</v>
      </c>
      <c r="B6760" s="305">
        <v>99249</v>
      </c>
      <c r="C6760" s="302" t="s">
        <v>8010</v>
      </c>
      <c r="D6760" s="305" t="s">
        <v>8</v>
      </c>
      <c r="E6760" s="306">
        <v>0.55620000000000003</v>
      </c>
    </row>
    <row r="6761" spans="1:5" x14ac:dyDescent="0.25">
      <c r="A6761" s="302" t="s">
        <v>8006</v>
      </c>
      <c r="B6761" s="305">
        <v>99278</v>
      </c>
      <c r="C6761" s="302" t="s">
        <v>8011</v>
      </c>
      <c r="D6761" s="305" t="s">
        <v>8</v>
      </c>
      <c r="E6761" s="306">
        <v>8.48E-2</v>
      </c>
    </row>
    <row r="6762" spans="1:5" x14ac:dyDescent="0.25">
      <c r="A6762" s="302" t="s">
        <v>8006</v>
      </c>
      <c r="B6762" s="305">
        <v>99288</v>
      </c>
      <c r="C6762" s="302" t="s">
        <v>8012</v>
      </c>
      <c r="D6762" s="305" t="s">
        <v>8</v>
      </c>
      <c r="E6762" s="306">
        <v>7.6399999999999996E-2</v>
      </c>
    </row>
    <row r="6763" spans="1:5" x14ac:dyDescent="0.25">
      <c r="A6763" s="302" t="s">
        <v>8006</v>
      </c>
      <c r="B6763" s="305">
        <v>99240</v>
      </c>
      <c r="C6763" s="302" t="s">
        <v>8013</v>
      </c>
      <c r="D6763" s="305" t="s">
        <v>8</v>
      </c>
      <c r="E6763" s="306">
        <v>6.7500000000000004E-2</v>
      </c>
    </row>
    <row r="6764" spans="1:5" x14ac:dyDescent="0.25">
      <c r="A6764" s="302" t="s">
        <v>8006</v>
      </c>
      <c r="B6764" s="305">
        <v>99246</v>
      </c>
      <c r="C6764" s="302" t="s">
        <v>8014</v>
      </c>
      <c r="D6764" s="305" t="s">
        <v>8</v>
      </c>
      <c r="E6764" s="306">
        <v>6.2799999999999995E-2</v>
      </c>
    </row>
    <row r="6765" spans="1:5" x14ac:dyDescent="0.25">
      <c r="A6765" s="302" t="s">
        <v>8006</v>
      </c>
      <c r="B6765" s="305">
        <v>97981</v>
      </c>
      <c r="C6765" s="302" t="s">
        <v>8015</v>
      </c>
      <c r="D6765" s="305" t="s">
        <v>8</v>
      </c>
      <c r="E6765" s="306">
        <v>0.51319999999999999</v>
      </c>
    </row>
    <row r="6766" spans="1:5" x14ac:dyDescent="0.25">
      <c r="A6766" s="302" t="s">
        <v>8006</v>
      </c>
      <c r="B6766" s="305">
        <v>97985</v>
      </c>
      <c r="C6766" s="302" t="s">
        <v>8016</v>
      </c>
      <c r="D6766" s="305" t="s">
        <v>8</v>
      </c>
      <c r="E6766" s="306">
        <v>0.52080000000000004</v>
      </c>
    </row>
    <row r="6767" spans="1:5" x14ac:dyDescent="0.25">
      <c r="A6767" s="302" t="s">
        <v>8006</v>
      </c>
      <c r="B6767" s="305">
        <v>97989</v>
      </c>
      <c r="C6767" s="302" t="s">
        <v>8017</v>
      </c>
      <c r="D6767" s="305" t="s">
        <v>8</v>
      </c>
      <c r="E6767" s="306">
        <v>0.5262</v>
      </c>
    </row>
    <row r="6768" spans="1:5" x14ac:dyDescent="0.25">
      <c r="A6768" s="302" t="s">
        <v>8006</v>
      </c>
      <c r="B6768" s="305">
        <v>97993</v>
      </c>
      <c r="C6768" s="302" t="s">
        <v>8018</v>
      </c>
      <c r="D6768" s="305" t="s">
        <v>8</v>
      </c>
      <c r="E6768" s="306">
        <v>0.53180000000000005</v>
      </c>
    </row>
    <row r="6769" spans="1:5" x14ac:dyDescent="0.25">
      <c r="A6769" s="302" t="s">
        <v>8006</v>
      </c>
      <c r="B6769" s="305">
        <v>98409</v>
      </c>
      <c r="C6769" s="302" t="s">
        <v>8019</v>
      </c>
      <c r="D6769" s="305" t="s">
        <v>8</v>
      </c>
      <c r="E6769" s="306">
        <v>8.4699999999999998E-2</v>
      </c>
    </row>
    <row r="6770" spans="1:5" x14ac:dyDescent="0.25">
      <c r="A6770" s="302" t="s">
        <v>8006</v>
      </c>
      <c r="B6770" s="305">
        <v>97983</v>
      </c>
      <c r="C6770" s="302" t="s">
        <v>8020</v>
      </c>
      <c r="D6770" s="305" t="s">
        <v>8</v>
      </c>
      <c r="E6770" s="306">
        <v>7.6399999999999996E-2</v>
      </c>
    </row>
    <row r="6771" spans="1:5" x14ac:dyDescent="0.25">
      <c r="A6771" s="302" t="s">
        <v>8006</v>
      </c>
      <c r="B6771" s="305">
        <v>97987</v>
      </c>
      <c r="C6771" s="302" t="s">
        <v>8021</v>
      </c>
      <c r="D6771" s="305" t="s">
        <v>8</v>
      </c>
      <c r="E6771" s="306">
        <v>6.7500000000000004E-2</v>
      </c>
    </row>
    <row r="6772" spans="1:5" x14ac:dyDescent="0.25">
      <c r="A6772" s="302" t="s">
        <v>8006</v>
      </c>
      <c r="B6772" s="305">
        <v>97991</v>
      </c>
      <c r="C6772" s="302" t="s">
        <v>8022</v>
      </c>
      <c r="D6772" s="305" t="s">
        <v>8</v>
      </c>
      <c r="E6772" s="306">
        <v>6.2899999999999998E-2</v>
      </c>
    </row>
    <row r="6773" spans="1:5" x14ac:dyDescent="0.25">
      <c r="A6773" s="302" t="s">
        <v>8006</v>
      </c>
      <c r="B6773" s="305">
        <v>99241</v>
      </c>
      <c r="C6773" s="302" t="s">
        <v>8023</v>
      </c>
      <c r="D6773" s="305" t="s">
        <v>8</v>
      </c>
      <c r="E6773" s="306">
        <v>0.48820000000000002</v>
      </c>
    </row>
    <row r="6774" spans="1:5" x14ac:dyDescent="0.25">
      <c r="A6774" s="302" t="s">
        <v>8006</v>
      </c>
      <c r="B6774" s="305">
        <v>99247</v>
      </c>
      <c r="C6774" s="302" t="s">
        <v>8024</v>
      </c>
      <c r="D6774" s="305" t="s">
        <v>8</v>
      </c>
      <c r="E6774" s="306">
        <v>0.48880000000000001</v>
      </c>
    </row>
    <row r="6775" spans="1:5" x14ac:dyDescent="0.25">
      <c r="A6775" s="302" t="s">
        <v>8006</v>
      </c>
      <c r="B6775" s="305">
        <v>99263</v>
      </c>
      <c r="C6775" s="302" t="s">
        <v>8025</v>
      </c>
      <c r="D6775" s="305" t="s">
        <v>8</v>
      </c>
      <c r="E6775" s="306">
        <v>0.48930000000000001</v>
      </c>
    </row>
    <row r="6776" spans="1:5" x14ac:dyDescent="0.25">
      <c r="A6776" s="302" t="s">
        <v>8006</v>
      </c>
      <c r="B6776" s="305">
        <v>99276</v>
      </c>
      <c r="C6776" s="302" t="s">
        <v>8026</v>
      </c>
      <c r="D6776" s="305" t="s">
        <v>8</v>
      </c>
      <c r="E6776" s="306">
        <v>0.48970000000000002</v>
      </c>
    </row>
    <row r="6777" spans="1:5" x14ac:dyDescent="0.25">
      <c r="A6777" s="302" t="s">
        <v>8006</v>
      </c>
      <c r="B6777" s="305">
        <v>99291</v>
      </c>
      <c r="C6777" s="302" t="s">
        <v>8027</v>
      </c>
      <c r="D6777" s="305" t="s">
        <v>8</v>
      </c>
      <c r="E6777" s="306">
        <v>0.49</v>
      </c>
    </row>
    <row r="6778" spans="1:5" x14ac:dyDescent="0.25">
      <c r="A6778" s="302" t="s">
        <v>8006</v>
      </c>
      <c r="B6778" s="305">
        <v>99297</v>
      </c>
      <c r="C6778" s="302" t="s">
        <v>8028</v>
      </c>
      <c r="D6778" s="305" t="s">
        <v>8</v>
      </c>
      <c r="E6778" s="306">
        <v>0.49030000000000001</v>
      </c>
    </row>
    <row r="6779" spans="1:5" x14ac:dyDescent="0.25">
      <c r="A6779" s="302" t="s">
        <v>8006</v>
      </c>
      <c r="B6779" s="305">
        <v>99254</v>
      </c>
      <c r="C6779" s="302" t="s">
        <v>8029</v>
      </c>
      <c r="D6779" s="305" t="s">
        <v>8</v>
      </c>
      <c r="E6779" s="306">
        <v>0.48630000000000001</v>
      </c>
    </row>
    <row r="6780" spans="1:5" x14ac:dyDescent="0.25">
      <c r="A6780" s="302" t="s">
        <v>8006</v>
      </c>
      <c r="B6780" s="305">
        <v>99261</v>
      </c>
      <c r="C6780" s="302" t="s">
        <v>8030</v>
      </c>
      <c r="D6780" s="305" t="s">
        <v>8</v>
      </c>
      <c r="E6780" s="306">
        <v>0.4874</v>
      </c>
    </row>
    <row r="6781" spans="1:5" x14ac:dyDescent="0.25">
      <c r="A6781" s="302" t="s">
        <v>8006</v>
      </c>
      <c r="B6781" s="305">
        <v>99266</v>
      </c>
      <c r="C6781" s="302" t="s">
        <v>8031</v>
      </c>
      <c r="D6781" s="305" t="s">
        <v>8</v>
      </c>
      <c r="E6781" s="306">
        <v>0.48820000000000002</v>
      </c>
    </row>
    <row r="6782" spans="1:5" x14ac:dyDescent="0.25">
      <c r="A6782" s="302" t="s">
        <v>8006</v>
      </c>
      <c r="B6782" s="305">
        <v>99269</v>
      </c>
      <c r="C6782" s="302" t="s">
        <v>8032</v>
      </c>
      <c r="D6782" s="305" t="s">
        <v>8</v>
      </c>
      <c r="E6782" s="306">
        <v>0.48880000000000001</v>
      </c>
    </row>
    <row r="6783" spans="1:5" x14ac:dyDescent="0.25">
      <c r="A6783" s="302" t="s">
        <v>8006</v>
      </c>
      <c r="B6783" s="305">
        <v>99277</v>
      </c>
      <c r="C6783" s="302" t="s">
        <v>8033</v>
      </c>
      <c r="D6783" s="305" t="s">
        <v>8</v>
      </c>
      <c r="E6783" s="306">
        <v>0.48930000000000001</v>
      </c>
    </row>
    <row r="6784" spans="1:5" x14ac:dyDescent="0.25">
      <c r="A6784" s="302" t="s">
        <v>8006</v>
      </c>
      <c r="B6784" s="305">
        <v>99281</v>
      </c>
      <c r="C6784" s="302" t="s">
        <v>8034</v>
      </c>
      <c r="D6784" s="305" t="s">
        <v>8</v>
      </c>
      <c r="E6784" s="306">
        <v>0.48970000000000002</v>
      </c>
    </row>
    <row r="6785" spans="1:5" x14ac:dyDescent="0.25">
      <c r="A6785" s="302" t="s">
        <v>8006</v>
      </c>
      <c r="B6785" s="305">
        <v>99289</v>
      </c>
      <c r="C6785" s="302" t="s">
        <v>8035</v>
      </c>
      <c r="D6785" s="305" t="s">
        <v>8</v>
      </c>
      <c r="E6785" s="306">
        <v>0.49</v>
      </c>
    </row>
    <row r="6786" spans="1:5" x14ac:dyDescent="0.25">
      <c r="A6786" s="302" t="s">
        <v>8006</v>
      </c>
      <c r="B6786" s="305">
        <v>99282</v>
      </c>
      <c r="C6786" s="302" t="s">
        <v>8036</v>
      </c>
      <c r="D6786" s="305" t="s">
        <v>8</v>
      </c>
      <c r="E6786" s="306">
        <v>0.49</v>
      </c>
    </row>
    <row r="6787" spans="1:5" x14ac:dyDescent="0.25">
      <c r="A6787" s="302" t="s">
        <v>8006</v>
      </c>
      <c r="B6787" s="305">
        <v>99296</v>
      </c>
      <c r="C6787" s="302" t="s">
        <v>8037</v>
      </c>
      <c r="D6787" s="305" t="s">
        <v>8</v>
      </c>
      <c r="E6787" s="306">
        <v>0.49030000000000001</v>
      </c>
    </row>
    <row r="6788" spans="1:5" x14ac:dyDescent="0.25">
      <c r="A6788" s="302" t="s">
        <v>8006</v>
      </c>
      <c r="B6788" s="305">
        <v>99299</v>
      </c>
      <c r="C6788" s="302" t="s">
        <v>8038</v>
      </c>
      <c r="D6788" s="305" t="s">
        <v>8</v>
      </c>
      <c r="E6788" s="306">
        <v>0.49049999999999999</v>
      </c>
    </row>
    <row r="6789" spans="1:5" x14ac:dyDescent="0.25">
      <c r="A6789" s="302" t="s">
        <v>8006</v>
      </c>
      <c r="B6789" s="305">
        <v>99302</v>
      </c>
      <c r="C6789" s="302" t="s">
        <v>8039</v>
      </c>
      <c r="D6789" s="305" t="s">
        <v>8</v>
      </c>
      <c r="E6789" s="306">
        <v>0.49070000000000003</v>
      </c>
    </row>
    <row r="6790" spans="1:5" x14ac:dyDescent="0.25">
      <c r="A6790" s="302" t="s">
        <v>8006</v>
      </c>
      <c r="B6790" s="305">
        <v>99307</v>
      </c>
      <c r="C6790" s="302" t="s">
        <v>8040</v>
      </c>
      <c r="D6790" s="305" t="s">
        <v>8</v>
      </c>
      <c r="E6790" s="306">
        <v>0.48930000000000001</v>
      </c>
    </row>
    <row r="6791" spans="1:5" x14ac:dyDescent="0.25">
      <c r="A6791" s="302" t="s">
        <v>8006</v>
      </c>
      <c r="B6791" s="305">
        <v>99317</v>
      </c>
      <c r="C6791" s="302" t="s">
        <v>8041</v>
      </c>
      <c r="D6791" s="305" t="s">
        <v>8</v>
      </c>
      <c r="E6791" s="306">
        <v>0.48970000000000002</v>
      </c>
    </row>
    <row r="6792" spans="1:5" x14ac:dyDescent="0.25">
      <c r="A6792" s="302" t="s">
        <v>8006</v>
      </c>
      <c r="B6792" s="305">
        <v>99321</v>
      </c>
      <c r="C6792" s="302" t="s">
        <v>8042</v>
      </c>
      <c r="D6792" s="305" t="s">
        <v>8</v>
      </c>
      <c r="E6792" s="306">
        <v>0.49</v>
      </c>
    </row>
    <row r="6793" spans="1:5" x14ac:dyDescent="0.25">
      <c r="A6793" s="302" t="s">
        <v>8006</v>
      </c>
      <c r="B6793" s="305">
        <v>99323</v>
      </c>
      <c r="C6793" s="302" t="s">
        <v>8043</v>
      </c>
      <c r="D6793" s="305" t="s">
        <v>8</v>
      </c>
      <c r="E6793" s="306">
        <v>0.49030000000000001</v>
      </c>
    </row>
    <row r="6794" spans="1:5" x14ac:dyDescent="0.25">
      <c r="A6794" s="302" t="s">
        <v>8006</v>
      </c>
      <c r="B6794" s="305">
        <v>99325</v>
      </c>
      <c r="C6794" s="302" t="s">
        <v>8044</v>
      </c>
      <c r="D6794" s="305" t="s">
        <v>8</v>
      </c>
      <c r="E6794" s="306">
        <v>0.49049999999999999</v>
      </c>
    </row>
    <row r="6795" spans="1:5" x14ac:dyDescent="0.25">
      <c r="A6795" s="302" t="s">
        <v>8006</v>
      </c>
      <c r="B6795" s="305">
        <v>99311</v>
      </c>
      <c r="C6795" s="302" t="s">
        <v>8045</v>
      </c>
      <c r="D6795" s="305" t="s">
        <v>8</v>
      </c>
      <c r="E6795" s="306">
        <v>0.4909</v>
      </c>
    </row>
    <row r="6796" spans="1:5" x14ac:dyDescent="0.25">
      <c r="A6796" s="302" t="s">
        <v>8006</v>
      </c>
      <c r="B6796" s="305">
        <v>99314</v>
      </c>
      <c r="C6796" s="302" t="s">
        <v>8046</v>
      </c>
      <c r="D6796" s="305" t="s">
        <v>8</v>
      </c>
      <c r="E6796" s="306">
        <v>0.49099999999999999</v>
      </c>
    </row>
    <row r="6797" spans="1:5" x14ac:dyDescent="0.25">
      <c r="A6797" s="302" t="s">
        <v>8006</v>
      </c>
      <c r="B6797" s="305">
        <v>99304</v>
      </c>
      <c r="C6797" s="302" t="s">
        <v>8047</v>
      </c>
      <c r="D6797" s="305" t="s">
        <v>8</v>
      </c>
      <c r="E6797" s="306">
        <v>0.49049999999999999</v>
      </c>
    </row>
    <row r="6798" spans="1:5" x14ac:dyDescent="0.25">
      <c r="A6798" s="302" t="s">
        <v>8006</v>
      </c>
      <c r="B6798" s="305">
        <v>99306</v>
      </c>
      <c r="C6798" s="302" t="s">
        <v>8048</v>
      </c>
      <c r="D6798" s="305" t="s">
        <v>8</v>
      </c>
      <c r="E6798" s="306">
        <v>0.49070000000000003</v>
      </c>
    </row>
    <row r="6799" spans="1:5" x14ac:dyDescent="0.25">
      <c r="A6799" s="302" t="s">
        <v>8006</v>
      </c>
      <c r="B6799" s="305">
        <v>99309</v>
      </c>
      <c r="C6799" s="302" t="s">
        <v>8049</v>
      </c>
      <c r="D6799" s="305" t="s">
        <v>8</v>
      </c>
      <c r="E6799" s="306">
        <v>0.4909</v>
      </c>
    </row>
    <row r="6800" spans="1:5" x14ac:dyDescent="0.25">
      <c r="A6800" s="302" t="s">
        <v>8006</v>
      </c>
      <c r="B6800" s="305">
        <v>99327</v>
      </c>
      <c r="C6800" s="302" t="s">
        <v>8050</v>
      </c>
      <c r="D6800" s="305" t="s">
        <v>8</v>
      </c>
      <c r="E6800" s="306">
        <v>0.49109999999999998</v>
      </c>
    </row>
    <row r="6801" spans="1:5" x14ac:dyDescent="0.25">
      <c r="A6801" s="302" t="s">
        <v>8006</v>
      </c>
      <c r="B6801" s="305">
        <v>98009</v>
      </c>
      <c r="C6801" s="302" t="s">
        <v>8051</v>
      </c>
      <c r="D6801" s="305" t="s">
        <v>8</v>
      </c>
      <c r="E6801" s="306">
        <v>0.47360000000000002</v>
      </c>
    </row>
    <row r="6802" spans="1:5" x14ac:dyDescent="0.25">
      <c r="A6802" s="302" t="s">
        <v>8006</v>
      </c>
      <c r="B6802" s="305">
        <v>98011</v>
      </c>
      <c r="C6802" s="302" t="s">
        <v>8052</v>
      </c>
      <c r="D6802" s="305" t="s">
        <v>8</v>
      </c>
      <c r="E6802" s="306">
        <v>0.47410000000000002</v>
      </c>
    </row>
    <row r="6803" spans="1:5" x14ac:dyDescent="0.25">
      <c r="A6803" s="302" t="s">
        <v>8006</v>
      </c>
      <c r="B6803" s="305">
        <v>98013</v>
      </c>
      <c r="C6803" s="302" t="s">
        <v>8053</v>
      </c>
      <c r="D6803" s="305" t="s">
        <v>8</v>
      </c>
      <c r="E6803" s="306">
        <v>0.47449999999999998</v>
      </c>
    </row>
    <row r="6804" spans="1:5" x14ac:dyDescent="0.25">
      <c r="A6804" s="302" t="s">
        <v>8006</v>
      </c>
      <c r="B6804" s="305">
        <v>98015</v>
      </c>
      <c r="C6804" s="302" t="s">
        <v>8054</v>
      </c>
      <c r="D6804" s="305" t="s">
        <v>8</v>
      </c>
      <c r="E6804" s="306">
        <v>0.4748</v>
      </c>
    </row>
    <row r="6805" spans="1:5" x14ac:dyDescent="0.25">
      <c r="A6805" s="302" t="s">
        <v>8006</v>
      </c>
      <c r="B6805" s="305">
        <v>98017</v>
      </c>
      <c r="C6805" s="302" t="s">
        <v>8055</v>
      </c>
      <c r="D6805" s="305" t="s">
        <v>8</v>
      </c>
      <c r="E6805" s="306">
        <v>0.47510000000000002</v>
      </c>
    </row>
    <row r="6806" spans="1:5" x14ac:dyDescent="0.25">
      <c r="A6806" s="302" t="s">
        <v>8006</v>
      </c>
      <c r="B6806" s="305">
        <v>98019</v>
      </c>
      <c r="C6806" s="302" t="s">
        <v>8056</v>
      </c>
      <c r="D6806" s="305" t="s">
        <v>8</v>
      </c>
      <c r="E6806" s="306">
        <v>0.47499999999999998</v>
      </c>
    </row>
    <row r="6807" spans="1:5" x14ac:dyDescent="0.25">
      <c r="A6807" s="302" t="s">
        <v>8006</v>
      </c>
      <c r="B6807" s="305">
        <v>97995</v>
      </c>
      <c r="C6807" s="302" t="s">
        <v>8057</v>
      </c>
      <c r="D6807" s="305" t="s">
        <v>8</v>
      </c>
      <c r="E6807" s="306">
        <v>0.47199999999999998</v>
      </c>
    </row>
    <row r="6808" spans="1:5" x14ac:dyDescent="0.25">
      <c r="A6808" s="302" t="s">
        <v>8006</v>
      </c>
      <c r="B6808" s="305">
        <v>97997</v>
      </c>
      <c r="C6808" s="302" t="s">
        <v>8058</v>
      </c>
      <c r="D6808" s="305" t="s">
        <v>8</v>
      </c>
      <c r="E6808" s="306">
        <v>0.47289999999999999</v>
      </c>
    </row>
    <row r="6809" spans="1:5" x14ac:dyDescent="0.25">
      <c r="A6809" s="302" t="s">
        <v>8006</v>
      </c>
      <c r="B6809" s="305">
        <v>97999</v>
      </c>
      <c r="C6809" s="302" t="s">
        <v>8059</v>
      </c>
      <c r="D6809" s="305" t="s">
        <v>8</v>
      </c>
      <c r="E6809" s="306">
        <v>0.47360000000000002</v>
      </c>
    </row>
    <row r="6810" spans="1:5" x14ac:dyDescent="0.25">
      <c r="A6810" s="302" t="s">
        <v>8006</v>
      </c>
      <c r="B6810" s="305">
        <v>98001</v>
      </c>
      <c r="C6810" s="302" t="s">
        <v>8060</v>
      </c>
      <c r="D6810" s="305" t="s">
        <v>8</v>
      </c>
      <c r="E6810" s="306">
        <v>0.47410000000000002</v>
      </c>
    </row>
    <row r="6811" spans="1:5" x14ac:dyDescent="0.25">
      <c r="A6811" s="302" t="s">
        <v>8006</v>
      </c>
      <c r="B6811" s="305">
        <v>98003</v>
      </c>
      <c r="C6811" s="302" t="s">
        <v>8061</v>
      </c>
      <c r="D6811" s="305" t="s">
        <v>8</v>
      </c>
      <c r="E6811" s="306">
        <v>0.47449999999999998</v>
      </c>
    </row>
    <row r="6812" spans="1:5" x14ac:dyDescent="0.25">
      <c r="A6812" s="302" t="s">
        <v>8006</v>
      </c>
      <c r="B6812" s="305">
        <v>98005</v>
      </c>
      <c r="C6812" s="302" t="s">
        <v>8062</v>
      </c>
      <c r="D6812" s="305" t="s">
        <v>8</v>
      </c>
      <c r="E6812" s="306">
        <v>0.4748</v>
      </c>
    </row>
    <row r="6813" spans="1:5" x14ac:dyDescent="0.25">
      <c r="A6813" s="302" t="s">
        <v>8006</v>
      </c>
      <c r="B6813" s="305">
        <v>98007</v>
      </c>
      <c r="C6813" s="302" t="s">
        <v>8063</v>
      </c>
      <c r="D6813" s="305" t="s">
        <v>8</v>
      </c>
      <c r="E6813" s="306">
        <v>0.47510000000000002</v>
      </c>
    </row>
    <row r="6814" spans="1:5" x14ac:dyDescent="0.25">
      <c r="A6814" s="302" t="s">
        <v>8006</v>
      </c>
      <c r="B6814" s="305">
        <v>98031</v>
      </c>
      <c r="C6814" s="302" t="s">
        <v>8064</v>
      </c>
      <c r="D6814" s="305" t="s">
        <v>8</v>
      </c>
      <c r="E6814" s="306">
        <v>0.47470000000000001</v>
      </c>
    </row>
    <row r="6815" spans="1:5" x14ac:dyDescent="0.25">
      <c r="A6815" s="302" t="s">
        <v>8006</v>
      </c>
      <c r="B6815" s="305">
        <v>98033</v>
      </c>
      <c r="C6815" s="302" t="s">
        <v>8065</v>
      </c>
      <c r="D6815" s="305" t="s">
        <v>8</v>
      </c>
      <c r="E6815" s="306">
        <v>0.47499999999999998</v>
      </c>
    </row>
    <row r="6816" spans="1:5" x14ac:dyDescent="0.25">
      <c r="A6816" s="302" t="s">
        <v>8006</v>
      </c>
      <c r="B6816" s="305">
        <v>98035</v>
      </c>
      <c r="C6816" s="302" t="s">
        <v>8066</v>
      </c>
      <c r="D6816" s="305" t="s">
        <v>8</v>
      </c>
      <c r="E6816" s="306">
        <v>0.47520000000000001</v>
      </c>
    </row>
    <row r="6817" spans="1:5" x14ac:dyDescent="0.25">
      <c r="A6817" s="302" t="s">
        <v>8006</v>
      </c>
      <c r="B6817" s="305">
        <v>98037</v>
      </c>
      <c r="C6817" s="302" t="s">
        <v>8067</v>
      </c>
      <c r="D6817" s="305" t="s">
        <v>8</v>
      </c>
      <c r="E6817" s="306">
        <v>0.4753</v>
      </c>
    </row>
    <row r="6818" spans="1:5" x14ac:dyDescent="0.25">
      <c r="A6818" s="302" t="s">
        <v>8006</v>
      </c>
      <c r="B6818" s="305">
        <v>98021</v>
      </c>
      <c r="C6818" s="302" t="s">
        <v>8068</v>
      </c>
      <c r="D6818" s="305" t="s">
        <v>8</v>
      </c>
      <c r="E6818" s="306">
        <v>0.47420000000000001</v>
      </c>
    </row>
    <row r="6819" spans="1:5" x14ac:dyDescent="0.25">
      <c r="A6819" s="302" t="s">
        <v>8006</v>
      </c>
      <c r="B6819" s="305">
        <v>98023</v>
      </c>
      <c r="C6819" s="302" t="s">
        <v>8069</v>
      </c>
      <c r="D6819" s="305" t="s">
        <v>8</v>
      </c>
      <c r="E6819" s="306">
        <v>0.47449999999999998</v>
      </c>
    </row>
    <row r="6820" spans="1:5" x14ac:dyDescent="0.25">
      <c r="A6820" s="302" t="s">
        <v>8006</v>
      </c>
      <c r="B6820" s="305">
        <v>98025</v>
      </c>
      <c r="C6820" s="302" t="s">
        <v>8070</v>
      </c>
      <c r="D6820" s="305" t="s">
        <v>8</v>
      </c>
      <c r="E6820" s="306">
        <v>0.4748</v>
      </c>
    </row>
    <row r="6821" spans="1:5" x14ac:dyDescent="0.25">
      <c r="A6821" s="302" t="s">
        <v>8006</v>
      </c>
      <c r="B6821" s="305">
        <v>98027</v>
      </c>
      <c r="C6821" s="302" t="s">
        <v>8071</v>
      </c>
      <c r="D6821" s="305" t="s">
        <v>8</v>
      </c>
      <c r="E6821" s="306">
        <v>0.47499999999999998</v>
      </c>
    </row>
    <row r="6822" spans="1:5" x14ac:dyDescent="0.25">
      <c r="A6822" s="302" t="s">
        <v>8006</v>
      </c>
      <c r="B6822" s="305">
        <v>98029</v>
      </c>
      <c r="C6822" s="302" t="s">
        <v>8072</v>
      </c>
      <c r="D6822" s="305" t="s">
        <v>8</v>
      </c>
      <c r="E6822" s="306">
        <v>0.47520000000000001</v>
      </c>
    </row>
    <row r="6823" spans="1:5" x14ac:dyDescent="0.25">
      <c r="A6823" s="302" t="s">
        <v>8006</v>
      </c>
      <c r="B6823" s="305">
        <v>98045</v>
      </c>
      <c r="C6823" s="302" t="s">
        <v>8073</v>
      </c>
      <c r="D6823" s="305" t="s">
        <v>8</v>
      </c>
      <c r="E6823" s="306">
        <v>0.47539999999999999</v>
      </c>
    </row>
    <row r="6824" spans="1:5" x14ac:dyDescent="0.25">
      <c r="A6824" s="302" t="s">
        <v>8006</v>
      </c>
      <c r="B6824" s="305">
        <v>98047</v>
      </c>
      <c r="C6824" s="302" t="s">
        <v>8074</v>
      </c>
      <c r="D6824" s="305" t="s">
        <v>8</v>
      </c>
      <c r="E6824" s="306">
        <v>0.47549999999999998</v>
      </c>
    </row>
    <row r="6825" spans="1:5" x14ac:dyDescent="0.25">
      <c r="A6825" s="302" t="s">
        <v>8006</v>
      </c>
      <c r="B6825" s="305">
        <v>98039</v>
      </c>
      <c r="C6825" s="302" t="s">
        <v>8075</v>
      </c>
      <c r="D6825" s="305" t="s">
        <v>8</v>
      </c>
      <c r="E6825" s="306">
        <v>0.47520000000000001</v>
      </c>
    </row>
    <row r="6826" spans="1:5" x14ac:dyDescent="0.25">
      <c r="A6826" s="302" t="s">
        <v>8006</v>
      </c>
      <c r="B6826" s="305">
        <v>98041</v>
      </c>
      <c r="C6826" s="302" t="s">
        <v>8076</v>
      </c>
      <c r="D6826" s="305" t="s">
        <v>8</v>
      </c>
      <c r="E6826" s="306">
        <v>0.4753</v>
      </c>
    </row>
    <row r="6827" spans="1:5" x14ac:dyDescent="0.25">
      <c r="A6827" s="302" t="s">
        <v>8006</v>
      </c>
      <c r="B6827" s="305">
        <v>98043</v>
      </c>
      <c r="C6827" s="302" t="s">
        <v>8077</v>
      </c>
      <c r="D6827" s="305" t="s">
        <v>8</v>
      </c>
      <c r="E6827" s="306">
        <v>0.47539999999999999</v>
      </c>
    </row>
    <row r="6828" spans="1:5" x14ac:dyDescent="0.25">
      <c r="A6828" s="302" t="s">
        <v>8006</v>
      </c>
      <c r="B6828" s="305">
        <v>98049</v>
      </c>
      <c r="C6828" s="302" t="s">
        <v>8078</v>
      </c>
      <c r="D6828" s="305" t="s">
        <v>8</v>
      </c>
      <c r="E6828" s="306">
        <v>0.47599999999999998</v>
      </c>
    </row>
    <row r="6829" spans="1:5" x14ac:dyDescent="0.25">
      <c r="A6829" s="302" t="s">
        <v>8006</v>
      </c>
      <c r="B6829" s="305">
        <v>101809</v>
      </c>
      <c r="C6829" s="302" t="s">
        <v>8079</v>
      </c>
      <c r="D6829" s="305" t="s">
        <v>36</v>
      </c>
      <c r="E6829" s="306">
        <v>0.40410000000000001</v>
      </c>
    </row>
    <row r="6830" spans="1:5" x14ac:dyDescent="0.25">
      <c r="A6830" s="302" t="s">
        <v>8006</v>
      </c>
      <c r="B6830" s="305">
        <v>99280</v>
      </c>
      <c r="C6830" s="302" t="s">
        <v>8080</v>
      </c>
      <c r="D6830" s="305" t="s">
        <v>36</v>
      </c>
      <c r="E6830" s="306">
        <v>0.46939999999999998</v>
      </c>
    </row>
    <row r="6831" spans="1:5" x14ac:dyDescent="0.25">
      <c r="A6831" s="302" t="s">
        <v>8006</v>
      </c>
      <c r="B6831" s="305">
        <v>99292</v>
      </c>
      <c r="C6831" s="302" t="s">
        <v>8081</v>
      </c>
      <c r="D6831" s="305" t="s">
        <v>36</v>
      </c>
      <c r="E6831" s="306">
        <v>0.45900000000000002</v>
      </c>
    </row>
    <row r="6832" spans="1:5" x14ac:dyDescent="0.25">
      <c r="A6832" s="302" t="s">
        <v>8006</v>
      </c>
      <c r="B6832" s="305">
        <v>99242</v>
      </c>
      <c r="C6832" s="302" t="s">
        <v>8082</v>
      </c>
      <c r="D6832" s="305" t="s">
        <v>36</v>
      </c>
      <c r="E6832" s="306">
        <v>0.44750000000000001</v>
      </c>
    </row>
    <row r="6833" spans="1:5" x14ac:dyDescent="0.25">
      <c r="A6833" s="302" t="s">
        <v>8006</v>
      </c>
      <c r="B6833" s="305">
        <v>99248</v>
      </c>
      <c r="C6833" s="302" t="s">
        <v>8083</v>
      </c>
      <c r="D6833" s="305" t="s">
        <v>36</v>
      </c>
      <c r="E6833" s="306">
        <v>0.43109999999999998</v>
      </c>
    </row>
    <row r="6834" spans="1:5" x14ac:dyDescent="0.25">
      <c r="A6834" s="302" t="s">
        <v>8006</v>
      </c>
      <c r="B6834" s="305">
        <v>99275</v>
      </c>
      <c r="C6834" s="302" t="s">
        <v>8084</v>
      </c>
      <c r="D6834" s="305" t="s">
        <v>36</v>
      </c>
      <c r="E6834" s="306">
        <v>0.28089999999999998</v>
      </c>
    </row>
    <row r="6835" spans="1:5" x14ac:dyDescent="0.25">
      <c r="A6835" s="302" t="s">
        <v>8006</v>
      </c>
      <c r="B6835" s="305">
        <v>99285</v>
      </c>
      <c r="C6835" s="302" t="s">
        <v>8085</v>
      </c>
      <c r="D6835" s="305" t="s">
        <v>36</v>
      </c>
      <c r="E6835" s="306">
        <v>0.24540000000000001</v>
      </c>
    </row>
    <row r="6836" spans="1:5" x14ac:dyDescent="0.25">
      <c r="A6836" s="302" t="s">
        <v>8006</v>
      </c>
      <c r="B6836" s="305">
        <v>102457</v>
      </c>
      <c r="C6836" s="302" t="s">
        <v>8086</v>
      </c>
      <c r="D6836" s="305" t="s">
        <v>36</v>
      </c>
      <c r="E6836" s="306">
        <v>0.2041</v>
      </c>
    </row>
    <row r="6837" spans="1:5" x14ac:dyDescent="0.25">
      <c r="A6837" s="302" t="s">
        <v>8006</v>
      </c>
      <c r="B6837" s="305">
        <v>102142</v>
      </c>
      <c r="C6837" s="302" t="s">
        <v>8087</v>
      </c>
      <c r="D6837" s="305" t="s">
        <v>36</v>
      </c>
      <c r="E6837" s="306">
        <v>0.1973</v>
      </c>
    </row>
    <row r="6838" spans="1:5" x14ac:dyDescent="0.25">
      <c r="A6838" s="302" t="s">
        <v>8006</v>
      </c>
      <c r="B6838" s="305">
        <v>97980</v>
      </c>
      <c r="C6838" s="302" t="s">
        <v>8088</v>
      </c>
      <c r="D6838" s="305" t="s">
        <v>36</v>
      </c>
      <c r="E6838" s="306">
        <v>0.45519999999999999</v>
      </c>
    </row>
    <row r="6839" spans="1:5" x14ac:dyDescent="0.25">
      <c r="A6839" s="302" t="s">
        <v>8006</v>
      </c>
      <c r="B6839" s="305">
        <v>98405</v>
      </c>
      <c r="C6839" s="302" t="s">
        <v>8089</v>
      </c>
      <c r="D6839" s="305" t="s">
        <v>36</v>
      </c>
      <c r="E6839" s="306">
        <v>0.44619999999999999</v>
      </c>
    </row>
    <row r="6840" spans="1:5" x14ac:dyDescent="0.25">
      <c r="A6840" s="302" t="s">
        <v>8006</v>
      </c>
      <c r="B6840" s="305">
        <v>97988</v>
      </c>
      <c r="C6840" s="302" t="s">
        <v>8090</v>
      </c>
      <c r="D6840" s="305" t="s">
        <v>36</v>
      </c>
      <c r="E6840" s="306">
        <v>0.436</v>
      </c>
    </row>
    <row r="6841" spans="1:5" x14ac:dyDescent="0.25">
      <c r="A6841" s="302" t="s">
        <v>8006</v>
      </c>
      <c r="B6841" s="305">
        <v>97992</v>
      </c>
      <c r="C6841" s="302" t="s">
        <v>8091</v>
      </c>
      <c r="D6841" s="305" t="s">
        <v>36</v>
      </c>
      <c r="E6841" s="306">
        <v>0.42070000000000002</v>
      </c>
    </row>
    <row r="6842" spans="1:5" x14ac:dyDescent="0.25">
      <c r="A6842" s="302" t="s">
        <v>8006</v>
      </c>
      <c r="B6842" s="305">
        <v>97978</v>
      </c>
      <c r="C6842" s="302" t="s">
        <v>8092</v>
      </c>
      <c r="D6842" s="305" t="s">
        <v>36</v>
      </c>
      <c r="E6842" s="306">
        <v>0.2792</v>
      </c>
    </row>
    <row r="6843" spans="1:5" x14ac:dyDescent="0.25">
      <c r="A6843" s="302" t="s">
        <v>8006</v>
      </c>
      <c r="B6843" s="305">
        <v>98410</v>
      </c>
      <c r="C6843" s="302" t="s">
        <v>8093</v>
      </c>
      <c r="D6843" s="305" t="s">
        <v>36</v>
      </c>
      <c r="E6843" s="306">
        <v>0.22239999999999999</v>
      </c>
    </row>
    <row r="6844" spans="1:5" x14ac:dyDescent="0.25">
      <c r="A6844" s="302" t="s">
        <v>8006</v>
      </c>
      <c r="B6844" s="305">
        <v>102139</v>
      </c>
      <c r="C6844" s="302" t="s">
        <v>8094</v>
      </c>
      <c r="D6844" s="305" t="s">
        <v>36</v>
      </c>
      <c r="E6844" s="306">
        <v>0.21060000000000001</v>
      </c>
    </row>
    <row r="6845" spans="1:5" x14ac:dyDescent="0.25">
      <c r="A6845" s="302" t="s">
        <v>8006</v>
      </c>
      <c r="B6845" s="305">
        <v>102141</v>
      </c>
      <c r="C6845" s="302" t="s">
        <v>8095</v>
      </c>
      <c r="D6845" s="305" t="s">
        <v>36</v>
      </c>
      <c r="E6845" s="306">
        <v>0.1956</v>
      </c>
    </row>
    <row r="6846" spans="1:5" x14ac:dyDescent="0.25">
      <c r="A6846" s="302" t="s">
        <v>8006</v>
      </c>
      <c r="B6846" s="305">
        <v>99290</v>
      </c>
      <c r="C6846" s="302" t="s">
        <v>8096</v>
      </c>
      <c r="D6846" s="305" t="s">
        <v>36</v>
      </c>
      <c r="E6846" s="306">
        <v>0.40129999999999999</v>
      </c>
    </row>
    <row r="6847" spans="1:5" x14ac:dyDescent="0.25">
      <c r="A6847" s="302" t="s">
        <v>8006</v>
      </c>
      <c r="B6847" s="305">
        <v>99244</v>
      </c>
      <c r="C6847" s="302" t="s">
        <v>8097</v>
      </c>
      <c r="D6847" s="305" t="s">
        <v>36</v>
      </c>
      <c r="E6847" s="306">
        <v>0.39340000000000003</v>
      </c>
    </row>
    <row r="6848" spans="1:5" x14ac:dyDescent="0.25">
      <c r="A6848" s="302" t="s">
        <v>8006</v>
      </c>
      <c r="B6848" s="305">
        <v>99256</v>
      </c>
      <c r="C6848" s="302" t="s">
        <v>8098</v>
      </c>
      <c r="D6848" s="305" t="s">
        <v>36</v>
      </c>
      <c r="E6848" s="306">
        <v>0.39</v>
      </c>
    </row>
    <row r="6849" spans="1:5" x14ac:dyDescent="0.25">
      <c r="A6849" s="302" t="s">
        <v>8006</v>
      </c>
      <c r="B6849" s="305">
        <v>99271</v>
      </c>
      <c r="C6849" s="302" t="s">
        <v>8099</v>
      </c>
      <c r="D6849" s="305" t="s">
        <v>36</v>
      </c>
      <c r="E6849" s="306">
        <v>0.38740000000000002</v>
      </c>
    </row>
    <row r="6850" spans="1:5" x14ac:dyDescent="0.25">
      <c r="A6850" s="302" t="s">
        <v>8006</v>
      </c>
      <c r="B6850" s="305">
        <v>99284</v>
      </c>
      <c r="C6850" s="302" t="s">
        <v>8100</v>
      </c>
      <c r="D6850" s="305" t="s">
        <v>36</v>
      </c>
      <c r="E6850" s="306">
        <v>0.38550000000000001</v>
      </c>
    </row>
    <row r="6851" spans="1:5" x14ac:dyDescent="0.25">
      <c r="A6851" s="302" t="s">
        <v>8006</v>
      </c>
      <c r="B6851" s="305">
        <v>99294</v>
      </c>
      <c r="C6851" s="302" t="s">
        <v>8101</v>
      </c>
      <c r="D6851" s="305" t="s">
        <v>36</v>
      </c>
      <c r="E6851" s="306">
        <v>0.38390000000000002</v>
      </c>
    </row>
    <row r="6852" spans="1:5" x14ac:dyDescent="0.25">
      <c r="A6852" s="302" t="s">
        <v>8006</v>
      </c>
      <c r="B6852" s="305">
        <v>99252</v>
      </c>
      <c r="C6852" s="302" t="s">
        <v>8102</v>
      </c>
      <c r="D6852" s="305" t="s">
        <v>36</v>
      </c>
      <c r="E6852" s="306">
        <v>0.42130000000000001</v>
      </c>
    </row>
    <row r="6853" spans="1:5" x14ac:dyDescent="0.25">
      <c r="A6853" s="302" t="s">
        <v>8006</v>
      </c>
      <c r="B6853" s="305">
        <v>99259</v>
      </c>
      <c r="C6853" s="302" t="s">
        <v>8103</v>
      </c>
      <c r="D6853" s="305" t="s">
        <v>36</v>
      </c>
      <c r="E6853" s="306">
        <v>0.41649999999999998</v>
      </c>
    </row>
    <row r="6854" spans="1:5" x14ac:dyDescent="0.25">
      <c r="A6854" s="302" t="s">
        <v>8006</v>
      </c>
      <c r="B6854" s="305">
        <v>99265</v>
      </c>
      <c r="C6854" s="302" t="s">
        <v>8104</v>
      </c>
      <c r="D6854" s="305" t="s">
        <v>36</v>
      </c>
      <c r="E6854" s="306">
        <v>0.41339999999999999</v>
      </c>
    </row>
    <row r="6855" spans="1:5" x14ac:dyDescent="0.25">
      <c r="A6855" s="302" t="s">
        <v>8006</v>
      </c>
      <c r="B6855" s="305">
        <v>99267</v>
      </c>
      <c r="C6855" s="302" t="s">
        <v>8105</v>
      </c>
      <c r="D6855" s="305" t="s">
        <v>36</v>
      </c>
      <c r="E6855" s="306">
        <v>0.41120000000000001</v>
      </c>
    </row>
    <row r="6856" spans="1:5" x14ac:dyDescent="0.25">
      <c r="A6856" s="302" t="s">
        <v>8006</v>
      </c>
      <c r="B6856" s="305">
        <v>99274</v>
      </c>
      <c r="C6856" s="302" t="s">
        <v>8106</v>
      </c>
      <c r="D6856" s="305" t="s">
        <v>36</v>
      </c>
      <c r="E6856" s="306">
        <v>0.40660000000000002</v>
      </c>
    </row>
    <row r="6857" spans="1:5" x14ac:dyDescent="0.25">
      <c r="A6857" s="302" t="s">
        <v>8006</v>
      </c>
      <c r="B6857" s="305">
        <v>99279</v>
      </c>
      <c r="C6857" s="302" t="s">
        <v>8107</v>
      </c>
      <c r="D6857" s="305" t="s">
        <v>36</v>
      </c>
      <c r="E6857" s="306">
        <v>0.40539999999999998</v>
      </c>
    </row>
    <row r="6858" spans="1:5" x14ac:dyDescent="0.25">
      <c r="A6858" s="302" t="s">
        <v>8006</v>
      </c>
      <c r="B6858" s="305">
        <v>99286</v>
      </c>
      <c r="C6858" s="302" t="s">
        <v>8108</v>
      </c>
      <c r="D6858" s="305" t="s">
        <v>36</v>
      </c>
      <c r="E6858" s="306">
        <v>0.40439999999999998</v>
      </c>
    </row>
    <row r="6859" spans="1:5" x14ac:dyDescent="0.25">
      <c r="A6859" s="302" t="s">
        <v>8006</v>
      </c>
      <c r="B6859" s="305">
        <v>99326</v>
      </c>
      <c r="C6859" s="302" t="s">
        <v>8109</v>
      </c>
      <c r="D6859" s="305" t="s">
        <v>36</v>
      </c>
      <c r="E6859" s="306">
        <v>0.3644</v>
      </c>
    </row>
    <row r="6860" spans="1:5" x14ac:dyDescent="0.25">
      <c r="A6860" s="302" t="s">
        <v>8006</v>
      </c>
      <c r="B6860" s="305">
        <v>99287</v>
      </c>
      <c r="C6860" s="302" t="s">
        <v>8110</v>
      </c>
      <c r="D6860" s="305" t="s">
        <v>36</v>
      </c>
      <c r="E6860" s="306">
        <v>0.36030000000000001</v>
      </c>
    </row>
    <row r="6861" spans="1:5" x14ac:dyDescent="0.25">
      <c r="A6861" s="302" t="s">
        <v>8006</v>
      </c>
      <c r="B6861" s="305">
        <v>99298</v>
      </c>
      <c r="C6861" s="302" t="s">
        <v>8111</v>
      </c>
      <c r="D6861" s="305" t="s">
        <v>36</v>
      </c>
      <c r="E6861" s="306">
        <v>0.35709999999999997</v>
      </c>
    </row>
    <row r="6862" spans="1:5" x14ac:dyDescent="0.25">
      <c r="A6862" s="302" t="s">
        <v>8006</v>
      </c>
      <c r="B6862" s="305">
        <v>99300</v>
      </c>
      <c r="C6862" s="302" t="s">
        <v>8112</v>
      </c>
      <c r="D6862" s="305" t="s">
        <v>36</v>
      </c>
      <c r="E6862" s="306">
        <v>0.35460000000000003</v>
      </c>
    </row>
    <row r="6863" spans="1:5" x14ac:dyDescent="0.25">
      <c r="A6863" s="302" t="s">
        <v>8006</v>
      </c>
      <c r="B6863" s="305">
        <v>99301</v>
      </c>
      <c r="C6863" s="302" t="s">
        <v>8113</v>
      </c>
      <c r="D6863" s="305" t="s">
        <v>36</v>
      </c>
      <c r="E6863" s="306">
        <v>0.38819999999999999</v>
      </c>
    </row>
    <row r="6864" spans="1:5" x14ac:dyDescent="0.25">
      <c r="A6864" s="302" t="s">
        <v>8006</v>
      </c>
      <c r="B6864" s="305">
        <v>99312</v>
      </c>
      <c r="C6864" s="302" t="s">
        <v>8114</v>
      </c>
      <c r="D6864" s="305" t="s">
        <v>36</v>
      </c>
      <c r="E6864" s="306">
        <v>0.38379999999999997</v>
      </c>
    </row>
    <row r="6865" spans="1:5" x14ac:dyDescent="0.25">
      <c r="A6865" s="302" t="s">
        <v>8006</v>
      </c>
      <c r="B6865" s="305">
        <v>99320</v>
      </c>
      <c r="C6865" s="302" t="s">
        <v>8115</v>
      </c>
      <c r="D6865" s="305" t="s">
        <v>36</v>
      </c>
      <c r="E6865" s="306">
        <v>0.37740000000000001</v>
      </c>
    </row>
    <row r="6866" spans="1:5" x14ac:dyDescent="0.25">
      <c r="A6866" s="302" t="s">
        <v>8006</v>
      </c>
      <c r="B6866" s="305">
        <v>99322</v>
      </c>
      <c r="C6866" s="302" t="s">
        <v>8116</v>
      </c>
      <c r="D6866" s="305" t="s">
        <v>36</v>
      </c>
      <c r="E6866" s="306">
        <v>0.37490000000000001</v>
      </c>
    </row>
    <row r="6867" spans="1:5" x14ac:dyDescent="0.25">
      <c r="A6867" s="302" t="s">
        <v>8006</v>
      </c>
      <c r="B6867" s="305">
        <v>99324</v>
      </c>
      <c r="C6867" s="302" t="s">
        <v>8117</v>
      </c>
      <c r="D6867" s="305" t="s">
        <v>36</v>
      </c>
      <c r="E6867" s="306">
        <v>0.37290000000000001</v>
      </c>
    </row>
    <row r="6868" spans="1:5" x14ac:dyDescent="0.25">
      <c r="A6868" s="302" t="s">
        <v>8006</v>
      </c>
      <c r="B6868" s="305">
        <v>99310</v>
      </c>
      <c r="C6868" s="302" t="s">
        <v>8118</v>
      </c>
      <c r="D6868" s="305" t="s">
        <v>36</v>
      </c>
      <c r="E6868" s="306">
        <v>0.34510000000000002</v>
      </c>
    </row>
    <row r="6869" spans="1:5" x14ac:dyDescent="0.25">
      <c r="A6869" s="302" t="s">
        <v>8006</v>
      </c>
      <c r="B6869" s="305">
        <v>99313</v>
      </c>
      <c r="C6869" s="302" t="s">
        <v>8119</v>
      </c>
      <c r="D6869" s="305" t="s">
        <v>36</v>
      </c>
      <c r="E6869" s="306">
        <v>0.34200000000000003</v>
      </c>
    </row>
    <row r="6870" spans="1:5" x14ac:dyDescent="0.25">
      <c r="A6870" s="302" t="s">
        <v>8006</v>
      </c>
      <c r="B6870" s="305">
        <v>99303</v>
      </c>
      <c r="C6870" s="302" t="s">
        <v>8120</v>
      </c>
      <c r="D6870" s="305" t="s">
        <v>36</v>
      </c>
      <c r="E6870" s="306">
        <v>0.35389999999999999</v>
      </c>
    </row>
    <row r="6871" spans="1:5" x14ac:dyDescent="0.25">
      <c r="A6871" s="302" t="s">
        <v>8006</v>
      </c>
      <c r="B6871" s="305">
        <v>99305</v>
      </c>
      <c r="C6871" s="302" t="s">
        <v>8121</v>
      </c>
      <c r="D6871" s="305" t="s">
        <v>36</v>
      </c>
      <c r="E6871" s="306">
        <v>0.3503</v>
      </c>
    </row>
    <row r="6872" spans="1:5" x14ac:dyDescent="0.25">
      <c r="A6872" s="302" t="s">
        <v>8006</v>
      </c>
      <c r="B6872" s="305">
        <v>99308</v>
      </c>
      <c r="C6872" s="302" t="s">
        <v>8122</v>
      </c>
      <c r="D6872" s="305" t="s">
        <v>36</v>
      </c>
      <c r="E6872" s="306">
        <v>0.34739999999999999</v>
      </c>
    </row>
    <row r="6873" spans="1:5" x14ac:dyDescent="0.25">
      <c r="A6873" s="302" t="s">
        <v>8006</v>
      </c>
      <c r="B6873" s="305">
        <v>99315</v>
      </c>
      <c r="C6873" s="302" t="s">
        <v>8123</v>
      </c>
      <c r="D6873" s="305" t="s">
        <v>36</v>
      </c>
      <c r="E6873" s="306">
        <v>0.3377</v>
      </c>
    </row>
    <row r="6874" spans="1:5" x14ac:dyDescent="0.25">
      <c r="A6874" s="302" t="s">
        <v>8006</v>
      </c>
      <c r="B6874" s="305">
        <v>98008</v>
      </c>
      <c r="C6874" s="302" t="s">
        <v>8124</v>
      </c>
      <c r="D6874" s="305" t="s">
        <v>36</v>
      </c>
      <c r="E6874" s="306">
        <v>0.39419999999999999</v>
      </c>
    </row>
    <row r="6875" spans="1:5" x14ac:dyDescent="0.25">
      <c r="A6875" s="302" t="s">
        <v>8006</v>
      </c>
      <c r="B6875" s="305">
        <v>98010</v>
      </c>
      <c r="C6875" s="302" t="s">
        <v>8125</v>
      </c>
      <c r="D6875" s="305" t="s">
        <v>36</v>
      </c>
      <c r="E6875" s="306">
        <v>0.38650000000000001</v>
      </c>
    </row>
    <row r="6876" spans="1:5" x14ac:dyDescent="0.25">
      <c r="A6876" s="302" t="s">
        <v>8006</v>
      </c>
      <c r="B6876" s="305">
        <v>98012</v>
      </c>
      <c r="C6876" s="302" t="s">
        <v>8126</v>
      </c>
      <c r="D6876" s="305" t="s">
        <v>36</v>
      </c>
      <c r="E6876" s="306">
        <v>0.3831</v>
      </c>
    </row>
    <row r="6877" spans="1:5" x14ac:dyDescent="0.25">
      <c r="A6877" s="302" t="s">
        <v>8006</v>
      </c>
      <c r="B6877" s="305">
        <v>98014</v>
      </c>
      <c r="C6877" s="302" t="s">
        <v>8127</v>
      </c>
      <c r="D6877" s="305" t="s">
        <v>36</v>
      </c>
      <c r="E6877" s="306">
        <v>0.38059999999999999</v>
      </c>
    </row>
    <row r="6878" spans="1:5" x14ac:dyDescent="0.25">
      <c r="A6878" s="302" t="s">
        <v>8006</v>
      </c>
      <c r="B6878" s="305">
        <v>98016</v>
      </c>
      <c r="C6878" s="302" t="s">
        <v>8128</v>
      </c>
      <c r="D6878" s="305" t="s">
        <v>36</v>
      </c>
      <c r="E6878" s="306">
        <v>0.37869999999999998</v>
      </c>
    </row>
    <row r="6879" spans="1:5" x14ac:dyDescent="0.25">
      <c r="A6879" s="302" t="s">
        <v>8006</v>
      </c>
      <c r="B6879" s="305">
        <v>98018</v>
      </c>
      <c r="C6879" s="302" t="s">
        <v>8129</v>
      </c>
      <c r="D6879" s="305" t="s">
        <v>36</v>
      </c>
      <c r="E6879" s="306">
        <v>0.37719999999999998</v>
      </c>
    </row>
    <row r="6880" spans="1:5" x14ac:dyDescent="0.25">
      <c r="A6880" s="302" t="s">
        <v>8006</v>
      </c>
      <c r="B6880" s="305">
        <v>97994</v>
      </c>
      <c r="C6880" s="302" t="s">
        <v>8130</v>
      </c>
      <c r="D6880" s="305" t="s">
        <v>36</v>
      </c>
      <c r="E6880" s="306">
        <v>0.41370000000000001</v>
      </c>
    </row>
    <row r="6881" spans="1:5" x14ac:dyDescent="0.25">
      <c r="A6881" s="302" t="s">
        <v>8006</v>
      </c>
      <c r="B6881" s="305">
        <v>97996</v>
      </c>
      <c r="C6881" s="302" t="s">
        <v>8131</v>
      </c>
      <c r="D6881" s="305" t="s">
        <v>36</v>
      </c>
      <c r="E6881" s="306">
        <v>0.40899999999999997</v>
      </c>
    </row>
    <row r="6882" spans="1:5" x14ac:dyDescent="0.25">
      <c r="A6882" s="302" t="s">
        <v>8006</v>
      </c>
      <c r="B6882" s="305">
        <v>98407</v>
      </c>
      <c r="C6882" s="302" t="s">
        <v>8132</v>
      </c>
      <c r="D6882" s="305" t="s">
        <v>36</v>
      </c>
      <c r="E6882" s="306">
        <v>0.40589999999999998</v>
      </c>
    </row>
    <row r="6883" spans="1:5" x14ac:dyDescent="0.25">
      <c r="A6883" s="302" t="s">
        <v>8006</v>
      </c>
      <c r="B6883" s="305">
        <v>98408</v>
      </c>
      <c r="C6883" s="302" t="s">
        <v>8133</v>
      </c>
      <c r="D6883" s="305" t="s">
        <v>36</v>
      </c>
      <c r="E6883" s="306">
        <v>0.4037</v>
      </c>
    </row>
    <row r="6884" spans="1:5" x14ac:dyDescent="0.25">
      <c r="A6884" s="302" t="s">
        <v>8006</v>
      </c>
      <c r="B6884" s="305">
        <v>98002</v>
      </c>
      <c r="C6884" s="302" t="s">
        <v>8134</v>
      </c>
      <c r="D6884" s="305" t="s">
        <v>36</v>
      </c>
      <c r="E6884" s="306">
        <v>0.39929999999999999</v>
      </c>
    </row>
    <row r="6885" spans="1:5" x14ac:dyDescent="0.25">
      <c r="A6885" s="302" t="s">
        <v>8006</v>
      </c>
      <c r="B6885" s="305">
        <v>98406</v>
      </c>
      <c r="C6885" s="302" t="s">
        <v>8135</v>
      </c>
      <c r="D6885" s="305" t="s">
        <v>36</v>
      </c>
      <c r="E6885" s="306">
        <v>0.39810000000000001</v>
      </c>
    </row>
    <row r="6886" spans="1:5" x14ac:dyDescent="0.25">
      <c r="A6886" s="302" t="s">
        <v>8006</v>
      </c>
      <c r="B6886" s="305">
        <v>98006</v>
      </c>
      <c r="C6886" s="302" t="s">
        <v>8136</v>
      </c>
      <c r="D6886" s="305" t="s">
        <v>36</v>
      </c>
      <c r="E6886" s="306">
        <v>0.39710000000000001</v>
      </c>
    </row>
    <row r="6887" spans="1:5" x14ac:dyDescent="0.25">
      <c r="A6887" s="302" t="s">
        <v>8006</v>
      </c>
      <c r="B6887" s="305">
        <v>98030</v>
      </c>
      <c r="C6887" s="302" t="s">
        <v>8137</v>
      </c>
      <c r="D6887" s="305" t="s">
        <v>36</v>
      </c>
      <c r="E6887" s="306">
        <v>0.35809999999999997</v>
      </c>
    </row>
    <row r="6888" spans="1:5" x14ac:dyDescent="0.25">
      <c r="A6888" s="302" t="s">
        <v>8006</v>
      </c>
      <c r="B6888" s="305">
        <v>98032</v>
      </c>
      <c r="C6888" s="302" t="s">
        <v>8138</v>
      </c>
      <c r="D6888" s="305" t="s">
        <v>36</v>
      </c>
      <c r="E6888" s="306">
        <v>0.35399999999999998</v>
      </c>
    </row>
    <row r="6889" spans="1:5" x14ac:dyDescent="0.25">
      <c r="A6889" s="302" t="s">
        <v>8006</v>
      </c>
      <c r="B6889" s="305">
        <v>98034</v>
      </c>
      <c r="C6889" s="302" t="s">
        <v>8139</v>
      </c>
      <c r="D6889" s="305" t="s">
        <v>36</v>
      </c>
      <c r="E6889" s="306">
        <v>0.35089999999999999</v>
      </c>
    </row>
    <row r="6890" spans="1:5" x14ac:dyDescent="0.25">
      <c r="A6890" s="302" t="s">
        <v>8006</v>
      </c>
      <c r="B6890" s="305">
        <v>98036</v>
      </c>
      <c r="C6890" s="302" t="s">
        <v>8140</v>
      </c>
      <c r="D6890" s="305" t="s">
        <v>36</v>
      </c>
      <c r="E6890" s="306">
        <v>0.34849999999999998</v>
      </c>
    </row>
    <row r="6891" spans="1:5" x14ac:dyDescent="0.25">
      <c r="A6891" s="302" t="s">
        <v>8006</v>
      </c>
      <c r="B6891" s="305">
        <v>98020</v>
      </c>
      <c r="C6891" s="302" t="s">
        <v>8141</v>
      </c>
      <c r="D6891" s="305" t="s">
        <v>36</v>
      </c>
      <c r="E6891" s="306">
        <v>0.38129999999999997</v>
      </c>
    </row>
    <row r="6892" spans="1:5" x14ac:dyDescent="0.25">
      <c r="A6892" s="302" t="s">
        <v>8006</v>
      </c>
      <c r="B6892" s="305">
        <v>98022</v>
      </c>
      <c r="C6892" s="302" t="s">
        <v>8142</v>
      </c>
      <c r="D6892" s="305" t="s">
        <v>36</v>
      </c>
      <c r="E6892" s="306">
        <v>0.377</v>
      </c>
    </row>
    <row r="6893" spans="1:5" x14ac:dyDescent="0.25">
      <c r="A6893" s="302" t="s">
        <v>8006</v>
      </c>
      <c r="B6893" s="305">
        <v>98024</v>
      </c>
      <c r="C6893" s="302" t="s">
        <v>8143</v>
      </c>
      <c r="D6893" s="305" t="s">
        <v>36</v>
      </c>
      <c r="E6893" s="306">
        <v>0.37080000000000002</v>
      </c>
    </row>
    <row r="6894" spans="1:5" x14ac:dyDescent="0.25">
      <c r="A6894" s="302" t="s">
        <v>8006</v>
      </c>
      <c r="B6894" s="305">
        <v>98026</v>
      </c>
      <c r="C6894" s="302" t="s">
        <v>8144</v>
      </c>
      <c r="D6894" s="305" t="s">
        <v>36</v>
      </c>
      <c r="E6894" s="306">
        <v>0.36840000000000001</v>
      </c>
    </row>
    <row r="6895" spans="1:5" x14ac:dyDescent="0.25">
      <c r="A6895" s="302" t="s">
        <v>8006</v>
      </c>
      <c r="B6895" s="305">
        <v>98028</v>
      </c>
      <c r="C6895" s="302" t="s">
        <v>8145</v>
      </c>
      <c r="D6895" s="305" t="s">
        <v>36</v>
      </c>
      <c r="E6895" s="306">
        <v>0.3664</v>
      </c>
    </row>
    <row r="6896" spans="1:5" x14ac:dyDescent="0.25">
      <c r="A6896" s="302" t="s">
        <v>8006</v>
      </c>
      <c r="B6896" s="305">
        <v>98044</v>
      </c>
      <c r="C6896" s="302" t="s">
        <v>8146</v>
      </c>
      <c r="D6896" s="305" t="s">
        <v>36</v>
      </c>
      <c r="E6896" s="306">
        <v>0.3392</v>
      </c>
    </row>
    <row r="6897" spans="1:5" x14ac:dyDescent="0.25">
      <c r="A6897" s="302" t="s">
        <v>8006</v>
      </c>
      <c r="B6897" s="305">
        <v>98046</v>
      </c>
      <c r="C6897" s="302" t="s">
        <v>8147</v>
      </c>
      <c r="D6897" s="305" t="s">
        <v>36</v>
      </c>
      <c r="E6897" s="306">
        <v>0.33610000000000001</v>
      </c>
    </row>
    <row r="6898" spans="1:5" x14ac:dyDescent="0.25">
      <c r="A6898" s="302" t="s">
        <v>8006</v>
      </c>
      <c r="B6898" s="305">
        <v>98038</v>
      </c>
      <c r="C6898" s="302" t="s">
        <v>8148</v>
      </c>
      <c r="D6898" s="305" t="s">
        <v>36</v>
      </c>
      <c r="E6898" s="306">
        <v>0.34770000000000001</v>
      </c>
    </row>
    <row r="6899" spans="1:5" x14ac:dyDescent="0.25">
      <c r="A6899" s="302" t="s">
        <v>8006</v>
      </c>
      <c r="B6899" s="305">
        <v>98040</v>
      </c>
      <c r="C6899" s="302" t="s">
        <v>8149</v>
      </c>
      <c r="D6899" s="305" t="s">
        <v>36</v>
      </c>
      <c r="E6899" s="306">
        <v>0.34420000000000001</v>
      </c>
    </row>
    <row r="6900" spans="1:5" x14ac:dyDescent="0.25">
      <c r="A6900" s="302" t="s">
        <v>8006</v>
      </c>
      <c r="B6900" s="305">
        <v>98042</v>
      </c>
      <c r="C6900" s="302" t="s">
        <v>8150</v>
      </c>
      <c r="D6900" s="305" t="s">
        <v>36</v>
      </c>
      <c r="E6900" s="306">
        <v>0.34150000000000003</v>
      </c>
    </row>
    <row r="6901" spans="1:5" x14ac:dyDescent="0.25">
      <c r="A6901" s="302" t="s">
        <v>8006</v>
      </c>
      <c r="B6901" s="305">
        <v>98048</v>
      </c>
      <c r="C6901" s="302" t="s">
        <v>8151</v>
      </c>
      <c r="D6901" s="305" t="s">
        <v>36</v>
      </c>
      <c r="E6901" s="306">
        <v>0.33200000000000002</v>
      </c>
    </row>
    <row r="6902" spans="1:5" x14ac:dyDescent="0.25">
      <c r="A6902" s="302" t="s">
        <v>8006</v>
      </c>
      <c r="B6902" s="305">
        <v>97955</v>
      </c>
      <c r="C6902" s="302" t="s">
        <v>8152</v>
      </c>
      <c r="D6902" s="305" t="s">
        <v>36</v>
      </c>
      <c r="E6902" s="306">
        <v>0.27089999999999997</v>
      </c>
    </row>
    <row r="6903" spans="1:5" x14ac:dyDescent="0.25">
      <c r="A6903" s="302" t="s">
        <v>8006</v>
      </c>
      <c r="B6903" s="305">
        <v>97948</v>
      </c>
      <c r="C6903" s="302" t="s">
        <v>8153</v>
      </c>
      <c r="D6903" s="305" t="s">
        <v>36</v>
      </c>
      <c r="E6903" s="306">
        <v>0.32979999999999998</v>
      </c>
    </row>
    <row r="6904" spans="1:5" x14ac:dyDescent="0.25">
      <c r="A6904" s="302" t="s">
        <v>8006</v>
      </c>
      <c r="B6904" s="305">
        <v>97934</v>
      </c>
      <c r="C6904" s="302" t="s">
        <v>8154</v>
      </c>
      <c r="D6904" s="305" t="s">
        <v>36</v>
      </c>
      <c r="E6904" s="306">
        <v>0.22489999999999999</v>
      </c>
    </row>
    <row r="6905" spans="1:5" x14ac:dyDescent="0.25">
      <c r="A6905" s="302" t="s">
        <v>8006</v>
      </c>
      <c r="B6905" s="305">
        <v>97953</v>
      </c>
      <c r="C6905" s="302" t="s">
        <v>8155</v>
      </c>
      <c r="D6905" s="305" t="s">
        <v>36</v>
      </c>
      <c r="E6905" s="306">
        <v>0.27789999999999998</v>
      </c>
    </row>
    <row r="6906" spans="1:5" x14ac:dyDescent="0.25">
      <c r="A6906" s="302" t="s">
        <v>8006</v>
      </c>
      <c r="B6906" s="305">
        <v>97947</v>
      </c>
      <c r="C6906" s="302" t="s">
        <v>8156</v>
      </c>
      <c r="D6906" s="305" t="s">
        <v>36</v>
      </c>
      <c r="E6906" s="306">
        <v>0.33560000000000001</v>
      </c>
    </row>
    <row r="6907" spans="1:5" x14ac:dyDescent="0.25">
      <c r="A6907" s="302" t="s">
        <v>8006</v>
      </c>
      <c r="B6907" s="305">
        <v>97933</v>
      </c>
      <c r="C6907" s="302" t="s">
        <v>8157</v>
      </c>
      <c r="D6907" s="305" t="s">
        <v>36</v>
      </c>
      <c r="E6907" s="306">
        <v>3.3599999999999998E-2</v>
      </c>
    </row>
    <row r="6908" spans="1:5" x14ac:dyDescent="0.25">
      <c r="A6908" s="302" t="s">
        <v>8006</v>
      </c>
      <c r="B6908" s="305">
        <v>97961</v>
      </c>
      <c r="C6908" s="302" t="s">
        <v>8158</v>
      </c>
      <c r="D6908" s="305" t="s">
        <v>36</v>
      </c>
      <c r="E6908" s="306">
        <v>0.3337</v>
      </c>
    </row>
    <row r="6909" spans="1:5" x14ac:dyDescent="0.25">
      <c r="A6909" s="302" t="s">
        <v>8006</v>
      </c>
      <c r="B6909" s="305">
        <v>97951</v>
      </c>
      <c r="C6909" s="302" t="s">
        <v>8159</v>
      </c>
      <c r="D6909" s="305" t="s">
        <v>36</v>
      </c>
      <c r="E6909" s="306">
        <v>0.3876</v>
      </c>
    </row>
    <row r="6910" spans="1:5" x14ac:dyDescent="0.25">
      <c r="A6910" s="302" t="s">
        <v>8006</v>
      </c>
      <c r="B6910" s="305">
        <v>97973</v>
      </c>
      <c r="C6910" s="302" t="s">
        <v>8160</v>
      </c>
      <c r="D6910" s="305" t="s">
        <v>36</v>
      </c>
      <c r="E6910" s="306">
        <v>0.32850000000000001</v>
      </c>
    </row>
    <row r="6911" spans="1:5" x14ac:dyDescent="0.25">
      <c r="A6911" s="302" t="s">
        <v>8006</v>
      </c>
      <c r="B6911" s="305">
        <v>97952</v>
      </c>
      <c r="C6911" s="302" t="s">
        <v>8161</v>
      </c>
      <c r="D6911" s="305" t="s">
        <v>36</v>
      </c>
      <c r="E6911" s="306">
        <v>0.38069999999999998</v>
      </c>
    </row>
    <row r="6912" spans="1:5" x14ac:dyDescent="0.25">
      <c r="A6912" s="302" t="s">
        <v>8006</v>
      </c>
      <c r="B6912" s="305">
        <v>97957</v>
      </c>
      <c r="C6912" s="302" t="s">
        <v>8162</v>
      </c>
      <c r="D6912" s="305" t="s">
        <v>36</v>
      </c>
      <c r="E6912" s="306">
        <v>0.41810000000000003</v>
      </c>
    </row>
    <row r="6913" spans="1:5" x14ac:dyDescent="0.25">
      <c r="A6913" s="302" t="s">
        <v>8006</v>
      </c>
      <c r="B6913" s="305">
        <v>97950</v>
      </c>
      <c r="C6913" s="302" t="s">
        <v>8163</v>
      </c>
      <c r="D6913" s="305" t="s">
        <v>36</v>
      </c>
      <c r="E6913" s="306">
        <v>0.46989999999999998</v>
      </c>
    </row>
    <row r="6914" spans="1:5" x14ac:dyDescent="0.25">
      <c r="A6914" s="302" t="s">
        <v>8006</v>
      </c>
      <c r="B6914" s="305">
        <v>97936</v>
      </c>
      <c r="C6914" s="302" t="s">
        <v>8164</v>
      </c>
      <c r="D6914" s="305" t="s">
        <v>36</v>
      </c>
      <c r="E6914" s="306">
        <v>0.40949999999999998</v>
      </c>
    </row>
    <row r="6915" spans="1:5" x14ac:dyDescent="0.25">
      <c r="A6915" s="302" t="s">
        <v>8006</v>
      </c>
      <c r="B6915" s="305">
        <v>97956</v>
      </c>
      <c r="C6915" s="302" t="s">
        <v>8165</v>
      </c>
      <c r="D6915" s="305" t="s">
        <v>36</v>
      </c>
      <c r="E6915" s="306">
        <v>0.40350000000000003</v>
      </c>
    </row>
    <row r="6916" spans="1:5" x14ac:dyDescent="0.25">
      <c r="A6916" s="302" t="s">
        <v>8006</v>
      </c>
      <c r="B6916" s="305">
        <v>97949</v>
      </c>
      <c r="C6916" s="302" t="s">
        <v>8166</v>
      </c>
      <c r="D6916" s="305" t="s">
        <v>36</v>
      </c>
      <c r="E6916" s="306">
        <v>0.46500000000000002</v>
      </c>
    </row>
    <row r="6917" spans="1:5" x14ac:dyDescent="0.25">
      <c r="A6917" s="302" t="s">
        <v>8006</v>
      </c>
      <c r="B6917" s="305">
        <v>97935</v>
      </c>
      <c r="C6917" s="302" t="s">
        <v>8167</v>
      </c>
      <c r="D6917" s="305" t="s">
        <v>36</v>
      </c>
      <c r="E6917" s="306">
        <v>0.18360000000000001</v>
      </c>
    </row>
    <row r="6918" spans="1:5" x14ac:dyDescent="0.25">
      <c r="A6918" s="302" t="s">
        <v>8006</v>
      </c>
      <c r="B6918" s="305">
        <v>99319</v>
      </c>
      <c r="C6918" s="302" t="s">
        <v>8168</v>
      </c>
      <c r="D6918" s="305" t="s">
        <v>8</v>
      </c>
      <c r="E6918" s="306">
        <v>0.53149999999999997</v>
      </c>
    </row>
    <row r="6919" spans="1:5" x14ac:dyDescent="0.25">
      <c r="A6919" s="302" t="s">
        <v>8006</v>
      </c>
      <c r="B6919" s="305">
        <v>99318</v>
      </c>
      <c r="C6919" s="302" t="s">
        <v>8169</v>
      </c>
      <c r="D6919" s="305" t="s">
        <v>8</v>
      </c>
      <c r="E6919" s="306">
        <v>7.0199999999999999E-2</v>
      </c>
    </row>
    <row r="6920" spans="1:5" x14ac:dyDescent="0.25">
      <c r="A6920" s="302" t="s">
        <v>8006</v>
      </c>
      <c r="B6920" s="305">
        <v>98051</v>
      </c>
      <c r="C6920" s="302" t="s">
        <v>8170</v>
      </c>
      <c r="D6920" s="305" t="s">
        <v>8</v>
      </c>
      <c r="E6920" s="306">
        <v>0.50329999999999997</v>
      </c>
    </row>
    <row r="6921" spans="1:5" x14ac:dyDescent="0.25">
      <c r="A6921" s="302" t="s">
        <v>8006</v>
      </c>
      <c r="B6921" s="305">
        <v>98050</v>
      </c>
      <c r="C6921" s="302" t="s">
        <v>8171</v>
      </c>
      <c r="D6921" s="305" t="s">
        <v>8</v>
      </c>
      <c r="E6921" s="306">
        <v>7.0199999999999999E-2</v>
      </c>
    </row>
    <row r="6922" spans="1:5" x14ac:dyDescent="0.25">
      <c r="A6922" s="302" t="s">
        <v>8006</v>
      </c>
      <c r="B6922" s="305">
        <v>99272</v>
      </c>
      <c r="C6922" s="302" t="s">
        <v>8172</v>
      </c>
      <c r="D6922" s="305" t="s">
        <v>36</v>
      </c>
      <c r="E6922" s="306">
        <v>0.4788</v>
      </c>
    </row>
    <row r="6923" spans="1:5" x14ac:dyDescent="0.25">
      <c r="A6923" s="302" t="s">
        <v>8006</v>
      </c>
      <c r="B6923" s="305">
        <v>99273</v>
      </c>
      <c r="C6923" s="302" t="s">
        <v>8173</v>
      </c>
      <c r="D6923" s="305" t="s">
        <v>36</v>
      </c>
      <c r="E6923" s="306">
        <v>0.49370000000000003</v>
      </c>
    </row>
    <row r="6924" spans="1:5" x14ac:dyDescent="0.25">
      <c r="A6924" s="302" t="s">
        <v>8006</v>
      </c>
      <c r="B6924" s="305">
        <v>99268</v>
      </c>
      <c r="C6924" s="302" t="s">
        <v>8174</v>
      </c>
      <c r="D6924" s="305" t="s">
        <v>36</v>
      </c>
      <c r="E6924" s="306">
        <v>0.22120000000000001</v>
      </c>
    </row>
    <row r="6925" spans="1:5" x14ac:dyDescent="0.25">
      <c r="A6925" s="302" t="s">
        <v>8006</v>
      </c>
      <c r="B6925" s="305">
        <v>99270</v>
      </c>
      <c r="C6925" s="302" t="s">
        <v>8175</v>
      </c>
      <c r="D6925" s="305" t="s">
        <v>36</v>
      </c>
      <c r="E6925" s="306">
        <v>0.1865</v>
      </c>
    </row>
    <row r="6926" spans="1:5" x14ac:dyDescent="0.25">
      <c r="A6926" s="302" t="s">
        <v>8006</v>
      </c>
      <c r="B6926" s="305">
        <v>97976</v>
      </c>
      <c r="C6926" s="302" t="s">
        <v>8176</v>
      </c>
      <c r="D6926" s="305" t="s">
        <v>36</v>
      </c>
      <c r="E6926" s="306">
        <v>0.46329999999999999</v>
      </c>
    </row>
    <row r="6927" spans="1:5" x14ac:dyDescent="0.25">
      <c r="A6927" s="302" t="s">
        <v>8006</v>
      </c>
      <c r="B6927" s="305">
        <v>97977</v>
      </c>
      <c r="C6927" s="302" t="s">
        <v>8177</v>
      </c>
      <c r="D6927" s="305" t="s">
        <v>36</v>
      </c>
      <c r="E6927" s="306">
        <v>0.47399999999999998</v>
      </c>
    </row>
    <row r="6928" spans="1:5" x14ac:dyDescent="0.25">
      <c r="A6928" s="302" t="s">
        <v>8006</v>
      </c>
      <c r="B6928" s="305">
        <v>97974</v>
      </c>
      <c r="C6928" s="302" t="s">
        <v>8178</v>
      </c>
      <c r="D6928" s="305" t="s">
        <v>36</v>
      </c>
      <c r="E6928" s="306">
        <v>0.21990000000000001</v>
      </c>
    </row>
    <row r="6929" spans="1:5" x14ac:dyDescent="0.25">
      <c r="A6929" s="302" t="s">
        <v>8006</v>
      </c>
      <c r="B6929" s="305">
        <v>97975</v>
      </c>
      <c r="C6929" s="302" t="s">
        <v>8179</v>
      </c>
      <c r="D6929" s="305" t="s">
        <v>36</v>
      </c>
      <c r="E6929" s="306">
        <v>0.1857</v>
      </c>
    </row>
    <row r="6930" spans="1:5" x14ac:dyDescent="0.25">
      <c r="A6930" s="302" t="s">
        <v>8006</v>
      </c>
      <c r="B6930" s="305">
        <v>101798</v>
      </c>
      <c r="C6930" s="302" t="s">
        <v>8180</v>
      </c>
      <c r="D6930" s="305" t="s">
        <v>36</v>
      </c>
      <c r="E6930" s="306">
        <v>0.13619999999999999</v>
      </c>
    </row>
    <row r="6931" spans="1:5" x14ac:dyDescent="0.25">
      <c r="A6931" s="302" t="s">
        <v>8006</v>
      </c>
      <c r="B6931" s="305">
        <v>101799</v>
      </c>
      <c r="C6931" s="302" t="s">
        <v>8181</v>
      </c>
      <c r="D6931" s="305" t="s">
        <v>36</v>
      </c>
      <c r="E6931" s="306">
        <v>9.3299999999999994E-2</v>
      </c>
    </row>
    <row r="6932" spans="1:5" x14ac:dyDescent="0.25">
      <c r="A6932" s="302" t="s">
        <v>8182</v>
      </c>
      <c r="B6932" s="305">
        <v>102487</v>
      </c>
      <c r="C6932" s="302" t="s">
        <v>8183</v>
      </c>
      <c r="D6932" s="305" t="s">
        <v>38</v>
      </c>
      <c r="E6932" s="306">
        <v>0.43659999999999999</v>
      </c>
    </row>
    <row r="6933" spans="1:5" x14ac:dyDescent="0.25">
      <c r="A6933" s="302" t="s">
        <v>8182</v>
      </c>
      <c r="B6933" s="305">
        <v>102486</v>
      </c>
      <c r="C6933" s="302" t="s">
        <v>708</v>
      </c>
      <c r="D6933" s="305" t="s">
        <v>38</v>
      </c>
      <c r="E6933" s="306">
        <v>0.21</v>
      </c>
    </row>
    <row r="6934" spans="1:5" x14ac:dyDescent="0.25">
      <c r="A6934" s="302" t="s">
        <v>8182</v>
      </c>
      <c r="B6934" s="305">
        <v>102474</v>
      </c>
      <c r="C6934" s="302" t="s">
        <v>8184</v>
      </c>
      <c r="D6934" s="305" t="s">
        <v>38</v>
      </c>
      <c r="E6934" s="306">
        <v>0.1668</v>
      </c>
    </row>
    <row r="6935" spans="1:5" x14ac:dyDescent="0.25">
      <c r="A6935" s="302" t="s">
        <v>8182</v>
      </c>
      <c r="B6935" s="305">
        <v>102480</v>
      </c>
      <c r="C6935" s="302" t="s">
        <v>8185</v>
      </c>
      <c r="D6935" s="305" t="s">
        <v>38</v>
      </c>
      <c r="E6935" s="306">
        <v>0.14760000000000001</v>
      </c>
    </row>
    <row r="6936" spans="1:5" x14ac:dyDescent="0.25">
      <c r="A6936" s="302" t="s">
        <v>8182</v>
      </c>
      <c r="B6936" s="305">
        <v>94975</v>
      </c>
      <c r="C6936" s="302" t="s">
        <v>8186</v>
      </c>
      <c r="D6936" s="305" t="s">
        <v>38</v>
      </c>
      <c r="E6936" s="306">
        <v>0.26290000000000002</v>
      </c>
    </row>
    <row r="6937" spans="1:5" x14ac:dyDescent="0.25">
      <c r="A6937" s="302" t="s">
        <v>8182</v>
      </c>
      <c r="B6937" s="305">
        <v>94963</v>
      </c>
      <c r="C6937" s="302" t="s">
        <v>8187</v>
      </c>
      <c r="D6937" s="305" t="s">
        <v>38</v>
      </c>
      <c r="E6937" s="306">
        <v>0.2092</v>
      </c>
    </row>
    <row r="6938" spans="1:5" x14ac:dyDescent="0.25">
      <c r="A6938" s="302" t="s">
        <v>8182</v>
      </c>
      <c r="B6938" s="305">
        <v>94969</v>
      </c>
      <c r="C6938" s="302" t="s">
        <v>8188</v>
      </c>
      <c r="D6938" s="305" t="s">
        <v>38</v>
      </c>
      <c r="E6938" s="306">
        <v>0.1857</v>
      </c>
    </row>
    <row r="6939" spans="1:5" x14ac:dyDescent="0.25">
      <c r="A6939" s="302" t="s">
        <v>8182</v>
      </c>
      <c r="B6939" s="305">
        <v>102475</v>
      </c>
      <c r="C6939" s="302" t="s">
        <v>8189</v>
      </c>
      <c r="D6939" s="305" t="s">
        <v>38</v>
      </c>
      <c r="E6939" s="306">
        <v>0.16819999999999999</v>
      </c>
    </row>
    <row r="6940" spans="1:5" x14ac:dyDescent="0.25">
      <c r="A6940" s="302" t="s">
        <v>8182</v>
      </c>
      <c r="B6940" s="305">
        <v>102481</v>
      </c>
      <c r="C6940" s="302" t="s">
        <v>8190</v>
      </c>
      <c r="D6940" s="305" t="s">
        <v>38</v>
      </c>
      <c r="E6940" s="306">
        <v>0.1376</v>
      </c>
    </row>
    <row r="6941" spans="1:5" x14ac:dyDescent="0.25">
      <c r="A6941" s="302" t="s">
        <v>8182</v>
      </c>
      <c r="B6941" s="305">
        <v>94964</v>
      </c>
      <c r="C6941" s="302" t="s">
        <v>8191</v>
      </c>
      <c r="D6941" s="305" t="s">
        <v>38</v>
      </c>
      <c r="E6941" s="306">
        <v>0.20619999999999999</v>
      </c>
    </row>
    <row r="6942" spans="1:5" x14ac:dyDescent="0.25">
      <c r="A6942" s="302" t="s">
        <v>8182</v>
      </c>
      <c r="B6942" s="305">
        <v>94970</v>
      </c>
      <c r="C6942" s="302" t="s">
        <v>8192</v>
      </c>
      <c r="D6942" s="305" t="s">
        <v>38</v>
      </c>
      <c r="E6942" s="306">
        <v>0.1699</v>
      </c>
    </row>
    <row r="6943" spans="1:5" x14ac:dyDescent="0.25">
      <c r="A6943" s="302" t="s">
        <v>8182</v>
      </c>
      <c r="B6943" s="305">
        <v>102476</v>
      </c>
      <c r="C6943" s="302" t="s">
        <v>8193</v>
      </c>
      <c r="D6943" s="305" t="s">
        <v>38</v>
      </c>
      <c r="E6943" s="306">
        <v>0.13969999999999999</v>
      </c>
    </row>
    <row r="6944" spans="1:5" x14ac:dyDescent="0.25">
      <c r="A6944" s="302" t="s">
        <v>8182</v>
      </c>
      <c r="B6944" s="305">
        <v>102482</v>
      </c>
      <c r="C6944" s="302" t="s">
        <v>8194</v>
      </c>
      <c r="D6944" s="305" t="s">
        <v>38</v>
      </c>
      <c r="E6944" s="306">
        <v>0.1245</v>
      </c>
    </row>
    <row r="6945" spans="1:5" x14ac:dyDescent="0.25">
      <c r="A6945" s="302" t="s">
        <v>8182</v>
      </c>
      <c r="B6945" s="305">
        <v>94965</v>
      </c>
      <c r="C6945" s="302" t="s">
        <v>8195</v>
      </c>
      <c r="D6945" s="305" t="s">
        <v>38</v>
      </c>
      <c r="E6945" s="306">
        <v>0.18010000000000001</v>
      </c>
    </row>
    <row r="6946" spans="1:5" x14ac:dyDescent="0.25">
      <c r="A6946" s="302" t="s">
        <v>8182</v>
      </c>
      <c r="B6946" s="305">
        <v>94971</v>
      </c>
      <c r="C6946" s="302" t="s">
        <v>8196</v>
      </c>
      <c r="D6946" s="305" t="s">
        <v>38</v>
      </c>
      <c r="E6946" s="306">
        <v>0.1565</v>
      </c>
    </row>
    <row r="6947" spans="1:5" x14ac:dyDescent="0.25">
      <c r="A6947" s="302" t="s">
        <v>8182</v>
      </c>
      <c r="B6947" s="305">
        <v>102477</v>
      </c>
      <c r="C6947" s="302" t="s">
        <v>8197</v>
      </c>
      <c r="D6947" s="305" t="s">
        <v>38</v>
      </c>
      <c r="E6947" s="306">
        <v>0.14499999999999999</v>
      </c>
    </row>
    <row r="6948" spans="1:5" x14ac:dyDescent="0.25">
      <c r="A6948" s="302" t="s">
        <v>8182</v>
      </c>
      <c r="B6948" s="305">
        <v>102483</v>
      </c>
      <c r="C6948" s="302" t="s">
        <v>8198</v>
      </c>
      <c r="D6948" s="305" t="s">
        <v>38</v>
      </c>
      <c r="E6948" s="306">
        <v>0.12180000000000001</v>
      </c>
    </row>
    <row r="6949" spans="1:5" x14ac:dyDescent="0.25">
      <c r="A6949" s="302" t="s">
        <v>8182</v>
      </c>
      <c r="B6949" s="305">
        <v>94966</v>
      </c>
      <c r="C6949" s="302" t="s">
        <v>8199</v>
      </c>
      <c r="D6949" s="305" t="s">
        <v>38</v>
      </c>
      <c r="E6949" s="306">
        <v>0.17199999999999999</v>
      </c>
    </row>
    <row r="6950" spans="1:5" x14ac:dyDescent="0.25">
      <c r="A6950" s="302" t="s">
        <v>8182</v>
      </c>
      <c r="B6950" s="305">
        <v>94972</v>
      </c>
      <c r="C6950" s="302" t="s">
        <v>8200</v>
      </c>
      <c r="D6950" s="305" t="s">
        <v>38</v>
      </c>
      <c r="E6950" s="306">
        <v>0.14940000000000001</v>
      </c>
    </row>
    <row r="6951" spans="1:5" x14ac:dyDescent="0.25">
      <c r="A6951" s="302" t="s">
        <v>8182</v>
      </c>
      <c r="B6951" s="305">
        <v>102478</v>
      </c>
      <c r="C6951" s="302" t="s">
        <v>8201</v>
      </c>
      <c r="D6951" s="305" t="s">
        <v>38</v>
      </c>
      <c r="E6951" s="306">
        <v>0.12039999999999999</v>
      </c>
    </row>
    <row r="6952" spans="1:5" x14ac:dyDescent="0.25">
      <c r="A6952" s="302" t="s">
        <v>8182</v>
      </c>
      <c r="B6952" s="305">
        <v>102484</v>
      </c>
      <c r="C6952" s="302" t="s">
        <v>8202</v>
      </c>
      <c r="D6952" s="305" t="s">
        <v>38</v>
      </c>
      <c r="E6952" s="306">
        <v>0.1104</v>
      </c>
    </row>
    <row r="6953" spans="1:5" x14ac:dyDescent="0.25">
      <c r="A6953" s="302" t="s">
        <v>8182</v>
      </c>
      <c r="B6953" s="305">
        <v>94967</v>
      </c>
      <c r="C6953" s="302" t="s">
        <v>8203</v>
      </c>
      <c r="D6953" s="305" t="s">
        <v>38</v>
      </c>
      <c r="E6953" s="306">
        <v>0.15820000000000001</v>
      </c>
    </row>
    <row r="6954" spans="1:5" x14ac:dyDescent="0.25">
      <c r="A6954" s="302" t="s">
        <v>8182</v>
      </c>
      <c r="B6954" s="305">
        <v>94973</v>
      </c>
      <c r="C6954" s="302" t="s">
        <v>8204</v>
      </c>
      <c r="D6954" s="305" t="s">
        <v>38</v>
      </c>
      <c r="E6954" s="306">
        <v>0.1336</v>
      </c>
    </row>
    <row r="6955" spans="1:5" x14ac:dyDescent="0.25">
      <c r="A6955" s="302" t="s">
        <v>8182</v>
      </c>
      <c r="B6955" s="305">
        <v>94974</v>
      </c>
      <c r="C6955" s="302" t="s">
        <v>8205</v>
      </c>
      <c r="D6955" s="305" t="s">
        <v>38</v>
      </c>
      <c r="E6955" s="306">
        <v>0.29310000000000003</v>
      </c>
    </row>
    <row r="6956" spans="1:5" x14ac:dyDescent="0.25">
      <c r="A6956" s="302" t="s">
        <v>8182</v>
      </c>
      <c r="B6956" s="305">
        <v>94962</v>
      </c>
      <c r="C6956" s="302" t="s">
        <v>991</v>
      </c>
      <c r="D6956" s="305" t="s">
        <v>38</v>
      </c>
      <c r="E6956" s="306">
        <v>0.23669999999999999</v>
      </c>
    </row>
    <row r="6957" spans="1:5" x14ac:dyDescent="0.25">
      <c r="A6957" s="302" t="s">
        <v>8182</v>
      </c>
      <c r="B6957" s="305">
        <v>94968</v>
      </c>
      <c r="C6957" s="302" t="s">
        <v>8206</v>
      </c>
      <c r="D6957" s="305" t="s">
        <v>38</v>
      </c>
      <c r="E6957" s="306">
        <v>0.21540000000000001</v>
      </c>
    </row>
    <row r="6958" spans="1:5" x14ac:dyDescent="0.25">
      <c r="A6958" s="302" t="s">
        <v>8182</v>
      </c>
      <c r="B6958" s="305">
        <v>102485</v>
      </c>
      <c r="C6958" s="302" t="s">
        <v>8207</v>
      </c>
      <c r="D6958" s="305" t="s">
        <v>38</v>
      </c>
      <c r="E6958" s="306">
        <v>0.22720000000000001</v>
      </c>
    </row>
    <row r="6959" spans="1:5" x14ac:dyDescent="0.25">
      <c r="A6959" s="302" t="s">
        <v>8182</v>
      </c>
      <c r="B6959" s="305">
        <v>102473</v>
      </c>
      <c r="C6959" s="302" t="s">
        <v>8208</v>
      </c>
      <c r="D6959" s="305" t="s">
        <v>38</v>
      </c>
      <c r="E6959" s="306">
        <v>0.18279999999999999</v>
      </c>
    </row>
    <row r="6960" spans="1:5" x14ac:dyDescent="0.25">
      <c r="A6960" s="302" t="s">
        <v>8182</v>
      </c>
      <c r="B6960" s="305">
        <v>102479</v>
      </c>
      <c r="C6960" s="302" t="s">
        <v>8209</v>
      </c>
      <c r="D6960" s="305" t="s">
        <v>38</v>
      </c>
      <c r="E6960" s="306">
        <v>0.16520000000000001</v>
      </c>
    </row>
    <row r="6961" spans="1:5" x14ac:dyDescent="0.25">
      <c r="A6961" s="302" t="s">
        <v>8210</v>
      </c>
      <c r="B6961" s="305">
        <v>103769</v>
      </c>
      <c r="C6961" s="302" t="s">
        <v>1046</v>
      </c>
      <c r="D6961" s="305" t="s">
        <v>36</v>
      </c>
      <c r="E6961" s="306">
        <v>0.1174</v>
      </c>
    </row>
    <row r="6962" spans="1:5" x14ac:dyDescent="0.25">
      <c r="A6962" s="302" t="s">
        <v>8211</v>
      </c>
      <c r="B6962" s="305">
        <v>97097</v>
      </c>
      <c r="C6962" s="302" t="s">
        <v>1253</v>
      </c>
      <c r="D6962" s="305" t="s">
        <v>237</v>
      </c>
      <c r="E6962" s="306">
        <v>6.4100000000000004E-2</v>
      </c>
    </row>
    <row r="6963" spans="1:5" x14ac:dyDescent="0.25">
      <c r="A6963" s="302" t="s">
        <v>8211</v>
      </c>
      <c r="B6963" s="305">
        <v>97089</v>
      </c>
      <c r="C6963" s="302" t="s">
        <v>8212</v>
      </c>
      <c r="D6963" s="305" t="s">
        <v>1</v>
      </c>
      <c r="E6963" s="306">
        <v>8.3599999999999994E-2</v>
      </c>
    </row>
    <row r="6964" spans="1:5" x14ac:dyDescent="0.25">
      <c r="A6964" s="302" t="s">
        <v>8211</v>
      </c>
      <c r="B6964" s="305">
        <v>97090</v>
      </c>
      <c r="C6964" s="302" t="s">
        <v>447</v>
      </c>
      <c r="D6964" s="305" t="s">
        <v>1</v>
      </c>
      <c r="E6964" s="306">
        <v>7.2400000000000006E-2</v>
      </c>
    </row>
    <row r="6965" spans="1:5" x14ac:dyDescent="0.25">
      <c r="A6965" s="302" t="s">
        <v>8211</v>
      </c>
      <c r="B6965" s="305">
        <v>97091</v>
      </c>
      <c r="C6965" s="302" t="s">
        <v>8213</v>
      </c>
      <c r="D6965" s="305" t="s">
        <v>1</v>
      </c>
      <c r="E6965" s="306">
        <v>6.7799999999999999E-2</v>
      </c>
    </row>
    <row r="6966" spans="1:5" x14ac:dyDescent="0.25">
      <c r="A6966" s="302" t="s">
        <v>8211</v>
      </c>
      <c r="B6966" s="305">
        <v>97092</v>
      </c>
      <c r="C6966" s="302" t="s">
        <v>8214</v>
      </c>
      <c r="D6966" s="305" t="s">
        <v>1</v>
      </c>
      <c r="E6966" s="306">
        <v>5.9299999999999999E-2</v>
      </c>
    </row>
    <row r="6967" spans="1:5" x14ac:dyDescent="0.25">
      <c r="A6967" s="302" t="s">
        <v>8211</v>
      </c>
      <c r="B6967" s="305">
        <v>97093</v>
      </c>
      <c r="C6967" s="302" t="s">
        <v>8215</v>
      </c>
      <c r="D6967" s="305" t="s">
        <v>1</v>
      </c>
      <c r="E6967" s="306">
        <v>4.9399999999999999E-2</v>
      </c>
    </row>
    <row r="6968" spans="1:5" x14ac:dyDescent="0.25">
      <c r="A6968" s="302" t="s">
        <v>8211</v>
      </c>
      <c r="B6968" s="305">
        <v>97088</v>
      </c>
      <c r="C6968" s="302" t="s">
        <v>8216</v>
      </c>
      <c r="D6968" s="305" t="s">
        <v>1</v>
      </c>
      <c r="E6968" s="306">
        <v>8.8999999999999996E-2</v>
      </c>
    </row>
    <row r="6969" spans="1:5" x14ac:dyDescent="0.25">
      <c r="A6969" s="302" t="s">
        <v>8211</v>
      </c>
      <c r="B6969" s="305">
        <v>97087</v>
      </c>
      <c r="C6969" s="302" t="s">
        <v>311</v>
      </c>
      <c r="D6969" s="305" t="s">
        <v>237</v>
      </c>
      <c r="E6969" s="306">
        <v>0.17269999999999999</v>
      </c>
    </row>
    <row r="6970" spans="1:5" x14ac:dyDescent="0.25">
      <c r="A6970" s="302" t="s">
        <v>8211</v>
      </c>
      <c r="B6970" s="305">
        <v>97083</v>
      </c>
      <c r="C6970" s="302" t="s">
        <v>321</v>
      </c>
      <c r="D6970" s="305" t="s">
        <v>237</v>
      </c>
      <c r="E6970" s="306">
        <v>0.94399999999999995</v>
      </c>
    </row>
    <row r="6971" spans="1:5" x14ac:dyDescent="0.25">
      <c r="A6971" s="302" t="s">
        <v>8211</v>
      </c>
      <c r="B6971" s="305">
        <v>97084</v>
      </c>
      <c r="C6971" s="302" t="s">
        <v>310</v>
      </c>
      <c r="D6971" s="305" t="s">
        <v>237</v>
      </c>
      <c r="E6971" s="306">
        <v>0.92959999999999998</v>
      </c>
    </row>
    <row r="6972" spans="1:5" x14ac:dyDescent="0.25">
      <c r="A6972" s="302" t="s">
        <v>8211</v>
      </c>
      <c r="B6972" s="305">
        <v>97096</v>
      </c>
      <c r="C6972" s="302" t="s">
        <v>1252</v>
      </c>
      <c r="D6972" s="305" t="s">
        <v>38</v>
      </c>
      <c r="E6972" s="306">
        <v>0.03</v>
      </c>
    </row>
    <row r="6973" spans="1:5" x14ac:dyDescent="0.25">
      <c r="A6973" s="302" t="s">
        <v>8211</v>
      </c>
      <c r="B6973" s="305">
        <v>97082</v>
      </c>
      <c r="C6973" s="302" t="s">
        <v>8217</v>
      </c>
      <c r="D6973" s="305" t="s">
        <v>38</v>
      </c>
      <c r="E6973" s="306">
        <v>1</v>
      </c>
    </row>
    <row r="6974" spans="1:5" x14ac:dyDescent="0.25">
      <c r="A6974" s="302" t="s">
        <v>8211</v>
      </c>
      <c r="B6974" s="305">
        <v>103076</v>
      </c>
      <c r="C6974" s="302" t="s">
        <v>8218</v>
      </c>
      <c r="D6974" s="305" t="s">
        <v>237</v>
      </c>
      <c r="E6974" s="306">
        <v>0.1522</v>
      </c>
    </row>
    <row r="6975" spans="1:5" x14ac:dyDescent="0.25">
      <c r="A6975" s="302" t="s">
        <v>8211</v>
      </c>
      <c r="B6975" s="305">
        <v>103077</v>
      </c>
      <c r="C6975" s="302" t="s">
        <v>8219</v>
      </c>
      <c r="D6975" s="305" t="s">
        <v>237</v>
      </c>
      <c r="E6975" s="306">
        <v>0.13220000000000001</v>
      </c>
    </row>
    <row r="6976" spans="1:5" x14ac:dyDescent="0.25">
      <c r="A6976" s="302" t="s">
        <v>8211</v>
      </c>
      <c r="B6976" s="305">
        <v>103078</v>
      </c>
      <c r="C6976" s="302" t="s">
        <v>8220</v>
      </c>
      <c r="D6976" s="305" t="s">
        <v>237</v>
      </c>
      <c r="E6976" s="306">
        <v>0.1215</v>
      </c>
    </row>
    <row r="6977" spans="1:5" x14ac:dyDescent="0.25">
      <c r="A6977" s="302" t="s">
        <v>8211</v>
      </c>
      <c r="B6977" s="305">
        <v>103079</v>
      </c>
      <c r="C6977" s="302" t="s">
        <v>8221</v>
      </c>
      <c r="D6977" s="305" t="s">
        <v>237</v>
      </c>
      <c r="E6977" s="306">
        <v>0.1116</v>
      </c>
    </row>
    <row r="6978" spans="1:5" x14ac:dyDescent="0.25">
      <c r="A6978" s="302" t="s">
        <v>8211</v>
      </c>
      <c r="B6978" s="305">
        <v>103080</v>
      </c>
      <c r="C6978" s="302" t="s">
        <v>8222</v>
      </c>
      <c r="D6978" s="305" t="s">
        <v>237</v>
      </c>
      <c r="E6978" s="306">
        <v>0.10100000000000001</v>
      </c>
    </row>
    <row r="6979" spans="1:5" x14ac:dyDescent="0.25">
      <c r="A6979" s="302" t="s">
        <v>8211</v>
      </c>
      <c r="B6979" s="305">
        <v>103075</v>
      </c>
      <c r="C6979" s="302" t="s">
        <v>8223</v>
      </c>
      <c r="D6979" s="305" t="s">
        <v>237</v>
      </c>
      <c r="E6979" s="306">
        <v>0.1241</v>
      </c>
    </row>
    <row r="6980" spans="1:5" x14ac:dyDescent="0.25">
      <c r="A6980" s="302" t="s">
        <v>8211</v>
      </c>
      <c r="B6980" s="305">
        <v>103074</v>
      </c>
      <c r="C6980" s="302" t="s">
        <v>8224</v>
      </c>
      <c r="D6980" s="305" t="s">
        <v>237</v>
      </c>
      <c r="E6980" s="306">
        <v>0.1363</v>
      </c>
    </row>
    <row r="6981" spans="1:5" x14ac:dyDescent="0.25">
      <c r="A6981" s="302" t="s">
        <v>8211</v>
      </c>
      <c r="B6981" s="305">
        <v>97101</v>
      </c>
      <c r="C6981" s="302" t="s">
        <v>8225</v>
      </c>
      <c r="D6981" s="305" t="s">
        <v>237</v>
      </c>
      <c r="E6981" s="306">
        <v>0.14699999999999999</v>
      </c>
    </row>
    <row r="6982" spans="1:5" x14ac:dyDescent="0.25">
      <c r="A6982" s="302" t="s">
        <v>8211</v>
      </c>
      <c r="B6982" s="305">
        <v>97102</v>
      </c>
      <c r="C6982" s="302" t="s">
        <v>1241</v>
      </c>
      <c r="D6982" s="305" t="s">
        <v>237</v>
      </c>
      <c r="E6982" s="306">
        <v>0.1303</v>
      </c>
    </row>
    <row r="6983" spans="1:5" x14ac:dyDescent="0.25">
      <c r="A6983" s="302" t="s">
        <v>8211</v>
      </c>
      <c r="B6983" s="305">
        <v>97103</v>
      </c>
      <c r="C6983" s="302" t="s">
        <v>324</v>
      </c>
      <c r="D6983" s="305" t="s">
        <v>237</v>
      </c>
      <c r="E6983" s="306">
        <v>0.121</v>
      </c>
    </row>
    <row r="6984" spans="1:5" x14ac:dyDescent="0.25">
      <c r="A6984" s="302" t="s">
        <v>8211</v>
      </c>
      <c r="B6984" s="305">
        <v>103072</v>
      </c>
      <c r="C6984" s="302" t="s">
        <v>8226</v>
      </c>
      <c r="D6984" s="305" t="s">
        <v>237</v>
      </c>
      <c r="E6984" s="306">
        <v>0.1119</v>
      </c>
    </row>
    <row r="6985" spans="1:5" x14ac:dyDescent="0.25">
      <c r="A6985" s="302" t="s">
        <v>8211</v>
      </c>
      <c r="B6985" s="305">
        <v>103073</v>
      </c>
      <c r="C6985" s="302" t="s">
        <v>8227</v>
      </c>
      <c r="D6985" s="305" t="s">
        <v>237</v>
      </c>
      <c r="E6985" s="306">
        <v>0.10199999999999999</v>
      </c>
    </row>
    <row r="6986" spans="1:5" x14ac:dyDescent="0.25">
      <c r="A6986" s="302" t="s">
        <v>8211</v>
      </c>
      <c r="B6986" s="305">
        <v>97086</v>
      </c>
      <c r="C6986" s="302" t="s">
        <v>8228</v>
      </c>
      <c r="D6986" s="305" t="s">
        <v>237</v>
      </c>
      <c r="E6986" s="306">
        <v>0.76500000000000001</v>
      </c>
    </row>
    <row r="6987" spans="1:5" x14ac:dyDescent="0.25">
      <c r="A6987" s="302" t="s">
        <v>8229</v>
      </c>
      <c r="B6987" s="305">
        <v>104766</v>
      </c>
      <c r="C6987" s="302" t="s">
        <v>8230</v>
      </c>
      <c r="D6987" s="305" t="s">
        <v>8</v>
      </c>
      <c r="E6987" s="306">
        <v>0.82820000000000005</v>
      </c>
    </row>
    <row r="6988" spans="1:5" x14ac:dyDescent="0.25">
      <c r="A6988" s="302" t="s">
        <v>8229</v>
      </c>
      <c r="B6988" s="305">
        <v>90467</v>
      </c>
      <c r="C6988" s="302" t="s">
        <v>8231</v>
      </c>
      <c r="D6988" s="305" t="s">
        <v>8</v>
      </c>
      <c r="E6988" s="306">
        <v>0.81220000000000003</v>
      </c>
    </row>
    <row r="6989" spans="1:5" x14ac:dyDescent="0.25">
      <c r="A6989" s="302" t="s">
        <v>8229</v>
      </c>
      <c r="B6989" s="305">
        <v>90466</v>
      </c>
      <c r="C6989" s="302" t="s">
        <v>8232</v>
      </c>
      <c r="D6989" s="305" t="s">
        <v>8</v>
      </c>
      <c r="E6989" s="306">
        <v>0.81699999999999995</v>
      </c>
    </row>
    <row r="6990" spans="1:5" x14ac:dyDescent="0.25">
      <c r="A6990" s="302" t="s">
        <v>8229</v>
      </c>
      <c r="B6990" s="305">
        <v>90469</v>
      </c>
      <c r="C6990" s="302" t="s">
        <v>8233</v>
      </c>
      <c r="D6990" s="305" t="s">
        <v>8</v>
      </c>
      <c r="E6990" s="306">
        <v>0.6351</v>
      </c>
    </row>
    <row r="6991" spans="1:5" x14ac:dyDescent="0.25">
      <c r="A6991" s="302" t="s">
        <v>8229</v>
      </c>
      <c r="B6991" s="305">
        <v>90470</v>
      </c>
      <c r="C6991" s="302" t="s">
        <v>8234</v>
      </c>
      <c r="D6991" s="305" t="s">
        <v>8</v>
      </c>
      <c r="E6991" s="306">
        <v>0.60880000000000001</v>
      </c>
    </row>
    <row r="6992" spans="1:5" x14ac:dyDescent="0.25">
      <c r="A6992" s="302" t="s">
        <v>8229</v>
      </c>
      <c r="B6992" s="305">
        <v>90468</v>
      </c>
      <c r="C6992" s="302" t="s">
        <v>8235</v>
      </c>
      <c r="D6992" s="305" t="s">
        <v>8</v>
      </c>
      <c r="E6992" s="306">
        <v>0.64090000000000003</v>
      </c>
    </row>
    <row r="6993" spans="1:5" x14ac:dyDescent="0.25">
      <c r="A6993" s="302" t="s">
        <v>8229</v>
      </c>
      <c r="B6993" s="305">
        <v>91188</v>
      </c>
      <c r="C6993" s="302" t="s">
        <v>8236</v>
      </c>
      <c r="D6993" s="305" t="s">
        <v>36</v>
      </c>
      <c r="E6993" s="306">
        <v>0.72</v>
      </c>
    </row>
    <row r="6994" spans="1:5" x14ac:dyDescent="0.25">
      <c r="A6994" s="302" t="s">
        <v>8229</v>
      </c>
      <c r="B6994" s="305">
        <v>91189</v>
      </c>
      <c r="C6994" s="302" t="s">
        <v>8237</v>
      </c>
      <c r="D6994" s="305" t="s">
        <v>36</v>
      </c>
      <c r="E6994" s="306">
        <v>0.53990000000000005</v>
      </c>
    </row>
    <row r="6995" spans="1:5" x14ac:dyDescent="0.25">
      <c r="A6995" s="302" t="s">
        <v>8229</v>
      </c>
      <c r="B6995" s="305">
        <v>91192</v>
      </c>
      <c r="C6995" s="302" t="s">
        <v>8238</v>
      </c>
      <c r="D6995" s="305" t="s">
        <v>36</v>
      </c>
      <c r="E6995" s="306">
        <v>0.49609999999999999</v>
      </c>
    </row>
    <row r="6996" spans="1:5" x14ac:dyDescent="0.25">
      <c r="A6996" s="302" t="s">
        <v>8229</v>
      </c>
      <c r="B6996" s="305">
        <v>91190</v>
      </c>
      <c r="C6996" s="302" t="s">
        <v>8239</v>
      </c>
      <c r="D6996" s="305" t="s">
        <v>36</v>
      </c>
      <c r="E6996" s="306">
        <v>0.69399999999999995</v>
      </c>
    </row>
    <row r="6997" spans="1:5" x14ac:dyDescent="0.25">
      <c r="A6997" s="302" t="s">
        <v>8229</v>
      </c>
      <c r="B6997" s="305">
        <v>91191</v>
      </c>
      <c r="C6997" s="302" t="s">
        <v>8240</v>
      </c>
      <c r="D6997" s="305" t="s">
        <v>36</v>
      </c>
      <c r="E6997" s="306">
        <v>0.58550000000000002</v>
      </c>
    </row>
    <row r="6998" spans="1:5" x14ac:dyDescent="0.25">
      <c r="A6998" s="302" t="s">
        <v>8229</v>
      </c>
      <c r="B6998" s="305">
        <v>95541</v>
      </c>
      <c r="C6998" s="302" t="s">
        <v>8241</v>
      </c>
      <c r="D6998" s="305" t="s">
        <v>36</v>
      </c>
      <c r="E6998" s="306">
        <v>1</v>
      </c>
    </row>
    <row r="6999" spans="1:5" x14ac:dyDescent="0.25">
      <c r="A6999" s="302" t="s">
        <v>8229</v>
      </c>
      <c r="B6999" s="305">
        <v>104785</v>
      </c>
      <c r="C6999" s="302" t="s">
        <v>8242</v>
      </c>
      <c r="D6999" s="305" t="s">
        <v>8</v>
      </c>
      <c r="E6999" s="306">
        <v>0.4985</v>
      </c>
    </row>
    <row r="7000" spans="1:5" x14ac:dyDescent="0.25">
      <c r="A7000" s="302" t="s">
        <v>8229</v>
      </c>
      <c r="B7000" s="305">
        <v>91166</v>
      </c>
      <c r="C7000" s="302" t="s">
        <v>8243</v>
      </c>
      <c r="D7000" s="305" t="s">
        <v>8</v>
      </c>
      <c r="E7000" s="306">
        <v>0.43309999999999998</v>
      </c>
    </row>
    <row r="7001" spans="1:5" x14ac:dyDescent="0.25">
      <c r="A7001" s="302" t="s">
        <v>8229</v>
      </c>
      <c r="B7001" s="305">
        <v>91167</v>
      </c>
      <c r="C7001" s="302" t="s">
        <v>8244</v>
      </c>
      <c r="D7001" s="305" t="s">
        <v>8</v>
      </c>
      <c r="E7001" s="306">
        <v>0.60840000000000005</v>
      </c>
    </row>
    <row r="7002" spans="1:5" x14ac:dyDescent="0.25">
      <c r="A7002" s="302" t="s">
        <v>8229</v>
      </c>
      <c r="B7002" s="305">
        <v>91176</v>
      </c>
      <c r="C7002" s="302" t="s">
        <v>8245</v>
      </c>
      <c r="D7002" s="305" t="s">
        <v>8</v>
      </c>
      <c r="E7002" s="306">
        <v>0.47789999999999999</v>
      </c>
    </row>
    <row r="7003" spans="1:5" x14ac:dyDescent="0.25">
      <c r="A7003" s="302" t="s">
        <v>8229</v>
      </c>
      <c r="B7003" s="305">
        <v>91182</v>
      </c>
      <c r="C7003" s="302" t="s">
        <v>8246</v>
      </c>
      <c r="D7003" s="305" t="s">
        <v>8</v>
      </c>
      <c r="E7003" s="306">
        <v>0.87060000000000004</v>
      </c>
    </row>
    <row r="7004" spans="1:5" x14ac:dyDescent="0.25">
      <c r="A7004" s="302" t="s">
        <v>8229</v>
      </c>
      <c r="B7004" s="305">
        <v>91186</v>
      </c>
      <c r="C7004" s="302" t="s">
        <v>8247</v>
      </c>
      <c r="D7004" s="305" t="s">
        <v>8</v>
      </c>
      <c r="E7004" s="306">
        <v>0.87839999999999996</v>
      </c>
    </row>
    <row r="7005" spans="1:5" x14ac:dyDescent="0.25">
      <c r="A7005" s="302" t="s">
        <v>8229</v>
      </c>
      <c r="B7005" s="305">
        <v>91171</v>
      </c>
      <c r="C7005" s="302" t="s">
        <v>8248</v>
      </c>
      <c r="D7005" s="305" t="s">
        <v>8</v>
      </c>
      <c r="E7005" s="306">
        <v>0.54669999999999996</v>
      </c>
    </row>
    <row r="7006" spans="1:5" x14ac:dyDescent="0.25">
      <c r="A7006" s="302" t="s">
        <v>8229</v>
      </c>
      <c r="B7006" s="305">
        <v>91187</v>
      </c>
      <c r="C7006" s="302" t="s">
        <v>8249</v>
      </c>
      <c r="D7006" s="305" t="s">
        <v>8</v>
      </c>
      <c r="E7006" s="306">
        <v>0.88990000000000002</v>
      </c>
    </row>
    <row r="7007" spans="1:5" x14ac:dyDescent="0.25">
      <c r="A7007" s="302" t="s">
        <v>8229</v>
      </c>
      <c r="B7007" s="305">
        <v>91172</v>
      </c>
      <c r="C7007" s="302" t="s">
        <v>8250</v>
      </c>
      <c r="D7007" s="305" t="s">
        <v>8</v>
      </c>
      <c r="E7007" s="306">
        <v>0.53710000000000002</v>
      </c>
    </row>
    <row r="7008" spans="1:5" x14ac:dyDescent="0.25">
      <c r="A7008" s="302" t="s">
        <v>8229</v>
      </c>
      <c r="B7008" s="305">
        <v>91185</v>
      </c>
      <c r="C7008" s="302" t="s">
        <v>8251</v>
      </c>
      <c r="D7008" s="305" t="s">
        <v>8</v>
      </c>
      <c r="E7008" s="306">
        <v>0.87060000000000004</v>
      </c>
    </row>
    <row r="7009" spans="1:5" x14ac:dyDescent="0.25">
      <c r="A7009" s="302" t="s">
        <v>8229</v>
      </c>
      <c r="B7009" s="305">
        <v>91170</v>
      </c>
      <c r="C7009" s="302" t="s">
        <v>8252</v>
      </c>
      <c r="D7009" s="305" t="s">
        <v>8</v>
      </c>
      <c r="E7009" s="306">
        <v>0.60840000000000005</v>
      </c>
    </row>
    <row r="7010" spans="1:5" x14ac:dyDescent="0.25">
      <c r="A7010" s="302" t="s">
        <v>8229</v>
      </c>
      <c r="B7010" s="305">
        <v>91180</v>
      </c>
      <c r="C7010" s="302" t="s">
        <v>8253</v>
      </c>
      <c r="D7010" s="305" t="s">
        <v>8</v>
      </c>
      <c r="E7010" s="306">
        <v>0.48110000000000003</v>
      </c>
    </row>
    <row r="7011" spans="1:5" x14ac:dyDescent="0.25">
      <c r="A7011" s="302" t="s">
        <v>8229</v>
      </c>
      <c r="B7011" s="305">
        <v>91181</v>
      </c>
      <c r="C7011" s="302" t="s">
        <v>8254</v>
      </c>
      <c r="D7011" s="305" t="s">
        <v>8</v>
      </c>
      <c r="E7011" s="306">
        <v>0.48859999999999998</v>
      </c>
    </row>
    <row r="7012" spans="1:5" x14ac:dyDescent="0.25">
      <c r="A7012" s="302" t="s">
        <v>8229</v>
      </c>
      <c r="B7012" s="305">
        <v>91179</v>
      </c>
      <c r="C7012" s="302" t="s">
        <v>8255</v>
      </c>
      <c r="D7012" s="305" t="s">
        <v>8</v>
      </c>
      <c r="E7012" s="306">
        <v>0.47789999999999999</v>
      </c>
    </row>
    <row r="7013" spans="1:5" x14ac:dyDescent="0.25">
      <c r="A7013" s="302" t="s">
        <v>8229</v>
      </c>
      <c r="B7013" s="305">
        <v>91174</v>
      </c>
      <c r="C7013" s="302" t="s">
        <v>8256</v>
      </c>
      <c r="D7013" s="305" t="s">
        <v>8</v>
      </c>
      <c r="E7013" s="306">
        <v>0.54630000000000001</v>
      </c>
    </row>
    <row r="7014" spans="1:5" x14ac:dyDescent="0.25">
      <c r="A7014" s="302" t="s">
        <v>8229</v>
      </c>
      <c r="B7014" s="305">
        <v>91175</v>
      </c>
      <c r="C7014" s="302" t="s">
        <v>8257</v>
      </c>
      <c r="D7014" s="305" t="s">
        <v>8</v>
      </c>
      <c r="E7014" s="306">
        <v>0.53680000000000005</v>
      </c>
    </row>
    <row r="7015" spans="1:5" x14ac:dyDescent="0.25">
      <c r="A7015" s="302" t="s">
        <v>8229</v>
      </c>
      <c r="B7015" s="305">
        <v>91173</v>
      </c>
      <c r="C7015" s="302" t="s">
        <v>8258</v>
      </c>
      <c r="D7015" s="305" t="s">
        <v>8</v>
      </c>
      <c r="E7015" s="306">
        <v>0.60780000000000001</v>
      </c>
    </row>
    <row r="7016" spans="1:5" x14ac:dyDescent="0.25">
      <c r="A7016" s="302" t="s">
        <v>8229</v>
      </c>
      <c r="B7016" s="305">
        <v>104759</v>
      </c>
      <c r="C7016" s="302" t="s">
        <v>8259</v>
      </c>
      <c r="D7016" s="305" t="s">
        <v>36</v>
      </c>
      <c r="E7016" s="306">
        <v>1</v>
      </c>
    </row>
    <row r="7017" spans="1:5" x14ac:dyDescent="0.25">
      <c r="A7017" s="302" t="s">
        <v>8229</v>
      </c>
      <c r="B7017" s="305">
        <v>104760</v>
      </c>
      <c r="C7017" s="302" t="s">
        <v>8260</v>
      </c>
      <c r="D7017" s="305" t="s">
        <v>36</v>
      </c>
      <c r="E7017" s="306">
        <v>1</v>
      </c>
    </row>
    <row r="7018" spans="1:5" x14ac:dyDescent="0.25">
      <c r="A7018" s="302" t="s">
        <v>8229</v>
      </c>
      <c r="B7018" s="305">
        <v>104758</v>
      </c>
      <c r="C7018" s="302" t="s">
        <v>8261</v>
      </c>
      <c r="D7018" s="305" t="s">
        <v>36</v>
      </c>
      <c r="E7018" s="306">
        <v>1</v>
      </c>
    </row>
    <row r="7019" spans="1:5" x14ac:dyDescent="0.25">
      <c r="A7019" s="302" t="s">
        <v>8229</v>
      </c>
      <c r="B7019" s="305">
        <v>90437</v>
      </c>
      <c r="C7019" s="302" t="s">
        <v>8262</v>
      </c>
      <c r="D7019" s="305" t="s">
        <v>36</v>
      </c>
      <c r="E7019" s="306">
        <v>1</v>
      </c>
    </row>
    <row r="7020" spans="1:5" x14ac:dyDescent="0.25">
      <c r="A7020" s="302" t="s">
        <v>8229</v>
      </c>
      <c r="B7020" s="305">
        <v>90438</v>
      </c>
      <c r="C7020" s="302" t="s">
        <v>8263</v>
      </c>
      <c r="D7020" s="305" t="s">
        <v>36</v>
      </c>
      <c r="E7020" s="306">
        <v>1</v>
      </c>
    </row>
    <row r="7021" spans="1:5" x14ac:dyDescent="0.25">
      <c r="A7021" s="302" t="s">
        <v>8229</v>
      </c>
      <c r="B7021" s="305">
        <v>90436</v>
      </c>
      <c r="C7021" s="302" t="s">
        <v>8264</v>
      </c>
      <c r="D7021" s="305" t="s">
        <v>36</v>
      </c>
      <c r="E7021" s="306">
        <v>1</v>
      </c>
    </row>
    <row r="7022" spans="1:5" x14ac:dyDescent="0.25">
      <c r="A7022" s="302" t="s">
        <v>8229</v>
      </c>
      <c r="B7022" s="305">
        <v>104770</v>
      </c>
      <c r="C7022" s="302" t="s">
        <v>8265</v>
      </c>
      <c r="D7022" s="305" t="s">
        <v>36</v>
      </c>
      <c r="E7022" s="306">
        <v>1</v>
      </c>
    </row>
    <row r="7023" spans="1:5" x14ac:dyDescent="0.25">
      <c r="A7023" s="302" t="s">
        <v>8229</v>
      </c>
      <c r="B7023" s="305">
        <v>104772</v>
      </c>
      <c r="C7023" s="302" t="s">
        <v>8266</v>
      </c>
      <c r="D7023" s="305" t="s">
        <v>36</v>
      </c>
      <c r="E7023" s="306">
        <v>1</v>
      </c>
    </row>
    <row r="7024" spans="1:5" x14ac:dyDescent="0.25">
      <c r="A7024" s="302" t="s">
        <v>8229</v>
      </c>
      <c r="B7024" s="305">
        <v>104768</v>
      </c>
      <c r="C7024" s="302" t="s">
        <v>8267</v>
      </c>
      <c r="D7024" s="305" t="s">
        <v>36</v>
      </c>
      <c r="E7024" s="306">
        <v>1</v>
      </c>
    </row>
    <row r="7025" spans="1:5" x14ac:dyDescent="0.25">
      <c r="A7025" s="302" t="s">
        <v>8229</v>
      </c>
      <c r="B7025" s="305">
        <v>104769</v>
      </c>
      <c r="C7025" s="302" t="s">
        <v>8268</v>
      </c>
      <c r="D7025" s="305" t="s">
        <v>36</v>
      </c>
      <c r="E7025" s="306">
        <v>1</v>
      </c>
    </row>
    <row r="7026" spans="1:5" x14ac:dyDescent="0.25">
      <c r="A7026" s="302" t="s">
        <v>8229</v>
      </c>
      <c r="B7026" s="305">
        <v>104771</v>
      </c>
      <c r="C7026" s="302" t="s">
        <v>8269</v>
      </c>
      <c r="D7026" s="305" t="s">
        <v>36</v>
      </c>
      <c r="E7026" s="306">
        <v>1</v>
      </c>
    </row>
    <row r="7027" spans="1:5" x14ac:dyDescent="0.25">
      <c r="A7027" s="302" t="s">
        <v>8229</v>
      </c>
      <c r="B7027" s="305">
        <v>104767</v>
      </c>
      <c r="C7027" s="302" t="s">
        <v>8270</v>
      </c>
      <c r="D7027" s="305" t="s">
        <v>36</v>
      </c>
      <c r="E7027" s="306">
        <v>1</v>
      </c>
    </row>
    <row r="7028" spans="1:5" x14ac:dyDescent="0.25">
      <c r="A7028" s="302" t="s">
        <v>8229</v>
      </c>
      <c r="B7028" s="305">
        <v>104762</v>
      </c>
      <c r="C7028" s="302" t="s">
        <v>8271</v>
      </c>
      <c r="D7028" s="305" t="s">
        <v>36</v>
      </c>
      <c r="E7028" s="306">
        <v>0.95469999999999999</v>
      </c>
    </row>
    <row r="7029" spans="1:5" x14ac:dyDescent="0.25">
      <c r="A7029" s="302" t="s">
        <v>8229</v>
      </c>
      <c r="B7029" s="305">
        <v>104763</v>
      </c>
      <c r="C7029" s="302" t="s">
        <v>8272</v>
      </c>
      <c r="D7029" s="305" t="s">
        <v>36</v>
      </c>
      <c r="E7029" s="306">
        <v>0.9546</v>
      </c>
    </row>
    <row r="7030" spans="1:5" x14ac:dyDescent="0.25">
      <c r="A7030" s="302" t="s">
        <v>8229</v>
      </c>
      <c r="B7030" s="305">
        <v>104761</v>
      </c>
      <c r="C7030" s="302" t="s">
        <v>8273</v>
      </c>
      <c r="D7030" s="305" t="s">
        <v>36</v>
      </c>
      <c r="E7030" s="306">
        <v>0.95479999999999998</v>
      </c>
    </row>
    <row r="7031" spans="1:5" x14ac:dyDescent="0.25">
      <c r="A7031" s="302" t="s">
        <v>8229</v>
      </c>
      <c r="B7031" s="305">
        <v>90440</v>
      </c>
      <c r="C7031" s="302" t="s">
        <v>8274</v>
      </c>
      <c r="D7031" s="305" t="s">
        <v>36</v>
      </c>
      <c r="E7031" s="306">
        <v>0.95440000000000003</v>
      </c>
    </row>
    <row r="7032" spans="1:5" x14ac:dyDescent="0.25">
      <c r="A7032" s="302" t="s">
        <v>8229</v>
      </c>
      <c r="B7032" s="305">
        <v>90441</v>
      </c>
      <c r="C7032" s="302" t="s">
        <v>8275</v>
      </c>
      <c r="D7032" s="305" t="s">
        <v>36</v>
      </c>
      <c r="E7032" s="306">
        <v>0.95430000000000004</v>
      </c>
    </row>
    <row r="7033" spans="1:5" x14ac:dyDescent="0.25">
      <c r="A7033" s="302" t="s">
        <v>8229</v>
      </c>
      <c r="B7033" s="305">
        <v>90439</v>
      </c>
      <c r="C7033" s="302" t="s">
        <v>8276</v>
      </c>
      <c r="D7033" s="305" t="s">
        <v>36</v>
      </c>
      <c r="E7033" s="306">
        <v>0.95450000000000002</v>
      </c>
    </row>
    <row r="7034" spans="1:5" x14ac:dyDescent="0.25">
      <c r="A7034" s="302" t="s">
        <v>8229</v>
      </c>
      <c r="B7034" s="305">
        <v>104776</v>
      </c>
      <c r="C7034" s="302" t="s">
        <v>8277</v>
      </c>
      <c r="D7034" s="305" t="s">
        <v>36</v>
      </c>
      <c r="E7034" s="306">
        <v>0.85509999999999997</v>
      </c>
    </row>
    <row r="7035" spans="1:5" x14ac:dyDescent="0.25">
      <c r="A7035" s="302" t="s">
        <v>8229</v>
      </c>
      <c r="B7035" s="305">
        <v>104778</v>
      </c>
      <c r="C7035" s="302" t="s">
        <v>8278</v>
      </c>
      <c r="D7035" s="305" t="s">
        <v>36</v>
      </c>
      <c r="E7035" s="306">
        <v>0.85450000000000004</v>
      </c>
    </row>
    <row r="7036" spans="1:5" x14ac:dyDescent="0.25">
      <c r="A7036" s="302" t="s">
        <v>8229</v>
      </c>
      <c r="B7036" s="305">
        <v>104774</v>
      </c>
      <c r="C7036" s="302" t="s">
        <v>8279</v>
      </c>
      <c r="D7036" s="305" t="s">
        <v>36</v>
      </c>
      <c r="E7036" s="306">
        <v>0.85650000000000004</v>
      </c>
    </row>
    <row r="7037" spans="1:5" x14ac:dyDescent="0.25">
      <c r="A7037" s="302" t="s">
        <v>8229</v>
      </c>
      <c r="B7037" s="305">
        <v>104775</v>
      </c>
      <c r="C7037" s="302" t="s">
        <v>8280</v>
      </c>
      <c r="D7037" s="305" t="s">
        <v>36</v>
      </c>
      <c r="E7037" s="306">
        <v>0.84489999999999998</v>
      </c>
    </row>
    <row r="7038" spans="1:5" x14ac:dyDescent="0.25">
      <c r="A7038" s="302" t="s">
        <v>8229</v>
      </c>
      <c r="B7038" s="305">
        <v>104777</v>
      </c>
      <c r="C7038" s="302" t="s">
        <v>8281</v>
      </c>
      <c r="D7038" s="305" t="s">
        <v>36</v>
      </c>
      <c r="E7038" s="306">
        <v>0.84430000000000005</v>
      </c>
    </row>
    <row r="7039" spans="1:5" x14ac:dyDescent="0.25">
      <c r="A7039" s="302" t="s">
        <v>8229</v>
      </c>
      <c r="B7039" s="305">
        <v>104773</v>
      </c>
      <c r="C7039" s="302" t="s">
        <v>8282</v>
      </c>
      <c r="D7039" s="305" t="s">
        <v>36</v>
      </c>
      <c r="E7039" s="306">
        <v>0.8468</v>
      </c>
    </row>
    <row r="7040" spans="1:5" x14ac:dyDescent="0.25">
      <c r="A7040" s="302" t="s">
        <v>8229</v>
      </c>
      <c r="B7040" s="305">
        <v>104782</v>
      </c>
      <c r="C7040" s="302" t="s">
        <v>8283</v>
      </c>
      <c r="D7040" s="305" t="s">
        <v>36</v>
      </c>
      <c r="E7040" s="306">
        <v>9.4500000000000001E-2</v>
      </c>
    </row>
    <row r="7041" spans="1:5" x14ac:dyDescent="0.25">
      <c r="A7041" s="302" t="s">
        <v>8229</v>
      </c>
      <c r="B7041" s="305">
        <v>90451</v>
      </c>
      <c r="C7041" s="302" t="s">
        <v>8284</v>
      </c>
      <c r="D7041" s="305" t="s">
        <v>36</v>
      </c>
      <c r="E7041" s="306">
        <v>0.55120000000000002</v>
      </c>
    </row>
    <row r="7042" spans="1:5" x14ac:dyDescent="0.25">
      <c r="A7042" s="302" t="s">
        <v>8229</v>
      </c>
      <c r="B7042" s="305">
        <v>90452</v>
      </c>
      <c r="C7042" s="302" t="s">
        <v>8285</v>
      </c>
      <c r="D7042" s="305" t="s">
        <v>36</v>
      </c>
      <c r="E7042" s="306">
        <v>0.20230000000000001</v>
      </c>
    </row>
    <row r="7043" spans="1:5" x14ac:dyDescent="0.25">
      <c r="A7043" s="302" t="s">
        <v>8229</v>
      </c>
      <c r="B7043" s="305">
        <v>90455</v>
      </c>
      <c r="C7043" s="302" t="s">
        <v>8286</v>
      </c>
      <c r="D7043" s="305" t="s">
        <v>36</v>
      </c>
      <c r="E7043" s="306">
        <v>0.61560000000000004</v>
      </c>
    </row>
    <row r="7044" spans="1:5" x14ac:dyDescent="0.25">
      <c r="A7044" s="302" t="s">
        <v>8229</v>
      </c>
      <c r="B7044" s="305">
        <v>104784</v>
      </c>
      <c r="C7044" s="302" t="s">
        <v>8287</v>
      </c>
      <c r="D7044" s="305" t="s">
        <v>36</v>
      </c>
      <c r="E7044" s="306">
        <v>0.48909999999999998</v>
      </c>
    </row>
    <row r="7045" spans="1:5" x14ac:dyDescent="0.25">
      <c r="A7045" s="302" t="s">
        <v>8229</v>
      </c>
      <c r="B7045" s="305">
        <v>90453</v>
      </c>
      <c r="C7045" s="302" t="s">
        <v>8288</v>
      </c>
      <c r="D7045" s="305" t="s">
        <v>36</v>
      </c>
      <c r="E7045" s="306">
        <v>0.57730000000000004</v>
      </c>
    </row>
    <row r="7046" spans="1:5" x14ac:dyDescent="0.25">
      <c r="A7046" s="302" t="s">
        <v>8229</v>
      </c>
      <c r="B7046" s="305">
        <v>104783</v>
      </c>
      <c r="C7046" s="302" t="s">
        <v>8289</v>
      </c>
      <c r="D7046" s="305" t="s">
        <v>36</v>
      </c>
      <c r="E7046" s="306">
        <v>0.52710000000000001</v>
      </c>
    </row>
    <row r="7047" spans="1:5" x14ac:dyDescent="0.25">
      <c r="A7047" s="302" t="s">
        <v>8229</v>
      </c>
      <c r="B7047" s="305">
        <v>90454</v>
      </c>
      <c r="C7047" s="302" t="s">
        <v>8290</v>
      </c>
      <c r="D7047" s="305" t="s">
        <v>36</v>
      </c>
      <c r="E7047" s="306">
        <v>0.53620000000000001</v>
      </c>
    </row>
    <row r="7048" spans="1:5" x14ac:dyDescent="0.25">
      <c r="A7048" s="302" t="s">
        <v>8229</v>
      </c>
      <c r="B7048" s="305">
        <v>90459</v>
      </c>
      <c r="C7048" s="302" t="s">
        <v>8291</v>
      </c>
      <c r="D7048" s="305" t="s">
        <v>36</v>
      </c>
      <c r="E7048" s="306">
        <v>1</v>
      </c>
    </row>
    <row r="7049" spans="1:5" x14ac:dyDescent="0.25">
      <c r="A7049" s="302" t="s">
        <v>8229</v>
      </c>
      <c r="B7049" s="305">
        <v>90456</v>
      </c>
      <c r="C7049" s="302" t="s">
        <v>8292</v>
      </c>
      <c r="D7049" s="305" t="s">
        <v>36</v>
      </c>
      <c r="E7049" s="306">
        <v>1</v>
      </c>
    </row>
    <row r="7050" spans="1:5" x14ac:dyDescent="0.25">
      <c r="A7050" s="302" t="s">
        <v>8229</v>
      </c>
      <c r="B7050" s="305">
        <v>90458</v>
      </c>
      <c r="C7050" s="302" t="s">
        <v>8293</v>
      </c>
      <c r="D7050" s="305" t="s">
        <v>36</v>
      </c>
      <c r="E7050" s="306">
        <v>1</v>
      </c>
    </row>
    <row r="7051" spans="1:5" x14ac:dyDescent="0.25">
      <c r="A7051" s="302" t="s">
        <v>8229</v>
      </c>
      <c r="B7051" s="305">
        <v>90457</v>
      </c>
      <c r="C7051" s="302" t="s">
        <v>8294</v>
      </c>
      <c r="D7051" s="305" t="s">
        <v>36</v>
      </c>
      <c r="E7051" s="306">
        <v>1</v>
      </c>
    </row>
    <row r="7052" spans="1:5" x14ac:dyDescent="0.25">
      <c r="A7052" s="302" t="s">
        <v>8229</v>
      </c>
      <c r="B7052" s="305">
        <v>90447</v>
      </c>
      <c r="C7052" s="302" t="s">
        <v>8295</v>
      </c>
      <c r="D7052" s="305" t="s">
        <v>8</v>
      </c>
      <c r="E7052" s="306">
        <v>1</v>
      </c>
    </row>
    <row r="7053" spans="1:5" x14ac:dyDescent="0.25">
      <c r="A7053" s="302" t="s">
        <v>8229</v>
      </c>
      <c r="B7053" s="305">
        <v>91222</v>
      </c>
      <c r="C7053" s="302" t="s">
        <v>8296</v>
      </c>
      <c r="D7053" s="305" t="s">
        <v>8</v>
      </c>
      <c r="E7053" s="306">
        <v>1</v>
      </c>
    </row>
    <row r="7054" spans="1:5" x14ac:dyDescent="0.25">
      <c r="A7054" s="302" t="s">
        <v>8229</v>
      </c>
      <c r="B7054" s="305">
        <v>90443</v>
      </c>
      <c r="C7054" s="302" t="s">
        <v>8297</v>
      </c>
      <c r="D7054" s="305" t="s">
        <v>8</v>
      </c>
      <c r="E7054" s="306">
        <v>1</v>
      </c>
    </row>
    <row r="7055" spans="1:5" x14ac:dyDescent="0.25">
      <c r="A7055" s="302" t="s">
        <v>8229</v>
      </c>
      <c r="B7055" s="305">
        <v>104780</v>
      </c>
      <c r="C7055" s="302" t="s">
        <v>8298</v>
      </c>
      <c r="D7055" s="305" t="s">
        <v>8</v>
      </c>
      <c r="E7055" s="306">
        <v>0.98839999999999995</v>
      </c>
    </row>
    <row r="7056" spans="1:5" x14ac:dyDescent="0.25">
      <c r="A7056" s="302" t="s">
        <v>8229</v>
      </c>
      <c r="B7056" s="305">
        <v>104781</v>
      </c>
      <c r="C7056" s="302" t="s">
        <v>8299</v>
      </c>
      <c r="D7056" s="305" t="s">
        <v>8</v>
      </c>
      <c r="E7056" s="306">
        <v>0.98770000000000002</v>
      </c>
    </row>
    <row r="7057" spans="1:5" x14ac:dyDescent="0.25">
      <c r="A7057" s="302" t="s">
        <v>8229</v>
      </c>
      <c r="B7057" s="305">
        <v>104779</v>
      </c>
      <c r="C7057" s="302" t="s">
        <v>8300</v>
      </c>
      <c r="D7057" s="305" t="s">
        <v>8</v>
      </c>
      <c r="E7057" s="306">
        <v>0.98839999999999995</v>
      </c>
    </row>
    <row r="7058" spans="1:5" x14ac:dyDescent="0.25">
      <c r="A7058" s="302" t="s">
        <v>8229</v>
      </c>
      <c r="B7058" s="305">
        <v>104787</v>
      </c>
      <c r="C7058" s="302" t="s">
        <v>8301</v>
      </c>
      <c r="D7058" s="305" t="s">
        <v>8</v>
      </c>
      <c r="E7058" s="306">
        <v>0.95499999999999996</v>
      </c>
    </row>
    <row r="7059" spans="1:5" x14ac:dyDescent="0.25">
      <c r="A7059" s="302" t="s">
        <v>8229</v>
      </c>
      <c r="B7059" s="305">
        <v>104788</v>
      </c>
      <c r="C7059" s="302" t="s">
        <v>8302</v>
      </c>
      <c r="D7059" s="305" t="s">
        <v>8</v>
      </c>
      <c r="E7059" s="306">
        <v>0.95409999999999995</v>
      </c>
    </row>
    <row r="7060" spans="1:5" x14ac:dyDescent="0.25">
      <c r="A7060" s="302" t="s">
        <v>8229</v>
      </c>
      <c r="B7060" s="305">
        <v>104786</v>
      </c>
      <c r="C7060" s="302" t="s">
        <v>8303</v>
      </c>
      <c r="D7060" s="305" t="s">
        <v>8</v>
      </c>
      <c r="E7060" s="306">
        <v>0.95399999999999996</v>
      </c>
    </row>
    <row r="7061" spans="1:5" x14ac:dyDescent="0.25">
      <c r="A7061" s="302" t="s">
        <v>8229</v>
      </c>
      <c r="B7061" s="305">
        <v>90445</v>
      </c>
      <c r="C7061" s="302" t="s">
        <v>8304</v>
      </c>
      <c r="D7061" s="305" t="s">
        <v>8</v>
      </c>
      <c r="E7061" s="306">
        <v>0.97470000000000001</v>
      </c>
    </row>
    <row r="7062" spans="1:5" x14ac:dyDescent="0.25">
      <c r="A7062" s="302" t="s">
        <v>8229</v>
      </c>
      <c r="B7062" s="305">
        <v>90446</v>
      </c>
      <c r="C7062" s="302" t="s">
        <v>8305</v>
      </c>
      <c r="D7062" s="305" t="s">
        <v>8</v>
      </c>
      <c r="E7062" s="306">
        <v>0.97430000000000005</v>
      </c>
    </row>
    <row r="7063" spans="1:5" x14ac:dyDescent="0.25">
      <c r="A7063" s="302" t="s">
        <v>8229</v>
      </c>
      <c r="B7063" s="305">
        <v>90444</v>
      </c>
      <c r="C7063" s="302" t="s">
        <v>8306</v>
      </c>
      <c r="D7063" s="305" t="s">
        <v>8</v>
      </c>
      <c r="E7063" s="306">
        <v>0.97470000000000001</v>
      </c>
    </row>
    <row r="7064" spans="1:5" x14ac:dyDescent="0.25">
      <c r="A7064" s="302" t="s">
        <v>8229</v>
      </c>
      <c r="B7064" s="305">
        <v>104764</v>
      </c>
      <c r="C7064" s="302" t="s">
        <v>8307</v>
      </c>
      <c r="D7064" s="305" t="s">
        <v>8</v>
      </c>
      <c r="E7064" s="306">
        <v>0.4254</v>
      </c>
    </row>
    <row r="7065" spans="1:5" x14ac:dyDescent="0.25">
      <c r="A7065" s="302" t="s">
        <v>8229</v>
      </c>
      <c r="B7065" s="305">
        <v>90460</v>
      </c>
      <c r="C7065" s="302" t="s">
        <v>8308</v>
      </c>
      <c r="D7065" s="305" t="s">
        <v>8</v>
      </c>
      <c r="E7065" s="306">
        <v>0.32300000000000001</v>
      </c>
    </row>
    <row r="7066" spans="1:5" x14ac:dyDescent="0.25">
      <c r="A7066" s="302" t="s">
        <v>8229</v>
      </c>
      <c r="B7066" s="305">
        <v>90462</v>
      </c>
      <c r="C7066" s="302" t="s">
        <v>8309</v>
      </c>
      <c r="D7066" s="305" t="s">
        <v>8</v>
      </c>
      <c r="E7066" s="306">
        <v>0.33489999999999998</v>
      </c>
    </row>
    <row r="7067" spans="1:5" x14ac:dyDescent="0.25">
      <c r="A7067" s="302" t="s">
        <v>8229</v>
      </c>
      <c r="B7067" s="305">
        <v>104765</v>
      </c>
      <c r="C7067" s="302" t="s">
        <v>8310</v>
      </c>
      <c r="D7067" s="305" t="s">
        <v>8</v>
      </c>
      <c r="E7067" s="306">
        <v>0.61470000000000002</v>
      </c>
    </row>
    <row r="7068" spans="1:5" x14ac:dyDescent="0.25">
      <c r="A7068" s="302" t="s">
        <v>8229</v>
      </c>
      <c r="B7068" s="305">
        <v>90461</v>
      </c>
      <c r="C7068" s="302" t="s">
        <v>8311</v>
      </c>
      <c r="D7068" s="305" t="s">
        <v>8</v>
      </c>
      <c r="E7068" s="306">
        <v>0.50690000000000002</v>
      </c>
    </row>
    <row r="7069" spans="1:5" x14ac:dyDescent="0.25">
      <c r="A7069" s="302" t="s">
        <v>8229</v>
      </c>
      <c r="B7069" s="305">
        <v>90463</v>
      </c>
      <c r="C7069" s="302" t="s">
        <v>8312</v>
      </c>
      <c r="D7069" s="305" t="s">
        <v>8</v>
      </c>
      <c r="E7069" s="306">
        <v>0.45700000000000002</v>
      </c>
    </row>
    <row r="7070" spans="1:5" x14ac:dyDescent="0.25">
      <c r="A7070" s="302" t="s">
        <v>8229</v>
      </c>
      <c r="B7070" s="305">
        <v>96560</v>
      </c>
      <c r="C7070" s="302" t="s">
        <v>8313</v>
      </c>
      <c r="D7070" s="305" t="s">
        <v>237</v>
      </c>
      <c r="E7070" s="306">
        <v>0.48270000000000002</v>
      </c>
    </row>
    <row r="7071" spans="1:5" x14ac:dyDescent="0.25">
      <c r="A7071" s="302" t="s">
        <v>8229</v>
      </c>
      <c r="B7071" s="305">
        <v>96559</v>
      </c>
      <c r="C7071" s="302" t="s">
        <v>8314</v>
      </c>
      <c r="D7071" s="305" t="s">
        <v>237</v>
      </c>
      <c r="E7071" s="306">
        <v>0.31340000000000001</v>
      </c>
    </row>
    <row r="7072" spans="1:5" x14ac:dyDescent="0.25">
      <c r="A7072" s="302" t="s">
        <v>8229</v>
      </c>
      <c r="B7072" s="305">
        <v>96562</v>
      </c>
      <c r="C7072" s="302" t="s">
        <v>8315</v>
      </c>
      <c r="D7072" s="305" t="s">
        <v>8</v>
      </c>
      <c r="E7072" s="306">
        <v>0.4924</v>
      </c>
    </row>
    <row r="7073" spans="1:5" x14ac:dyDescent="0.25">
      <c r="A7073" s="302" t="s">
        <v>8229</v>
      </c>
      <c r="B7073" s="305">
        <v>96563</v>
      </c>
      <c r="C7073" s="302" t="s">
        <v>8316</v>
      </c>
      <c r="D7073" s="305" t="s">
        <v>8</v>
      </c>
      <c r="E7073" s="306">
        <v>0.43690000000000001</v>
      </c>
    </row>
    <row r="7074" spans="1:5" x14ac:dyDescent="0.25">
      <c r="A7074" s="302" t="s">
        <v>8317</v>
      </c>
      <c r="B7074" s="305">
        <v>101870</v>
      </c>
      <c r="C7074" s="302" t="s">
        <v>8318</v>
      </c>
      <c r="D7074" s="305" t="s">
        <v>237</v>
      </c>
      <c r="E7074" s="306">
        <v>0.83709999999999996</v>
      </c>
    </row>
    <row r="7075" spans="1:5" x14ac:dyDescent="0.25">
      <c r="A7075" s="302" t="s">
        <v>8317</v>
      </c>
      <c r="B7075" s="305">
        <v>101866</v>
      </c>
      <c r="C7075" s="302" t="s">
        <v>8319</v>
      </c>
      <c r="D7075" s="305" t="s">
        <v>237</v>
      </c>
      <c r="E7075" s="306">
        <v>0.81110000000000004</v>
      </c>
    </row>
    <row r="7076" spans="1:5" x14ac:dyDescent="0.25">
      <c r="A7076" s="302" t="s">
        <v>8317</v>
      </c>
      <c r="B7076" s="305">
        <v>101867</v>
      </c>
      <c r="C7076" s="302" t="s">
        <v>8320</v>
      </c>
      <c r="D7076" s="305" t="s">
        <v>237</v>
      </c>
      <c r="E7076" s="306">
        <v>0.83240000000000003</v>
      </c>
    </row>
    <row r="7077" spans="1:5" x14ac:dyDescent="0.25">
      <c r="A7077" s="302" t="s">
        <v>8317</v>
      </c>
      <c r="B7077" s="305">
        <v>101868</v>
      </c>
      <c r="C7077" s="302" t="s">
        <v>8321</v>
      </c>
      <c r="D7077" s="305" t="s">
        <v>237</v>
      </c>
      <c r="E7077" s="306">
        <v>0.79139999999999999</v>
      </c>
    </row>
    <row r="7078" spans="1:5" x14ac:dyDescent="0.25">
      <c r="A7078" s="302" t="s">
        <v>8317</v>
      </c>
      <c r="B7078" s="305">
        <v>101869</v>
      </c>
      <c r="C7078" s="302" t="s">
        <v>8322</v>
      </c>
      <c r="D7078" s="305" t="s">
        <v>237</v>
      </c>
      <c r="E7078" s="306">
        <v>0.81740000000000002</v>
      </c>
    </row>
    <row r="7079" spans="1:5" x14ac:dyDescent="0.25">
      <c r="A7079" s="302" t="s">
        <v>8317</v>
      </c>
      <c r="B7079" s="305">
        <v>101856</v>
      </c>
      <c r="C7079" s="302" t="s">
        <v>8323</v>
      </c>
      <c r="D7079" s="305" t="s">
        <v>237</v>
      </c>
      <c r="E7079" s="306">
        <v>0.7712</v>
      </c>
    </row>
    <row r="7080" spans="1:5" x14ac:dyDescent="0.25">
      <c r="A7080" s="302" t="s">
        <v>8317</v>
      </c>
      <c r="B7080" s="305">
        <v>101865</v>
      </c>
      <c r="C7080" s="302" t="s">
        <v>8324</v>
      </c>
      <c r="D7080" s="305" t="s">
        <v>237</v>
      </c>
      <c r="E7080" s="306">
        <v>0.82950000000000002</v>
      </c>
    </row>
    <row r="7081" spans="1:5" x14ac:dyDescent="0.25">
      <c r="A7081" s="302" t="s">
        <v>8317</v>
      </c>
      <c r="B7081" s="305">
        <v>101861</v>
      </c>
      <c r="C7081" s="302" t="s">
        <v>8325</v>
      </c>
      <c r="D7081" s="305" t="s">
        <v>237</v>
      </c>
      <c r="E7081" s="306">
        <v>0.80989999999999995</v>
      </c>
    </row>
    <row r="7082" spans="1:5" x14ac:dyDescent="0.25">
      <c r="A7082" s="302" t="s">
        <v>8317</v>
      </c>
      <c r="B7082" s="305">
        <v>101862</v>
      </c>
      <c r="C7082" s="302" t="s">
        <v>592</v>
      </c>
      <c r="D7082" s="305" t="s">
        <v>237</v>
      </c>
      <c r="E7082" s="306">
        <v>0.82420000000000004</v>
      </c>
    </row>
    <row r="7083" spans="1:5" x14ac:dyDescent="0.25">
      <c r="A7083" s="302" t="s">
        <v>8317</v>
      </c>
      <c r="B7083" s="305">
        <v>101863</v>
      </c>
      <c r="C7083" s="302" t="s">
        <v>8326</v>
      </c>
      <c r="D7083" s="305" t="s">
        <v>237</v>
      </c>
      <c r="E7083" s="306">
        <v>0.77859999999999996</v>
      </c>
    </row>
    <row r="7084" spans="1:5" x14ac:dyDescent="0.25">
      <c r="A7084" s="302" t="s">
        <v>8317</v>
      </c>
      <c r="B7084" s="305">
        <v>101864</v>
      </c>
      <c r="C7084" s="302" t="s">
        <v>8327</v>
      </c>
      <c r="D7084" s="305" t="s">
        <v>237</v>
      </c>
      <c r="E7084" s="306">
        <v>0.80789999999999995</v>
      </c>
    </row>
    <row r="7085" spans="1:5" x14ac:dyDescent="0.25">
      <c r="A7085" s="302" t="s">
        <v>8317</v>
      </c>
      <c r="B7085" s="305">
        <v>101860</v>
      </c>
      <c r="C7085" s="302" t="s">
        <v>8328</v>
      </c>
      <c r="D7085" s="305" t="s">
        <v>237</v>
      </c>
      <c r="E7085" s="306">
        <v>0.82020000000000004</v>
      </c>
    </row>
    <row r="7086" spans="1:5" x14ac:dyDescent="0.25">
      <c r="A7086" s="302" t="s">
        <v>8317</v>
      </c>
      <c r="B7086" s="305">
        <v>101857</v>
      </c>
      <c r="C7086" s="302" t="s">
        <v>8329</v>
      </c>
      <c r="D7086" s="305" t="s">
        <v>237</v>
      </c>
      <c r="E7086" s="306">
        <v>0.81469999999999998</v>
      </c>
    </row>
    <row r="7087" spans="1:5" x14ac:dyDescent="0.25">
      <c r="A7087" s="302" t="s">
        <v>8317</v>
      </c>
      <c r="B7087" s="305">
        <v>101858</v>
      </c>
      <c r="C7087" s="302" t="s">
        <v>8330</v>
      </c>
      <c r="D7087" s="305" t="s">
        <v>237</v>
      </c>
      <c r="E7087" s="306">
        <v>0.77549999999999997</v>
      </c>
    </row>
    <row r="7088" spans="1:5" x14ac:dyDescent="0.25">
      <c r="A7088" s="302" t="s">
        <v>8317</v>
      </c>
      <c r="B7088" s="305">
        <v>101859</v>
      </c>
      <c r="C7088" s="302" t="s">
        <v>8331</v>
      </c>
      <c r="D7088" s="305" t="s">
        <v>237</v>
      </c>
      <c r="E7088" s="306">
        <v>0.7954</v>
      </c>
    </row>
    <row r="7089" spans="1:5" x14ac:dyDescent="0.25">
      <c r="A7089" s="302" t="s">
        <v>8317</v>
      </c>
      <c r="B7089" s="305">
        <v>101852</v>
      </c>
      <c r="C7089" s="302" t="s">
        <v>8332</v>
      </c>
      <c r="D7089" s="305" t="s">
        <v>237</v>
      </c>
      <c r="E7089" s="306">
        <v>0.58020000000000005</v>
      </c>
    </row>
    <row r="7090" spans="1:5" x14ac:dyDescent="0.25">
      <c r="A7090" s="302" t="s">
        <v>8317</v>
      </c>
      <c r="B7090" s="305">
        <v>101850</v>
      </c>
      <c r="C7090" s="302" t="s">
        <v>8333</v>
      </c>
      <c r="D7090" s="305" t="s">
        <v>237</v>
      </c>
      <c r="E7090" s="306">
        <v>0.63419999999999999</v>
      </c>
    </row>
    <row r="7091" spans="1:5" x14ac:dyDescent="0.25">
      <c r="A7091" s="302" t="s">
        <v>8317</v>
      </c>
      <c r="B7091" s="305">
        <v>101855</v>
      </c>
      <c r="C7091" s="302" t="s">
        <v>8334</v>
      </c>
      <c r="D7091" s="305" t="s">
        <v>237</v>
      </c>
      <c r="E7091" s="306">
        <v>0.48139999999999999</v>
      </c>
    </row>
    <row r="7092" spans="1:5" x14ac:dyDescent="0.25">
      <c r="A7092" s="302" t="s">
        <v>8317</v>
      </c>
      <c r="B7092" s="305">
        <v>101853</v>
      </c>
      <c r="C7092" s="302" t="s">
        <v>8335</v>
      </c>
      <c r="D7092" s="305" t="s">
        <v>237</v>
      </c>
      <c r="E7092" s="306">
        <v>0.58150000000000002</v>
      </c>
    </row>
    <row r="7093" spans="1:5" x14ac:dyDescent="0.25">
      <c r="A7093" s="302" t="s">
        <v>8317</v>
      </c>
      <c r="B7093" s="305">
        <v>101849</v>
      </c>
      <c r="C7093" s="302" t="s">
        <v>8336</v>
      </c>
      <c r="D7093" s="305" t="s">
        <v>38</v>
      </c>
      <c r="E7093" s="306">
        <v>8.9800000000000005E-2</v>
      </c>
    </row>
    <row r="7094" spans="1:5" x14ac:dyDescent="0.25">
      <c r="A7094" s="302" t="s">
        <v>8317</v>
      </c>
      <c r="B7094" s="305">
        <v>101841</v>
      </c>
      <c r="C7094" s="302" t="s">
        <v>8337</v>
      </c>
      <c r="D7094" s="305" t="s">
        <v>38</v>
      </c>
      <c r="E7094" s="306">
        <v>0.1153</v>
      </c>
    </row>
    <row r="7095" spans="1:5" x14ac:dyDescent="0.25">
      <c r="A7095" s="302" t="s">
        <v>8317</v>
      </c>
      <c r="B7095" s="305">
        <v>101843</v>
      </c>
      <c r="C7095" s="302" t="s">
        <v>8338</v>
      </c>
      <c r="D7095" s="305" t="s">
        <v>38</v>
      </c>
      <c r="E7095" s="306">
        <v>6.5000000000000002E-2</v>
      </c>
    </row>
    <row r="7096" spans="1:5" x14ac:dyDescent="0.25">
      <c r="A7096" s="302" t="s">
        <v>8317</v>
      </c>
      <c r="B7096" s="305">
        <v>101844</v>
      </c>
      <c r="C7096" s="302" t="s">
        <v>8339</v>
      </c>
      <c r="D7096" s="305" t="s">
        <v>38</v>
      </c>
      <c r="E7096" s="306">
        <v>5.3999999999999999E-2</v>
      </c>
    </row>
    <row r="7097" spans="1:5" x14ac:dyDescent="0.25">
      <c r="A7097" s="302" t="s">
        <v>8317</v>
      </c>
      <c r="B7097" s="305">
        <v>101845</v>
      </c>
      <c r="C7097" s="302" t="s">
        <v>8340</v>
      </c>
      <c r="D7097" s="305" t="s">
        <v>38</v>
      </c>
      <c r="E7097" s="306">
        <v>4.6199999999999998E-2</v>
      </c>
    </row>
    <row r="7098" spans="1:5" x14ac:dyDescent="0.25">
      <c r="A7098" s="302" t="s">
        <v>8317</v>
      </c>
      <c r="B7098" s="305">
        <v>101842</v>
      </c>
      <c r="C7098" s="302" t="s">
        <v>8341</v>
      </c>
      <c r="D7098" s="305" t="s">
        <v>38</v>
      </c>
      <c r="E7098" s="306">
        <v>0.1313</v>
      </c>
    </row>
    <row r="7099" spans="1:5" x14ac:dyDescent="0.25">
      <c r="A7099" s="302" t="s">
        <v>8317</v>
      </c>
      <c r="B7099" s="305">
        <v>101846</v>
      </c>
      <c r="C7099" s="302" t="s">
        <v>8342</v>
      </c>
      <c r="D7099" s="305" t="s">
        <v>38</v>
      </c>
      <c r="E7099" s="306">
        <v>6.9599999999999995E-2</v>
      </c>
    </row>
    <row r="7100" spans="1:5" x14ac:dyDescent="0.25">
      <c r="A7100" s="302" t="s">
        <v>8317</v>
      </c>
      <c r="B7100" s="305">
        <v>101847</v>
      </c>
      <c r="C7100" s="302" t="s">
        <v>8343</v>
      </c>
      <c r="D7100" s="305" t="s">
        <v>38</v>
      </c>
      <c r="E7100" s="306">
        <v>5.7000000000000002E-2</v>
      </c>
    </row>
    <row r="7101" spans="1:5" x14ac:dyDescent="0.25">
      <c r="A7101" s="302" t="s">
        <v>8317</v>
      </c>
      <c r="B7101" s="305">
        <v>101848</v>
      </c>
      <c r="C7101" s="302" t="s">
        <v>8344</v>
      </c>
      <c r="D7101" s="305" t="s">
        <v>38</v>
      </c>
      <c r="E7101" s="306">
        <v>4.8399999999999999E-2</v>
      </c>
    </row>
    <row r="7102" spans="1:5" x14ac:dyDescent="0.25">
      <c r="A7102" s="302" t="s">
        <v>8317</v>
      </c>
      <c r="B7102" s="305">
        <v>101839</v>
      </c>
      <c r="C7102" s="302" t="s">
        <v>8345</v>
      </c>
      <c r="D7102" s="305" t="s">
        <v>38</v>
      </c>
      <c r="E7102" s="306">
        <v>7.9600000000000004E-2</v>
      </c>
    </row>
    <row r="7103" spans="1:5" x14ac:dyDescent="0.25">
      <c r="A7103" s="302" t="s">
        <v>8317</v>
      </c>
      <c r="B7103" s="305">
        <v>101840</v>
      </c>
      <c r="C7103" s="302" t="s">
        <v>8346</v>
      </c>
      <c r="D7103" s="305" t="s">
        <v>38</v>
      </c>
      <c r="E7103" s="306">
        <v>0.1638</v>
      </c>
    </row>
    <row r="7104" spans="1:5" x14ac:dyDescent="0.25">
      <c r="A7104" s="302" t="s">
        <v>8317</v>
      </c>
      <c r="B7104" s="305">
        <v>101837</v>
      </c>
      <c r="C7104" s="302" t="s">
        <v>8347</v>
      </c>
      <c r="D7104" s="305" t="s">
        <v>38</v>
      </c>
      <c r="E7104" s="306">
        <v>0.1686</v>
      </c>
    </row>
    <row r="7105" spans="1:5" x14ac:dyDescent="0.25">
      <c r="A7105" s="302" t="s">
        <v>8317</v>
      </c>
      <c r="B7105" s="305">
        <v>101838</v>
      </c>
      <c r="C7105" s="302" t="s">
        <v>8348</v>
      </c>
      <c r="D7105" s="305" t="s">
        <v>38</v>
      </c>
      <c r="E7105" s="306">
        <v>0.1076</v>
      </c>
    </row>
    <row r="7106" spans="1:5" x14ac:dyDescent="0.25">
      <c r="A7106" s="302" t="s">
        <v>8317</v>
      </c>
      <c r="B7106" s="305">
        <v>101836</v>
      </c>
      <c r="C7106" s="302" t="s">
        <v>8349</v>
      </c>
      <c r="D7106" s="305" t="s">
        <v>38</v>
      </c>
      <c r="E7106" s="306">
        <v>0.43059999999999998</v>
      </c>
    </row>
    <row r="7107" spans="1:5" x14ac:dyDescent="0.25">
      <c r="A7107" s="302" t="s">
        <v>8317</v>
      </c>
      <c r="B7107" s="305">
        <v>101835</v>
      </c>
      <c r="C7107" s="302" t="s">
        <v>8350</v>
      </c>
      <c r="D7107" s="305" t="s">
        <v>38</v>
      </c>
      <c r="E7107" s="306">
        <v>0.47720000000000001</v>
      </c>
    </row>
    <row r="7108" spans="1:5" x14ac:dyDescent="0.25">
      <c r="A7108" s="302" t="s">
        <v>8317</v>
      </c>
      <c r="B7108" s="305">
        <v>101827</v>
      </c>
      <c r="C7108" s="302" t="s">
        <v>8351</v>
      </c>
      <c r="D7108" s="305" t="s">
        <v>38</v>
      </c>
      <c r="E7108" s="306">
        <v>0.62570000000000003</v>
      </c>
    </row>
    <row r="7109" spans="1:5" x14ac:dyDescent="0.25">
      <c r="A7109" s="302" t="s">
        <v>8317</v>
      </c>
      <c r="B7109" s="305">
        <v>101829</v>
      </c>
      <c r="C7109" s="302" t="s">
        <v>8352</v>
      </c>
      <c r="D7109" s="305" t="s">
        <v>38</v>
      </c>
      <c r="E7109" s="306">
        <v>0.45240000000000002</v>
      </c>
    </row>
    <row r="7110" spans="1:5" x14ac:dyDescent="0.25">
      <c r="A7110" s="302" t="s">
        <v>8317</v>
      </c>
      <c r="B7110" s="305">
        <v>101830</v>
      </c>
      <c r="C7110" s="302" t="s">
        <v>8353</v>
      </c>
      <c r="D7110" s="305" t="s">
        <v>38</v>
      </c>
      <c r="E7110" s="306">
        <v>0.40050000000000002</v>
      </c>
    </row>
    <row r="7111" spans="1:5" x14ac:dyDescent="0.25">
      <c r="A7111" s="302" t="s">
        <v>8317</v>
      </c>
      <c r="B7111" s="305">
        <v>101831</v>
      </c>
      <c r="C7111" s="302" t="s">
        <v>8354</v>
      </c>
      <c r="D7111" s="305" t="s">
        <v>38</v>
      </c>
      <c r="E7111" s="306">
        <v>0.35980000000000001</v>
      </c>
    </row>
    <row r="7112" spans="1:5" x14ac:dyDescent="0.25">
      <c r="A7112" s="302" t="s">
        <v>8317</v>
      </c>
      <c r="B7112" s="305">
        <v>101828</v>
      </c>
      <c r="C7112" s="302" t="s">
        <v>8355</v>
      </c>
      <c r="D7112" s="305" t="s">
        <v>38</v>
      </c>
      <c r="E7112" s="306">
        <v>0.66590000000000005</v>
      </c>
    </row>
    <row r="7113" spans="1:5" x14ac:dyDescent="0.25">
      <c r="A7113" s="302" t="s">
        <v>8317</v>
      </c>
      <c r="B7113" s="305">
        <v>101832</v>
      </c>
      <c r="C7113" s="302" t="s">
        <v>8356</v>
      </c>
      <c r="D7113" s="305" t="s">
        <v>38</v>
      </c>
      <c r="E7113" s="306">
        <v>0.47220000000000001</v>
      </c>
    </row>
    <row r="7114" spans="1:5" x14ac:dyDescent="0.25">
      <c r="A7114" s="302" t="s">
        <v>8317</v>
      </c>
      <c r="B7114" s="305">
        <v>101833</v>
      </c>
      <c r="C7114" s="302" t="s">
        <v>8357</v>
      </c>
      <c r="D7114" s="305" t="s">
        <v>38</v>
      </c>
      <c r="E7114" s="306">
        <v>0.41560000000000002</v>
      </c>
    </row>
    <row r="7115" spans="1:5" x14ac:dyDescent="0.25">
      <c r="A7115" s="302" t="s">
        <v>8317</v>
      </c>
      <c r="B7115" s="305">
        <v>101834</v>
      </c>
      <c r="C7115" s="302" t="s">
        <v>8358</v>
      </c>
      <c r="D7115" s="305" t="s">
        <v>38</v>
      </c>
      <c r="E7115" s="306">
        <v>0.37169999999999997</v>
      </c>
    </row>
    <row r="7116" spans="1:5" x14ac:dyDescent="0.25">
      <c r="A7116" s="302" t="s">
        <v>8317</v>
      </c>
      <c r="B7116" s="305">
        <v>101825</v>
      </c>
      <c r="C7116" s="302" t="s">
        <v>8359</v>
      </c>
      <c r="D7116" s="305" t="s">
        <v>38</v>
      </c>
      <c r="E7116" s="306">
        <v>0.5121</v>
      </c>
    </row>
    <row r="7117" spans="1:5" x14ac:dyDescent="0.25">
      <c r="A7117" s="302" t="s">
        <v>8317</v>
      </c>
      <c r="B7117" s="305">
        <v>101826</v>
      </c>
      <c r="C7117" s="302" t="s">
        <v>8360</v>
      </c>
      <c r="D7117" s="305" t="s">
        <v>38</v>
      </c>
      <c r="E7117" s="306">
        <v>0.4451</v>
      </c>
    </row>
    <row r="7118" spans="1:5" x14ac:dyDescent="0.25">
      <c r="A7118" s="302" t="s">
        <v>8317</v>
      </c>
      <c r="B7118" s="305">
        <v>101823</v>
      </c>
      <c r="C7118" s="302" t="s">
        <v>8361</v>
      </c>
      <c r="D7118" s="305" t="s">
        <v>38</v>
      </c>
      <c r="E7118" s="306">
        <v>0.74160000000000004</v>
      </c>
    </row>
    <row r="7119" spans="1:5" x14ac:dyDescent="0.25">
      <c r="A7119" s="302" t="s">
        <v>8317</v>
      </c>
      <c r="B7119" s="305">
        <v>101824</v>
      </c>
      <c r="C7119" s="302" t="s">
        <v>8362</v>
      </c>
      <c r="D7119" s="305" t="s">
        <v>38</v>
      </c>
      <c r="E7119" s="306">
        <v>0.60429999999999995</v>
      </c>
    </row>
    <row r="7120" spans="1:5" x14ac:dyDescent="0.25">
      <c r="A7120" s="302" t="s">
        <v>8317</v>
      </c>
      <c r="B7120" s="305">
        <v>101822</v>
      </c>
      <c r="C7120" s="302" t="s">
        <v>8363</v>
      </c>
      <c r="D7120" s="305" t="s">
        <v>38</v>
      </c>
      <c r="E7120" s="306">
        <v>0.98089999999999999</v>
      </c>
    </row>
    <row r="7121" spans="1:5" x14ac:dyDescent="0.25">
      <c r="A7121" s="302" t="s">
        <v>8317</v>
      </c>
      <c r="B7121" s="305">
        <v>101819</v>
      </c>
      <c r="C7121" s="302" t="s">
        <v>8364</v>
      </c>
      <c r="D7121" s="305" t="s">
        <v>237</v>
      </c>
      <c r="E7121" s="306">
        <v>0.66490000000000005</v>
      </c>
    </row>
    <row r="7122" spans="1:5" x14ac:dyDescent="0.25">
      <c r="A7122" s="302" t="s">
        <v>8317</v>
      </c>
      <c r="B7122" s="305">
        <v>101817</v>
      </c>
      <c r="C7122" s="302" t="s">
        <v>8365</v>
      </c>
      <c r="D7122" s="305" t="s">
        <v>237</v>
      </c>
      <c r="E7122" s="306">
        <v>0.74209999999999998</v>
      </c>
    </row>
    <row r="7123" spans="1:5" x14ac:dyDescent="0.25">
      <c r="A7123" s="302" t="s">
        <v>8317</v>
      </c>
      <c r="B7123" s="305">
        <v>101816</v>
      </c>
      <c r="C7123" s="302" t="s">
        <v>8366</v>
      </c>
      <c r="D7123" s="305" t="s">
        <v>237</v>
      </c>
      <c r="E7123" s="306">
        <v>0.53469999999999995</v>
      </c>
    </row>
    <row r="7124" spans="1:5" x14ac:dyDescent="0.25">
      <c r="A7124" s="302" t="s">
        <v>8317</v>
      </c>
      <c r="B7124" s="305">
        <v>101820</v>
      </c>
      <c r="C7124" s="302" t="s">
        <v>8367</v>
      </c>
      <c r="D7124" s="305" t="s">
        <v>237</v>
      </c>
      <c r="E7124" s="306">
        <v>0.85389999999999999</v>
      </c>
    </row>
    <row r="7125" spans="1:5" x14ac:dyDescent="0.25">
      <c r="A7125" s="302" t="s">
        <v>8317</v>
      </c>
      <c r="B7125" s="305">
        <v>102988</v>
      </c>
      <c r="C7125" s="302" t="s">
        <v>8368</v>
      </c>
      <c r="D7125" s="305" t="s">
        <v>237</v>
      </c>
      <c r="E7125" s="306">
        <v>0.88890000000000002</v>
      </c>
    </row>
    <row r="7126" spans="1:5" x14ac:dyDescent="0.25">
      <c r="A7126" s="302" t="s">
        <v>8317</v>
      </c>
      <c r="B7126" s="305">
        <v>101814</v>
      </c>
      <c r="C7126" s="302" t="s">
        <v>8369</v>
      </c>
      <c r="D7126" s="305" t="s">
        <v>237</v>
      </c>
      <c r="E7126" s="306">
        <v>0.67179999999999995</v>
      </c>
    </row>
    <row r="7127" spans="1:5" x14ac:dyDescent="0.25">
      <c r="A7127" s="302" t="s">
        <v>8317</v>
      </c>
      <c r="B7127" s="305">
        <v>102098</v>
      </c>
      <c r="C7127" s="302" t="s">
        <v>8370</v>
      </c>
      <c r="D7127" s="305" t="s">
        <v>38</v>
      </c>
      <c r="E7127" s="306">
        <v>0.1177</v>
      </c>
    </row>
    <row r="7128" spans="1:5" x14ac:dyDescent="0.25">
      <c r="A7128" s="302" t="s">
        <v>8371</v>
      </c>
      <c r="B7128" s="305">
        <v>92994</v>
      </c>
      <c r="C7128" s="302" t="s">
        <v>8372</v>
      </c>
      <c r="D7128" s="305" t="s">
        <v>8</v>
      </c>
      <c r="E7128" s="306">
        <v>5.7000000000000002E-2</v>
      </c>
    </row>
    <row r="7129" spans="1:5" x14ac:dyDescent="0.25">
      <c r="A7129" s="302" t="s">
        <v>8371</v>
      </c>
      <c r="B7129" s="305">
        <v>92996</v>
      </c>
      <c r="C7129" s="302" t="s">
        <v>8373</v>
      </c>
      <c r="D7129" s="305" t="s">
        <v>8</v>
      </c>
      <c r="E7129" s="306">
        <v>5.57E-2</v>
      </c>
    </row>
    <row r="7130" spans="1:5" x14ac:dyDescent="0.25">
      <c r="A7130" s="302" t="s">
        <v>8371</v>
      </c>
      <c r="B7130" s="305">
        <v>92998</v>
      </c>
      <c r="C7130" s="302" t="s">
        <v>8374</v>
      </c>
      <c r="D7130" s="305" t="s">
        <v>8</v>
      </c>
      <c r="E7130" s="306">
        <v>5.3699999999999998E-2</v>
      </c>
    </row>
    <row r="7131" spans="1:5" x14ac:dyDescent="0.25">
      <c r="A7131" s="302" t="s">
        <v>8371</v>
      </c>
      <c r="B7131" s="305">
        <v>93000</v>
      </c>
      <c r="C7131" s="302" t="s">
        <v>8375</v>
      </c>
      <c r="D7131" s="305" t="s">
        <v>8</v>
      </c>
      <c r="E7131" s="306">
        <v>5.0299999999999997E-2</v>
      </c>
    </row>
    <row r="7132" spans="1:5" x14ac:dyDescent="0.25">
      <c r="A7132" s="302" t="s">
        <v>8371</v>
      </c>
      <c r="B7132" s="305">
        <v>92984</v>
      </c>
      <c r="C7132" s="302" t="s">
        <v>8376</v>
      </c>
      <c r="D7132" s="305" t="s">
        <v>8</v>
      </c>
      <c r="E7132" s="306">
        <v>0.11119999999999999</v>
      </c>
    </row>
    <row r="7133" spans="1:5" x14ac:dyDescent="0.25">
      <c r="A7133" s="302" t="s">
        <v>8371</v>
      </c>
      <c r="B7133" s="305">
        <v>93002</v>
      </c>
      <c r="C7133" s="302" t="s">
        <v>8377</v>
      </c>
      <c r="D7133" s="305" t="s">
        <v>8</v>
      </c>
      <c r="E7133" s="306">
        <v>4.7100000000000003E-2</v>
      </c>
    </row>
    <row r="7134" spans="1:5" x14ac:dyDescent="0.25">
      <c r="A7134" s="302" t="s">
        <v>8371</v>
      </c>
      <c r="B7134" s="305">
        <v>92986</v>
      </c>
      <c r="C7134" s="302" t="s">
        <v>8378</v>
      </c>
      <c r="D7134" s="305" t="s">
        <v>8</v>
      </c>
      <c r="E7134" s="306">
        <v>9.2499999999999999E-2</v>
      </c>
    </row>
    <row r="7135" spans="1:5" x14ac:dyDescent="0.25">
      <c r="A7135" s="302" t="s">
        <v>8371</v>
      </c>
      <c r="B7135" s="305">
        <v>92988</v>
      </c>
      <c r="C7135" s="302" t="s">
        <v>8379</v>
      </c>
      <c r="D7135" s="305" t="s">
        <v>8</v>
      </c>
      <c r="E7135" s="306">
        <v>7.5800000000000006E-2</v>
      </c>
    </row>
    <row r="7136" spans="1:5" x14ac:dyDescent="0.25">
      <c r="A7136" s="302" t="s">
        <v>8371</v>
      </c>
      <c r="B7136" s="305">
        <v>92990</v>
      </c>
      <c r="C7136" s="302" t="s">
        <v>8380</v>
      </c>
      <c r="D7136" s="305" t="s">
        <v>8</v>
      </c>
      <c r="E7136" s="306">
        <v>6.6400000000000001E-2</v>
      </c>
    </row>
    <row r="7137" spans="1:5" x14ac:dyDescent="0.25">
      <c r="A7137" s="302" t="s">
        <v>8371</v>
      </c>
      <c r="B7137" s="305">
        <v>92992</v>
      </c>
      <c r="C7137" s="302" t="s">
        <v>8381</v>
      </c>
      <c r="D7137" s="305" t="s">
        <v>8</v>
      </c>
      <c r="E7137" s="306">
        <v>6.2700000000000006E-2</v>
      </c>
    </row>
    <row r="7138" spans="1:5" x14ac:dyDescent="0.25">
      <c r="A7138" s="302" t="s">
        <v>8371</v>
      </c>
      <c r="B7138" s="305">
        <v>103491</v>
      </c>
      <c r="C7138" s="302" t="s">
        <v>8382</v>
      </c>
      <c r="D7138" s="305" t="s">
        <v>38</v>
      </c>
      <c r="E7138" s="306">
        <v>0.4632</v>
      </c>
    </row>
    <row r="7139" spans="1:5" x14ac:dyDescent="0.25">
      <c r="A7139" s="302" t="s">
        <v>8371</v>
      </c>
      <c r="B7139" s="305">
        <v>93026</v>
      </c>
      <c r="C7139" s="302" t="s">
        <v>8383</v>
      </c>
      <c r="D7139" s="305" t="s">
        <v>36</v>
      </c>
      <c r="E7139" s="306">
        <v>0.37069999999999997</v>
      </c>
    </row>
    <row r="7140" spans="1:5" x14ac:dyDescent="0.25">
      <c r="A7140" s="302" t="s">
        <v>8371</v>
      </c>
      <c r="B7140" s="305">
        <v>93018</v>
      </c>
      <c r="C7140" s="302" t="s">
        <v>8384</v>
      </c>
      <c r="D7140" s="305" t="s">
        <v>36</v>
      </c>
      <c r="E7140" s="306">
        <v>0.72109999999999996</v>
      </c>
    </row>
    <row r="7141" spans="1:5" x14ac:dyDescent="0.25">
      <c r="A7141" s="302" t="s">
        <v>8371</v>
      </c>
      <c r="B7141" s="305">
        <v>93020</v>
      </c>
      <c r="C7141" s="302" t="s">
        <v>8385</v>
      </c>
      <c r="D7141" s="305" t="s">
        <v>36</v>
      </c>
      <c r="E7141" s="306">
        <v>0.64680000000000004</v>
      </c>
    </row>
    <row r="7142" spans="1:5" x14ac:dyDescent="0.25">
      <c r="A7142" s="302" t="s">
        <v>8371</v>
      </c>
      <c r="B7142" s="305">
        <v>93022</v>
      </c>
      <c r="C7142" s="302" t="s">
        <v>8386</v>
      </c>
      <c r="D7142" s="305" t="s">
        <v>36</v>
      </c>
      <c r="E7142" s="306">
        <v>0.46179999999999999</v>
      </c>
    </row>
    <row r="7143" spans="1:5" x14ac:dyDescent="0.25">
      <c r="A7143" s="302" t="s">
        <v>8371</v>
      </c>
      <c r="B7143" s="305">
        <v>93024</v>
      </c>
      <c r="C7143" s="302" t="s">
        <v>8387</v>
      </c>
      <c r="D7143" s="305" t="s">
        <v>36</v>
      </c>
      <c r="E7143" s="306">
        <v>0.48720000000000002</v>
      </c>
    </row>
    <row r="7144" spans="1:5" x14ac:dyDescent="0.25">
      <c r="A7144" s="302" t="s">
        <v>8371</v>
      </c>
      <c r="B7144" s="305">
        <v>97670</v>
      </c>
      <c r="C7144" s="302" t="s">
        <v>8388</v>
      </c>
      <c r="D7144" s="305" t="s">
        <v>8</v>
      </c>
      <c r="E7144" s="306">
        <v>0.30380000000000001</v>
      </c>
    </row>
    <row r="7145" spans="1:5" x14ac:dyDescent="0.25">
      <c r="A7145" s="302" t="s">
        <v>8371</v>
      </c>
      <c r="B7145" s="305">
        <v>97667</v>
      </c>
      <c r="C7145" s="302" t="s">
        <v>8389</v>
      </c>
      <c r="D7145" s="305" t="s">
        <v>8</v>
      </c>
      <c r="E7145" s="306">
        <v>0.32329999999999998</v>
      </c>
    </row>
    <row r="7146" spans="1:5" x14ac:dyDescent="0.25">
      <c r="A7146" s="302" t="s">
        <v>8371</v>
      </c>
      <c r="B7146" s="305">
        <v>97668</v>
      </c>
      <c r="C7146" s="302" t="s">
        <v>940</v>
      </c>
      <c r="D7146" s="305" t="s">
        <v>8</v>
      </c>
      <c r="E7146" s="306">
        <v>0.31840000000000002</v>
      </c>
    </row>
    <row r="7147" spans="1:5" x14ac:dyDescent="0.25">
      <c r="A7147" s="302" t="s">
        <v>8371</v>
      </c>
      <c r="B7147" s="305">
        <v>97669</v>
      </c>
      <c r="C7147" s="302" t="s">
        <v>8390</v>
      </c>
      <c r="D7147" s="305" t="s">
        <v>8</v>
      </c>
      <c r="E7147" s="306">
        <v>0.34810000000000002</v>
      </c>
    </row>
    <row r="7148" spans="1:5" x14ac:dyDescent="0.25">
      <c r="A7148" s="302" t="s">
        <v>8371</v>
      </c>
      <c r="B7148" s="305">
        <v>93012</v>
      </c>
      <c r="C7148" s="302" t="s">
        <v>8391</v>
      </c>
      <c r="D7148" s="305" t="s">
        <v>8</v>
      </c>
      <c r="E7148" s="306">
        <v>0.12429999999999999</v>
      </c>
    </row>
    <row r="7149" spans="1:5" x14ac:dyDescent="0.25">
      <c r="A7149" s="302" t="s">
        <v>8371</v>
      </c>
      <c r="B7149" s="305">
        <v>93008</v>
      </c>
      <c r="C7149" s="302" t="s">
        <v>8392</v>
      </c>
      <c r="D7149" s="305" t="s">
        <v>8</v>
      </c>
      <c r="E7149" s="306">
        <v>0.26050000000000001</v>
      </c>
    </row>
    <row r="7150" spans="1:5" x14ac:dyDescent="0.25">
      <c r="A7150" s="302" t="s">
        <v>8371</v>
      </c>
      <c r="B7150" s="305">
        <v>93009</v>
      </c>
      <c r="C7150" s="302" t="s">
        <v>8393</v>
      </c>
      <c r="D7150" s="305" t="s">
        <v>8</v>
      </c>
      <c r="E7150" s="306">
        <v>0.19839999999999999</v>
      </c>
    </row>
    <row r="7151" spans="1:5" x14ac:dyDescent="0.25">
      <c r="A7151" s="302" t="s">
        <v>8371</v>
      </c>
      <c r="B7151" s="305">
        <v>93010</v>
      </c>
      <c r="C7151" s="302" t="s">
        <v>8394</v>
      </c>
      <c r="D7151" s="305" t="s">
        <v>8</v>
      </c>
      <c r="E7151" s="306">
        <v>0.16880000000000001</v>
      </c>
    </row>
    <row r="7152" spans="1:5" x14ac:dyDescent="0.25">
      <c r="A7152" s="302" t="s">
        <v>8371</v>
      </c>
      <c r="B7152" s="305">
        <v>93011</v>
      </c>
      <c r="C7152" s="302" t="s">
        <v>8395</v>
      </c>
      <c r="D7152" s="305" t="s">
        <v>8</v>
      </c>
      <c r="E7152" s="306">
        <v>0.1522</v>
      </c>
    </row>
    <row r="7153" spans="1:5" x14ac:dyDescent="0.25">
      <c r="A7153" s="302" t="s">
        <v>8371</v>
      </c>
      <c r="B7153" s="305">
        <v>93017</v>
      </c>
      <c r="C7153" s="302" t="s">
        <v>8396</v>
      </c>
      <c r="D7153" s="305" t="s">
        <v>36</v>
      </c>
      <c r="E7153" s="306">
        <v>0.40860000000000002</v>
      </c>
    </row>
    <row r="7154" spans="1:5" x14ac:dyDescent="0.25">
      <c r="A7154" s="302" t="s">
        <v>8371</v>
      </c>
      <c r="B7154" s="305">
        <v>93013</v>
      </c>
      <c r="C7154" s="302" t="s">
        <v>8397</v>
      </c>
      <c r="D7154" s="305" t="s">
        <v>36</v>
      </c>
      <c r="E7154" s="306">
        <v>0.73419999999999996</v>
      </c>
    </row>
    <row r="7155" spans="1:5" x14ac:dyDescent="0.25">
      <c r="A7155" s="302" t="s">
        <v>8371</v>
      </c>
      <c r="B7155" s="305">
        <v>93014</v>
      </c>
      <c r="C7155" s="302" t="s">
        <v>8398</v>
      </c>
      <c r="D7155" s="305" t="s">
        <v>36</v>
      </c>
      <c r="E7155" s="306">
        <v>0.68710000000000004</v>
      </c>
    </row>
    <row r="7156" spans="1:5" x14ac:dyDescent="0.25">
      <c r="A7156" s="302" t="s">
        <v>8371</v>
      </c>
      <c r="B7156" s="305">
        <v>93015</v>
      </c>
      <c r="C7156" s="302" t="s">
        <v>8399</v>
      </c>
      <c r="D7156" s="305" t="s">
        <v>36</v>
      </c>
      <c r="E7156" s="306">
        <v>0.5413</v>
      </c>
    </row>
    <row r="7157" spans="1:5" x14ac:dyDescent="0.25">
      <c r="A7157" s="302" t="s">
        <v>8371</v>
      </c>
      <c r="B7157" s="305">
        <v>93016</v>
      </c>
      <c r="C7157" s="302" t="s">
        <v>8400</v>
      </c>
      <c r="D7157" s="305" t="s">
        <v>36</v>
      </c>
      <c r="E7157" s="306">
        <v>0.49359999999999998</v>
      </c>
    </row>
    <row r="7158" spans="1:5" x14ac:dyDescent="0.25">
      <c r="A7158" s="302" t="s">
        <v>8371</v>
      </c>
      <c r="B7158" s="305">
        <v>103490</v>
      </c>
      <c r="C7158" s="302" t="s">
        <v>8401</v>
      </c>
      <c r="D7158" s="305" t="s">
        <v>38</v>
      </c>
      <c r="E7158" s="306">
        <v>0.69259999999999999</v>
      </c>
    </row>
    <row r="7159" spans="1:5" x14ac:dyDescent="0.25">
      <c r="A7159" s="302" t="s">
        <v>8402</v>
      </c>
      <c r="B7159" s="305">
        <v>106082</v>
      </c>
      <c r="C7159" s="302" t="s">
        <v>8403</v>
      </c>
      <c r="D7159" s="305" t="s">
        <v>36</v>
      </c>
      <c r="E7159" s="306">
        <v>0.52729999999999999</v>
      </c>
    </row>
    <row r="7160" spans="1:5" x14ac:dyDescent="0.25">
      <c r="A7160" s="302" t="s">
        <v>8402</v>
      </c>
      <c r="B7160" s="305">
        <v>98306</v>
      </c>
      <c r="C7160" s="302" t="s">
        <v>8404</v>
      </c>
      <c r="D7160" s="305" t="s">
        <v>36</v>
      </c>
      <c r="E7160" s="306">
        <v>0.498</v>
      </c>
    </row>
    <row r="7161" spans="1:5" x14ac:dyDescent="0.25">
      <c r="A7161" s="302" t="s">
        <v>8402</v>
      </c>
      <c r="B7161" s="305">
        <v>100553</v>
      </c>
      <c r="C7161" s="302" t="s">
        <v>8405</v>
      </c>
      <c r="D7161" s="305" t="s">
        <v>8</v>
      </c>
      <c r="E7161" s="306">
        <v>0.17180000000000001</v>
      </c>
    </row>
    <row r="7162" spans="1:5" x14ac:dyDescent="0.25">
      <c r="A7162" s="302" t="s">
        <v>8402</v>
      </c>
      <c r="B7162" s="305">
        <v>100554</v>
      </c>
      <c r="C7162" s="302" t="s">
        <v>8406</v>
      </c>
      <c r="D7162" s="305" t="s">
        <v>8</v>
      </c>
      <c r="E7162" s="306">
        <v>0.69830000000000003</v>
      </c>
    </row>
    <row r="7163" spans="1:5" x14ac:dyDescent="0.25">
      <c r="A7163" s="302" t="s">
        <v>8402</v>
      </c>
      <c r="B7163" s="305">
        <v>98300</v>
      </c>
      <c r="C7163" s="302" t="s">
        <v>8407</v>
      </c>
      <c r="D7163" s="305" t="s">
        <v>8</v>
      </c>
      <c r="E7163" s="306">
        <v>0.69059999999999999</v>
      </c>
    </row>
    <row r="7164" spans="1:5" x14ac:dyDescent="0.25">
      <c r="A7164" s="302" t="s">
        <v>8402</v>
      </c>
      <c r="B7164" s="305">
        <v>98295</v>
      </c>
      <c r="C7164" s="302" t="s">
        <v>8408</v>
      </c>
      <c r="D7164" s="305" t="s">
        <v>8</v>
      </c>
      <c r="E7164" s="306">
        <v>7.0999999999999994E-2</v>
      </c>
    </row>
    <row r="7165" spans="1:5" x14ac:dyDescent="0.25">
      <c r="A7165" s="302" t="s">
        <v>8402</v>
      </c>
      <c r="B7165" s="305">
        <v>98294</v>
      </c>
      <c r="C7165" s="302" t="s">
        <v>8409</v>
      </c>
      <c r="D7165" s="305" t="s">
        <v>8</v>
      </c>
      <c r="E7165" s="306">
        <v>0.30099999999999999</v>
      </c>
    </row>
    <row r="7166" spans="1:5" x14ac:dyDescent="0.25">
      <c r="A7166" s="302" t="s">
        <v>8402</v>
      </c>
      <c r="B7166" s="305">
        <v>98297</v>
      </c>
      <c r="C7166" s="302" t="s">
        <v>8410</v>
      </c>
      <c r="D7166" s="305" t="s">
        <v>8</v>
      </c>
      <c r="E7166" s="306">
        <v>5.1499999999999997E-2</v>
      </c>
    </row>
    <row r="7167" spans="1:5" x14ac:dyDescent="0.25">
      <c r="A7167" s="302" t="s">
        <v>8402</v>
      </c>
      <c r="B7167" s="305">
        <v>98296</v>
      </c>
      <c r="C7167" s="302" t="s">
        <v>8411</v>
      </c>
      <c r="D7167" s="305" t="s">
        <v>8</v>
      </c>
      <c r="E7167" s="306">
        <v>0.2369</v>
      </c>
    </row>
    <row r="7168" spans="1:5" x14ac:dyDescent="0.25">
      <c r="A7168" s="302" t="s">
        <v>8402</v>
      </c>
      <c r="B7168" s="305">
        <v>98299</v>
      </c>
      <c r="C7168" s="302" t="s">
        <v>8412</v>
      </c>
      <c r="D7168" s="305" t="s">
        <v>8</v>
      </c>
      <c r="E7168" s="306">
        <v>2.0199999999999999E-2</v>
      </c>
    </row>
    <row r="7169" spans="1:5" x14ac:dyDescent="0.25">
      <c r="A7169" s="302" t="s">
        <v>8402</v>
      </c>
      <c r="B7169" s="305">
        <v>98298</v>
      </c>
      <c r="C7169" s="302" t="s">
        <v>8413</v>
      </c>
      <c r="D7169" s="305" t="s">
        <v>8</v>
      </c>
      <c r="E7169" s="306">
        <v>0.1053</v>
      </c>
    </row>
    <row r="7170" spans="1:5" x14ac:dyDescent="0.25">
      <c r="A7170" s="302" t="s">
        <v>8402</v>
      </c>
      <c r="B7170" s="305">
        <v>98261</v>
      </c>
      <c r="C7170" s="302" t="s">
        <v>8414</v>
      </c>
      <c r="D7170" s="305" t="s">
        <v>8</v>
      </c>
      <c r="E7170" s="306">
        <v>0.77439999999999998</v>
      </c>
    </row>
    <row r="7171" spans="1:5" x14ac:dyDescent="0.25">
      <c r="A7171" s="302" t="s">
        <v>8402</v>
      </c>
      <c r="B7171" s="305">
        <v>98287</v>
      </c>
      <c r="C7171" s="302" t="s">
        <v>8415</v>
      </c>
      <c r="D7171" s="305" t="s">
        <v>8</v>
      </c>
      <c r="E7171" s="306">
        <v>0.44779999999999998</v>
      </c>
    </row>
    <row r="7172" spans="1:5" x14ac:dyDescent="0.25">
      <c r="A7172" s="302" t="s">
        <v>8402</v>
      </c>
      <c r="B7172" s="305">
        <v>98280</v>
      </c>
      <c r="C7172" s="302" t="s">
        <v>8416</v>
      </c>
      <c r="D7172" s="305" t="s">
        <v>8</v>
      </c>
      <c r="E7172" s="306">
        <v>0.88619999999999999</v>
      </c>
    </row>
    <row r="7173" spans="1:5" x14ac:dyDescent="0.25">
      <c r="A7173" s="302" t="s">
        <v>8402</v>
      </c>
      <c r="B7173" s="305">
        <v>98288</v>
      </c>
      <c r="C7173" s="302" t="s">
        <v>8417</v>
      </c>
      <c r="D7173" s="305" t="s">
        <v>8</v>
      </c>
      <c r="E7173" s="306">
        <v>0.33950000000000002</v>
      </c>
    </row>
    <row r="7174" spans="1:5" x14ac:dyDescent="0.25">
      <c r="A7174" s="302" t="s">
        <v>8402</v>
      </c>
      <c r="B7174" s="305">
        <v>98281</v>
      </c>
      <c r="C7174" s="302" t="s">
        <v>8418</v>
      </c>
      <c r="D7174" s="305" t="s">
        <v>8</v>
      </c>
      <c r="E7174" s="306">
        <v>0.80520000000000003</v>
      </c>
    </row>
    <row r="7175" spans="1:5" x14ac:dyDescent="0.25">
      <c r="A7175" s="302" t="s">
        <v>8402</v>
      </c>
      <c r="B7175" s="305">
        <v>98262</v>
      </c>
      <c r="C7175" s="302" t="s">
        <v>8419</v>
      </c>
      <c r="D7175" s="305" t="s">
        <v>8</v>
      </c>
      <c r="E7175" s="306">
        <v>0.65110000000000001</v>
      </c>
    </row>
    <row r="7176" spans="1:5" x14ac:dyDescent="0.25">
      <c r="A7176" s="302" t="s">
        <v>8402</v>
      </c>
      <c r="B7176" s="305">
        <v>98289</v>
      </c>
      <c r="C7176" s="302" t="s">
        <v>8420</v>
      </c>
      <c r="D7176" s="305" t="s">
        <v>8</v>
      </c>
      <c r="E7176" s="306">
        <v>0.35470000000000002</v>
      </c>
    </row>
    <row r="7177" spans="1:5" x14ac:dyDescent="0.25">
      <c r="A7177" s="302" t="s">
        <v>8402</v>
      </c>
      <c r="B7177" s="305">
        <v>98282</v>
      </c>
      <c r="C7177" s="302" t="s">
        <v>8421</v>
      </c>
      <c r="D7177" s="305" t="s">
        <v>8</v>
      </c>
      <c r="E7177" s="306">
        <v>0.7984</v>
      </c>
    </row>
    <row r="7178" spans="1:5" x14ac:dyDescent="0.25">
      <c r="A7178" s="302" t="s">
        <v>8402</v>
      </c>
      <c r="B7178" s="305">
        <v>98263</v>
      </c>
      <c r="C7178" s="302" t="s">
        <v>8422</v>
      </c>
      <c r="D7178" s="305" t="s">
        <v>8</v>
      </c>
      <c r="E7178" s="306">
        <v>0.64639999999999997</v>
      </c>
    </row>
    <row r="7179" spans="1:5" x14ac:dyDescent="0.25">
      <c r="A7179" s="302" t="s">
        <v>8402</v>
      </c>
      <c r="B7179" s="305">
        <v>98290</v>
      </c>
      <c r="C7179" s="302" t="s">
        <v>8423</v>
      </c>
      <c r="D7179" s="305" t="s">
        <v>8</v>
      </c>
      <c r="E7179" s="306">
        <v>0.2853</v>
      </c>
    </row>
    <row r="7180" spans="1:5" x14ac:dyDescent="0.25">
      <c r="A7180" s="302" t="s">
        <v>8402</v>
      </c>
      <c r="B7180" s="305">
        <v>98283</v>
      </c>
      <c r="C7180" s="302" t="s">
        <v>8424</v>
      </c>
      <c r="D7180" s="305" t="s">
        <v>8</v>
      </c>
      <c r="E7180" s="306">
        <v>0.72660000000000002</v>
      </c>
    </row>
    <row r="7181" spans="1:5" x14ac:dyDescent="0.25">
      <c r="A7181" s="302" t="s">
        <v>8402</v>
      </c>
      <c r="B7181" s="305">
        <v>98264</v>
      </c>
      <c r="C7181" s="302" t="s">
        <v>8425</v>
      </c>
      <c r="D7181" s="305" t="s">
        <v>8</v>
      </c>
      <c r="E7181" s="306">
        <v>0.55469999999999997</v>
      </c>
    </row>
    <row r="7182" spans="1:5" x14ac:dyDescent="0.25">
      <c r="A7182" s="302" t="s">
        <v>8402</v>
      </c>
      <c r="B7182" s="305">
        <v>98273</v>
      </c>
      <c r="C7182" s="302" t="s">
        <v>8426</v>
      </c>
      <c r="D7182" s="305" t="s">
        <v>8</v>
      </c>
      <c r="E7182" s="306">
        <v>0.1298</v>
      </c>
    </row>
    <row r="7183" spans="1:5" x14ac:dyDescent="0.25">
      <c r="A7183" s="302" t="s">
        <v>8402</v>
      </c>
      <c r="B7183" s="305">
        <v>98291</v>
      </c>
      <c r="C7183" s="302" t="s">
        <v>8427</v>
      </c>
      <c r="D7183" s="305" t="s">
        <v>8</v>
      </c>
      <c r="E7183" s="306">
        <v>0.25800000000000001</v>
      </c>
    </row>
    <row r="7184" spans="1:5" x14ac:dyDescent="0.25">
      <c r="A7184" s="302" t="s">
        <v>8402</v>
      </c>
      <c r="B7184" s="305">
        <v>98284</v>
      </c>
      <c r="C7184" s="302" t="s">
        <v>8428</v>
      </c>
      <c r="D7184" s="305" t="s">
        <v>8</v>
      </c>
      <c r="E7184" s="306">
        <v>0.68720000000000003</v>
      </c>
    </row>
    <row r="7185" spans="1:5" x14ac:dyDescent="0.25">
      <c r="A7185" s="302" t="s">
        <v>8402</v>
      </c>
      <c r="B7185" s="305">
        <v>98265</v>
      </c>
      <c r="C7185" s="302" t="s">
        <v>8429</v>
      </c>
      <c r="D7185" s="305" t="s">
        <v>8</v>
      </c>
      <c r="E7185" s="306">
        <v>0.51049999999999995</v>
      </c>
    </row>
    <row r="7186" spans="1:5" x14ac:dyDescent="0.25">
      <c r="A7186" s="302" t="s">
        <v>8402</v>
      </c>
      <c r="B7186" s="305">
        <v>98274</v>
      </c>
      <c r="C7186" s="302" t="s">
        <v>8430</v>
      </c>
      <c r="D7186" s="305" t="s">
        <v>8</v>
      </c>
      <c r="E7186" s="306">
        <v>0.12809999999999999</v>
      </c>
    </row>
    <row r="7187" spans="1:5" x14ac:dyDescent="0.25">
      <c r="A7187" s="302" t="s">
        <v>8402</v>
      </c>
      <c r="B7187" s="305">
        <v>98292</v>
      </c>
      <c r="C7187" s="302" t="s">
        <v>8431</v>
      </c>
      <c r="D7187" s="305" t="s">
        <v>8</v>
      </c>
      <c r="E7187" s="306">
        <v>0.2215</v>
      </c>
    </row>
    <row r="7188" spans="1:5" x14ac:dyDescent="0.25">
      <c r="A7188" s="302" t="s">
        <v>8402</v>
      </c>
      <c r="B7188" s="305">
        <v>98285</v>
      </c>
      <c r="C7188" s="302" t="s">
        <v>8432</v>
      </c>
      <c r="D7188" s="305" t="s">
        <v>8</v>
      </c>
      <c r="E7188" s="306">
        <v>0.63439999999999996</v>
      </c>
    </row>
    <row r="7189" spans="1:5" x14ac:dyDescent="0.25">
      <c r="A7189" s="302" t="s">
        <v>8402</v>
      </c>
      <c r="B7189" s="305">
        <v>98266</v>
      </c>
      <c r="C7189" s="302" t="s">
        <v>8433</v>
      </c>
      <c r="D7189" s="305" t="s">
        <v>8</v>
      </c>
      <c r="E7189" s="306">
        <v>0.45300000000000001</v>
      </c>
    </row>
    <row r="7190" spans="1:5" x14ac:dyDescent="0.25">
      <c r="A7190" s="302" t="s">
        <v>8402</v>
      </c>
      <c r="B7190" s="305">
        <v>98275</v>
      </c>
      <c r="C7190" s="302" t="s">
        <v>8434</v>
      </c>
      <c r="D7190" s="305" t="s">
        <v>8</v>
      </c>
      <c r="E7190" s="306">
        <v>0.1103</v>
      </c>
    </row>
    <row r="7191" spans="1:5" x14ac:dyDescent="0.25">
      <c r="A7191" s="302" t="s">
        <v>8402</v>
      </c>
      <c r="B7191" s="305">
        <v>98293</v>
      </c>
      <c r="C7191" s="302" t="s">
        <v>8435</v>
      </c>
      <c r="D7191" s="305" t="s">
        <v>8</v>
      </c>
      <c r="E7191" s="306">
        <v>0.2238</v>
      </c>
    </row>
    <row r="7192" spans="1:5" x14ac:dyDescent="0.25">
      <c r="A7192" s="302" t="s">
        <v>8402</v>
      </c>
      <c r="B7192" s="305">
        <v>98286</v>
      </c>
      <c r="C7192" s="302" t="s">
        <v>8436</v>
      </c>
      <c r="D7192" s="305" t="s">
        <v>8</v>
      </c>
      <c r="E7192" s="306">
        <v>0.51880000000000004</v>
      </c>
    </row>
    <row r="7193" spans="1:5" x14ac:dyDescent="0.25">
      <c r="A7193" s="302" t="s">
        <v>8402</v>
      </c>
      <c r="B7193" s="305">
        <v>98267</v>
      </c>
      <c r="C7193" s="302" t="s">
        <v>8437</v>
      </c>
      <c r="D7193" s="305" t="s">
        <v>8</v>
      </c>
      <c r="E7193" s="306">
        <v>0.36880000000000002</v>
      </c>
    </row>
    <row r="7194" spans="1:5" x14ac:dyDescent="0.25">
      <c r="A7194" s="302" t="s">
        <v>8402</v>
      </c>
      <c r="B7194" s="305">
        <v>98276</v>
      </c>
      <c r="C7194" s="302" t="s">
        <v>8438</v>
      </c>
      <c r="D7194" s="305" t="s">
        <v>8</v>
      </c>
      <c r="E7194" s="306">
        <v>0.16619999999999999</v>
      </c>
    </row>
    <row r="7195" spans="1:5" x14ac:dyDescent="0.25">
      <c r="A7195" s="302" t="s">
        <v>8402</v>
      </c>
      <c r="B7195" s="305">
        <v>98268</v>
      </c>
      <c r="C7195" s="302" t="s">
        <v>8439</v>
      </c>
      <c r="D7195" s="305" t="s">
        <v>8</v>
      </c>
      <c r="E7195" s="306">
        <v>0.25879999999999997</v>
      </c>
    </row>
    <row r="7196" spans="1:5" x14ac:dyDescent="0.25">
      <c r="A7196" s="302" t="s">
        <v>8402</v>
      </c>
      <c r="B7196" s="305">
        <v>98277</v>
      </c>
      <c r="C7196" s="302" t="s">
        <v>8440</v>
      </c>
      <c r="D7196" s="305" t="s">
        <v>8</v>
      </c>
      <c r="E7196" s="306">
        <v>0.1283</v>
      </c>
    </row>
    <row r="7197" spans="1:5" x14ac:dyDescent="0.25">
      <c r="A7197" s="302" t="s">
        <v>8402</v>
      </c>
      <c r="B7197" s="305">
        <v>98272</v>
      </c>
      <c r="C7197" s="302" t="s">
        <v>8441</v>
      </c>
      <c r="D7197" s="305" t="s">
        <v>8</v>
      </c>
      <c r="E7197" s="306">
        <v>7.0400000000000004E-2</v>
      </c>
    </row>
    <row r="7198" spans="1:5" x14ac:dyDescent="0.25">
      <c r="A7198" s="302" t="s">
        <v>8402</v>
      </c>
      <c r="B7198" s="305">
        <v>98269</v>
      </c>
      <c r="C7198" s="302" t="s">
        <v>8442</v>
      </c>
      <c r="D7198" s="305" t="s">
        <v>8</v>
      </c>
      <c r="E7198" s="306">
        <v>0.2077</v>
      </c>
    </row>
    <row r="7199" spans="1:5" x14ac:dyDescent="0.25">
      <c r="A7199" s="302" t="s">
        <v>8402</v>
      </c>
      <c r="B7199" s="305">
        <v>98278</v>
      </c>
      <c r="C7199" s="302" t="s">
        <v>8443</v>
      </c>
      <c r="D7199" s="305" t="s">
        <v>8</v>
      </c>
      <c r="E7199" s="306">
        <v>0.11</v>
      </c>
    </row>
    <row r="7200" spans="1:5" x14ac:dyDescent="0.25">
      <c r="A7200" s="302" t="s">
        <v>8402</v>
      </c>
      <c r="B7200" s="305">
        <v>98270</v>
      </c>
      <c r="C7200" s="302" t="s">
        <v>8444</v>
      </c>
      <c r="D7200" s="305" t="s">
        <v>8</v>
      </c>
      <c r="E7200" s="306">
        <v>0.152</v>
      </c>
    </row>
    <row r="7201" spans="1:5" x14ac:dyDescent="0.25">
      <c r="A7201" s="302" t="s">
        <v>8402</v>
      </c>
      <c r="B7201" s="305">
        <v>98279</v>
      </c>
      <c r="C7201" s="302" t="s">
        <v>8445</v>
      </c>
      <c r="D7201" s="305" t="s">
        <v>8</v>
      </c>
      <c r="E7201" s="306">
        <v>8.5800000000000001E-2</v>
      </c>
    </row>
    <row r="7202" spans="1:5" x14ac:dyDescent="0.25">
      <c r="A7202" s="302" t="s">
        <v>8402</v>
      </c>
      <c r="B7202" s="305">
        <v>98271</v>
      </c>
      <c r="C7202" s="302" t="s">
        <v>8446</v>
      </c>
      <c r="D7202" s="305" t="s">
        <v>8</v>
      </c>
      <c r="E7202" s="306">
        <v>0.11840000000000001</v>
      </c>
    </row>
    <row r="7203" spans="1:5" x14ac:dyDescent="0.25">
      <c r="A7203" s="302" t="s">
        <v>8402</v>
      </c>
      <c r="B7203" s="305">
        <v>98400</v>
      </c>
      <c r="C7203" s="302" t="s">
        <v>8447</v>
      </c>
      <c r="D7203" s="305" t="s">
        <v>8</v>
      </c>
      <c r="E7203" s="306">
        <v>0.29949999999999999</v>
      </c>
    </row>
    <row r="7204" spans="1:5" x14ac:dyDescent="0.25">
      <c r="A7204" s="302" t="s">
        <v>8402</v>
      </c>
      <c r="B7204" s="305">
        <v>98401</v>
      </c>
      <c r="C7204" s="302" t="s">
        <v>8448</v>
      </c>
      <c r="D7204" s="305" t="s">
        <v>8</v>
      </c>
      <c r="E7204" s="306">
        <v>0.21579999999999999</v>
      </c>
    </row>
    <row r="7205" spans="1:5" x14ac:dyDescent="0.25">
      <c r="A7205" s="302" t="s">
        <v>8402</v>
      </c>
      <c r="B7205" s="305">
        <v>98402</v>
      </c>
      <c r="C7205" s="302" t="s">
        <v>8449</v>
      </c>
      <c r="D7205" s="305" t="s">
        <v>8</v>
      </c>
      <c r="E7205" s="306">
        <v>0.20319999999999999</v>
      </c>
    </row>
    <row r="7206" spans="1:5" x14ac:dyDescent="0.25">
      <c r="A7206" s="302" t="s">
        <v>8402</v>
      </c>
      <c r="B7206" s="305">
        <v>100556</v>
      </c>
      <c r="C7206" s="302" t="s">
        <v>8450</v>
      </c>
      <c r="D7206" s="305" t="s">
        <v>36</v>
      </c>
      <c r="E7206" s="306">
        <v>0.30309999999999998</v>
      </c>
    </row>
    <row r="7207" spans="1:5" x14ac:dyDescent="0.25">
      <c r="A7207" s="302" t="s">
        <v>8402</v>
      </c>
      <c r="B7207" s="305">
        <v>100557</v>
      </c>
      <c r="C7207" s="302" t="s">
        <v>8451</v>
      </c>
      <c r="D7207" s="305" t="s">
        <v>36</v>
      </c>
      <c r="E7207" s="306">
        <v>9.8299999999999998E-2</v>
      </c>
    </row>
    <row r="7208" spans="1:5" x14ac:dyDescent="0.25">
      <c r="A7208" s="302" t="s">
        <v>8402</v>
      </c>
      <c r="B7208" s="305">
        <v>98301</v>
      </c>
      <c r="C7208" s="302" t="s">
        <v>8452</v>
      </c>
      <c r="D7208" s="305" t="s">
        <v>36</v>
      </c>
      <c r="E7208" s="306">
        <v>0.44390000000000002</v>
      </c>
    </row>
    <row r="7209" spans="1:5" x14ac:dyDescent="0.25">
      <c r="A7209" s="302" t="s">
        <v>8402</v>
      </c>
      <c r="B7209" s="305">
        <v>98302</v>
      </c>
      <c r="C7209" s="302" t="s">
        <v>8453</v>
      </c>
      <c r="D7209" s="305" t="s">
        <v>36</v>
      </c>
      <c r="E7209" s="306">
        <v>0.2296</v>
      </c>
    </row>
    <row r="7210" spans="1:5" x14ac:dyDescent="0.25">
      <c r="A7210" s="302" t="s">
        <v>8402</v>
      </c>
      <c r="B7210" s="305">
        <v>98593</v>
      </c>
      <c r="C7210" s="302" t="s">
        <v>8454</v>
      </c>
      <c r="D7210" s="305" t="s">
        <v>36</v>
      </c>
      <c r="E7210" s="306">
        <v>0.2087</v>
      </c>
    </row>
    <row r="7211" spans="1:5" x14ac:dyDescent="0.25">
      <c r="A7211" s="302" t="s">
        <v>8402</v>
      </c>
      <c r="B7211" s="305">
        <v>98304</v>
      </c>
      <c r="C7211" s="302" t="s">
        <v>8455</v>
      </c>
      <c r="D7211" s="305" t="s">
        <v>36</v>
      </c>
      <c r="E7211" s="306">
        <v>0.1439</v>
      </c>
    </row>
    <row r="7212" spans="1:5" x14ac:dyDescent="0.25">
      <c r="A7212" s="302" t="s">
        <v>8402</v>
      </c>
      <c r="B7212" s="305">
        <v>100561</v>
      </c>
      <c r="C7212" s="302" t="s">
        <v>8456</v>
      </c>
      <c r="D7212" s="305" t="s">
        <v>36</v>
      </c>
      <c r="E7212" s="306">
        <v>0.14480000000000001</v>
      </c>
    </row>
    <row r="7213" spans="1:5" x14ac:dyDescent="0.25">
      <c r="A7213" s="302" t="s">
        <v>8402</v>
      </c>
      <c r="B7213" s="305">
        <v>100562</v>
      </c>
      <c r="C7213" s="302" t="s">
        <v>8457</v>
      </c>
      <c r="D7213" s="305" t="s">
        <v>36</v>
      </c>
      <c r="E7213" s="306">
        <v>0.10970000000000001</v>
      </c>
    </row>
    <row r="7214" spans="1:5" x14ac:dyDescent="0.25">
      <c r="A7214" s="302" t="s">
        <v>8402</v>
      </c>
      <c r="B7214" s="305">
        <v>100560</v>
      </c>
      <c r="C7214" s="302" t="s">
        <v>8458</v>
      </c>
      <c r="D7214" s="305" t="s">
        <v>36</v>
      </c>
      <c r="E7214" s="306">
        <v>0.23960000000000001</v>
      </c>
    </row>
    <row r="7215" spans="1:5" x14ac:dyDescent="0.25">
      <c r="A7215" s="302" t="s">
        <v>8402</v>
      </c>
      <c r="B7215" s="305">
        <v>100563</v>
      </c>
      <c r="C7215" s="302" t="s">
        <v>8459</v>
      </c>
      <c r="D7215" s="305" t="s">
        <v>36</v>
      </c>
      <c r="E7215" s="306">
        <v>9.0700000000000003E-2</v>
      </c>
    </row>
    <row r="7216" spans="1:5" x14ac:dyDescent="0.25">
      <c r="A7216" s="302" t="s">
        <v>8402</v>
      </c>
      <c r="B7216" s="305">
        <v>100555</v>
      </c>
      <c r="C7216" s="302" t="s">
        <v>8460</v>
      </c>
      <c r="D7216" s="305" t="s">
        <v>36</v>
      </c>
      <c r="E7216" s="306">
        <v>3.2000000000000001E-2</v>
      </c>
    </row>
    <row r="7217" spans="1:5" x14ac:dyDescent="0.25">
      <c r="A7217" s="302" t="s">
        <v>8402</v>
      </c>
      <c r="B7217" s="305">
        <v>98305</v>
      </c>
      <c r="C7217" s="302" t="s">
        <v>8461</v>
      </c>
      <c r="D7217" s="305" t="s">
        <v>36</v>
      </c>
      <c r="E7217" s="306">
        <v>1.6E-2</v>
      </c>
    </row>
    <row r="7218" spans="1:5" x14ac:dyDescent="0.25">
      <c r="A7218" s="302" t="s">
        <v>8402</v>
      </c>
      <c r="B7218" s="305">
        <v>98307</v>
      </c>
      <c r="C7218" s="302" t="s">
        <v>8462</v>
      </c>
      <c r="D7218" s="305" t="s">
        <v>36</v>
      </c>
      <c r="E7218" s="306">
        <v>0.31769999999999998</v>
      </c>
    </row>
    <row r="7219" spans="1:5" x14ac:dyDescent="0.25">
      <c r="A7219" s="302" t="s">
        <v>8402</v>
      </c>
      <c r="B7219" s="305">
        <v>98308</v>
      </c>
      <c r="C7219" s="302" t="s">
        <v>8463</v>
      </c>
      <c r="D7219" s="305" t="s">
        <v>36</v>
      </c>
      <c r="E7219" s="306">
        <v>0.45119999999999999</v>
      </c>
    </row>
    <row r="7220" spans="1:5" x14ac:dyDescent="0.25">
      <c r="A7220" s="302" t="s">
        <v>8464</v>
      </c>
      <c r="B7220" s="305">
        <v>103401</v>
      </c>
      <c r="C7220" s="302" t="s">
        <v>8465</v>
      </c>
      <c r="D7220" s="305" t="s">
        <v>36</v>
      </c>
      <c r="E7220" s="306">
        <v>1</v>
      </c>
    </row>
    <row r="7221" spans="1:5" x14ac:dyDescent="0.25">
      <c r="A7221" s="302" t="s">
        <v>8464</v>
      </c>
      <c r="B7221" s="305">
        <v>103402</v>
      </c>
      <c r="C7221" s="302" t="s">
        <v>8466</v>
      </c>
      <c r="D7221" s="305" t="s">
        <v>36</v>
      </c>
      <c r="E7221" s="306">
        <v>1</v>
      </c>
    </row>
    <row r="7222" spans="1:5" x14ac:dyDescent="0.25">
      <c r="A7222" s="302" t="s">
        <v>8464</v>
      </c>
      <c r="B7222" s="305">
        <v>103403</v>
      </c>
      <c r="C7222" s="302" t="s">
        <v>8467</v>
      </c>
      <c r="D7222" s="305" t="s">
        <v>36</v>
      </c>
      <c r="E7222" s="306">
        <v>1</v>
      </c>
    </row>
    <row r="7223" spans="1:5" x14ac:dyDescent="0.25">
      <c r="A7223" s="302" t="s">
        <v>8464</v>
      </c>
      <c r="B7223" s="305">
        <v>103397</v>
      </c>
      <c r="C7223" s="302" t="s">
        <v>8468</v>
      </c>
      <c r="D7223" s="305" t="s">
        <v>36</v>
      </c>
      <c r="E7223" s="306">
        <v>1</v>
      </c>
    </row>
    <row r="7224" spans="1:5" x14ac:dyDescent="0.25">
      <c r="A7224" s="302" t="s">
        <v>8464</v>
      </c>
      <c r="B7224" s="305">
        <v>103404</v>
      </c>
      <c r="C7224" s="302" t="s">
        <v>8469</v>
      </c>
      <c r="D7224" s="305" t="s">
        <v>36</v>
      </c>
      <c r="E7224" s="306">
        <v>1</v>
      </c>
    </row>
    <row r="7225" spans="1:5" x14ac:dyDescent="0.25">
      <c r="A7225" s="302" t="s">
        <v>8464</v>
      </c>
      <c r="B7225" s="305">
        <v>103405</v>
      </c>
      <c r="C7225" s="302" t="s">
        <v>8470</v>
      </c>
      <c r="D7225" s="305" t="s">
        <v>36</v>
      </c>
      <c r="E7225" s="306">
        <v>1</v>
      </c>
    </row>
    <row r="7226" spans="1:5" x14ac:dyDescent="0.25">
      <c r="A7226" s="302" t="s">
        <v>8464</v>
      </c>
      <c r="B7226" s="305">
        <v>103406</v>
      </c>
      <c r="C7226" s="302" t="s">
        <v>8471</v>
      </c>
      <c r="D7226" s="305" t="s">
        <v>36</v>
      </c>
      <c r="E7226" s="306">
        <v>1</v>
      </c>
    </row>
    <row r="7227" spans="1:5" x14ac:dyDescent="0.25">
      <c r="A7227" s="302" t="s">
        <v>8464</v>
      </c>
      <c r="B7227" s="305">
        <v>103407</v>
      </c>
      <c r="C7227" s="302" t="s">
        <v>8472</v>
      </c>
      <c r="D7227" s="305" t="s">
        <v>36</v>
      </c>
      <c r="E7227" s="306">
        <v>1</v>
      </c>
    </row>
    <row r="7228" spans="1:5" x14ac:dyDescent="0.25">
      <c r="A7228" s="302" t="s">
        <v>8464</v>
      </c>
      <c r="B7228" s="305">
        <v>103408</v>
      </c>
      <c r="C7228" s="302" t="s">
        <v>8473</v>
      </c>
      <c r="D7228" s="305" t="s">
        <v>36</v>
      </c>
      <c r="E7228" s="306">
        <v>1</v>
      </c>
    </row>
    <row r="7229" spans="1:5" x14ac:dyDescent="0.25">
      <c r="A7229" s="302" t="s">
        <v>8464</v>
      </c>
      <c r="B7229" s="305">
        <v>103398</v>
      </c>
      <c r="C7229" s="302" t="s">
        <v>8474</v>
      </c>
      <c r="D7229" s="305" t="s">
        <v>36</v>
      </c>
      <c r="E7229" s="306">
        <v>1</v>
      </c>
    </row>
    <row r="7230" spans="1:5" x14ac:dyDescent="0.25">
      <c r="A7230" s="302" t="s">
        <v>8464</v>
      </c>
      <c r="B7230" s="305">
        <v>103409</v>
      </c>
      <c r="C7230" s="302" t="s">
        <v>8475</v>
      </c>
      <c r="D7230" s="305" t="s">
        <v>36</v>
      </c>
      <c r="E7230" s="306">
        <v>1</v>
      </c>
    </row>
    <row r="7231" spans="1:5" x14ac:dyDescent="0.25">
      <c r="A7231" s="302" t="s">
        <v>8464</v>
      </c>
      <c r="B7231" s="305">
        <v>103410</v>
      </c>
      <c r="C7231" s="302" t="s">
        <v>8476</v>
      </c>
      <c r="D7231" s="305" t="s">
        <v>36</v>
      </c>
      <c r="E7231" s="306">
        <v>1</v>
      </c>
    </row>
    <row r="7232" spans="1:5" x14ac:dyDescent="0.25">
      <c r="A7232" s="302" t="s">
        <v>8464</v>
      </c>
      <c r="B7232" s="305">
        <v>103399</v>
      </c>
      <c r="C7232" s="302" t="s">
        <v>8477</v>
      </c>
      <c r="D7232" s="305" t="s">
        <v>36</v>
      </c>
      <c r="E7232" s="306">
        <v>1</v>
      </c>
    </row>
    <row r="7233" spans="1:5" x14ac:dyDescent="0.25">
      <c r="A7233" s="302" t="s">
        <v>8464</v>
      </c>
      <c r="B7233" s="305">
        <v>103400</v>
      </c>
      <c r="C7233" s="302" t="s">
        <v>8478</v>
      </c>
      <c r="D7233" s="305" t="s">
        <v>36</v>
      </c>
      <c r="E7233" s="306">
        <v>1</v>
      </c>
    </row>
    <row r="7234" spans="1:5" x14ac:dyDescent="0.25">
      <c r="A7234" s="302" t="s">
        <v>8464</v>
      </c>
      <c r="B7234" s="305">
        <v>103415</v>
      </c>
      <c r="C7234" s="302" t="s">
        <v>8479</v>
      </c>
      <c r="D7234" s="305" t="s">
        <v>36</v>
      </c>
      <c r="E7234" s="306">
        <v>1</v>
      </c>
    </row>
    <row r="7235" spans="1:5" x14ac:dyDescent="0.25">
      <c r="A7235" s="302" t="s">
        <v>8464</v>
      </c>
      <c r="B7235" s="305">
        <v>103416</v>
      </c>
      <c r="C7235" s="302" t="s">
        <v>8480</v>
      </c>
      <c r="D7235" s="305" t="s">
        <v>36</v>
      </c>
      <c r="E7235" s="306">
        <v>1</v>
      </c>
    </row>
    <row r="7236" spans="1:5" x14ac:dyDescent="0.25">
      <c r="A7236" s="302" t="s">
        <v>8464</v>
      </c>
      <c r="B7236" s="305">
        <v>103417</v>
      </c>
      <c r="C7236" s="302" t="s">
        <v>8481</v>
      </c>
      <c r="D7236" s="305" t="s">
        <v>36</v>
      </c>
      <c r="E7236" s="306">
        <v>1</v>
      </c>
    </row>
    <row r="7237" spans="1:5" x14ac:dyDescent="0.25">
      <c r="A7237" s="302" t="s">
        <v>8464</v>
      </c>
      <c r="B7237" s="305">
        <v>103411</v>
      </c>
      <c r="C7237" s="302" t="s">
        <v>8482</v>
      </c>
      <c r="D7237" s="305" t="s">
        <v>36</v>
      </c>
      <c r="E7237" s="306">
        <v>1</v>
      </c>
    </row>
    <row r="7238" spans="1:5" x14ac:dyDescent="0.25">
      <c r="A7238" s="302" t="s">
        <v>8464</v>
      </c>
      <c r="B7238" s="305">
        <v>103418</v>
      </c>
      <c r="C7238" s="302" t="s">
        <v>8483</v>
      </c>
      <c r="D7238" s="305" t="s">
        <v>36</v>
      </c>
      <c r="E7238" s="306">
        <v>1</v>
      </c>
    </row>
    <row r="7239" spans="1:5" x14ac:dyDescent="0.25">
      <c r="A7239" s="302" t="s">
        <v>8464</v>
      </c>
      <c r="B7239" s="305">
        <v>103419</v>
      </c>
      <c r="C7239" s="302" t="s">
        <v>8484</v>
      </c>
      <c r="D7239" s="305" t="s">
        <v>36</v>
      </c>
      <c r="E7239" s="306">
        <v>1</v>
      </c>
    </row>
    <row r="7240" spans="1:5" x14ac:dyDescent="0.25">
      <c r="A7240" s="302" t="s">
        <v>8464</v>
      </c>
      <c r="B7240" s="305">
        <v>103420</v>
      </c>
      <c r="C7240" s="302" t="s">
        <v>8485</v>
      </c>
      <c r="D7240" s="305" t="s">
        <v>36</v>
      </c>
      <c r="E7240" s="306">
        <v>1</v>
      </c>
    </row>
    <row r="7241" spans="1:5" x14ac:dyDescent="0.25">
      <c r="A7241" s="302" t="s">
        <v>8464</v>
      </c>
      <c r="B7241" s="305">
        <v>103421</v>
      </c>
      <c r="C7241" s="302" t="s">
        <v>8486</v>
      </c>
      <c r="D7241" s="305" t="s">
        <v>36</v>
      </c>
      <c r="E7241" s="306">
        <v>1</v>
      </c>
    </row>
    <row r="7242" spans="1:5" x14ac:dyDescent="0.25">
      <c r="A7242" s="302" t="s">
        <v>8464</v>
      </c>
      <c r="B7242" s="305">
        <v>103422</v>
      </c>
      <c r="C7242" s="302" t="s">
        <v>8487</v>
      </c>
      <c r="D7242" s="305" t="s">
        <v>36</v>
      </c>
      <c r="E7242" s="306">
        <v>1</v>
      </c>
    </row>
    <row r="7243" spans="1:5" x14ac:dyDescent="0.25">
      <c r="A7243" s="302" t="s">
        <v>8464</v>
      </c>
      <c r="B7243" s="305">
        <v>103412</v>
      </c>
      <c r="C7243" s="302" t="s">
        <v>8488</v>
      </c>
      <c r="D7243" s="305" t="s">
        <v>36</v>
      </c>
      <c r="E7243" s="306">
        <v>1</v>
      </c>
    </row>
    <row r="7244" spans="1:5" x14ac:dyDescent="0.25">
      <c r="A7244" s="302" t="s">
        <v>8464</v>
      </c>
      <c r="B7244" s="305">
        <v>103423</v>
      </c>
      <c r="C7244" s="302" t="s">
        <v>8489</v>
      </c>
      <c r="D7244" s="305" t="s">
        <v>36</v>
      </c>
      <c r="E7244" s="306">
        <v>1</v>
      </c>
    </row>
    <row r="7245" spans="1:5" x14ac:dyDescent="0.25">
      <c r="A7245" s="302" t="s">
        <v>8464</v>
      </c>
      <c r="B7245" s="305">
        <v>103424</v>
      </c>
      <c r="C7245" s="302" t="s">
        <v>8490</v>
      </c>
      <c r="D7245" s="305" t="s">
        <v>36</v>
      </c>
      <c r="E7245" s="306">
        <v>1</v>
      </c>
    </row>
    <row r="7246" spans="1:5" x14ac:dyDescent="0.25">
      <c r="A7246" s="302" t="s">
        <v>8464</v>
      </c>
      <c r="B7246" s="305">
        <v>103413</v>
      </c>
      <c r="C7246" s="302" t="s">
        <v>8491</v>
      </c>
      <c r="D7246" s="305" t="s">
        <v>36</v>
      </c>
      <c r="E7246" s="306">
        <v>1</v>
      </c>
    </row>
    <row r="7247" spans="1:5" x14ac:dyDescent="0.25">
      <c r="A7247" s="302" t="s">
        <v>8464</v>
      </c>
      <c r="B7247" s="305">
        <v>103414</v>
      </c>
      <c r="C7247" s="302" t="s">
        <v>8492</v>
      </c>
      <c r="D7247" s="305" t="s">
        <v>36</v>
      </c>
      <c r="E7247" s="306">
        <v>1</v>
      </c>
    </row>
    <row r="7248" spans="1:5" x14ac:dyDescent="0.25">
      <c r="A7248" s="302" t="s">
        <v>8464</v>
      </c>
      <c r="B7248" s="305">
        <v>103432</v>
      </c>
      <c r="C7248" s="302" t="s">
        <v>8493</v>
      </c>
      <c r="D7248" s="305" t="s">
        <v>36</v>
      </c>
      <c r="E7248" s="306">
        <v>1.9800000000000002E-2</v>
      </c>
    </row>
    <row r="7249" spans="1:5" x14ac:dyDescent="0.25">
      <c r="A7249" s="302" t="s">
        <v>8464</v>
      </c>
      <c r="B7249" s="305">
        <v>103430</v>
      </c>
      <c r="C7249" s="302" t="s">
        <v>8494</v>
      </c>
      <c r="D7249" s="305" t="s">
        <v>36</v>
      </c>
      <c r="E7249" s="306">
        <v>0.1525</v>
      </c>
    </row>
    <row r="7250" spans="1:5" x14ac:dyDescent="0.25">
      <c r="A7250" s="302" t="s">
        <v>8464</v>
      </c>
      <c r="B7250" s="305">
        <v>103431</v>
      </c>
      <c r="C7250" s="302" t="s">
        <v>8495</v>
      </c>
      <c r="D7250" s="305" t="s">
        <v>36</v>
      </c>
      <c r="E7250" s="306">
        <v>0.17180000000000001</v>
      </c>
    </row>
    <row r="7251" spans="1:5" x14ac:dyDescent="0.25">
      <c r="A7251" s="302" t="s">
        <v>8464</v>
      </c>
      <c r="B7251" s="305">
        <v>103433</v>
      </c>
      <c r="C7251" s="302" t="s">
        <v>8496</v>
      </c>
      <c r="D7251" s="305" t="s">
        <v>36</v>
      </c>
      <c r="E7251" s="306">
        <v>9.5200000000000007E-2</v>
      </c>
    </row>
    <row r="7252" spans="1:5" x14ac:dyDescent="0.25">
      <c r="A7252" s="302" t="s">
        <v>8464</v>
      </c>
      <c r="B7252" s="305">
        <v>103434</v>
      </c>
      <c r="C7252" s="302" t="s">
        <v>8497</v>
      </c>
      <c r="D7252" s="305" t="s">
        <v>36</v>
      </c>
      <c r="E7252" s="306">
        <v>0.1106</v>
      </c>
    </row>
    <row r="7253" spans="1:5" x14ac:dyDescent="0.25">
      <c r="A7253" s="302" t="s">
        <v>8464</v>
      </c>
      <c r="B7253" s="305">
        <v>103435</v>
      </c>
      <c r="C7253" s="302" t="s">
        <v>8498</v>
      </c>
      <c r="D7253" s="305" t="s">
        <v>36</v>
      </c>
      <c r="E7253" s="306">
        <v>0.1172</v>
      </c>
    </row>
    <row r="7254" spans="1:5" x14ac:dyDescent="0.25">
      <c r="A7254" s="302" t="s">
        <v>8464</v>
      </c>
      <c r="B7254" s="305">
        <v>103436</v>
      </c>
      <c r="C7254" s="302" t="s">
        <v>8499</v>
      </c>
      <c r="D7254" s="305" t="s">
        <v>36</v>
      </c>
      <c r="E7254" s="306">
        <v>1.4E-2</v>
      </c>
    </row>
    <row r="7255" spans="1:5" x14ac:dyDescent="0.25">
      <c r="A7255" s="302" t="s">
        <v>8464</v>
      </c>
      <c r="B7255" s="305">
        <v>103425</v>
      </c>
      <c r="C7255" s="302" t="s">
        <v>8500</v>
      </c>
      <c r="D7255" s="305" t="s">
        <v>36</v>
      </c>
      <c r="E7255" s="306">
        <v>0.20619999999999999</v>
      </c>
    </row>
    <row r="7256" spans="1:5" x14ac:dyDescent="0.25">
      <c r="A7256" s="302" t="s">
        <v>8464</v>
      </c>
      <c r="B7256" s="305">
        <v>103428</v>
      </c>
      <c r="C7256" s="302" t="s">
        <v>8501</v>
      </c>
      <c r="D7256" s="305" t="s">
        <v>36</v>
      </c>
      <c r="E7256" s="306">
        <v>0.127</v>
      </c>
    </row>
    <row r="7257" spans="1:5" x14ac:dyDescent="0.25">
      <c r="A7257" s="302" t="s">
        <v>8464</v>
      </c>
      <c r="B7257" s="305">
        <v>103426</v>
      </c>
      <c r="C7257" s="302" t="s">
        <v>8502</v>
      </c>
      <c r="D7257" s="305" t="s">
        <v>36</v>
      </c>
      <c r="E7257" s="306">
        <v>0.2787</v>
      </c>
    </row>
    <row r="7258" spans="1:5" x14ac:dyDescent="0.25">
      <c r="A7258" s="302" t="s">
        <v>8464</v>
      </c>
      <c r="B7258" s="305">
        <v>103429</v>
      </c>
      <c r="C7258" s="302" t="s">
        <v>8503</v>
      </c>
      <c r="D7258" s="305" t="s">
        <v>36</v>
      </c>
      <c r="E7258" s="306">
        <v>2.2499999999999999E-2</v>
      </c>
    </row>
    <row r="7259" spans="1:5" x14ac:dyDescent="0.25">
      <c r="A7259" s="302" t="s">
        <v>8464</v>
      </c>
      <c r="B7259" s="305">
        <v>103427</v>
      </c>
      <c r="C7259" s="302" t="s">
        <v>8504</v>
      </c>
      <c r="D7259" s="305" t="s">
        <v>36</v>
      </c>
      <c r="E7259" s="306">
        <v>0.2737</v>
      </c>
    </row>
    <row r="7260" spans="1:5" x14ac:dyDescent="0.25">
      <c r="A7260" s="302" t="s">
        <v>8464</v>
      </c>
      <c r="B7260" s="305">
        <v>103393</v>
      </c>
      <c r="C7260" s="302" t="s">
        <v>8505</v>
      </c>
      <c r="D7260" s="305" t="s">
        <v>8</v>
      </c>
      <c r="E7260" s="306">
        <v>2.7000000000000001E-3</v>
      </c>
    </row>
    <row r="7261" spans="1:5" x14ac:dyDescent="0.25">
      <c r="A7261" s="302" t="s">
        <v>8464</v>
      </c>
      <c r="B7261" s="305">
        <v>103376</v>
      </c>
      <c r="C7261" s="302" t="s">
        <v>8506</v>
      </c>
      <c r="D7261" s="305" t="s">
        <v>8</v>
      </c>
      <c r="E7261" s="306">
        <v>7.7000000000000002E-3</v>
      </c>
    </row>
    <row r="7262" spans="1:5" x14ac:dyDescent="0.25">
      <c r="A7262" s="302" t="s">
        <v>8464</v>
      </c>
      <c r="B7262" s="305">
        <v>103377</v>
      </c>
      <c r="C7262" s="302" t="s">
        <v>8507</v>
      </c>
      <c r="D7262" s="305" t="s">
        <v>8</v>
      </c>
      <c r="E7262" s="306">
        <v>5.3E-3</v>
      </c>
    </row>
    <row r="7263" spans="1:5" x14ac:dyDescent="0.25">
      <c r="A7263" s="302" t="s">
        <v>8464</v>
      </c>
      <c r="B7263" s="305">
        <v>103372</v>
      </c>
      <c r="C7263" s="302" t="s">
        <v>8508</v>
      </c>
      <c r="D7263" s="305" t="s">
        <v>8</v>
      </c>
      <c r="E7263" s="306">
        <v>3.3099999999999997E-2</v>
      </c>
    </row>
    <row r="7264" spans="1:5" x14ac:dyDescent="0.25">
      <c r="A7264" s="302" t="s">
        <v>8464</v>
      </c>
      <c r="B7264" s="305">
        <v>103379</v>
      </c>
      <c r="C7264" s="302" t="s">
        <v>8509</v>
      </c>
      <c r="D7264" s="305" t="s">
        <v>8</v>
      </c>
      <c r="E7264" s="306">
        <v>4.1999999999999997E-3</v>
      </c>
    </row>
    <row r="7265" spans="1:5" x14ac:dyDescent="0.25">
      <c r="A7265" s="302" t="s">
        <v>8464</v>
      </c>
      <c r="B7265" s="305">
        <v>103383</v>
      </c>
      <c r="C7265" s="302" t="s">
        <v>8510</v>
      </c>
      <c r="D7265" s="305" t="s">
        <v>8</v>
      </c>
      <c r="E7265" s="306">
        <v>1.6000000000000001E-3</v>
      </c>
    </row>
    <row r="7266" spans="1:5" x14ac:dyDescent="0.25">
      <c r="A7266" s="302" t="s">
        <v>8464</v>
      </c>
      <c r="B7266" s="305">
        <v>103373</v>
      </c>
      <c r="C7266" s="302" t="s">
        <v>8511</v>
      </c>
      <c r="D7266" s="305" t="s">
        <v>8</v>
      </c>
      <c r="E7266" s="306">
        <v>2.69E-2</v>
      </c>
    </row>
    <row r="7267" spans="1:5" x14ac:dyDescent="0.25">
      <c r="A7267" s="302" t="s">
        <v>8464</v>
      </c>
      <c r="B7267" s="305">
        <v>103385</v>
      </c>
      <c r="C7267" s="302" t="s">
        <v>8512</v>
      </c>
      <c r="D7267" s="305" t="s">
        <v>8</v>
      </c>
      <c r="E7267" s="306">
        <v>1.9E-3</v>
      </c>
    </row>
    <row r="7268" spans="1:5" x14ac:dyDescent="0.25">
      <c r="A7268" s="302" t="s">
        <v>8464</v>
      </c>
      <c r="B7268" s="305">
        <v>103387</v>
      </c>
      <c r="C7268" s="302" t="s">
        <v>8513</v>
      </c>
      <c r="D7268" s="305" t="s">
        <v>8</v>
      </c>
      <c r="E7268" s="306">
        <v>1.6999999999999999E-3</v>
      </c>
    </row>
    <row r="7269" spans="1:5" x14ac:dyDescent="0.25">
      <c r="A7269" s="302" t="s">
        <v>8464</v>
      </c>
      <c r="B7269" s="305">
        <v>103389</v>
      </c>
      <c r="C7269" s="302" t="s">
        <v>8514</v>
      </c>
      <c r="D7269" s="305" t="s">
        <v>8</v>
      </c>
      <c r="E7269" s="306">
        <v>1.6999999999999999E-3</v>
      </c>
    </row>
    <row r="7270" spans="1:5" x14ac:dyDescent="0.25">
      <c r="A7270" s="302" t="s">
        <v>8464</v>
      </c>
      <c r="B7270" s="305">
        <v>103391</v>
      </c>
      <c r="C7270" s="302" t="s">
        <v>8515</v>
      </c>
      <c r="D7270" s="305" t="s">
        <v>8</v>
      </c>
      <c r="E7270" s="306">
        <v>3.7000000000000002E-3</v>
      </c>
    </row>
    <row r="7271" spans="1:5" x14ac:dyDescent="0.25">
      <c r="A7271" s="302" t="s">
        <v>8464</v>
      </c>
      <c r="B7271" s="305">
        <v>103392</v>
      </c>
      <c r="C7271" s="302" t="s">
        <v>8516</v>
      </c>
      <c r="D7271" s="305" t="s">
        <v>8</v>
      </c>
      <c r="E7271" s="306">
        <v>2.5999999999999999E-3</v>
      </c>
    </row>
    <row r="7272" spans="1:5" x14ac:dyDescent="0.25">
      <c r="A7272" s="302" t="s">
        <v>8464</v>
      </c>
      <c r="B7272" s="305">
        <v>103440</v>
      </c>
      <c r="C7272" s="302" t="s">
        <v>8517</v>
      </c>
      <c r="D7272" s="305" t="s">
        <v>36</v>
      </c>
      <c r="E7272" s="306">
        <v>0.16020000000000001</v>
      </c>
    </row>
    <row r="7273" spans="1:5" x14ac:dyDescent="0.25">
      <c r="A7273" s="302" t="s">
        <v>8464</v>
      </c>
      <c r="B7273" s="305">
        <v>103441</v>
      </c>
      <c r="C7273" s="302" t="s">
        <v>8518</v>
      </c>
      <c r="D7273" s="305" t="s">
        <v>36</v>
      </c>
      <c r="E7273" s="306">
        <v>0.15820000000000001</v>
      </c>
    </row>
    <row r="7274" spans="1:5" x14ac:dyDescent="0.25">
      <c r="A7274" s="302" t="s">
        <v>8464</v>
      </c>
      <c r="B7274" s="305">
        <v>103442</v>
      </c>
      <c r="C7274" s="302" t="s">
        <v>8519</v>
      </c>
      <c r="D7274" s="305" t="s">
        <v>36</v>
      </c>
      <c r="E7274" s="306">
        <v>0.1205</v>
      </c>
    </row>
    <row r="7275" spans="1:5" x14ac:dyDescent="0.25">
      <c r="A7275" s="302" t="s">
        <v>8464</v>
      </c>
      <c r="B7275" s="305">
        <v>103437</v>
      </c>
      <c r="C7275" s="302" t="s">
        <v>8520</v>
      </c>
      <c r="D7275" s="305" t="s">
        <v>36</v>
      </c>
      <c r="E7275" s="306">
        <v>0.1129</v>
      </c>
    </row>
    <row r="7276" spans="1:5" x14ac:dyDescent="0.25">
      <c r="A7276" s="302" t="s">
        <v>8464</v>
      </c>
      <c r="B7276" s="305">
        <v>103438</v>
      </c>
      <c r="C7276" s="302" t="s">
        <v>8521</v>
      </c>
      <c r="D7276" s="305" t="s">
        <v>36</v>
      </c>
      <c r="E7276" s="306">
        <v>0.1129</v>
      </c>
    </row>
    <row r="7277" spans="1:5" x14ac:dyDescent="0.25">
      <c r="A7277" s="302" t="s">
        <v>8464</v>
      </c>
      <c r="B7277" s="305">
        <v>103439</v>
      </c>
      <c r="C7277" s="302" t="s">
        <v>8522</v>
      </c>
      <c r="D7277" s="305" t="s">
        <v>36</v>
      </c>
      <c r="E7277" s="306">
        <v>9.5500000000000002E-2</v>
      </c>
    </row>
    <row r="7278" spans="1:5" x14ac:dyDescent="0.25">
      <c r="A7278" s="302" t="s">
        <v>8523</v>
      </c>
      <c r="B7278" s="305">
        <v>106122</v>
      </c>
      <c r="C7278" s="302" t="s">
        <v>8524</v>
      </c>
      <c r="D7278" s="305" t="s">
        <v>38</v>
      </c>
      <c r="E7278" s="306">
        <v>1</v>
      </c>
    </row>
    <row r="7279" spans="1:5" x14ac:dyDescent="0.25">
      <c r="A7279" s="302" t="s">
        <v>8523</v>
      </c>
      <c r="B7279" s="305">
        <v>106131</v>
      </c>
      <c r="C7279" s="302" t="s">
        <v>8525</v>
      </c>
      <c r="D7279" s="305" t="s">
        <v>38</v>
      </c>
      <c r="E7279" s="306">
        <v>1</v>
      </c>
    </row>
    <row r="7280" spans="1:5" x14ac:dyDescent="0.25">
      <c r="A7280" s="302" t="s">
        <v>8523</v>
      </c>
      <c r="B7280" s="305">
        <v>106127</v>
      </c>
      <c r="C7280" s="302" t="s">
        <v>8526</v>
      </c>
      <c r="D7280" s="305" t="s">
        <v>38</v>
      </c>
      <c r="E7280" s="306">
        <v>1</v>
      </c>
    </row>
    <row r="7281" spans="1:5" x14ac:dyDescent="0.25">
      <c r="A7281" s="302" t="s">
        <v>8523</v>
      </c>
      <c r="B7281" s="305">
        <v>106126</v>
      </c>
      <c r="C7281" s="302" t="s">
        <v>8527</v>
      </c>
      <c r="D7281" s="305" t="s">
        <v>38</v>
      </c>
      <c r="E7281" s="306">
        <v>1</v>
      </c>
    </row>
    <row r="7282" spans="1:5" x14ac:dyDescent="0.25">
      <c r="A7282" s="302" t="s">
        <v>8523</v>
      </c>
      <c r="B7282" s="305">
        <v>106128</v>
      </c>
      <c r="C7282" s="302" t="s">
        <v>8528</v>
      </c>
      <c r="D7282" s="305" t="s">
        <v>38</v>
      </c>
      <c r="E7282" s="306">
        <v>0.46879999999999999</v>
      </c>
    </row>
    <row r="7283" spans="1:5" x14ac:dyDescent="0.25">
      <c r="A7283" s="302" t="s">
        <v>8523</v>
      </c>
      <c r="B7283" s="305">
        <v>106130</v>
      </c>
      <c r="C7283" s="302" t="s">
        <v>8529</v>
      </c>
      <c r="D7283" s="305" t="s">
        <v>38</v>
      </c>
      <c r="E7283" s="306">
        <v>1</v>
      </c>
    </row>
    <row r="7284" spans="1:5" x14ac:dyDescent="0.25">
      <c r="A7284" s="302" t="s">
        <v>8523</v>
      </c>
      <c r="B7284" s="305">
        <v>106129</v>
      </c>
      <c r="C7284" s="302" t="s">
        <v>8530</v>
      </c>
      <c r="D7284" s="305" t="s">
        <v>38</v>
      </c>
      <c r="E7284" s="306">
        <v>1</v>
      </c>
    </row>
    <row r="7285" spans="1:5" x14ac:dyDescent="0.25">
      <c r="A7285" s="302" t="s">
        <v>8523</v>
      </c>
      <c r="B7285" s="305">
        <v>106125</v>
      </c>
      <c r="C7285" s="302" t="s">
        <v>8531</v>
      </c>
      <c r="D7285" s="305" t="s">
        <v>38</v>
      </c>
      <c r="E7285" s="306">
        <v>1</v>
      </c>
    </row>
    <row r="7286" spans="1:5" x14ac:dyDescent="0.25">
      <c r="A7286" s="302" t="s">
        <v>8523</v>
      </c>
      <c r="B7286" s="305">
        <v>106124</v>
      </c>
      <c r="C7286" s="302" t="s">
        <v>8532</v>
      </c>
      <c r="D7286" s="305" t="s">
        <v>38</v>
      </c>
      <c r="E7286" s="306">
        <v>1</v>
      </c>
    </row>
    <row r="7287" spans="1:5" x14ac:dyDescent="0.25">
      <c r="A7287" s="302" t="s">
        <v>8523</v>
      </c>
      <c r="B7287" s="305">
        <v>106123</v>
      </c>
      <c r="C7287" s="302" t="s">
        <v>8533</v>
      </c>
      <c r="D7287" s="305" t="s">
        <v>38</v>
      </c>
      <c r="E7287" s="306">
        <v>0.4703</v>
      </c>
    </row>
    <row r="7288" spans="1:5" x14ac:dyDescent="0.25">
      <c r="A7288" s="302" t="s">
        <v>8534</v>
      </c>
      <c r="B7288" s="305">
        <v>88789</v>
      </c>
      <c r="C7288" s="302" t="s">
        <v>8535</v>
      </c>
      <c r="D7288" s="305" t="s">
        <v>237</v>
      </c>
      <c r="E7288" s="306">
        <v>0.1139</v>
      </c>
    </row>
    <row r="7289" spans="1:5" x14ac:dyDescent="0.25">
      <c r="A7289" s="302" t="s">
        <v>8534</v>
      </c>
      <c r="B7289" s="305">
        <v>88788</v>
      </c>
      <c r="C7289" s="302" t="s">
        <v>8536</v>
      </c>
      <c r="D7289" s="305" t="s">
        <v>237</v>
      </c>
      <c r="E7289" s="306">
        <v>0.1186</v>
      </c>
    </row>
    <row r="7290" spans="1:5" x14ac:dyDescent="0.25">
      <c r="A7290" s="302" t="s">
        <v>8534</v>
      </c>
      <c r="B7290" s="305">
        <v>87245</v>
      </c>
      <c r="C7290" s="302" t="s">
        <v>8537</v>
      </c>
      <c r="D7290" s="305" t="s">
        <v>237</v>
      </c>
      <c r="E7290" s="306">
        <v>0.14549999999999999</v>
      </c>
    </row>
    <row r="7291" spans="1:5" x14ac:dyDescent="0.25">
      <c r="A7291" s="302" t="s">
        <v>8534</v>
      </c>
      <c r="B7291" s="305">
        <v>87244</v>
      </c>
      <c r="C7291" s="302" t="s">
        <v>8538</v>
      </c>
      <c r="D7291" s="305" t="s">
        <v>237</v>
      </c>
      <c r="E7291" s="306">
        <v>0.15040000000000001</v>
      </c>
    </row>
    <row r="7292" spans="1:5" x14ac:dyDescent="0.25">
      <c r="A7292" s="302" t="s">
        <v>8534</v>
      </c>
      <c r="B7292" s="305">
        <v>104589</v>
      </c>
      <c r="C7292" s="302" t="s">
        <v>8539</v>
      </c>
      <c r="D7292" s="305" t="s">
        <v>237</v>
      </c>
      <c r="E7292" s="306">
        <v>0.1749</v>
      </c>
    </row>
    <row r="7293" spans="1:5" x14ac:dyDescent="0.25">
      <c r="A7293" s="302" t="s">
        <v>8534</v>
      </c>
      <c r="B7293" s="305">
        <v>104588</v>
      </c>
      <c r="C7293" s="302" t="s">
        <v>8540</v>
      </c>
      <c r="D7293" s="305" t="s">
        <v>237</v>
      </c>
      <c r="E7293" s="306">
        <v>0.18010000000000001</v>
      </c>
    </row>
    <row r="7294" spans="1:5" x14ac:dyDescent="0.25">
      <c r="A7294" s="302" t="s">
        <v>8534</v>
      </c>
      <c r="B7294" s="305">
        <v>104591</v>
      </c>
      <c r="C7294" s="302" t="s">
        <v>8541</v>
      </c>
      <c r="D7294" s="305" t="s">
        <v>237</v>
      </c>
      <c r="E7294" s="306">
        <v>0.20050000000000001</v>
      </c>
    </row>
    <row r="7295" spans="1:5" x14ac:dyDescent="0.25">
      <c r="A7295" s="302" t="s">
        <v>8534</v>
      </c>
      <c r="B7295" s="305">
        <v>104590</v>
      </c>
      <c r="C7295" s="302" t="s">
        <v>8542</v>
      </c>
      <c r="D7295" s="305" t="s">
        <v>237</v>
      </c>
      <c r="E7295" s="306">
        <v>0.21260000000000001</v>
      </c>
    </row>
    <row r="7296" spans="1:5" x14ac:dyDescent="0.25">
      <c r="A7296" s="302" t="s">
        <v>8543</v>
      </c>
      <c r="B7296" s="305">
        <v>87267</v>
      </c>
      <c r="C7296" s="302" t="s">
        <v>8544</v>
      </c>
      <c r="D7296" s="305" t="s">
        <v>237</v>
      </c>
      <c r="E7296" s="306">
        <v>0.38419999999999999</v>
      </c>
    </row>
    <row r="7297" spans="1:5" x14ac:dyDescent="0.25">
      <c r="A7297" s="302" t="s">
        <v>8543</v>
      </c>
      <c r="B7297" s="305">
        <v>104614</v>
      </c>
      <c r="C7297" s="302" t="s">
        <v>8545</v>
      </c>
      <c r="D7297" s="305" t="s">
        <v>237</v>
      </c>
      <c r="E7297" s="306">
        <v>0.41830000000000001</v>
      </c>
    </row>
    <row r="7298" spans="1:5" x14ac:dyDescent="0.25">
      <c r="A7298" s="302" t="s">
        <v>8543</v>
      </c>
      <c r="B7298" s="305">
        <v>104613</v>
      </c>
      <c r="C7298" s="302" t="s">
        <v>8546</v>
      </c>
      <c r="D7298" s="305" t="s">
        <v>237</v>
      </c>
      <c r="E7298" s="306">
        <v>0.3649</v>
      </c>
    </row>
    <row r="7299" spans="1:5" x14ac:dyDescent="0.25">
      <c r="A7299" s="302" t="s">
        <v>8543</v>
      </c>
      <c r="B7299" s="305">
        <v>87265</v>
      </c>
      <c r="C7299" s="302" t="s">
        <v>8547</v>
      </c>
      <c r="D7299" s="305" t="s">
        <v>237</v>
      </c>
      <c r="E7299" s="306">
        <v>0.3367</v>
      </c>
    </row>
    <row r="7300" spans="1:5" x14ac:dyDescent="0.25">
      <c r="A7300" s="302" t="s">
        <v>8543</v>
      </c>
      <c r="B7300" s="305">
        <v>87271</v>
      </c>
      <c r="C7300" s="302" t="s">
        <v>8548</v>
      </c>
      <c r="D7300" s="305" t="s">
        <v>237</v>
      </c>
      <c r="E7300" s="306">
        <v>0.41880000000000001</v>
      </c>
    </row>
    <row r="7301" spans="1:5" x14ac:dyDescent="0.25">
      <c r="A7301" s="302" t="s">
        <v>8543</v>
      </c>
      <c r="B7301" s="305">
        <v>87269</v>
      </c>
      <c r="C7301" s="302" t="s">
        <v>8549</v>
      </c>
      <c r="D7301" s="305" t="s">
        <v>237</v>
      </c>
      <c r="E7301" s="306">
        <v>0.37609999999999999</v>
      </c>
    </row>
    <row r="7302" spans="1:5" x14ac:dyDescent="0.25">
      <c r="A7302" s="302" t="s">
        <v>8543</v>
      </c>
      <c r="B7302" s="305">
        <v>87275</v>
      </c>
      <c r="C7302" s="302" t="s">
        <v>8550</v>
      </c>
      <c r="D7302" s="305" t="s">
        <v>237</v>
      </c>
      <c r="E7302" s="306">
        <v>0.43330000000000002</v>
      </c>
    </row>
    <row r="7303" spans="1:5" x14ac:dyDescent="0.25">
      <c r="A7303" s="302" t="s">
        <v>8543</v>
      </c>
      <c r="B7303" s="305">
        <v>87273</v>
      </c>
      <c r="C7303" s="302" t="s">
        <v>8551</v>
      </c>
      <c r="D7303" s="305" t="s">
        <v>237</v>
      </c>
      <c r="E7303" s="306">
        <v>0.38269999999999998</v>
      </c>
    </row>
    <row r="7304" spans="1:5" x14ac:dyDescent="0.25">
      <c r="A7304" s="302" t="s">
        <v>8543</v>
      </c>
      <c r="B7304" s="305">
        <v>104612</v>
      </c>
      <c r="C7304" s="302" t="s">
        <v>8552</v>
      </c>
      <c r="D7304" s="305" t="s">
        <v>237</v>
      </c>
      <c r="E7304" s="306">
        <v>0.29370000000000002</v>
      </c>
    </row>
    <row r="7305" spans="1:5" x14ac:dyDescent="0.25">
      <c r="A7305" s="302" t="s">
        <v>8543</v>
      </c>
      <c r="B7305" s="305">
        <v>104611</v>
      </c>
      <c r="C7305" s="302" t="s">
        <v>462</v>
      </c>
      <c r="D7305" s="305" t="s">
        <v>237</v>
      </c>
      <c r="E7305" s="306">
        <v>0.2833</v>
      </c>
    </row>
    <row r="7306" spans="1:5" x14ac:dyDescent="0.25">
      <c r="A7306" s="302" t="s">
        <v>8543</v>
      </c>
      <c r="B7306" s="305">
        <v>104618</v>
      </c>
      <c r="C7306" s="302" t="s">
        <v>8553</v>
      </c>
      <c r="D7306" s="305" t="s">
        <v>237</v>
      </c>
      <c r="E7306" s="306">
        <v>0.1186</v>
      </c>
    </row>
    <row r="7307" spans="1:5" x14ac:dyDescent="0.25">
      <c r="A7307" s="302" t="s">
        <v>8543</v>
      </c>
      <c r="B7307" s="305">
        <v>104616</v>
      </c>
      <c r="C7307" s="302" t="s">
        <v>8554</v>
      </c>
      <c r="D7307" s="305" t="s">
        <v>237</v>
      </c>
      <c r="E7307" s="306">
        <v>9.5600000000000004E-2</v>
      </c>
    </row>
    <row r="7308" spans="1:5" x14ac:dyDescent="0.25">
      <c r="A7308" s="302" t="s">
        <v>8543</v>
      </c>
      <c r="B7308" s="305">
        <v>104617</v>
      </c>
      <c r="C7308" s="302" t="s">
        <v>8555</v>
      </c>
      <c r="D7308" s="305" t="s">
        <v>237</v>
      </c>
      <c r="E7308" s="306">
        <v>0.15579999999999999</v>
      </c>
    </row>
    <row r="7309" spans="1:5" x14ac:dyDescent="0.25">
      <c r="A7309" s="302" t="s">
        <v>8543</v>
      </c>
      <c r="B7309" s="305">
        <v>104615</v>
      </c>
      <c r="C7309" s="302" t="s">
        <v>8556</v>
      </c>
      <c r="D7309" s="305" t="s">
        <v>237</v>
      </c>
      <c r="E7309" s="306">
        <v>0.12670000000000001</v>
      </c>
    </row>
    <row r="7310" spans="1:5" x14ac:dyDescent="0.25">
      <c r="A7310" s="302" t="s">
        <v>8543</v>
      </c>
      <c r="B7310" s="305">
        <v>87247</v>
      </c>
      <c r="C7310" s="302" t="s">
        <v>8557</v>
      </c>
      <c r="D7310" s="305" t="s">
        <v>237</v>
      </c>
      <c r="E7310" s="306">
        <v>0.26450000000000001</v>
      </c>
    </row>
    <row r="7311" spans="1:5" x14ac:dyDescent="0.25">
      <c r="A7311" s="302" t="s">
        <v>8543</v>
      </c>
      <c r="B7311" s="305">
        <v>87248</v>
      </c>
      <c r="C7311" s="302" t="s">
        <v>8558</v>
      </c>
      <c r="D7311" s="305" t="s">
        <v>237</v>
      </c>
      <c r="E7311" s="306">
        <v>0.1714</v>
      </c>
    </row>
    <row r="7312" spans="1:5" x14ac:dyDescent="0.25">
      <c r="A7312" s="302" t="s">
        <v>8543</v>
      </c>
      <c r="B7312" s="305">
        <v>87246</v>
      </c>
      <c r="C7312" s="302" t="s">
        <v>8559</v>
      </c>
      <c r="D7312" s="305" t="s">
        <v>237</v>
      </c>
      <c r="E7312" s="306">
        <v>0.3281</v>
      </c>
    </row>
    <row r="7313" spans="1:5" x14ac:dyDescent="0.25">
      <c r="A7313" s="302" t="s">
        <v>8543</v>
      </c>
      <c r="B7313" s="305">
        <v>104601</v>
      </c>
      <c r="C7313" s="302" t="s">
        <v>8560</v>
      </c>
      <c r="D7313" s="305" t="s">
        <v>237</v>
      </c>
      <c r="E7313" s="306">
        <v>0.30180000000000001</v>
      </c>
    </row>
    <row r="7314" spans="1:5" x14ac:dyDescent="0.25">
      <c r="A7314" s="302" t="s">
        <v>8543</v>
      </c>
      <c r="B7314" s="305">
        <v>104603</v>
      </c>
      <c r="C7314" s="302" t="s">
        <v>8561</v>
      </c>
      <c r="D7314" s="305" t="s">
        <v>237</v>
      </c>
      <c r="E7314" s="306">
        <v>0.19700000000000001</v>
      </c>
    </row>
    <row r="7315" spans="1:5" x14ac:dyDescent="0.25">
      <c r="A7315" s="302" t="s">
        <v>8543</v>
      </c>
      <c r="B7315" s="305">
        <v>104599</v>
      </c>
      <c r="C7315" s="302" t="s">
        <v>8562</v>
      </c>
      <c r="D7315" s="305" t="s">
        <v>237</v>
      </c>
      <c r="E7315" s="306">
        <v>0.39839999999999998</v>
      </c>
    </row>
    <row r="7316" spans="1:5" x14ac:dyDescent="0.25">
      <c r="A7316" s="302" t="s">
        <v>8543</v>
      </c>
      <c r="B7316" s="305">
        <v>87250</v>
      </c>
      <c r="C7316" s="302" t="s">
        <v>8563</v>
      </c>
      <c r="D7316" s="305" t="s">
        <v>237</v>
      </c>
      <c r="E7316" s="306">
        <v>0.27829999999999999</v>
      </c>
    </row>
    <row r="7317" spans="1:5" x14ac:dyDescent="0.25">
      <c r="A7317" s="302" t="s">
        <v>8543</v>
      </c>
      <c r="B7317" s="305">
        <v>87251</v>
      </c>
      <c r="C7317" s="302" t="s">
        <v>8564</v>
      </c>
      <c r="D7317" s="305" t="s">
        <v>237</v>
      </c>
      <c r="E7317" s="306">
        <v>0.17760000000000001</v>
      </c>
    </row>
    <row r="7318" spans="1:5" x14ac:dyDescent="0.25">
      <c r="A7318" s="302" t="s">
        <v>8543</v>
      </c>
      <c r="B7318" s="305">
        <v>87249</v>
      </c>
      <c r="C7318" s="302" t="s">
        <v>8565</v>
      </c>
      <c r="D7318" s="305" t="s">
        <v>237</v>
      </c>
      <c r="E7318" s="306">
        <v>0.35880000000000001</v>
      </c>
    </row>
    <row r="7319" spans="1:5" x14ac:dyDescent="0.25">
      <c r="A7319" s="302" t="s">
        <v>8543</v>
      </c>
      <c r="B7319" s="305">
        <v>104606</v>
      </c>
      <c r="C7319" s="302" t="s">
        <v>8566</v>
      </c>
      <c r="D7319" s="305" t="s">
        <v>237</v>
      </c>
      <c r="E7319" s="306">
        <v>0.3322</v>
      </c>
    </row>
    <row r="7320" spans="1:5" x14ac:dyDescent="0.25">
      <c r="A7320" s="302" t="s">
        <v>8543</v>
      </c>
      <c r="B7320" s="305">
        <v>104607</v>
      </c>
      <c r="C7320" s="302" t="s">
        <v>8567</v>
      </c>
      <c r="D7320" s="305" t="s">
        <v>237</v>
      </c>
      <c r="E7320" s="306">
        <v>0.21279999999999999</v>
      </c>
    </row>
    <row r="7321" spans="1:5" x14ac:dyDescent="0.25">
      <c r="A7321" s="302" t="s">
        <v>8543</v>
      </c>
      <c r="B7321" s="305">
        <v>104605</v>
      </c>
      <c r="C7321" s="302" t="s">
        <v>8568</v>
      </c>
      <c r="D7321" s="305" t="s">
        <v>237</v>
      </c>
      <c r="E7321" s="306">
        <v>0.47149999999999997</v>
      </c>
    </row>
    <row r="7322" spans="1:5" x14ac:dyDescent="0.25">
      <c r="A7322" s="302" t="s">
        <v>8543</v>
      </c>
      <c r="B7322" s="305">
        <v>87256</v>
      </c>
      <c r="C7322" s="302" t="s">
        <v>8569</v>
      </c>
      <c r="D7322" s="305" t="s">
        <v>237</v>
      </c>
      <c r="E7322" s="306">
        <v>0.2586</v>
      </c>
    </row>
    <row r="7323" spans="1:5" x14ac:dyDescent="0.25">
      <c r="A7323" s="302" t="s">
        <v>8543</v>
      </c>
      <c r="B7323" s="305">
        <v>87257</v>
      </c>
      <c r="C7323" s="302" t="s">
        <v>8570</v>
      </c>
      <c r="D7323" s="305" t="s">
        <v>237</v>
      </c>
      <c r="E7323" s="306">
        <v>0.1653</v>
      </c>
    </row>
    <row r="7324" spans="1:5" x14ac:dyDescent="0.25">
      <c r="A7324" s="302" t="s">
        <v>8543</v>
      </c>
      <c r="B7324" s="305">
        <v>87255</v>
      </c>
      <c r="C7324" s="302" t="s">
        <v>8571</v>
      </c>
      <c r="D7324" s="305" t="s">
        <v>237</v>
      </c>
      <c r="E7324" s="306">
        <v>0.33260000000000001</v>
      </c>
    </row>
    <row r="7325" spans="1:5" x14ac:dyDescent="0.25">
      <c r="A7325" s="302" t="s">
        <v>8543</v>
      </c>
      <c r="B7325" s="305">
        <v>104594</v>
      </c>
      <c r="C7325" s="302" t="s">
        <v>8572</v>
      </c>
      <c r="D7325" s="305" t="s">
        <v>237</v>
      </c>
      <c r="E7325" s="306">
        <v>0.27289999999999998</v>
      </c>
    </row>
    <row r="7326" spans="1:5" x14ac:dyDescent="0.25">
      <c r="A7326" s="302" t="s">
        <v>8543</v>
      </c>
      <c r="B7326" s="305">
        <v>104595</v>
      </c>
      <c r="C7326" s="302" t="s">
        <v>8573</v>
      </c>
      <c r="D7326" s="305" t="s">
        <v>237</v>
      </c>
      <c r="E7326" s="306">
        <v>0.17080000000000001</v>
      </c>
    </row>
    <row r="7327" spans="1:5" x14ac:dyDescent="0.25">
      <c r="A7327" s="302" t="s">
        <v>8543</v>
      </c>
      <c r="B7327" s="305">
        <v>104593</v>
      </c>
      <c r="C7327" s="302" t="s">
        <v>8574</v>
      </c>
      <c r="D7327" s="305" t="s">
        <v>237</v>
      </c>
      <c r="E7327" s="306">
        <v>0.34920000000000001</v>
      </c>
    </row>
    <row r="7328" spans="1:5" x14ac:dyDescent="0.25">
      <c r="A7328" s="302" t="s">
        <v>8543</v>
      </c>
      <c r="B7328" s="305">
        <v>87262</v>
      </c>
      <c r="C7328" s="302" t="s">
        <v>8575</v>
      </c>
      <c r="D7328" s="305" t="s">
        <v>237</v>
      </c>
      <c r="E7328" s="306">
        <v>0.20610000000000001</v>
      </c>
    </row>
    <row r="7329" spans="1:5" x14ac:dyDescent="0.25">
      <c r="A7329" s="302" t="s">
        <v>8543</v>
      </c>
      <c r="B7329" s="305">
        <v>87263</v>
      </c>
      <c r="C7329" s="302" t="s">
        <v>478</v>
      </c>
      <c r="D7329" s="305" t="s">
        <v>237</v>
      </c>
      <c r="E7329" s="306">
        <v>0.15090000000000001</v>
      </c>
    </row>
    <row r="7330" spans="1:5" x14ac:dyDescent="0.25">
      <c r="A7330" s="302" t="s">
        <v>8543</v>
      </c>
      <c r="B7330" s="305">
        <v>87261</v>
      </c>
      <c r="C7330" s="302" t="s">
        <v>461</v>
      </c>
      <c r="D7330" s="305" t="s">
        <v>237</v>
      </c>
      <c r="E7330" s="306">
        <v>0.25390000000000001</v>
      </c>
    </row>
    <row r="7331" spans="1:5" x14ac:dyDescent="0.25">
      <c r="A7331" s="302" t="s">
        <v>8543</v>
      </c>
      <c r="B7331" s="305">
        <v>104597</v>
      </c>
      <c r="C7331" s="302" t="s">
        <v>8576</v>
      </c>
      <c r="D7331" s="305" t="s">
        <v>237</v>
      </c>
      <c r="E7331" s="306">
        <v>0.2147</v>
      </c>
    </row>
    <row r="7332" spans="1:5" x14ac:dyDescent="0.25">
      <c r="A7332" s="302" t="s">
        <v>8543</v>
      </c>
      <c r="B7332" s="305">
        <v>104598</v>
      </c>
      <c r="C7332" s="302" t="s">
        <v>8577</v>
      </c>
      <c r="D7332" s="305" t="s">
        <v>237</v>
      </c>
      <c r="E7332" s="306">
        <v>0.15390000000000001</v>
      </c>
    </row>
    <row r="7333" spans="1:5" x14ac:dyDescent="0.25">
      <c r="A7333" s="302" t="s">
        <v>8543</v>
      </c>
      <c r="B7333" s="305">
        <v>104596</v>
      </c>
      <c r="C7333" s="302" t="s">
        <v>8578</v>
      </c>
      <c r="D7333" s="305" t="s">
        <v>237</v>
      </c>
      <c r="E7333" s="306">
        <v>0.26479999999999998</v>
      </c>
    </row>
    <row r="7334" spans="1:5" x14ac:dyDescent="0.25">
      <c r="A7334" s="302" t="s">
        <v>8543</v>
      </c>
      <c r="B7334" s="305">
        <v>88648</v>
      </c>
      <c r="C7334" s="302" t="s">
        <v>8579</v>
      </c>
      <c r="D7334" s="305" t="s">
        <v>8</v>
      </c>
      <c r="E7334" s="306">
        <v>0.33160000000000001</v>
      </c>
    </row>
    <row r="7335" spans="1:5" x14ac:dyDescent="0.25">
      <c r="A7335" s="302" t="s">
        <v>8543</v>
      </c>
      <c r="B7335" s="305">
        <v>88649</v>
      </c>
      <c r="C7335" s="302" t="s">
        <v>8580</v>
      </c>
      <c r="D7335" s="305" t="s">
        <v>8</v>
      </c>
      <c r="E7335" s="306">
        <v>0.30580000000000002</v>
      </c>
    </row>
    <row r="7336" spans="1:5" x14ac:dyDescent="0.25">
      <c r="A7336" s="302" t="s">
        <v>8543</v>
      </c>
      <c r="B7336" s="305">
        <v>88650</v>
      </c>
      <c r="C7336" s="302" t="s">
        <v>8581</v>
      </c>
      <c r="D7336" s="305" t="s">
        <v>8</v>
      </c>
      <c r="E7336" s="306">
        <v>0.25190000000000001</v>
      </c>
    </row>
    <row r="7337" spans="1:5" x14ac:dyDescent="0.25">
      <c r="A7337" s="302" t="s">
        <v>8543</v>
      </c>
      <c r="B7337" s="305">
        <v>104619</v>
      </c>
      <c r="C7337" s="302" t="s">
        <v>8582</v>
      </c>
      <c r="D7337" s="305" t="s">
        <v>8</v>
      </c>
      <c r="E7337" s="306">
        <v>0.22559999999999999</v>
      </c>
    </row>
    <row r="7338" spans="1:5" x14ac:dyDescent="0.25">
      <c r="A7338" s="302" t="s">
        <v>8583</v>
      </c>
      <c r="B7338" s="305">
        <v>103689</v>
      </c>
      <c r="C7338" s="302" t="s">
        <v>415</v>
      </c>
      <c r="D7338" s="305" t="s">
        <v>237</v>
      </c>
      <c r="E7338" s="306">
        <v>9.01E-2</v>
      </c>
    </row>
    <row r="7339" spans="1:5" x14ac:dyDescent="0.25">
      <c r="A7339" s="302" t="s">
        <v>8583</v>
      </c>
      <c r="B7339" s="305">
        <v>103696</v>
      </c>
      <c r="C7339" s="302" t="s">
        <v>8584</v>
      </c>
      <c r="D7339" s="305" t="s">
        <v>36</v>
      </c>
      <c r="E7339" s="306">
        <v>0.5151</v>
      </c>
    </row>
    <row r="7340" spans="1:5" x14ac:dyDescent="0.25">
      <c r="A7340" s="302" t="s">
        <v>8583</v>
      </c>
      <c r="B7340" s="305">
        <v>103697</v>
      </c>
      <c r="C7340" s="302" t="s">
        <v>8585</v>
      </c>
      <c r="D7340" s="305" t="s">
        <v>36</v>
      </c>
      <c r="E7340" s="306">
        <v>0.53800000000000003</v>
      </c>
    </row>
    <row r="7341" spans="1:5" x14ac:dyDescent="0.25">
      <c r="A7341" s="302" t="s">
        <v>8583</v>
      </c>
      <c r="B7341" s="305">
        <v>103695</v>
      </c>
      <c r="C7341" s="302" t="s">
        <v>8586</v>
      </c>
      <c r="D7341" s="305" t="s">
        <v>36</v>
      </c>
      <c r="E7341" s="306">
        <v>0.4032</v>
      </c>
    </row>
    <row r="7342" spans="1:5" x14ac:dyDescent="0.25">
      <c r="A7342" s="302" t="s">
        <v>8583</v>
      </c>
      <c r="B7342" s="305">
        <v>103694</v>
      </c>
      <c r="C7342" s="302" t="s">
        <v>8587</v>
      </c>
      <c r="D7342" s="305" t="s">
        <v>36</v>
      </c>
      <c r="E7342" s="306">
        <v>0.38819999999999999</v>
      </c>
    </row>
    <row r="7343" spans="1:5" x14ac:dyDescent="0.25">
      <c r="A7343" s="302" t="s">
        <v>8588</v>
      </c>
      <c r="B7343" s="305">
        <v>96987</v>
      </c>
      <c r="C7343" s="302" t="s">
        <v>8589</v>
      </c>
      <c r="D7343" s="305" t="s">
        <v>36</v>
      </c>
      <c r="E7343" s="306">
        <v>0.48509999999999998</v>
      </c>
    </row>
    <row r="7344" spans="1:5" x14ac:dyDescent="0.25">
      <c r="A7344" s="302" t="s">
        <v>8588</v>
      </c>
      <c r="B7344" s="305">
        <v>96989</v>
      </c>
      <c r="C7344" s="302" t="s">
        <v>8590</v>
      </c>
      <c r="D7344" s="305" t="s">
        <v>36</v>
      </c>
      <c r="E7344" s="306">
        <v>4.9000000000000002E-2</v>
      </c>
    </row>
    <row r="7345" spans="1:5" x14ac:dyDescent="0.25">
      <c r="A7345" s="302" t="s">
        <v>8588</v>
      </c>
      <c r="B7345" s="305">
        <v>104749</v>
      </c>
      <c r="C7345" s="302" t="s">
        <v>8591</v>
      </c>
      <c r="D7345" s="305" t="s">
        <v>36</v>
      </c>
      <c r="E7345" s="306">
        <v>0.42420000000000002</v>
      </c>
    </row>
    <row r="7346" spans="1:5" x14ac:dyDescent="0.25">
      <c r="A7346" s="302" t="s">
        <v>8588</v>
      </c>
      <c r="B7346" s="305">
        <v>104750</v>
      </c>
      <c r="C7346" s="302" t="s">
        <v>8592</v>
      </c>
      <c r="D7346" s="305" t="s">
        <v>36</v>
      </c>
      <c r="E7346" s="306">
        <v>0.54279999999999995</v>
      </c>
    </row>
    <row r="7347" spans="1:5" x14ac:dyDescent="0.25">
      <c r="A7347" s="302" t="s">
        <v>8588</v>
      </c>
      <c r="B7347" s="305">
        <v>104751</v>
      </c>
      <c r="C7347" s="302" t="s">
        <v>8593</v>
      </c>
      <c r="D7347" s="305" t="s">
        <v>36</v>
      </c>
      <c r="E7347" s="306">
        <v>0.36659999999999998</v>
      </c>
    </row>
    <row r="7348" spans="1:5" x14ac:dyDescent="0.25">
      <c r="A7348" s="302" t="s">
        <v>8588</v>
      </c>
      <c r="B7348" s="305">
        <v>104752</v>
      </c>
      <c r="C7348" s="302" t="s">
        <v>8594</v>
      </c>
      <c r="D7348" s="305" t="s">
        <v>36</v>
      </c>
      <c r="E7348" s="306">
        <v>0.44779999999999998</v>
      </c>
    </row>
    <row r="7349" spans="1:5" x14ac:dyDescent="0.25">
      <c r="A7349" s="302" t="s">
        <v>8588</v>
      </c>
      <c r="B7349" s="305">
        <v>104753</v>
      </c>
      <c r="C7349" s="302" t="s">
        <v>8595</v>
      </c>
      <c r="D7349" s="305" t="s">
        <v>36</v>
      </c>
      <c r="E7349" s="306">
        <v>0.36630000000000001</v>
      </c>
    </row>
    <row r="7350" spans="1:5" x14ac:dyDescent="0.25">
      <c r="A7350" s="302" t="s">
        <v>8588</v>
      </c>
      <c r="B7350" s="305">
        <v>104754</v>
      </c>
      <c r="C7350" s="302" t="s">
        <v>8596</v>
      </c>
      <c r="D7350" s="305" t="s">
        <v>36</v>
      </c>
      <c r="E7350" s="306">
        <v>0.27910000000000001</v>
      </c>
    </row>
    <row r="7351" spans="1:5" x14ac:dyDescent="0.25">
      <c r="A7351" s="302" t="s">
        <v>8588</v>
      </c>
      <c r="B7351" s="305">
        <v>104755</v>
      </c>
      <c r="C7351" s="302" t="s">
        <v>8597</v>
      </c>
      <c r="D7351" s="305" t="s">
        <v>36</v>
      </c>
      <c r="E7351" s="306">
        <v>0.2039</v>
      </c>
    </row>
    <row r="7352" spans="1:5" x14ac:dyDescent="0.25">
      <c r="A7352" s="302" t="s">
        <v>8588</v>
      </c>
      <c r="B7352" s="305">
        <v>96973</v>
      </c>
      <c r="C7352" s="302" t="s">
        <v>8598</v>
      </c>
      <c r="D7352" s="305" t="s">
        <v>8</v>
      </c>
      <c r="E7352" s="306">
        <v>0.33460000000000001</v>
      </c>
    </row>
    <row r="7353" spans="1:5" x14ac:dyDescent="0.25">
      <c r="A7353" s="302" t="s">
        <v>8588</v>
      </c>
      <c r="B7353" s="305">
        <v>96977</v>
      </c>
      <c r="C7353" s="302" t="s">
        <v>8599</v>
      </c>
      <c r="D7353" s="305" t="s">
        <v>8</v>
      </c>
      <c r="E7353" s="306">
        <v>2.92E-2</v>
      </c>
    </row>
    <row r="7354" spans="1:5" x14ac:dyDescent="0.25">
      <c r="A7354" s="302" t="s">
        <v>8588</v>
      </c>
      <c r="B7354" s="305">
        <v>96974</v>
      </c>
      <c r="C7354" s="302" t="s">
        <v>8600</v>
      </c>
      <c r="D7354" s="305" t="s">
        <v>8</v>
      </c>
      <c r="E7354" s="306">
        <v>0.29899999999999999</v>
      </c>
    </row>
    <row r="7355" spans="1:5" x14ac:dyDescent="0.25">
      <c r="A7355" s="302" t="s">
        <v>8588</v>
      </c>
      <c r="B7355" s="305">
        <v>96978</v>
      </c>
      <c r="C7355" s="302" t="s">
        <v>8601</v>
      </c>
      <c r="D7355" s="305" t="s">
        <v>8</v>
      </c>
      <c r="E7355" s="306">
        <v>2.69E-2</v>
      </c>
    </row>
    <row r="7356" spans="1:5" x14ac:dyDescent="0.25">
      <c r="A7356" s="302" t="s">
        <v>8588</v>
      </c>
      <c r="B7356" s="305">
        <v>96975</v>
      </c>
      <c r="C7356" s="302" t="s">
        <v>8602</v>
      </c>
      <c r="D7356" s="305" t="s">
        <v>8</v>
      </c>
      <c r="E7356" s="306">
        <v>0.27200000000000002</v>
      </c>
    </row>
    <row r="7357" spans="1:5" x14ac:dyDescent="0.25">
      <c r="A7357" s="302" t="s">
        <v>8588</v>
      </c>
      <c r="B7357" s="305">
        <v>96979</v>
      </c>
      <c r="C7357" s="302" t="s">
        <v>8603</v>
      </c>
      <c r="D7357" s="305" t="s">
        <v>8</v>
      </c>
      <c r="E7357" s="306">
        <v>2.1499999999999998E-2</v>
      </c>
    </row>
    <row r="7358" spans="1:5" x14ac:dyDescent="0.25">
      <c r="A7358" s="302" t="s">
        <v>8588</v>
      </c>
      <c r="B7358" s="305">
        <v>96976</v>
      </c>
      <c r="C7358" s="302" t="s">
        <v>8604</v>
      </c>
      <c r="D7358" s="305" t="s">
        <v>8</v>
      </c>
      <c r="E7358" s="306">
        <v>0.2271</v>
      </c>
    </row>
    <row r="7359" spans="1:5" x14ac:dyDescent="0.25">
      <c r="A7359" s="302" t="s">
        <v>8588</v>
      </c>
      <c r="B7359" s="305">
        <v>96984</v>
      </c>
      <c r="C7359" s="302" t="s">
        <v>8605</v>
      </c>
      <c r="D7359" s="305" t="s">
        <v>36</v>
      </c>
      <c r="E7359" s="306">
        <v>0.6099</v>
      </c>
    </row>
    <row r="7360" spans="1:5" x14ac:dyDescent="0.25">
      <c r="A7360" s="302" t="s">
        <v>8588</v>
      </c>
      <c r="B7360" s="305">
        <v>96986</v>
      </c>
      <c r="C7360" s="302" t="s">
        <v>8606</v>
      </c>
      <c r="D7360" s="305" t="s">
        <v>36</v>
      </c>
      <c r="E7360" s="306">
        <v>0.13700000000000001</v>
      </c>
    </row>
    <row r="7361" spans="1:5" x14ac:dyDescent="0.25">
      <c r="A7361" s="302" t="s">
        <v>8588</v>
      </c>
      <c r="B7361" s="305">
        <v>96985</v>
      </c>
      <c r="C7361" s="302" t="s">
        <v>939</v>
      </c>
      <c r="D7361" s="305" t="s">
        <v>36</v>
      </c>
      <c r="E7361" s="306">
        <v>0.13070000000000001</v>
      </c>
    </row>
    <row r="7362" spans="1:5" x14ac:dyDescent="0.25">
      <c r="A7362" s="302" t="s">
        <v>8588</v>
      </c>
      <c r="B7362" s="305">
        <v>96988</v>
      </c>
      <c r="C7362" s="302" t="s">
        <v>8607</v>
      </c>
      <c r="D7362" s="305" t="s">
        <v>36</v>
      </c>
      <c r="E7362" s="306">
        <v>5.0900000000000001E-2</v>
      </c>
    </row>
    <row r="7363" spans="1:5" x14ac:dyDescent="0.25">
      <c r="A7363" s="302" t="s">
        <v>8588</v>
      </c>
      <c r="B7363" s="305">
        <v>104746</v>
      </c>
      <c r="C7363" s="302" t="s">
        <v>8608</v>
      </c>
      <c r="D7363" s="305" t="s">
        <v>36</v>
      </c>
      <c r="E7363" s="306">
        <v>0.3513</v>
      </c>
    </row>
    <row r="7364" spans="1:5" x14ac:dyDescent="0.25">
      <c r="A7364" s="302" t="s">
        <v>8588</v>
      </c>
      <c r="B7364" s="305">
        <v>98463</v>
      </c>
      <c r="C7364" s="302" t="s">
        <v>8609</v>
      </c>
      <c r="D7364" s="305" t="s">
        <v>36</v>
      </c>
      <c r="E7364" s="306">
        <v>0.60540000000000005</v>
      </c>
    </row>
    <row r="7365" spans="1:5" x14ac:dyDescent="0.25">
      <c r="A7365" s="302" t="s">
        <v>8610</v>
      </c>
      <c r="B7365" s="305">
        <v>95676</v>
      </c>
      <c r="C7365" s="302" t="s">
        <v>937</v>
      </c>
      <c r="D7365" s="305" t="s">
        <v>36</v>
      </c>
      <c r="E7365" s="306">
        <v>0.09</v>
      </c>
    </row>
    <row r="7366" spans="1:5" x14ac:dyDescent="0.25">
      <c r="A7366" s="302" t="s">
        <v>8610</v>
      </c>
      <c r="B7366" s="305">
        <v>105135</v>
      </c>
      <c r="C7366" s="302" t="s">
        <v>8611</v>
      </c>
      <c r="D7366" s="305" t="s">
        <v>36</v>
      </c>
      <c r="E7366" s="306">
        <v>2.63E-2</v>
      </c>
    </row>
    <row r="7367" spans="1:5" x14ac:dyDescent="0.25">
      <c r="A7367" s="302" t="s">
        <v>8610</v>
      </c>
      <c r="B7367" s="305">
        <v>104998</v>
      </c>
      <c r="C7367" s="302" t="s">
        <v>86</v>
      </c>
      <c r="D7367" s="305" t="s">
        <v>36</v>
      </c>
      <c r="E7367" s="306">
        <v>3.73E-2</v>
      </c>
    </row>
    <row r="7368" spans="1:5" x14ac:dyDescent="0.25">
      <c r="A7368" s="302" t="s">
        <v>8610</v>
      </c>
      <c r="B7368" s="305">
        <v>104997</v>
      </c>
      <c r="C7368" s="302" t="s">
        <v>8612</v>
      </c>
      <c r="D7368" s="305" t="s">
        <v>36</v>
      </c>
      <c r="E7368" s="306">
        <v>5.0200000000000002E-2</v>
      </c>
    </row>
    <row r="7369" spans="1:5" x14ac:dyDescent="0.25">
      <c r="A7369" s="302" t="s">
        <v>8610</v>
      </c>
      <c r="B7369" s="305">
        <v>95673</v>
      </c>
      <c r="C7369" s="302" t="s">
        <v>8613</v>
      </c>
      <c r="D7369" s="305" t="s">
        <v>36</v>
      </c>
      <c r="E7369" s="306">
        <v>0.1186</v>
      </c>
    </row>
    <row r="7370" spans="1:5" x14ac:dyDescent="0.25">
      <c r="A7370" s="302" t="s">
        <v>8610</v>
      </c>
      <c r="B7370" s="305">
        <v>95674</v>
      </c>
      <c r="C7370" s="302" t="s">
        <v>8614</v>
      </c>
      <c r="D7370" s="305" t="s">
        <v>36</v>
      </c>
      <c r="E7370" s="306">
        <v>0.1114</v>
      </c>
    </row>
    <row r="7371" spans="1:5" x14ac:dyDescent="0.25">
      <c r="A7371" s="302" t="s">
        <v>8610</v>
      </c>
      <c r="B7371" s="305">
        <v>104992</v>
      </c>
      <c r="C7371" s="302" t="s">
        <v>8615</v>
      </c>
      <c r="D7371" s="305" t="s">
        <v>36</v>
      </c>
      <c r="E7371" s="306">
        <v>2.1399999999999999E-2</v>
      </c>
    </row>
    <row r="7372" spans="1:5" x14ac:dyDescent="0.25">
      <c r="A7372" s="302" t="s">
        <v>8610</v>
      </c>
      <c r="B7372" s="305">
        <v>95675</v>
      </c>
      <c r="C7372" s="302" t="s">
        <v>8616</v>
      </c>
      <c r="D7372" s="305" t="s">
        <v>36</v>
      </c>
      <c r="E7372" s="306">
        <v>0.1118</v>
      </c>
    </row>
    <row r="7373" spans="1:5" x14ac:dyDescent="0.25">
      <c r="A7373" s="302" t="s">
        <v>8610</v>
      </c>
      <c r="B7373" s="305">
        <v>95648</v>
      </c>
      <c r="C7373" s="302" t="s">
        <v>8617</v>
      </c>
      <c r="D7373" s="305" t="s">
        <v>36</v>
      </c>
      <c r="E7373" s="306">
        <v>0.1164</v>
      </c>
    </row>
    <row r="7374" spans="1:5" x14ac:dyDescent="0.25">
      <c r="A7374" s="302" t="s">
        <v>8610</v>
      </c>
      <c r="B7374" s="305">
        <v>95649</v>
      </c>
      <c r="C7374" s="302" t="s">
        <v>8618</v>
      </c>
      <c r="D7374" s="305" t="s">
        <v>36</v>
      </c>
      <c r="E7374" s="306">
        <v>0.1176</v>
      </c>
    </row>
    <row r="7375" spans="1:5" x14ac:dyDescent="0.25">
      <c r="A7375" s="302" t="s">
        <v>8610</v>
      </c>
      <c r="B7375" s="305">
        <v>95650</v>
      </c>
      <c r="C7375" s="302" t="s">
        <v>8619</v>
      </c>
      <c r="D7375" s="305" t="s">
        <v>36</v>
      </c>
      <c r="E7375" s="306">
        <v>0.11899999999999999</v>
      </c>
    </row>
    <row r="7376" spans="1:5" x14ac:dyDescent="0.25">
      <c r="A7376" s="302" t="s">
        <v>8610</v>
      </c>
      <c r="B7376" s="305">
        <v>95651</v>
      </c>
      <c r="C7376" s="302" t="s">
        <v>8620</v>
      </c>
      <c r="D7376" s="305" t="s">
        <v>36</v>
      </c>
      <c r="E7376" s="306">
        <v>0.11899999999999999</v>
      </c>
    </row>
    <row r="7377" spans="1:5" x14ac:dyDescent="0.25">
      <c r="A7377" s="302" t="s">
        <v>8610</v>
      </c>
      <c r="B7377" s="305">
        <v>95652</v>
      </c>
      <c r="C7377" s="302" t="s">
        <v>8621</v>
      </c>
      <c r="D7377" s="305" t="s">
        <v>36</v>
      </c>
      <c r="E7377" s="306">
        <v>0.1048</v>
      </c>
    </row>
    <row r="7378" spans="1:5" x14ac:dyDescent="0.25">
      <c r="A7378" s="302" t="s">
        <v>8610</v>
      </c>
      <c r="B7378" s="305">
        <v>95653</v>
      </c>
      <c r="C7378" s="302" t="s">
        <v>8622</v>
      </c>
      <c r="D7378" s="305" t="s">
        <v>36</v>
      </c>
      <c r="E7378" s="306">
        <v>0.1043</v>
      </c>
    </row>
    <row r="7379" spans="1:5" x14ac:dyDescent="0.25">
      <c r="A7379" s="302" t="s">
        <v>8610</v>
      </c>
      <c r="B7379" s="305">
        <v>95654</v>
      </c>
      <c r="C7379" s="302" t="s">
        <v>8623</v>
      </c>
      <c r="D7379" s="305" t="s">
        <v>36</v>
      </c>
      <c r="E7379" s="306">
        <v>0.1051</v>
      </c>
    </row>
    <row r="7380" spans="1:5" x14ac:dyDescent="0.25">
      <c r="A7380" s="302" t="s">
        <v>8610</v>
      </c>
      <c r="B7380" s="305">
        <v>95655</v>
      </c>
      <c r="C7380" s="302" t="s">
        <v>8624</v>
      </c>
      <c r="D7380" s="305" t="s">
        <v>36</v>
      </c>
      <c r="E7380" s="306">
        <v>0.10489999999999999</v>
      </c>
    </row>
    <row r="7381" spans="1:5" x14ac:dyDescent="0.25">
      <c r="A7381" s="302" t="s">
        <v>8610</v>
      </c>
      <c r="B7381" s="305">
        <v>95657</v>
      </c>
      <c r="C7381" s="302" t="s">
        <v>8625</v>
      </c>
      <c r="D7381" s="305" t="s">
        <v>36</v>
      </c>
      <c r="E7381" s="306">
        <v>0.35349999999999998</v>
      </c>
    </row>
    <row r="7382" spans="1:5" x14ac:dyDescent="0.25">
      <c r="A7382" s="302" t="s">
        <v>8610</v>
      </c>
      <c r="B7382" s="305">
        <v>95658</v>
      </c>
      <c r="C7382" s="302" t="s">
        <v>8626</v>
      </c>
      <c r="D7382" s="305" t="s">
        <v>36</v>
      </c>
      <c r="E7382" s="306">
        <v>0.3402</v>
      </c>
    </row>
    <row r="7383" spans="1:5" x14ac:dyDescent="0.25">
      <c r="A7383" s="302" t="s">
        <v>8610</v>
      </c>
      <c r="B7383" s="305">
        <v>95659</v>
      </c>
      <c r="C7383" s="302" t="s">
        <v>8627</v>
      </c>
      <c r="D7383" s="305" t="s">
        <v>36</v>
      </c>
      <c r="E7383" s="306">
        <v>0.3377</v>
      </c>
    </row>
    <row r="7384" spans="1:5" x14ac:dyDescent="0.25">
      <c r="A7384" s="302" t="s">
        <v>8610</v>
      </c>
      <c r="B7384" s="305">
        <v>95660</v>
      </c>
      <c r="C7384" s="302" t="s">
        <v>8628</v>
      </c>
      <c r="D7384" s="305" t="s">
        <v>36</v>
      </c>
      <c r="E7384" s="306">
        <v>0.33500000000000002</v>
      </c>
    </row>
    <row r="7385" spans="1:5" x14ac:dyDescent="0.25">
      <c r="A7385" s="302" t="s">
        <v>8610</v>
      </c>
      <c r="B7385" s="305">
        <v>95661</v>
      </c>
      <c r="C7385" s="302" t="s">
        <v>8629</v>
      </c>
      <c r="D7385" s="305" t="s">
        <v>36</v>
      </c>
      <c r="E7385" s="306">
        <v>0.31480000000000002</v>
      </c>
    </row>
    <row r="7386" spans="1:5" x14ac:dyDescent="0.25">
      <c r="A7386" s="302" t="s">
        <v>8610</v>
      </c>
      <c r="B7386" s="305">
        <v>95662</v>
      </c>
      <c r="C7386" s="302" t="s">
        <v>8630</v>
      </c>
      <c r="D7386" s="305" t="s">
        <v>36</v>
      </c>
      <c r="E7386" s="306">
        <v>0.30170000000000002</v>
      </c>
    </row>
    <row r="7387" spans="1:5" x14ac:dyDescent="0.25">
      <c r="A7387" s="302" t="s">
        <v>8610</v>
      </c>
      <c r="B7387" s="305">
        <v>95663</v>
      </c>
      <c r="C7387" s="302" t="s">
        <v>8631</v>
      </c>
      <c r="D7387" s="305" t="s">
        <v>36</v>
      </c>
      <c r="E7387" s="306">
        <v>0.29930000000000001</v>
      </c>
    </row>
    <row r="7388" spans="1:5" x14ac:dyDescent="0.25">
      <c r="A7388" s="302" t="s">
        <v>8610</v>
      </c>
      <c r="B7388" s="305">
        <v>95664</v>
      </c>
      <c r="C7388" s="302" t="s">
        <v>8632</v>
      </c>
      <c r="D7388" s="305" t="s">
        <v>36</v>
      </c>
      <c r="E7388" s="306">
        <v>0.29680000000000001</v>
      </c>
    </row>
    <row r="7389" spans="1:5" x14ac:dyDescent="0.25">
      <c r="A7389" s="302" t="s">
        <v>8610</v>
      </c>
      <c r="B7389" s="305">
        <v>95665</v>
      </c>
      <c r="C7389" s="302" t="s">
        <v>8633</v>
      </c>
      <c r="D7389" s="305" t="s">
        <v>36</v>
      </c>
      <c r="E7389" s="306">
        <v>0.34260000000000002</v>
      </c>
    </row>
    <row r="7390" spans="1:5" x14ac:dyDescent="0.25">
      <c r="A7390" s="302" t="s">
        <v>8610</v>
      </c>
      <c r="B7390" s="305">
        <v>95666</v>
      </c>
      <c r="C7390" s="302" t="s">
        <v>8634</v>
      </c>
      <c r="D7390" s="305" t="s">
        <v>36</v>
      </c>
      <c r="E7390" s="306">
        <v>0.33739999999999998</v>
      </c>
    </row>
    <row r="7391" spans="1:5" x14ac:dyDescent="0.25">
      <c r="A7391" s="302" t="s">
        <v>8610</v>
      </c>
      <c r="B7391" s="305">
        <v>95667</v>
      </c>
      <c r="C7391" s="302" t="s">
        <v>8635</v>
      </c>
      <c r="D7391" s="305" t="s">
        <v>36</v>
      </c>
      <c r="E7391" s="306">
        <v>0.33679999999999999</v>
      </c>
    </row>
    <row r="7392" spans="1:5" x14ac:dyDescent="0.25">
      <c r="A7392" s="302" t="s">
        <v>8610</v>
      </c>
      <c r="B7392" s="305">
        <v>95668</v>
      </c>
      <c r="C7392" s="302" t="s">
        <v>8636</v>
      </c>
      <c r="D7392" s="305" t="s">
        <v>36</v>
      </c>
      <c r="E7392" s="306">
        <v>0.33489999999999998</v>
      </c>
    </row>
    <row r="7393" spans="1:5" x14ac:dyDescent="0.25">
      <c r="A7393" s="302" t="s">
        <v>8610</v>
      </c>
      <c r="B7393" s="305">
        <v>95669</v>
      </c>
      <c r="C7393" s="302" t="s">
        <v>8637</v>
      </c>
      <c r="D7393" s="305" t="s">
        <v>36</v>
      </c>
      <c r="E7393" s="306">
        <v>0.31419999999999998</v>
      </c>
    </row>
    <row r="7394" spans="1:5" x14ac:dyDescent="0.25">
      <c r="A7394" s="302" t="s">
        <v>8610</v>
      </c>
      <c r="B7394" s="305">
        <v>95670</v>
      </c>
      <c r="C7394" s="302" t="s">
        <v>8638</v>
      </c>
      <c r="D7394" s="305" t="s">
        <v>36</v>
      </c>
      <c r="E7394" s="306">
        <v>0.30719999999999997</v>
      </c>
    </row>
    <row r="7395" spans="1:5" x14ac:dyDescent="0.25">
      <c r="A7395" s="302" t="s">
        <v>8610</v>
      </c>
      <c r="B7395" s="305">
        <v>95671</v>
      </c>
      <c r="C7395" s="302" t="s">
        <v>8639</v>
      </c>
      <c r="D7395" s="305" t="s">
        <v>36</v>
      </c>
      <c r="E7395" s="306">
        <v>0.30640000000000001</v>
      </c>
    </row>
    <row r="7396" spans="1:5" x14ac:dyDescent="0.25">
      <c r="A7396" s="302" t="s">
        <v>8610</v>
      </c>
      <c r="B7396" s="305">
        <v>95672</v>
      </c>
      <c r="C7396" s="302" t="s">
        <v>8640</v>
      </c>
      <c r="D7396" s="305" t="s">
        <v>36</v>
      </c>
      <c r="E7396" s="306">
        <v>0.3044</v>
      </c>
    </row>
    <row r="7397" spans="1:5" x14ac:dyDescent="0.25">
      <c r="A7397" s="302" t="s">
        <v>8610</v>
      </c>
      <c r="B7397" s="305">
        <v>97741</v>
      </c>
      <c r="C7397" s="302" t="s">
        <v>8641</v>
      </c>
      <c r="D7397" s="305" t="s">
        <v>36</v>
      </c>
      <c r="E7397" s="306">
        <v>0.39789999999999998</v>
      </c>
    </row>
    <row r="7398" spans="1:5" x14ac:dyDescent="0.25">
      <c r="A7398" s="302" t="s">
        <v>8610</v>
      </c>
      <c r="B7398" s="305">
        <v>95641</v>
      </c>
      <c r="C7398" s="302" t="s">
        <v>8642</v>
      </c>
      <c r="D7398" s="305" t="s">
        <v>36</v>
      </c>
      <c r="E7398" s="306">
        <v>0.38850000000000001</v>
      </c>
    </row>
    <row r="7399" spans="1:5" x14ac:dyDescent="0.25">
      <c r="A7399" s="302" t="s">
        <v>8610</v>
      </c>
      <c r="B7399" s="305">
        <v>95642</v>
      </c>
      <c r="C7399" s="302" t="s">
        <v>8643</v>
      </c>
      <c r="D7399" s="305" t="s">
        <v>36</v>
      </c>
      <c r="E7399" s="306">
        <v>0.38819999999999999</v>
      </c>
    </row>
    <row r="7400" spans="1:5" x14ac:dyDescent="0.25">
      <c r="A7400" s="302" t="s">
        <v>8610</v>
      </c>
      <c r="B7400" s="305">
        <v>95643</v>
      </c>
      <c r="C7400" s="302" t="s">
        <v>8644</v>
      </c>
      <c r="D7400" s="305" t="s">
        <v>36</v>
      </c>
      <c r="E7400" s="306">
        <v>0.38540000000000002</v>
      </c>
    </row>
    <row r="7401" spans="1:5" x14ac:dyDescent="0.25">
      <c r="A7401" s="302" t="s">
        <v>8610</v>
      </c>
      <c r="B7401" s="305">
        <v>95644</v>
      </c>
      <c r="C7401" s="302" t="s">
        <v>85</v>
      </c>
      <c r="D7401" s="305" t="s">
        <v>36</v>
      </c>
      <c r="E7401" s="306">
        <v>0.33439999999999998</v>
      </c>
    </row>
    <row r="7402" spans="1:5" x14ac:dyDescent="0.25">
      <c r="A7402" s="302" t="s">
        <v>8610</v>
      </c>
      <c r="B7402" s="305">
        <v>95645</v>
      </c>
      <c r="C7402" s="302" t="s">
        <v>8645</v>
      </c>
      <c r="D7402" s="305" t="s">
        <v>36</v>
      </c>
      <c r="E7402" s="306">
        <v>0.32240000000000002</v>
      </c>
    </row>
    <row r="7403" spans="1:5" x14ac:dyDescent="0.25">
      <c r="A7403" s="302" t="s">
        <v>8610</v>
      </c>
      <c r="B7403" s="305">
        <v>95646</v>
      </c>
      <c r="C7403" s="302" t="s">
        <v>8646</v>
      </c>
      <c r="D7403" s="305" t="s">
        <v>36</v>
      </c>
      <c r="E7403" s="306">
        <v>0.32100000000000001</v>
      </c>
    </row>
    <row r="7404" spans="1:5" x14ac:dyDescent="0.25">
      <c r="A7404" s="302" t="s">
        <v>8610</v>
      </c>
      <c r="B7404" s="305">
        <v>95647</v>
      </c>
      <c r="C7404" s="302" t="s">
        <v>8647</v>
      </c>
      <c r="D7404" s="305" t="s">
        <v>36</v>
      </c>
      <c r="E7404" s="306">
        <v>0.31840000000000002</v>
      </c>
    </row>
    <row r="7405" spans="1:5" x14ac:dyDescent="0.25">
      <c r="A7405" s="302" t="s">
        <v>8610</v>
      </c>
      <c r="B7405" s="305">
        <v>95636</v>
      </c>
      <c r="C7405" s="302" t="s">
        <v>8648</v>
      </c>
      <c r="D7405" s="305" t="s">
        <v>36</v>
      </c>
      <c r="E7405" s="306">
        <v>0.43269999999999997</v>
      </c>
    </row>
    <row r="7406" spans="1:5" x14ac:dyDescent="0.25">
      <c r="A7406" s="302" t="s">
        <v>8610</v>
      </c>
      <c r="B7406" s="305">
        <v>95637</v>
      </c>
      <c r="C7406" s="302" t="s">
        <v>8649</v>
      </c>
      <c r="D7406" s="305" t="s">
        <v>36</v>
      </c>
      <c r="E7406" s="306">
        <v>0.38800000000000001</v>
      </c>
    </row>
    <row r="7407" spans="1:5" x14ac:dyDescent="0.25">
      <c r="A7407" s="302" t="s">
        <v>8610</v>
      </c>
      <c r="B7407" s="305">
        <v>95638</v>
      </c>
      <c r="C7407" s="302" t="s">
        <v>8650</v>
      </c>
      <c r="D7407" s="305" t="s">
        <v>36</v>
      </c>
      <c r="E7407" s="306">
        <v>0.3715</v>
      </c>
    </row>
    <row r="7408" spans="1:5" x14ac:dyDescent="0.25">
      <c r="A7408" s="302" t="s">
        <v>8610</v>
      </c>
      <c r="B7408" s="305">
        <v>95639</v>
      </c>
      <c r="C7408" s="302" t="s">
        <v>8651</v>
      </c>
      <c r="D7408" s="305" t="s">
        <v>36</v>
      </c>
      <c r="E7408" s="306">
        <v>0.32250000000000001</v>
      </c>
    </row>
    <row r="7409" spans="1:5" x14ac:dyDescent="0.25">
      <c r="A7409" s="302" t="s">
        <v>8610</v>
      </c>
      <c r="B7409" s="305">
        <v>95634</v>
      </c>
      <c r="C7409" s="302" t="s">
        <v>8652</v>
      </c>
      <c r="D7409" s="305" t="s">
        <v>36</v>
      </c>
      <c r="E7409" s="306">
        <v>0.27379999999999999</v>
      </c>
    </row>
    <row r="7410" spans="1:5" x14ac:dyDescent="0.25">
      <c r="A7410" s="302" t="s">
        <v>8610</v>
      </c>
      <c r="B7410" s="305">
        <v>95635</v>
      </c>
      <c r="C7410" s="302" t="s">
        <v>8653</v>
      </c>
      <c r="D7410" s="305" t="s">
        <v>36</v>
      </c>
      <c r="E7410" s="306">
        <v>0.30349999999999999</v>
      </c>
    </row>
    <row r="7411" spans="1:5" x14ac:dyDescent="0.25">
      <c r="A7411" s="302" t="s">
        <v>8654</v>
      </c>
      <c r="B7411" s="305">
        <v>98751</v>
      </c>
      <c r="C7411" s="302" t="s">
        <v>8655</v>
      </c>
      <c r="D7411" s="305" t="s">
        <v>8</v>
      </c>
      <c r="E7411" s="306">
        <v>0.28389999999999999</v>
      </c>
    </row>
    <row r="7412" spans="1:5" x14ac:dyDescent="0.25">
      <c r="A7412" s="302" t="s">
        <v>8654</v>
      </c>
      <c r="B7412" s="305">
        <v>98746</v>
      </c>
      <c r="C7412" s="302" t="s">
        <v>8656</v>
      </c>
      <c r="D7412" s="305" t="s">
        <v>8</v>
      </c>
      <c r="E7412" s="306">
        <v>0.57069999999999999</v>
      </c>
    </row>
    <row r="7413" spans="1:5" x14ac:dyDescent="0.25">
      <c r="A7413" s="302" t="s">
        <v>8654</v>
      </c>
      <c r="B7413" s="305">
        <v>98753</v>
      </c>
      <c r="C7413" s="302" t="s">
        <v>8657</v>
      </c>
      <c r="D7413" s="305" t="s">
        <v>8</v>
      </c>
      <c r="E7413" s="306">
        <v>0.16669999999999999</v>
      </c>
    </row>
    <row r="7414" spans="1:5" x14ac:dyDescent="0.25">
      <c r="A7414" s="302" t="s">
        <v>8654</v>
      </c>
      <c r="B7414" s="305">
        <v>98750</v>
      </c>
      <c r="C7414" s="302" t="s">
        <v>8658</v>
      </c>
      <c r="D7414" s="305" t="s">
        <v>8</v>
      </c>
      <c r="E7414" s="306">
        <v>0.39800000000000002</v>
      </c>
    </row>
    <row r="7415" spans="1:5" x14ac:dyDescent="0.25">
      <c r="A7415" s="302" t="s">
        <v>8654</v>
      </c>
      <c r="B7415" s="305">
        <v>98749</v>
      </c>
      <c r="C7415" s="302" t="s">
        <v>8659</v>
      </c>
      <c r="D7415" s="305" t="s">
        <v>8</v>
      </c>
      <c r="E7415" s="306">
        <v>0.4778</v>
      </c>
    </row>
    <row r="7416" spans="1:5" x14ac:dyDescent="0.25">
      <c r="A7416" s="302" t="s">
        <v>8654</v>
      </c>
      <c r="B7416" s="305">
        <v>98752</v>
      </c>
      <c r="C7416" s="302" t="s">
        <v>8660</v>
      </c>
      <c r="D7416" s="305" t="s">
        <v>8</v>
      </c>
      <c r="E7416" s="306">
        <v>0.21440000000000001</v>
      </c>
    </row>
    <row r="7417" spans="1:5" x14ac:dyDescent="0.25">
      <c r="A7417" s="302" t="s">
        <v>8661</v>
      </c>
      <c r="B7417" s="305">
        <v>98529</v>
      </c>
      <c r="C7417" s="302" t="s">
        <v>8662</v>
      </c>
      <c r="D7417" s="305" t="s">
        <v>36</v>
      </c>
      <c r="E7417" s="306">
        <v>1</v>
      </c>
    </row>
    <row r="7418" spans="1:5" x14ac:dyDescent="0.25">
      <c r="A7418" s="302" t="s">
        <v>8661</v>
      </c>
      <c r="B7418" s="305">
        <v>98530</v>
      </c>
      <c r="C7418" s="302" t="s">
        <v>8663</v>
      </c>
      <c r="D7418" s="305" t="s">
        <v>36</v>
      </c>
      <c r="E7418" s="306">
        <v>1</v>
      </c>
    </row>
    <row r="7419" spans="1:5" x14ac:dyDescent="0.25">
      <c r="A7419" s="302" t="s">
        <v>8661</v>
      </c>
      <c r="B7419" s="305">
        <v>98531</v>
      </c>
      <c r="C7419" s="302" t="s">
        <v>8664</v>
      </c>
      <c r="D7419" s="305" t="s">
        <v>36</v>
      </c>
      <c r="E7419" s="306">
        <v>0.68530000000000002</v>
      </c>
    </row>
    <row r="7420" spans="1:5" x14ac:dyDescent="0.25">
      <c r="A7420" s="302" t="s">
        <v>8661</v>
      </c>
      <c r="B7420" s="305">
        <v>98524</v>
      </c>
      <c r="C7420" s="302" t="s">
        <v>8665</v>
      </c>
      <c r="D7420" s="305" t="s">
        <v>237</v>
      </c>
      <c r="E7420" s="306">
        <v>1</v>
      </c>
    </row>
    <row r="7421" spans="1:5" x14ac:dyDescent="0.25">
      <c r="A7421" s="302" t="s">
        <v>8661</v>
      </c>
      <c r="B7421" s="305">
        <v>98525</v>
      </c>
      <c r="C7421" s="302" t="s">
        <v>8666</v>
      </c>
      <c r="D7421" s="305" t="s">
        <v>237</v>
      </c>
      <c r="E7421" s="306">
        <v>0.39129999999999998</v>
      </c>
    </row>
    <row r="7422" spans="1:5" x14ac:dyDescent="0.25">
      <c r="A7422" s="302" t="s">
        <v>8661</v>
      </c>
      <c r="B7422" s="305">
        <v>98533</v>
      </c>
      <c r="C7422" s="302" t="s">
        <v>8667</v>
      </c>
      <c r="D7422" s="305" t="s">
        <v>36</v>
      </c>
      <c r="E7422" s="306">
        <v>0.57330000000000003</v>
      </c>
    </row>
    <row r="7423" spans="1:5" x14ac:dyDescent="0.25">
      <c r="A7423" s="302" t="s">
        <v>8661</v>
      </c>
      <c r="B7423" s="305">
        <v>98534</v>
      </c>
      <c r="C7423" s="302" t="s">
        <v>8668</v>
      </c>
      <c r="D7423" s="305" t="s">
        <v>36</v>
      </c>
      <c r="E7423" s="306">
        <v>0.56369999999999998</v>
      </c>
    </row>
    <row r="7424" spans="1:5" x14ac:dyDescent="0.25">
      <c r="A7424" s="302" t="s">
        <v>8661</v>
      </c>
      <c r="B7424" s="305">
        <v>98535</v>
      </c>
      <c r="C7424" s="302" t="s">
        <v>8669</v>
      </c>
      <c r="D7424" s="305" t="s">
        <v>36</v>
      </c>
      <c r="E7424" s="306">
        <v>0.60870000000000002</v>
      </c>
    </row>
    <row r="7425" spans="1:5" x14ac:dyDescent="0.25">
      <c r="A7425" s="302" t="s">
        <v>8661</v>
      </c>
      <c r="B7425" s="305">
        <v>98532</v>
      </c>
      <c r="C7425" s="302" t="s">
        <v>8670</v>
      </c>
      <c r="D7425" s="305" t="s">
        <v>36</v>
      </c>
      <c r="E7425" s="306">
        <v>0.4723</v>
      </c>
    </row>
    <row r="7426" spans="1:5" x14ac:dyDescent="0.25">
      <c r="A7426" s="302" t="s">
        <v>8661</v>
      </c>
      <c r="B7426" s="305">
        <v>98526</v>
      </c>
      <c r="C7426" s="302" t="s">
        <v>8671</v>
      </c>
      <c r="D7426" s="305" t="s">
        <v>36</v>
      </c>
      <c r="E7426" s="306">
        <v>0.65010000000000001</v>
      </c>
    </row>
    <row r="7427" spans="1:5" x14ac:dyDescent="0.25">
      <c r="A7427" s="302" t="s">
        <v>8661</v>
      </c>
      <c r="B7427" s="305">
        <v>98527</v>
      </c>
      <c r="C7427" s="302" t="s">
        <v>8672</v>
      </c>
      <c r="D7427" s="305" t="s">
        <v>36</v>
      </c>
      <c r="E7427" s="306">
        <v>0.6502</v>
      </c>
    </row>
    <row r="7428" spans="1:5" x14ac:dyDescent="0.25">
      <c r="A7428" s="302" t="s">
        <v>8661</v>
      </c>
      <c r="B7428" s="305">
        <v>98528</v>
      </c>
      <c r="C7428" s="302" t="s">
        <v>8673</v>
      </c>
      <c r="D7428" s="305" t="s">
        <v>36</v>
      </c>
      <c r="E7428" s="306">
        <v>0.65010000000000001</v>
      </c>
    </row>
    <row r="7429" spans="1:5" x14ac:dyDescent="0.25">
      <c r="A7429" s="302" t="s">
        <v>8674</v>
      </c>
      <c r="B7429" s="305">
        <v>94232</v>
      </c>
      <c r="C7429" s="302" t="s">
        <v>8675</v>
      </c>
      <c r="D7429" s="305" t="s">
        <v>36</v>
      </c>
      <c r="E7429" s="306">
        <v>0.96089999999999998</v>
      </c>
    </row>
    <row r="7430" spans="1:5" x14ac:dyDescent="0.25">
      <c r="A7430" s="302" t="s">
        <v>8674</v>
      </c>
      <c r="B7430" s="305">
        <v>100434</v>
      </c>
      <c r="C7430" s="302" t="s">
        <v>8676</v>
      </c>
      <c r="D7430" s="305" t="s">
        <v>8</v>
      </c>
      <c r="E7430" s="306">
        <v>5.8700000000000002E-2</v>
      </c>
    </row>
    <row r="7431" spans="1:5" x14ac:dyDescent="0.25">
      <c r="A7431" s="302" t="s">
        <v>8674</v>
      </c>
      <c r="B7431" s="305">
        <v>94229</v>
      </c>
      <c r="C7431" s="302" t="s">
        <v>1118</v>
      </c>
      <c r="D7431" s="305" t="s">
        <v>8</v>
      </c>
      <c r="E7431" s="306">
        <v>0.1515</v>
      </c>
    </row>
    <row r="7432" spans="1:5" x14ac:dyDescent="0.25">
      <c r="A7432" s="302" t="s">
        <v>8674</v>
      </c>
      <c r="B7432" s="305">
        <v>94227</v>
      </c>
      <c r="C7432" s="302" t="s">
        <v>8677</v>
      </c>
      <c r="D7432" s="305" t="s">
        <v>8</v>
      </c>
      <c r="E7432" s="306">
        <v>0.16850000000000001</v>
      </c>
    </row>
    <row r="7433" spans="1:5" x14ac:dyDescent="0.25">
      <c r="A7433" s="302" t="s">
        <v>8674</v>
      </c>
      <c r="B7433" s="305">
        <v>94228</v>
      </c>
      <c r="C7433" s="302" t="s">
        <v>8678</v>
      </c>
      <c r="D7433" s="305" t="s">
        <v>8</v>
      </c>
      <c r="E7433" s="306">
        <v>0.16619999999999999</v>
      </c>
    </row>
    <row r="7434" spans="1:5" x14ac:dyDescent="0.25">
      <c r="A7434" s="302" t="s">
        <v>8674</v>
      </c>
      <c r="B7434" s="305">
        <v>94219</v>
      </c>
      <c r="C7434" s="302" t="s">
        <v>8679</v>
      </c>
      <c r="D7434" s="305" t="s">
        <v>8</v>
      </c>
      <c r="E7434" s="306">
        <v>0.41220000000000001</v>
      </c>
    </row>
    <row r="7435" spans="1:5" x14ac:dyDescent="0.25">
      <c r="A7435" s="302" t="s">
        <v>8674</v>
      </c>
      <c r="B7435" s="305">
        <v>94220</v>
      </c>
      <c r="C7435" s="302" t="s">
        <v>8680</v>
      </c>
      <c r="D7435" s="305" t="s">
        <v>8</v>
      </c>
      <c r="E7435" s="306">
        <v>0.27829999999999999</v>
      </c>
    </row>
    <row r="7436" spans="1:5" x14ac:dyDescent="0.25">
      <c r="A7436" s="302" t="s">
        <v>8674</v>
      </c>
      <c r="B7436" s="305">
        <v>94221</v>
      </c>
      <c r="C7436" s="302" t="s">
        <v>8681</v>
      </c>
      <c r="D7436" s="305" t="s">
        <v>8</v>
      </c>
      <c r="E7436" s="306">
        <v>0.30449999999999999</v>
      </c>
    </row>
    <row r="7437" spans="1:5" x14ac:dyDescent="0.25">
      <c r="A7437" s="302" t="s">
        <v>8674</v>
      </c>
      <c r="B7437" s="305">
        <v>94222</v>
      </c>
      <c r="C7437" s="302" t="s">
        <v>8682</v>
      </c>
      <c r="D7437" s="305" t="s">
        <v>8</v>
      </c>
      <c r="E7437" s="306">
        <v>0.19400000000000001</v>
      </c>
    </row>
    <row r="7438" spans="1:5" x14ac:dyDescent="0.25">
      <c r="A7438" s="302" t="s">
        <v>8674</v>
      </c>
      <c r="B7438" s="305">
        <v>94451</v>
      </c>
      <c r="C7438" s="302" t="s">
        <v>8683</v>
      </c>
      <c r="D7438" s="305" t="s">
        <v>8</v>
      </c>
      <c r="E7438" s="306">
        <v>3.6299999999999999E-2</v>
      </c>
    </row>
    <row r="7439" spans="1:5" x14ac:dyDescent="0.25">
      <c r="A7439" s="302" t="s">
        <v>8674</v>
      </c>
      <c r="B7439" s="305">
        <v>94223</v>
      </c>
      <c r="C7439" s="302" t="s">
        <v>8684</v>
      </c>
      <c r="D7439" s="305" t="s">
        <v>8</v>
      </c>
      <c r="E7439" s="306">
        <v>3.9800000000000002E-2</v>
      </c>
    </row>
    <row r="7440" spans="1:5" x14ac:dyDescent="0.25">
      <c r="A7440" s="302" t="s">
        <v>8674</v>
      </c>
      <c r="B7440" s="305">
        <v>100325</v>
      </c>
      <c r="C7440" s="302" t="s">
        <v>8685</v>
      </c>
      <c r="D7440" s="305" t="s">
        <v>8</v>
      </c>
      <c r="E7440" s="306">
        <v>2.6700000000000002E-2</v>
      </c>
    </row>
    <row r="7441" spans="1:5" x14ac:dyDescent="0.25">
      <c r="A7441" s="302" t="s">
        <v>8674</v>
      </c>
      <c r="B7441" s="305">
        <v>94224</v>
      </c>
      <c r="C7441" s="302" t="s">
        <v>8686</v>
      </c>
      <c r="D7441" s="305" t="s">
        <v>8</v>
      </c>
      <c r="E7441" s="306">
        <v>0.84230000000000005</v>
      </c>
    </row>
    <row r="7442" spans="1:5" x14ac:dyDescent="0.25">
      <c r="A7442" s="302" t="s">
        <v>8674</v>
      </c>
      <c r="B7442" s="305">
        <v>100330</v>
      </c>
      <c r="C7442" s="302" t="s">
        <v>8687</v>
      </c>
      <c r="D7442" s="305" t="s">
        <v>237</v>
      </c>
      <c r="E7442" s="306">
        <v>0.44390000000000002</v>
      </c>
    </row>
    <row r="7443" spans="1:5" x14ac:dyDescent="0.25">
      <c r="A7443" s="302" t="s">
        <v>8674</v>
      </c>
      <c r="B7443" s="305">
        <v>100331</v>
      </c>
      <c r="C7443" s="302" t="s">
        <v>8688</v>
      </c>
      <c r="D7443" s="305" t="s">
        <v>237</v>
      </c>
      <c r="E7443" s="306">
        <v>0.54569999999999996</v>
      </c>
    </row>
    <row r="7444" spans="1:5" x14ac:dyDescent="0.25">
      <c r="A7444" s="302" t="s">
        <v>8674</v>
      </c>
      <c r="B7444" s="305">
        <v>100328</v>
      </c>
      <c r="C7444" s="302" t="s">
        <v>8689</v>
      </c>
      <c r="D7444" s="305" t="s">
        <v>237</v>
      </c>
      <c r="E7444" s="306">
        <v>0.4491</v>
      </c>
    </row>
    <row r="7445" spans="1:5" x14ac:dyDescent="0.25">
      <c r="A7445" s="302" t="s">
        <v>8674</v>
      </c>
      <c r="B7445" s="305">
        <v>100329</v>
      </c>
      <c r="C7445" s="302" t="s">
        <v>8690</v>
      </c>
      <c r="D7445" s="305" t="s">
        <v>237</v>
      </c>
      <c r="E7445" s="306">
        <v>0.53269999999999995</v>
      </c>
    </row>
    <row r="7446" spans="1:5" x14ac:dyDescent="0.25">
      <c r="A7446" s="302" t="s">
        <v>8674</v>
      </c>
      <c r="B7446" s="305">
        <v>94231</v>
      </c>
      <c r="C7446" s="302" t="s">
        <v>8691</v>
      </c>
      <c r="D7446" s="305" t="s">
        <v>8</v>
      </c>
      <c r="E7446" s="306">
        <v>0.14729999999999999</v>
      </c>
    </row>
    <row r="7447" spans="1:5" x14ac:dyDescent="0.25">
      <c r="A7447" s="302" t="s">
        <v>8674</v>
      </c>
      <c r="B7447" s="305">
        <v>100435</v>
      </c>
      <c r="C7447" s="302" t="s">
        <v>8692</v>
      </c>
      <c r="D7447" s="305" t="s">
        <v>8</v>
      </c>
      <c r="E7447" s="306">
        <v>0.11070000000000001</v>
      </c>
    </row>
    <row r="7448" spans="1:5" x14ac:dyDescent="0.25">
      <c r="A7448" s="302" t="s">
        <v>8674</v>
      </c>
      <c r="B7448" s="305">
        <v>100327</v>
      </c>
      <c r="C7448" s="302" t="s">
        <v>8693</v>
      </c>
      <c r="D7448" s="305" t="s">
        <v>8</v>
      </c>
      <c r="E7448" s="306">
        <v>0.1525</v>
      </c>
    </row>
    <row r="7449" spans="1:5" x14ac:dyDescent="0.25">
      <c r="A7449" s="302" t="s">
        <v>8674</v>
      </c>
      <c r="B7449" s="305">
        <v>94226</v>
      </c>
      <c r="C7449" s="302" t="s">
        <v>8694</v>
      </c>
      <c r="D7449" s="305" t="s">
        <v>237</v>
      </c>
      <c r="E7449" s="306">
        <v>0.4602</v>
      </c>
    </row>
    <row r="7450" spans="1:5" x14ac:dyDescent="0.25">
      <c r="A7450" s="302" t="s">
        <v>8674</v>
      </c>
      <c r="B7450" s="305">
        <v>94201</v>
      </c>
      <c r="C7450" s="302" t="s">
        <v>8695</v>
      </c>
      <c r="D7450" s="305" t="s">
        <v>237</v>
      </c>
      <c r="E7450" s="306">
        <v>0.17319999999999999</v>
      </c>
    </row>
    <row r="7451" spans="1:5" x14ac:dyDescent="0.25">
      <c r="A7451" s="302" t="s">
        <v>8674</v>
      </c>
      <c r="B7451" s="305">
        <v>94204</v>
      </c>
      <c r="C7451" s="302" t="s">
        <v>8696</v>
      </c>
      <c r="D7451" s="305" t="s">
        <v>237</v>
      </c>
      <c r="E7451" s="306">
        <v>0.22450000000000001</v>
      </c>
    </row>
    <row r="7452" spans="1:5" x14ac:dyDescent="0.25">
      <c r="A7452" s="302" t="s">
        <v>8674</v>
      </c>
      <c r="B7452" s="305">
        <v>94447</v>
      </c>
      <c r="C7452" s="302" t="s">
        <v>8697</v>
      </c>
      <c r="D7452" s="305" t="s">
        <v>237</v>
      </c>
      <c r="E7452" s="306">
        <v>0.17319999999999999</v>
      </c>
    </row>
    <row r="7453" spans="1:5" x14ac:dyDescent="0.25">
      <c r="A7453" s="302" t="s">
        <v>8674</v>
      </c>
      <c r="B7453" s="305">
        <v>94448</v>
      </c>
      <c r="C7453" s="302" t="s">
        <v>8698</v>
      </c>
      <c r="D7453" s="305" t="s">
        <v>237</v>
      </c>
      <c r="E7453" s="306">
        <v>0.22450000000000001</v>
      </c>
    </row>
    <row r="7454" spans="1:5" x14ac:dyDescent="0.25">
      <c r="A7454" s="302" t="s">
        <v>8674</v>
      </c>
      <c r="B7454" s="305">
        <v>94445</v>
      </c>
      <c r="C7454" s="302" t="s">
        <v>8699</v>
      </c>
      <c r="D7454" s="305" t="s">
        <v>237</v>
      </c>
      <c r="E7454" s="306">
        <v>0.17319999999999999</v>
      </c>
    </row>
    <row r="7455" spans="1:5" x14ac:dyDescent="0.25">
      <c r="A7455" s="302" t="s">
        <v>8674</v>
      </c>
      <c r="B7455" s="305">
        <v>94446</v>
      </c>
      <c r="C7455" s="302" t="s">
        <v>8700</v>
      </c>
      <c r="D7455" s="305" t="s">
        <v>237</v>
      </c>
      <c r="E7455" s="306">
        <v>0.22450000000000001</v>
      </c>
    </row>
    <row r="7456" spans="1:5" x14ac:dyDescent="0.25">
      <c r="A7456" s="302" t="s">
        <v>8674</v>
      </c>
      <c r="B7456" s="305">
        <v>94440</v>
      </c>
      <c r="C7456" s="302" t="s">
        <v>8701</v>
      </c>
      <c r="D7456" s="305" t="s">
        <v>237</v>
      </c>
      <c r="E7456" s="306">
        <v>0.1537</v>
      </c>
    </row>
    <row r="7457" spans="1:5" x14ac:dyDescent="0.25">
      <c r="A7457" s="302" t="s">
        <v>8674</v>
      </c>
      <c r="B7457" s="305">
        <v>94441</v>
      </c>
      <c r="C7457" s="302" t="s">
        <v>8702</v>
      </c>
      <c r="D7457" s="305" t="s">
        <v>237</v>
      </c>
      <c r="E7457" s="306">
        <v>0.1976</v>
      </c>
    </row>
    <row r="7458" spans="1:5" x14ac:dyDescent="0.25">
      <c r="A7458" s="302" t="s">
        <v>8674</v>
      </c>
      <c r="B7458" s="305">
        <v>94195</v>
      </c>
      <c r="C7458" s="302" t="s">
        <v>8703</v>
      </c>
      <c r="D7458" s="305" t="s">
        <v>237</v>
      </c>
      <c r="E7458" s="306">
        <v>0.1537</v>
      </c>
    </row>
    <row r="7459" spans="1:5" x14ac:dyDescent="0.25">
      <c r="A7459" s="302" t="s">
        <v>8674</v>
      </c>
      <c r="B7459" s="305">
        <v>94198</v>
      </c>
      <c r="C7459" s="302" t="s">
        <v>8704</v>
      </c>
      <c r="D7459" s="305" t="s">
        <v>237</v>
      </c>
      <c r="E7459" s="306">
        <v>0.1976</v>
      </c>
    </row>
    <row r="7460" spans="1:5" x14ac:dyDescent="0.25">
      <c r="A7460" s="302" t="s">
        <v>8674</v>
      </c>
      <c r="B7460" s="305">
        <v>94442</v>
      </c>
      <c r="C7460" s="302" t="s">
        <v>8705</v>
      </c>
      <c r="D7460" s="305" t="s">
        <v>237</v>
      </c>
      <c r="E7460" s="306">
        <v>0.1537</v>
      </c>
    </row>
    <row r="7461" spans="1:5" x14ac:dyDescent="0.25">
      <c r="A7461" s="302" t="s">
        <v>8674</v>
      </c>
      <c r="B7461" s="305">
        <v>94443</v>
      </c>
      <c r="C7461" s="302" t="s">
        <v>8706</v>
      </c>
      <c r="D7461" s="305" t="s">
        <v>237</v>
      </c>
      <c r="E7461" s="306">
        <v>0.1976</v>
      </c>
    </row>
    <row r="7462" spans="1:5" x14ac:dyDescent="0.25">
      <c r="A7462" s="302" t="s">
        <v>8674</v>
      </c>
      <c r="B7462" s="305">
        <v>94213</v>
      </c>
      <c r="C7462" s="302" t="s">
        <v>469</v>
      </c>
      <c r="D7462" s="305" t="s">
        <v>237</v>
      </c>
      <c r="E7462" s="306">
        <v>7.6899999999999996E-2</v>
      </c>
    </row>
    <row r="7463" spans="1:5" x14ac:dyDescent="0.25">
      <c r="A7463" s="302" t="s">
        <v>8674</v>
      </c>
      <c r="B7463" s="305">
        <v>94189</v>
      </c>
      <c r="C7463" s="302" t="s">
        <v>8707</v>
      </c>
      <c r="D7463" s="305" t="s">
        <v>237</v>
      </c>
      <c r="E7463" s="306">
        <v>0.1143</v>
      </c>
    </row>
    <row r="7464" spans="1:5" x14ac:dyDescent="0.25">
      <c r="A7464" s="302" t="s">
        <v>8674</v>
      </c>
      <c r="B7464" s="305">
        <v>94192</v>
      </c>
      <c r="C7464" s="302" t="s">
        <v>8708</v>
      </c>
      <c r="D7464" s="305" t="s">
        <v>237</v>
      </c>
      <c r="E7464" s="306">
        <v>0.15809999999999999</v>
      </c>
    </row>
    <row r="7465" spans="1:5" x14ac:dyDescent="0.25">
      <c r="A7465" s="302" t="s">
        <v>8674</v>
      </c>
      <c r="B7465" s="305">
        <v>94444</v>
      </c>
      <c r="C7465" s="302" t="s">
        <v>8709</v>
      </c>
      <c r="D7465" s="305" t="s">
        <v>237</v>
      </c>
      <c r="E7465" s="306">
        <v>1.55E-2</v>
      </c>
    </row>
    <row r="7466" spans="1:5" x14ac:dyDescent="0.25">
      <c r="A7466" s="302" t="s">
        <v>8674</v>
      </c>
      <c r="B7466" s="305">
        <v>94218</v>
      </c>
      <c r="C7466" s="302" t="s">
        <v>8710</v>
      </c>
      <c r="D7466" s="305" t="s">
        <v>237</v>
      </c>
      <c r="E7466" s="306">
        <v>5.7000000000000002E-2</v>
      </c>
    </row>
    <row r="7467" spans="1:5" x14ac:dyDescent="0.25">
      <c r="A7467" s="302" t="s">
        <v>8674</v>
      </c>
      <c r="B7467" s="305">
        <v>94216</v>
      </c>
      <c r="C7467" s="302" t="s">
        <v>8711</v>
      </c>
      <c r="D7467" s="305" t="s">
        <v>237</v>
      </c>
      <c r="E7467" s="306">
        <v>1.7399999999999999E-2</v>
      </c>
    </row>
    <row r="7468" spans="1:5" x14ac:dyDescent="0.25">
      <c r="A7468" s="302" t="s">
        <v>8674</v>
      </c>
      <c r="B7468" s="305">
        <v>94449</v>
      </c>
      <c r="C7468" s="302" t="s">
        <v>8712</v>
      </c>
      <c r="D7468" s="305" t="s">
        <v>237</v>
      </c>
      <c r="E7468" s="306">
        <v>9.7699999999999995E-2</v>
      </c>
    </row>
    <row r="7469" spans="1:5" x14ac:dyDescent="0.25">
      <c r="A7469" s="302" t="s">
        <v>8674</v>
      </c>
      <c r="B7469" s="305">
        <v>94210</v>
      </c>
      <c r="C7469" s="302" t="s">
        <v>8713</v>
      </c>
      <c r="D7469" s="305" t="s">
        <v>237</v>
      </c>
      <c r="E7469" s="306">
        <v>0.1429</v>
      </c>
    </row>
    <row r="7470" spans="1:5" x14ac:dyDescent="0.25">
      <c r="A7470" s="302" t="s">
        <v>8674</v>
      </c>
      <c r="B7470" s="305">
        <v>94207</v>
      </c>
      <c r="C7470" s="302" t="s">
        <v>8714</v>
      </c>
      <c r="D7470" s="305" t="s">
        <v>237</v>
      </c>
      <c r="E7470" s="306">
        <v>0.13689999999999999</v>
      </c>
    </row>
    <row r="7471" spans="1:5" x14ac:dyDescent="0.25">
      <c r="A7471" s="302" t="s">
        <v>8715</v>
      </c>
      <c r="B7471" s="305">
        <v>102109</v>
      </c>
      <c r="C7471" s="302" t="s">
        <v>8716</v>
      </c>
      <c r="D7471" s="305" t="s">
        <v>36</v>
      </c>
      <c r="E7471" s="306">
        <v>0.41930000000000001</v>
      </c>
    </row>
    <row r="7472" spans="1:5" x14ac:dyDescent="0.25">
      <c r="A7472" s="302" t="s">
        <v>8715</v>
      </c>
      <c r="B7472" s="305">
        <v>102110</v>
      </c>
      <c r="C7472" s="302" t="s">
        <v>8717</v>
      </c>
      <c r="D7472" s="305" t="s">
        <v>36</v>
      </c>
      <c r="E7472" s="306">
        <v>0.14199999999999999</v>
      </c>
    </row>
    <row r="7473" spans="1:5" x14ac:dyDescent="0.25">
      <c r="A7473" s="302" t="s">
        <v>8715</v>
      </c>
      <c r="B7473" s="305">
        <v>103656</v>
      </c>
      <c r="C7473" s="302" t="s">
        <v>8718</v>
      </c>
      <c r="D7473" s="305" t="s">
        <v>36</v>
      </c>
      <c r="E7473" s="306">
        <v>5.7999999999999996E-3</v>
      </c>
    </row>
    <row r="7474" spans="1:5" x14ac:dyDescent="0.25">
      <c r="A7474" s="302" t="s">
        <v>8715</v>
      </c>
      <c r="B7474" s="305">
        <v>102105</v>
      </c>
      <c r="C7474" s="302" t="s">
        <v>8719</v>
      </c>
      <c r="D7474" s="305" t="s">
        <v>36</v>
      </c>
      <c r="E7474" s="306">
        <v>2.53E-2</v>
      </c>
    </row>
    <row r="7475" spans="1:5" x14ac:dyDescent="0.25">
      <c r="A7475" s="302" t="s">
        <v>8715</v>
      </c>
      <c r="B7475" s="305">
        <v>102106</v>
      </c>
      <c r="C7475" s="302" t="s">
        <v>8720</v>
      </c>
      <c r="D7475" s="305" t="s">
        <v>36</v>
      </c>
      <c r="E7475" s="306">
        <v>2.0500000000000001E-2</v>
      </c>
    </row>
    <row r="7476" spans="1:5" x14ac:dyDescent="0.25">
      <c r="A7476" s="302" t="s">
        <v>8715</v>
      </c>
      <c r="B7476" s="305">
        <v>102107</v>
      </c>
      <c r="C7476" s="302" t="s">
        <v>8721</v>
      </c>
      <c r="D7476" s="305" t="s">
        <v>36</v>
      </c>
      <c r="E7476" s="306">
        <v>1.55E-2</v>
      </c>
    </row>
    <row r="7477" spans="1:5" x14ac:dyDescent="0.25">
      <c r="A7477" s="302" t="s">
        <v>8715</v>
      </c>
      <c r="B7477" s="305">
        <v>102102</v>
      </c>
      <c r="C7477" s="302" t="s">
        <v>8722</v>
      </c>
      <c r="D7477" s="305" t="s">
        <v>36</v>
      </c>
      <c r="E7477" s="306">
        <v>4.1200000000000001E-2</v>
      </c>
    </row>
    <row r="7478" spans="1:5" x14ac:dyDescent="0.25">
      <c r="A7478" s="302" t="s">
        <v>8715</v>
      </c>
      <c r="B7478" s="305">
        <v>102108</v>
      </c>
      <c r="C7478" s="302" t="s">
        <v>8723</v>
      </c>
      <c r="D7478" s="305" t="s">
        <v>36</v>
      </c>
      <c r="E7478" s="306">
        <v>1.38E-2</v>
      </c>
    </row>
    <row r="7479" spans="1:5" x14ac:dyDescent="0.25">
      <c r="A7479" s="302" t="s">
        <v>8715</v>
      </c>
      <c r="B7479" s="305">
        <v>102103</v>
      </c>
      <c r="C7479" s="302" t="s">
        <v>8724</v>
      </c>
      <c r="D7479" s="305" t="s">
        <v>36</v>
      </c>
      <c r="E7479" s="306">
        <v>3.7699999999999997E-2</v>
      </c>
    </row>
    <row r="7480" spans="1:5" x14ac:dyDescent="0.25">
      <c r="A7480" s="302" t="s">
        <v>8715</v>
      </c>
      <c r="B7480" s="305">
        <v>103654</v>
      </c>
      <c r="C7480" s="302" t="s">
        <v>8725</v>
      </c>
      <c r="D7480" s="305" t="s">
        <v>36</v>
      </c>
      <c r="E7480" s="306">
        <v>8.2000000000000007E-3</v>
      </c>
    </row>
    <row r="7481" spans="1:5" x14ac:dyDescent="0.25">
      <c r="A7481" s="302" t="s">
        <v>8715</v>
      </c>
      <c r="B7481" s="305">
        <v>102104</v>
      </c>
      <c r="C7481" s="302" t="s">
        <v>8726</v>
      </c>
      <c r="D7481" s="305" t="s">
        <v>36</v>
      </c>
      <c r="E7481" s="306">
        <v>3.0200000000000001E-2</v>
      </c>
    </row>
    <row r="7482" spans="1:5" x14ac:dyDescent="0.25">
      <c r="A7482" s="302" t="s">
        <v>8715</v>
      </c>
      <c r="B7482" s="305">
        <v>103655</v>
      </c>
      <c r="C7482" s="302" t="s">
        <v>8727</v>
      </c>
      <c r="D7482" s="305" t="s">
        <v>36</v>
      </c>
      <c r="E7482" s="306">
        <v>7.0000000000000001E-3</v>
      </c>
    </row>
    <row r="7483" spans="1:5" x14ac:dyDescent="0.25">
      <c r="A7483" s="302" t="s">
        <v>8728</v>
      </c>
      <c r="B7483" s="305">
        <v>100207</v>
      </c>
      <c r="C7483" s="302" t="s">
        <v>8729</v>
      </c>
      <c r="D7483" s="305" t="s">
        <v>8730</v>
      </c>
      <c r="E7483" s="306">
        <v>0.4627</v>
      </c>
    </row>
    <row r="7484" spans="1:5" x14ac:dyDescent="0.25">
      <c r="A7484" s="302" t="s">
        <v>8728</v>
      </c>
      <c r="B7484" s="305">
        <v>100211</v>
      </c>
      <c r="C7484" s="302" t="s">
        <v>8731</v>
      </c>
      <c r="D7484" s="305" t="s">
        <v>8732</v>
      </c>
      <c r="E7484" s="306">
        <v>1</v>
      </c>
    </row>
    <row r="7485" spans="1:5" x14ac:dyDescent="0.25">
      <c r="A7485" s="302" t="s">
        <v>8728</v>
      </c>
      <c r="B7485" s="305">
        <v>100210</v>
      </c>
      <c r="C7485" s="302" t="s">
        <v>8733</v>
      </c>
      <c r="D7485" s="305" t="s">
        <v>8732</v>
      </c>
      <c r="E7485" s="306">
        <v>1</v>
      </c>
    </row>
    <row r="7486" spans="1:5" x14ac:dyDescent="0.25">
      <c r="A7486" s="302" t="s">
        <v>8728</v>
      </c>
      <c r="B7486" s="305">
        <v>100221</v>
      </c>
      <c r="C7486" s="302" t="s">
        <v>8734</v>
      </c>
      <c r="D7486" s="305" t="s">
        <v>8735</v>
      </c>
      <c r="E7486" s="306">
        <v>1</v>
      </c>
    </row>
    <row r="7487" spans="1:5" x14ac:dyDescent="0.25">
      <c r="A7487" s="302" t="s">
        <v>8728</v>
      </c>
      <c r="B7487" s="305">
        <v>100203</v>
      </c>
      <c r="C7487" s="302" t="s">
        <v>8736</v>
      </c>
      <c r="D7487" s="305" t="s">
        <v>8737</v>
      </c>
      <c r="E7487" s="306">
        <v>1</v>
      </c>
    </row>
    <row r="7488" spans="1:5" x14ac:dyDescent="0.25">
      <c r="A7488" s="302" t="s">
        <v>8728</v>
      </c>
      <c r="B7488" s="305">
        <v>100202</v>
      </c>
      <c r="C7488" s="302" t="s">
        <v>8738</v>
      </c>
      <c r="D7488" s="305" t="s">
        <v>8737</v>
      </c>
      <c r="E7488" s="306">
        <v>1</v>
      </c>
    </row>
    <row r="7489" spans="1:5" x14ac:dyDescent="0.25">
      <c r="A7489" s="302" t="s">
        <v>8728</v>
      </c>
      <c r="B7489" s="305">
        <v>100201</v>
      </c>
      <c r="C7489" s="302" t="s">
        <v>8739</v>
      </c>
      <c r="D7489" s="305" t="s">
        <v>8737</v>
      </c>
      <c r="E7489" s="306">
        <v>1</v>
      </c>
    </row>
    <row r="7490" spans="1:5" x14ac:dyDescent="0.25">
      <c r="A7490" s="302" t="s">
        <v>8728</v>
      </c>
      <c r="B7490" s="305">
        <v>100216</v>
      </c>
      <c r="C7490" s="302" t="s">
        <v>8740</v>
      </c>
      <c r="D7490" s="305" t="s">
        <v>8732</v>
      </c>
      <c r="E7490" s="306">
        <v>1</v>
      </c>
    </row>
    <row r="7491" spans="1:5" x14ac:dyDescent="0.25">
      <c r="A7491" s="302" t="s">
        <v>8728</v>
      </c>
      <c r="B7491" s="305">
        <v>100215</v>
      </c>
      <c r="C7491" s="302" t="s">
        <v>8741</v>
      </c>
      <c r="D7491" s="305" t="s">
        <v>8732</v>
      </c>
      <c r="E7491" s="306">
        <v>1</v>
      </c>
    </row>
    <row r="7492" spans="1:5" x14ac:dyDescent="0.25">
      <c r="A7492" s="302" t="s">
        <v>8728</v>
      </c>
      <c r="B7492" s="305">
        <v>100214</v>
      </c>
      <c r="C7492" s="302" t="s">
        <v>8742</v>
      </c>
      <c r="D7492" s="305" t="s">
        <v>8732</v>
      </c>
      <c r="E7492" s="306">
        <v>1</v>
      </c>
    </row>
    <row r="7493" spans="1:5" x14ac:dyDescent="0.25">
      <c r="A7493" s="302" t="s">
        <v>8728</v>
      </c>
      <c r="B7493" s="305">
        <v>100223</v>
      </c>
      <c r="C7493" s="302" t="s">
        <v>8743</v>
      </c>
      <c r="D7493" s="305" t="s">
        <v>8735</v>
      </c>
      <c r="E7493" s="306">
        <v>1</v>
      </c>
    </row>
    <row r="7494" spans="1:5" x14ac:dyDescent="0.25">
      <c r="A7494" s="302" t="s">
        <v>8728</v>
      </c>
      <c r="B7494" s="305">
        <v>100280</v>
      </c>
      <c r="C7494" s="302" t="s">
        <v>8744</v>
      </c>
      <c r="D7494" s="305" t="s">
        <v>8732</v>
      </c>
      <c r="E7494" s="306">
        <v>1</v>
      </c>
    </row>
    <row r="7495" spans="1:5" x14ac:dyDescent="0.25">
      <c r="A7495" s="302" t="s">
        <v>8728</v>
      </c>
      <c r="B7495" s="305">
        <v>100270</v>
      </c>
      <c r="C7495" s="302" t="s">
        <v>8745</v>
      </c>
      <c r="D7495" s="305" t="s">
        <v>8732</v>
      </c>
      <c r="E7495" s="306">
        <v>1</v>
      </c>
    </row>
    <row r="7496" spans="1:5" x14ac:dyDescent="0.25">
      <c r="A7496" s="302" t="s">
        <v>8728</v>
      </c>
      <c r="B7496" s="305">
        <v>100286</v>
      </c>
      <c r="C7496" s="302" t="s">
        <v>8746</v>
      </c>
      <c r="D7496" s="305" t="s">
        <v>8747</v>
      </c>
      <c r="E7496" s="306">
        <v>1</v>
      </c>
    </row>
    <row r="7497" spans="1:5" x14ac:dyDescent="0.25">
      <c r="A7497" s="302" t="s">
        <v>8728</v>
      </c>
      <c r="B7497" s="305">
        <v>100213</v>
      </c>
      <c r="C7497" s="302" t="s">
        <v>8748</v>
      </c>
      <c r="D7497" s="305" t="s">
        <v>8732</v>
      </c>
      <c r="E7497" s="306">
        <v>1</v>
      </c>
    </row>
    <row r="7498" spans="1:5" x14ac:dyDescent="0.25">
      <c r="A7498" s="302" t="s">
        <v>8728</v>
      </c>
      <c r="B7498" s="305">
        <v>100212</v>
      </c>
      <c r="C7498" s="302" t="s">
        <v>8749</v>
      </c>
      <c r="D7498" s="305" t="s">
        <v>8732</v>
      </c>
      <c r="E7498" s="306">
        <v>1</v>
      </c>
    </row>
    <row r="7499" spans="1:5" x14ac:dyDescent="0.25">
      <c r="A7499" s="302" t="s">
        <v>8728</v>
      </c>
      <c r="B7499" s="305">
        <v>100222</v>
      </c>
      <c r="C7499" s="302" t="s">
        <v>8750</v>
      </c>
      <c r="D7499" s="305" t="s">
        <v>8735</v>
      </c>
      <c r="E7499" s="306">
        <v>1</v>
      </c>
    </row>
    <row r="7500" spans="1:5" x14ac:dyDescent="0.25">
      <c r="A7500" s="302" t="s">
        <v>8728</v>
      </c>
      <c r="B7500" s="305">
        <v>100226</v>
      </c>
      <c r="C7500" s="302" t="s">
        <v>8751</v>
      </c>
      <c r="D7500" s="305" t="s">
        <v>8752</v>
      </c>
      <c r="E7500" s="306">
        <v>1</v>
      </c>
    </row>
    <row r="7501" spans="1:5" x14ac:dyDescent="0.25">
      <c r="A7501" s="302" t="s">
        <v>8728</v>
      </c>
      <c r="B7501" s="305">
        <v>100200</v>
      </c>
      <c r="C7501" s="302" t="s">
        <v>8753</v>
      </c>
      <c r="D7501" s="305" t="s">
        <v>8737</v>
      </c>
      <c r="E7501" s="306">
        <v>1</v>
      </c>
    </row>
    <row r="7502" spans="1:5" x14ac:dyDescent="0.25">
      <c r="A7502" s="302" t="s">
        <v>8728</v>
      </c>
      <c r="B7502" s="305">
        <v>100199</v>
      </c>
      <c r="C7502" s="302" t="s">
        <v>8754</v>
      </c>
      <c r="D7502" s="305" t="s">
        <v>8737</v>
      </c>
      <c r="E7502" s="306">
        <v>1</v>
      </c>
    </row>
    <row r="7503" spans="1:5" x14ac:dyDescent="0.25">
      <c r="A7503" s="302" t="s">
        <v>8728</v>
      </c>
      <c r="B7503" s="305">
        <v>100198</v>
      </c>
      <c r="C7503" s="302" t="s">
        <v>8755</v>
      </c>
      <c r="D7503" s="305" t="s">
        <v>8737</v>
      </c>
      <c r="E7503" s="306">
        <v>1</v>
      </c>
    </row>
    <row r="7504" spans="1:5" x14ac:dyDescent="0.25">
      <c r="A7504" s="302" t="s">
        <v>8728</v>
      </c>
      <c r="B7504" s="305">
        <v>100283</v>
      </c>
      <c r="C7504" s="302" t="s">
        <v>8756</v>
      </c>
      <c r="D7504" s="305" t="s">
        <v>8735</v>
      </c>
      <c r="E7504" s="306">
        <v>1</v>
      </c>
    </row>
    <row r="7505" spans="1:5" x14ac:dyDescent="0.25">
      <c r="A7505" s="302" t="s">
        <v>8728</v>
      </c>
      <c r="B7505" s="305">
        <v>100227</v>
      </c>
      <c r="C7505" s="302" t="s">
        <v>8757</v>
      </c>
      <c r="D7505" s="305" t="s">
        <v>8752</v>
      </c>
      <c r="E7505" s="306">
        <v>1</v>
      </c>
    </row>
    <row r="7506" spans="1:5" x14ac:dyDescent="0.25">
      <c r="A7506" s="302" t="s">
        <v>8728</v>
      </c>
      <c r="B7506" s="305">
        <v>100205</v>
      </c>
      <c r="C7506" s="302" t="s">
        <v>8758</v>
      </c>
      <c r="D7506" s="305" t="s">
        <v>8730</v>
      </c>
      <c r="E7506" s="306">
        <v>1</v>
      </c>
    </row>
    <row r="7507" spans="1:5" x14ac:dyDescent="0.25">
      <c r="A7507" s="302" t="s">
        <v>8728</v>
      </c>
      <c r="B7507" s="305">
        <v>100206</v>
      </c>
      <c r="C7507" s="302" t="s">
        <v>8759</v>
      </c>
      <c r="D7507" s="305" t="s">
        <v>8730</v>
      </c>
      <c r="E7507" s="306">
        <v>1</v>
      </c>
    </row>
    <row r="7508" spans="1:5" x14ac:dyDescent="0.25">
      <c r="A7508" s="302" t="s">
        <v>8728</v>
      </c>
      <c r="B7508" s="305">
        <v>100281</v>
      </c>
      <c r="C7508" s="302" t="s">
        <v>8760</v>
      </c>
      <c r="D7508" s="305" t="s">
        <v>8732</v>
      </c>
      <c r="E7508" s="306">
        <v>0.36499999999999999</v>
      </c>
    </row>
    <row r="7509" spans="1:5" x14ac:dyDescent="0.25">
      <c r="A7509" s="302" t="s">
        <v>8728</v>
      </c>
      <c r="B7509" s="305">
        <v>100219</v>
      </c>
      <c r="C7509" s="302" t="s">
        <v>8761</v>
      </c>
      <c r="D7509" s="305" t="s">
        <v>8732</v>
      </c>
      <c r="E7509" s="306">
        <v>0.3448</v>
      </c>
    </row>
    <row r="7510" spans="1:5" x14ac:dyDescent="0.25">
      <c r="A7510" s="302" t="s">
        <v>8728</v>
      </c>
      <c r="B7510" s="305">
        <v>100218</v>
      </c>
      <c r="C7510" s="302" t="s">
        <v>8762</v>
      </c>
      <c r="D7510" s="305" t="s">
        <v>8732</v>
      </c>
      <c r="E7510" s="306">
        <v>0.3629</v>
      </c>
    </row>
    <row r="7511" spans="1:5" x14ac:dyDescent="0.25">
      <c r="A7511" s="302" t="s">
        <v>8728</v>
      </c>
      <c r="B7511" s="305">
        <v>100217</v>
      </c>
      <c r="C7511" s="302" t="s">
        <v>8763</v>
      </c>
      <c r="D7511" s="305" t="s">
        <v>8732</v>
      </c>
      <c r="E7511" s="306">
        <v>0.3624</v>
      </c>
    </row>
    <row r="7512" spans="1:5" x14ac:dyDescent="0.25">
      <c r="A7512" s="302" t="s">
        <v>8728</v>
      </c>
      <c r="B7512" s="305">
        <v>100224</v>
      </c>
      <c r="C7512" s="302" t="s">
        <v>8764</v>
      </c>
      <c r="D7512" s="305" t="s">
        <v>8735</v>
      </c>
      <c r="E7512" s="306">
        <v>0.3624</v>
      </c>
    </row>
    <row r="7513" spans="1:5" x14ac:dyDescent="0.25">
      <c r="A7513" s="302" t="s">
        <v>8728</v>
      </c>
      <c r="B7513" s="305">
        <v>100228</v>
      </c>
      <c r="C7513" s="302" t="s">
        <v>8765</v>
      </c>
      <c r="D7513" s="305" t="s">
        <v>8752</v>
      </c>
      <c r="E7513" s="306">
        <v>0.32429999999999998</v>
      </c>
    </row>
    <row r="7514" spans="1:5" x14ac:dyDescent="0.25">
      <c r="A7514" s="302" t="s">
        <v>8728</v>
      </c>
      <c r="B7514" s="305">
        <v>100204</v>
      </c>
      <c r="C7514" s="302" t="s">
        <v>8766</v>
      </c>
      <c r="D7514" s="305" t="s">
        <v>8737</v>
      </c>
      <c r="E7514" s="306">
        <v>0.28570000000000001</v>
      </c>
    </row>
    <row r="7515" spans="1:5" x14ac:dyDescent="0.25">
      <c r="A7515" s="302" t="s">
        <v>8728</v>
      </c>
      <c r="B7515" s="305">
        <v>100284</v>
      </c>
      <c r="C7515" s="302" t="s">
        <v>8767</v>
      </c>
      <c r="D7515" s="305" t="s">
        <v>8735</v>
      </c>
      <c r="E7515" s="306">
        <v>0.36730000000000002</v>
      </c>
    </row>
    <row r="7516" spans="1:5" x14ac:dyDescent="0.25">
      <c r="A7516" s="302" t="s">
        <v>8728</v>
      </c>
      <c r="B7516" s="305">
        <v>100277</v>
      </c>
      <c r="C7516" s="302" t="s">
        <v>8768</v>
      </c>
      <c r="D7516" s="305" t="s">
        <v>8735</v>
      </c>
      <c r="E7516" s="306">
        <v>0.36780000000000002</v>
      </c>
    </row>
    <row r="7517" spans="1:5" x14ac:dyDescent="0.25">
      <c r="A7517" s="302" t="s">
        <v>8728</v>
      </c>
      <c r="B7517" s="305">
        <v>100278</v>
      </c>
      <c r="C7517" s="302" t="s">
        <v>8769</v>
      </c>
      <c r="D7517" s="305" t="s">
        <v>8732</v>
      </c>
      <c r="E7517" s="306">
        <v>1</v>
      </c>
    </row>
    <row r="7518" spans="1:5" x14ac:dyDescent="0.25">
      <c r="A7518" s="302" t="s">
        <v>8728</v>
      </c>
      <c r="B7518" s="305">
        <v>100268</v>
      </c>
      <c r="C7518" s="302" t="s">
        <v>8770</v>
      </c>
      <c r="D7518" s="305" t="s">
        <v>8732</v>
      </c>
      <c r="E7518" s="306">
        <v>1</v>
      </c>
    </row>
    <row r="7519" spans="1:5" x14ac:dyDescent="0.25">
      <c r="A7519" s="302" t="s">
        <v>8728</v>
      </c>
      <c r="B7519" s="305">
        <v>100285</v>
      </c>
      <c r="C7519" s="302" t="s">
        <v>8771</v>
      </c>
      <c r="D7519" s="305" t="s">
        <v>8747</v>
      </c>
      <c r="E7519" s="306">
        <v>1</v>
      </c>
    </row>
    <row r="7520" spans="1:5" x14ac:dyDescent="0.25">
      <c r="A7520" s="302" t="s">
        <v>8728</v>
      </c>
      <c r="B7520" s="305">
        <v>100209</v>
      </c>
      <c r="C7520" s="302" t="s">
        <v>8772</v>
      </c>
      <c r="D7520" s="305" t="s">
        <v>8732</v>
      </c>
      <c r="E7520" s="306">
        <v>1</v>
      </c>
    </row>
    <row r="7521" spans="1:5" x14ac:dyDescent="0.25">
      <c r="A7521" s="302" t="s">
        <v>8728</v>
      </c>
      <c r="B7521" s="305">
        <v>100208</v>
      </c>
      <c r="C7521" s="302" t="s">
        <v>8773</v>
      </c>
      <c r="D7521" s="305" t="s">
        <v>8732</v>
      </c>
      <c r="E7521" s="306">
        <v>1</v>
      </c>
    </row>
    <row r="7522" spans="1:5" x14ac:dyDescent="0.25">
      <c r="A7522" s="302" t="s">
        <v>8728</v>
      </c>
      <c r="B7522" s="305">
        <v>100256</v>
      </c>
      <c r="C7522" s="302" t="s">
        <v>8774</v>
      </c>
      <c r="D7522" s="305" t="s">
        <v>8747</v>
      </c>
      <c r="E7522" s="306">
        <v>1</v>
      </c>
    </row>
    <row r="7523" spans="1:5" x14ac:dyDescent="0.25">
      <c r="A7523" s="302" t="s">
        <v>8728</v>
      </c>
      <c r="B7523" s="305">
        <v>100220</v>
      </c>
      <c r="C7523" s="302" t="s">
        <v>8775</v>
      </c>
      <c r="D7523" s="305" t="s">
        <v>8735</v>
      </c>
      <c r="E7523" s="306">
        <v>1</v>
      </c>
    </row>
    <row r="7524" spans="1:5" x14ac:dyDescent="0.25">
      <c r="A7524" s="302" t="s">
        <v>8728</v>
      </c>
      <c r="B7524" s="305">
        <v>100287</v>
      </c>
      <c r="C7524" s="302" t="s">
        <v>8776</v>
      </c>
      <c r="D7524" s="305" t="s">
        <v>8747</v>
      </c>
      <c r="E7524" s="306">
        <v>1</v>
      </c>
    </row>
    <row r="7525" spans="1:5" x14ac:dyDescent="0.25">
      <c r="A7525" s="302" t="s">
        <v>8728</v>
      </c>
      <c r="B7525" s="305">
        <v>100274</v>
      </c>
      <c r="C7525" s="302" t="s">
        <v>8777</v>
      </c>
      <c r="D7525" s="305" t="s">
        <v>8735</v>
      </c>
      <c r="E7525" s="306">
        <v>1</v>
      </c>
    </row>
    <row r="7526" spans="1:5" x14ac:dyDescent="0.25">
      <c r="A7526" s="302" t="s">
        <v>8728</v>
      </c>
      <c r="B7526" s="305">
        <v>100264</v>
      </c>
      <c r="C7526" s="302" t="s">
        <v>8778</v>
      </c>
      <c r="D7526" s="305" t="s">
        <v>8735</v>
      </c>
      <c r="E7526" s="306">
        <v>1</v>
      </c>
    </row>
    <row r="7527" spans="1:5" x14ac:dyDescent="0.25">
      <c r="A7527" s="302" t="s">
        <v>8728</v>
      </c>
      <c r="B7527" s="305">
        <v>100225</v>
      </c>
      <c r="C7527" s="302" t="s">
        <v>8779</v>
      </c>
      <c r="D7527" s="305" t="s">
        <v>8752</v>
      </c>
      <c r="E7527" s="306">
        <v>1</v>
      </c>
    </row>
    <row r="7528" spans="1:5" x14ac:dyDescent="0.25">
      <c r="A7528" s="302" t="s">
        <v>8728</v>
      </c>
      <c r="B7528" s="305">
        <v>100266</v>
      </c>
      <c r="C7528" s="302" t="s">
        <v>8780</v>
      </c>
      <c r="D7528" s="305" t="s">
        <v>8732</v>
      </c>
      <c r="E7528" s="306">
        <v>1</v>
      </c>
    </row>
    <row r="7529" spans="1:5" x14ac:dyDescent="0.25">
      <c r="A7529" s="302" t="s">
        <v>8728</v>
      </c>
      <c r="B7529" s="305">
        <v>100257</v>
      </c>
      <c r="C7529" s="302" t="s">
        <v>8781</v>
      </c>
      <c r="D7529" s="305" t="s">
        <v>8747</v>
      </c>
      <c r="E7529" s="306">
        <v>1</v>
      </c>
    </row>
    <row r="7530" spans="1:5" x14ac:dyDescent="0.25">
      <c r="A7530" s="302" t="s">
        <v>8728</v>
      </c>
      <c r="B7530" s="305">
        <v>100197</v>
      </c>
      <c r="C7530" s="302" t="s">
        <v>8782</v>
      </c>
      <c r="D7530" s="305" t="s">
        <v>8737</v>
      </c>
      <c r="E7530" s="306">
        <v>1</v>
      </c>
    </row>
    <row r="7531" spans="1:5" x14ac:dyDescent="0.25">
      <c r="A7531" s="302" t="s">
        <v>8728</v>
      </c>
      <c r="B7531" s="305">
        <v>100196</v>
      </c>
      <c r="C7531" s="302" t="s">
        <v>8783</v>
      </c>
      <c r="D7531" s="305" t="s">
        <v>8737</v>
      </c>
      <c r="E7531" s="306">
        <v>1</v>
      </c>
    </row>
    <row r="7532" spans="1:5" x14ac:dyDescent="0.25">
      <c r="A7532" s="302" t="s">
        <v>8728</v>
      </c>
      <c r="B7532" s="305">
        <v>100195</v>
      </c>
      <c r="C7532" s="302" t="s">
        <v>8784</v>
      </c>
      <c r="D7532" s="305" t="s">
        <v>8737</v>
      </c>
      <c r="E7532" s="306">
        <v>1</v>
      </c>
    </row>
    <row r="7533" spans="1:5" x14ac:dyDescent="0.25">
      <c r="A7533" s="302" t="s">
        <v>8728</v>
      </c>
      <c r="B7533" s="305">
        <v>100273</v>
      </c>
      <c r="C7533" s="302" t="s">
        <v>8785</v>
      </c>
      <c r="D7533" s="305" t="s">
        <v>8737</v>
      </c>
      <c r="E7533" s="306">
        <v>1</v>
      </c>
    </row>
    <row r="7534" spans="1:5" x14ac:dyDescent="0.25">
      <c r="A7534" s="302" t="s">
        <v>8728</v>
      </c>
      <c r="B7534" s="305">
        <v>100282</v>
      </c>
      <c r="C7534" s="302" t="s">
        <v>8786</v>
      </c>
      <c r="D7534" s="305" t="s">
        <v>8735</v>
      </c>
      <c r="E7534" s="306">
        <v>1</v>
      </c>
    </row>
    <row r="7535" spans="1:5" x14ac:dyDescent="0.25">
      <c r="A7535" s="302" t="s">
        <v>8728</v>
      </c>
      <c r="B7535" s="305">
        <v>100276</v>
      </c>
      <c r="C7535" s="302" t="s">
        <v>8787</v>
      </c>
      <c r="D7535" s="305" t="s">
        <v>8735</v>
      </c>
      <c r="E7535" s="306">
        <v>1</v>
      </c>
    </row>
    <row r="7536" spans="1:5" x14ac:dyDescent="0.25">
      <c r="A7536" s="302" t="s">
        <v>8728</v>
      </c>
      <c r="B7536" s="305">
        <v>100275</v>
      </c>
      <c r="C7536" s="302" t="s">
        <v>8788</v>
      </c>
      <c r="D7536" s="305" t="s">
        <v>8735</v>
      </c>
      <c r="E7536" s="306">
        <v>1</v>
      </c>
    </row>
    <row r="7537" spans="1:5" x14ac:dyDescent="0.25">
      <c r="A7537" s="302" t="s">
        <v>8728</v>
      </c>
      <c r="B7537" s="305">
        <v>100254</v>
      </c>
      <c r="C7537" s="302" t="s">
        <v>8789</v>
      </c>
      <c r="D7537" s="305" t="s">
        <v>8747</v>
      </c>
      <c r="E7537" s="306">
        <v>1</v>
      </c>
    </row>
    <row r="7538" spans="1:5" x14ac:dyDescent="0.25">
      <c r="A7538" s="302" t="s">
        <v>8728</v>
      </c>
      <c r="B7538" s="305">
        <v>100250</v>
      </c>
      <c r="C7538" s="302" t="s">
        <v>8790</v>
      </c>
      <c r="D7538" s="305" t="s">
        <v>8747</v>
      </c>
      <c r="E7538" s="306">
        <v>1</v>
      </c>
    </row>
    <row r="7539" spans="1:5" x14ac:dyDescent="0.25">
      <c r="A7539" s="302" t="s">
        <v>8728</v>
      </c>
      <c r="B7539" s="305">
        <v>100251</v>
      </c>
      <c r="C7539" s="302" t="s">
        <v>8791</v>
      </c>
      <c r="D7539" s="305" t="s">
        <v>8747</v>
      </c>
      <c r="E7539" s="306">
        <v>1</v>
      </c>
    </row>
    <row r="7540" spans="1:5" x14ac:dyDescent="0.25">
      <c r="A7540" s="302" t="s">
        <v>8728</v>
      </c>
      <c r="B7540" s="305">
        <v>100252</v>
      </c>
      <c r="C7540" s="302" t="s">
        <v>8792</v>
      </c>
      <c r="D7540" s="305" t="s">
        <v>8747</v>
      </c>
      <c r="E7540" s="306">
        <v>1</v>
      </c>
    </row>
    <row r="7541" spans="1:5" x14ac:dyDescent="0.25">
      <c r="A7541" s="302" t="s">
        <v>8728</v>
      </c>
      <c r="B7541" s="305">
        <v>100253</v>
      </c>
      <c r="C7541" s="302" t="s">
        <v>8793</v>
      </c>
      <c r="D7541" s="305" t="s">
        <v>8747</v>
      </c>
      <c r="E7541" s="306">
        <v>1</v>
      </c>
    </row>
    <row r="7542" spans="1:5" x14ac:dyDescent="0.25">
      <c r="A7542" s="302" t="s">
        <v>8728</v>
      </c>
      <c r="B7542" s="305">
        <v>100249</v>
      </c>
      <c r="C7542" s="302" t="s">
        <v>8794</v>
      </c>
      <c r="D7542" s="305" t="s">
        <v>8747</v>
      </c>
      <c r="E7542" s="306">
        <v>1</v>
      </c>
    </row>
    <row r="7543" spans="1:5" x14ac:dyDescent="0.25">
      <c r="A7543" s="302" t="s">
        <v>8728</v>
      </c>
      <c r="B7543" s="305">
        <v>100244</v>
      </c>
      <c r="C7543" s="302" t="s">
        <v>8795</v>
      </c>
      <c r="D7543" s="305" t="s">
        <v>8747</v>
      </c>
      <c r="E7543" s="306">
        <v>1</v>
      </c>
    </row>
    <row r="7544" spans="1:5" x14ac:dyDescent="0.25">
      <c r="A7544" s="302" t="s">
        <v>8728</v>
      </c>
      <c r="B7544" s="305">
        <v>100245</v>
      </c>
      <c r="C7544" s="302" t="s">
        <v>8796</v>
      </c>
      <c r="D7544" s="305" t="s">
        <v>8747</v>
      </c>
      <c r="E7544" s="306">
        <v>1</v>
      </c>
    </row>
    <row r="7545" spans="1:5" x14ac:dyDescent="0.25">
      <c r="A7545" s="302" t="s">
        <v>8728</v>
      </c>
      <c r="B7545" s="305">
        <v>100243</v>
      </c>
      <c r="C7545" s="302" t="s">
        <v>8797</v>
      </c>
      <c r="D7545" s="305" t="s">
        <v>8747</v>
      </c>
      <c r="E7545" s="306">
        <v>1</v>
      </c>
    </row>
    <row r="7546" spans="1:5" x14ac:dyDescent="0.25">
      <c r="A7546" s="302" t="s">
        <v>8728</v>
      </c>
      <c r="B7546" s="305">
        <v>100239</v>
      </c>
      <c r="C7546" s="302" t="s">
        <v>8798</v>
      </c>
      <c r="D7546" s="305" t="s">
        <v>8747</v>
      </c>
      <c r="E7546" s="306">
        <v>1</v>
      </c>
    </row>
    <row r="7547" spans="1:5" x14ac:dyDescent="0.25">
      <c r="A7547" s="302" t="s">
        <v>8728</v>
      </c>
      <c r="B7547" s="305">
        <v>100238</v>
      </c>
      <c r="C7547" s="302" t="s">
        <v>8799</v>
      </c>
      <c r="D7547" s="305" t="s">
        <v>8747</v>
      </c>
      <c r="E7547" s="306">
        <v>1</v>
      </c>
    </row>
    <row r="7548" spans="1:5" x14ac:dyDescent="0.25">
      <c r="A7548" s="302" t="s">
        <v>8728</v>
      </c>
      <c r="B7548" s="305">
        <v>100241</v>
      </c>
      <c r="C7548" s="302" t="s">
        <v>8800</v>
      </c>
      <c r="D7548" s="305" t="s">
        <v>8747</v>
      </c>
      <c r="E7548" s="306">
        <v>1</v>
      </c>
    </row>
    <row r="7549" spans="1:5" x14ac:dyDescent="0.25">
      <c r="A7549" s="302" t="s">
        <v>8728</v>
      </c>
      <c r="B7549" s="305">
        <v>100242</v>
      </c>
      <c r="C7549" s="302" t="s">
        <v>8801</v>
      </c>
      <c r="D7549" s="305" t="s">
        <v>8747</v>
      </c>
      <c r="E7549" s="306">
        <v>1</v>
      </c>
    </row>
    <row r="7550" spans="1:5" x14ac:dyDescent="0.25">
      <c r="A7550" s="302" t="s">
        <v>8728</v>
      </c>
      <c r="B7550" s="305">
        <v>100240</v>
      </c>
      <c r="C7550" s="302" t="s">
        <v>8802</v>
      </c>
      <c r="D7550" s="305" t="s">
        <v>8747</v>
      </c>
      <c r="E7550" s="306">
        <v>1</v>
      </c>
    </row>
    <row r="7551" spans="1:5" x14ac:dyDescent="0.25">
      <c r="A7551" s="302" t="s">
        <v>8728</v>
      </c>
      <c r="B7551" s="305">
        <v>100237</v>
      </c>
      <c r="C7551" s="302" t="s">
        <v>8803</v>
      </c>
      <c r="D7551" s="305" t="s">
        <v>8747</v>
      </c>
      <c r="E7551" s="306">
        <v>1</v>
      </c>
    </row>
    <row r="7552" spans="1:5" x14ac:dyDescent="0.25">
      <c r="A7552" s="302" t="s">
        <v>8728</v>
      </c>
      <c r="B7552" s="305">
        <v>100236</v>
      </c>
      <c r="C7552" s="302" t="s">
        <v>8804</v>
      </c>
      <c r="D7552" s="305" t="s">
        <v>8747</v>
      </c>
      <c r="E7552" s="306">
        <v>1</v>
      </c>
    </row>
    <row r="7553" spans="1:5" x14ac:dyDescent="0.25">
      <c r="A7553" s="302" t="s">
        <v>8728</v>
      </c>
      <c r="B7553" s="305">
        <v>100248</v>
      </c>
      <c r="C7553" s="302" t="s">
        <v>8805</v>
      </c>
      <c r="D7553" s="305" t="s">
        <v>8747</v>
      </c>
      <c r="E7553" s="306">
        <v>1</v>
      </c>
    </row>
    <row r="7554" spans="1:5" x14ac:dyDescent="0.25">
      <c r="A7554" s="302" t="s">
        <v>8728</v>
      </c>
      <c r="B7554" s="305">
        <v>100247</v>
      </c>
      <c r="C7554" s="302" t="s">
        <v>8806</v>
      </c>
      <c r="D7554" s="305" t="s">
        <v>8747</v>
      </c>
      <c r="E7554" s="306">
        <v>1</v>
      </c>
    </row>
    <row r="7555" spans="1:5" x14ac:dyDescent="0.25">
      <c r="A7555" s="302" t="s">
        <v>8728</v>
      </c>
      <c r="B7555" s="305">
        <v>100246</v>
      </c>
      <c r="C7555" s="302" t="s">
        <v>8807</v>
      </c>
      <c r="D7555" s="305" t="s">
        <v>8747</v>
      </c>
      <c r="E7555" s="306">
        <v>1</v>
      </c>
    </row>
    <row r="7556" spans="1:5" x14ac:dyDescent="0.25">
      <c r="A7556" s="302" t="s">
        <v>8728</v>
      </c>
      <c r="B7556" s="305">
        <v>100255</v>
      </c>
      <c r="C7556" s="302" t="s">
        <v>8808</v>
      </c>
      <c r="D7556" s="305" t="s">
        <v>8747</v>
      </c>
      <c r="E7556" s="306">
        <v>1</v>
      </c>
    </row>
    <row r="7557" spans="1:5" x14ac:dyDescent="0.25">
      <c r="A7557" s="302" t="s">
        <v>8728</v>
      </c>
      <c r="B7557" s="305">
        <v>100263</v>
      </c>
      <c r="C7557" s="302" t="s">
        <v>8809</v>
      </c>
      <c r="D7557" s="305" t="s">
        <v>8737</v>
      </c>
      <c r="E7557" s="306">
        <v>1</v>
      </c>
    </row>
    <row r="7558" spans="1:5" x14ac:dyDescent="0.25">
      <c r="A7558" s="302" t="s">
        <v>8728</v>
      </c>
      <c r="B7558" s="305">
        <v>100260</v>
      </c>
      <c r="C7558" s="302" t="s">
        <v>8810</v>
      </c>
      <c r="D7558" s="305" t="s">
        <v>8737</v>
      </c>
      <c r="E7558" s="306">
        <v>1</v>
      </c>
    </row>
    <row r="7559" spans="1:5" x14ac:dyDescent="0.25">
      <c r="A7559" s="302" t="s">
        <v>8728</v>
      </c>
      <c r="B7559" s="305">
        <v>100261</v>
      </c>
      <c r="C7559" s="302" t="s">
        <v>8811</v>
      </c>
      <c r="D7559" s="305" t="s">
        <v>8737</v>
      </c>
      <c r="E7559" s="306">
        <v>1</v>
      </c>
    </row>
    <row r="7560" spans="1:5" x14ac:dyDescent="0.25">
      <c r="A7560" s="302" t="s">
        <v>8728</v>
      </c>
      <c r="B7560" s="305">
        <v>100262</v>
      </c>
      <c r="C7560" s="302" t="s">
        <v>8812</v>
      </c>
      <c r="D7560" s="305" t="s">
        <v>8737</v>
      </c>
      <c r="E7560" s="306">
        <v>1</v>
      </c>
    </row>
    <row r="7561" spans="1:5" x14ac:dyDescent="0.25">
      <c r="A7561" s="302" t="s">
        <v>8728</v>
      </c>
      <c r="B7561" s="305">
        <v>100271</v>
      </c>
      <c r="C7561" s="302" t="s">
        <v>8813</v>
      </c>
      <c r="D7561" s="305" t="s">
        <v>8735</v>
      </c>
      <c r="E7561" s="306">
        <v>1</v>
      </c>
    </row>
    <row r="7562" spans="1:5" x14ac:dyDescent="0.25">
      <c r="A7562" s="302" t="s">
        <v>8728</v>
      </c>
      <c r="B7562" s="305">
        <v>100258</v>
      </c>
      <c r="C7562" s="302" t="s">
        <v>8814</v>
      </c>
      <c r="D7562" s="305" t="s">
        <v>8747</v>
      </c>
      <c r="E7562" s="306">
        <v>1</v>
      </c>
    </row>
    <row r="7563" spans="1:5" x14ac:dyDescent="0.25">
      <c r="A7563" s="302" t="s">
        <v>8728</v>
      </c>
      <c r="B7563" s="305">
        <v>100259</v>
      </c>
      <c r="C7563" s="302" t="s">
        <v>8815</v>
      </c>
      <c r="D7563" s="305" t="s">
        <v>8747</v>
      </c>
      <c r="E7563" s="306">
        <v>1</v>
      </c>
    </row>
    <row r="7564" spans="1:5" x14ac:dyDescent="0.25">
      <c r="A7564" s="302" t="s">
        <v>8728</v>
      </c>
      <c r="B7564" s="305">
        <v>100279</v>
      </c>
      <c r="C7564" s="302" t="s">
        <v>8816</v>
      </c>
      <c r="D7564" s="305" t="s">
        <v>36</v>
      </c>
      <c r="E7564" s="306">
        <v>1</v>
      </c>
    </row>
    <row r="7565" spans="1:5" x14ac:dyDescent="0.25">
      <c r="A7565" s="302" t="s">
        <v>8728</v>
      </c>
      <c r="B7565" s="305">
        <v>100233</v>
      </c>
      <c r="C7565" s="302" t="s">
        <v>8817</v>
      </c>
      <c r="D7565" s="305" t="s">
        <v>36</v>
      </c>
      <c r="E7565" s="306">
        <v>1</v>
      </c>
    </row>
    <row r="7566" spans="1:5" x14ac:dyDescent="0.25">
      <c r="A7566" s="302" t="s">
        <v>8728</v>
      </c>
      <c r="B7566" s="305">
        <v>100232</v>
      </c>
      <c r="C7566" s="302" t="s">
        <v>8818</v>
      </c>
      <c r="D7566" s="305" t="s">
        <v>36</v>
      </c>
      <c r="E7566" s="306">
        <v>1</v>
      </c>
    </row>
    <row r="7567" spans="1:5" x14ac:dyDescent="0.25">
      <c r="A7567" s="302" t="s">
        <v>8728</v>
      </c>
      <c r="B7567" s="305">
        <v>100234</v>
      </c>
      <c r="C7567" s="302" t="s">
        <v>8819</v>
      </c>
      <c r="D7567" s="305" t="s">
        <v>237</v>
      </c>
      <c r="E7567" s="306">
        <v>1</v>
      </c>
    </row>
    <row r="7568" spans="1:5" x14ac:dyDescent="0.25">
      <c r="A7568" s="302" t="s">
        <v>8728</v>
      </c>
      <c r="B7568" s="305">
        <v>100265</v>
      </c>
      <c r="C7568" s="302" t="s">
        <v>8820</v>
      </c>
      <c r="D7568" s="305" t="s">
        <v>237</v>
      </c>
      <c r="E7568" s="306">
        <v>1</v>
      </c>
    </row>
    <row r="7569" spans="1:5" x14ac:dyDescent="0.25">
      <c r="A7569" s="302" t="s">
        <v>8728</v>
      </c>
      <c r="B7569" s="305">
        <v>100235</v>
      </c>
      <c r="C7569" s="302" t="s">
        <v>8821</v>
      </c>
      <c r="D7569" s="305" t="s">
        <v>8822</v>
      </c>
      <c r="E7569" s="306">
        <v>1</v>
      </c>
    </row>
    <row r="7570" spans="1:5" x14ac:dyDescent="0.25">
      <c r="A7570" s="302" t="s">
        <v>8728</v>
      </c>
      <c r="B7570" s="305">
        <v>100267</v>
      </c>
      <c r="C7570" s="302" t="s">
        <v>8823</v>
      </c>
      <c r="D7570" s="305" t="s">
        <v>36</v>
      </c>
      <c r="E7570" s="306">
        <v>1</v>
      </c>
    </row>
    <row r="7571" spans="1:5" x14ac:dyDescent="0.25">
      <c r="A7571" s="302" t="s">
        <v>8728</v>
      </c>
      <c r="B7571" s="305">
        <v>100231</v>
      </c>
      <c r="C7571" s="302" t="s">
        <v>8824</v>
      </c>
      <c r="D7571" s="305" t="s">
        <v>1</v>
      </c>
      <c r="E7571" s="306">
        <v>1</v>
      </c>
    </row>
    <row r="7572" spans="1:5" x14ac:dyDescent="0.25">
      <c r="A7572" s="302" t="s">
        <v>8728</v>
      </c>
      <c r="B7572" s="305">
        <v>100230</v>
      </c>
      <c r="C7572" s="302" t="s">
        <v>8825</v>
      </c>
      <c r="D7572" s="305" t="s">
        <v>1</v>
      </c>
      <c r="E7572" s="306">
        <v>1</v>
      </c>
    </row>
    <row r="7573" spans="1:5" x14ac:dyDescent="0.25">
      <c r="A7573" s="302" t="s">
        <v>8728</v>
      </c>
      <c r="B7573" s="305">
        <v>100229</v>
      </c>
      <c r="C7573" s="302" t="s">
        <v>8826</v>
      </c>
      <c r="D7573" s="305" t="s">
        <v>1</v>
      </c>
      <c r="E7573" s="306">
        <v>1</v>
      </c>
    </row>
    <row r="7574" spans="1:5" x14ac:dyDescent="0.25">
      <c r="A7574" s="302" t="s">
        <v>8728</v>
      </c>
      <c r="B7574" s="305">
        <v>100272</v>
      </c>
      <c r="C7574" s="302" t="s">
        <v>8827</v>
      </c>
      <c r="D7574" s="305" t="s">
        <v>237</v>
      </c>
      <c r="E7574" s="306">
        <v>1</v>
      </c>
    </row>
    <row r="7575" spans="1:5" x14ac:dyDescent="0.25">
      <c r="A7575" s="302" t="s">
        <v>8728</v>
      </c>
      <c r="B7575" s="305">
        <v>100269</v>
      </c>
      <c r="C7575" s="302" t="s">
        <v>8828</v>
      </c>
      <c r="D7575" s="305" t="s">
        <v>36</v>
      </c>
      <c r="E7575" s="306">
        <v>1</v>
      </c>
    </row>
    <row r="7576" spans="1:5" x14ac:dyDescent="0.25">
      <c r="A7576" s="302" t="s">
        <v>8829</v>
      </c>
      <c r="B7576" s="305">
        <v>100986</v>
      </c>
      <c r="C7576" s="302" t="s">
        <v>8830</v>
      </c>
      <c r="D7576" s="305" t="s">
        <v>38</v>
      </c>
      <c r="E7576" s="306">
        <v>0.124</v>
      </c>
    </row>
    <row r="7577" spans="1:5" x14ac:dyDescent="0.25">
      <c r="A7577" s="302" t="s">
        <v>8829</v>
      </c>
      <c r="B7577" s="305">
        <v>101002</v>
      </c>
      <c r="C7577" s="302" t="s">
        <v>8831</v>
      </c>
      <c r="D7577" s="305" t="s">
        <v>653</v>
      </c>
      <c r="E7577" s="306">
        <v>0.1242</v>
      </c>
    </row>
    <row r="7578" spans="1:5" x14ac:dyDescent="0.25">
      <c r="A7578" s="302" t="s">
        <v>8829</v>
      </c>
      <c r="B7578" s="305">
        <v>100987</v>
      </c>
      <c r="C7578" s="302" t="s">
        <v>8832</v>
      </c>
      <c r="D7578" s="305" t="s">
        <v>38</v>
      </c>
      <c r="E7578" s="306">
        <v>0.1</v>
      </c>
    </row>
    <row r="7579" spans="1:5" x14ac:dyDescent="0.25">
      <c r="A7579" s="302" t="s">
        <v>8829</v>
      </c>
      <c r="B7579" s="305">
        <v>101003</v>
      </c>
      <c r="C7579" s="302" t="s">
        <v>8833</v>
      </c>
      <c r="D7579" s="305" t="s">
        <v>653</v>
      </c>
      <c r="E7579" s="306">
        <v>9.8799999999999999E-2</v>
      </c>
    </row>
    <row r="7580" spans="1:5" x14ac:dyDescent="0.25">
      <c r="A7580" s="302" t="s">
        <v>8829</v>
      </c>
      <c r="B7580" s="305">
        <v>100988</v>
      </c>
      <c r="C7580" s="302" t="s">
        <v>8834</v>
      </c>
      <c r="D7580" s="305" t="s">
        <v>38</v>
      </c>
      <c r="E7580" s="306">
        <v>9.01E-2</v>
      </c>
    </row>
    <row r="7581" spans="1:5" x14ac:dyDescent="0.25">
      <c r="A7581" s="302" t="s">
        <v>8829</v>
      </c>
      <c r="B7581" s="305">
        <v>101004</v>
      </c>
      <c r="C7581" s="302" t="s">
        <v>8835</v>
      </c>
      <c r="D7581" s="305" t="s">
        <v>653</v>
      </c>
      <c r="E7581" s="306">
        <v>8.9300000000000004E-2</v>
      </c>
    </row>
    <row r="7582" spans="1:5" x14ac:dyDescent="0.25">
      <c r="A7582" s="302" t="s">
        <v>8829</v>
      </c>
      <c r="B7582" s="305">
        <v>100985</v>
      </c>
      <c r="C7582" s="302" t="s">
        <v>8836</v>
      </c>
      <c r="D7582" s="305" t="s">
        <v>38</v>
      </c>
      <c r="E7582" s="306">
        <v>0.17810000000000001</v>
      </c>
    </row>
    <row r="7583" spans="1:5" x14ac:dyDescent="0.25">
      <c r="A7583" s="302" t="s">
        <v>8829</v>
      </c>
      <c r="B7583" s="305">
        <v>101001</v>
      </c>
      <c r="C7583" s="302" t="s">
        <v>8837</v>
      </c>
      <c r="D7583" s="305" t="s">
        <v>653</v>
      </c>
      <c r="E7583" s="306">
        <v>0.1772</v>
      </c>
    </row>
    <row r="7584" spans="1:5" x14ac:dyDescent="0.25">
      <c r="A7584" s="302" t="s">
        <v>8829</v>
      </c>
      <c r="B7584" s="305">
        <v>101008</v>
      </c>
      <c r="C7584" s="302" t="s">
        <v>8838</v>
      </c>
      <c r="D7584" s="305" t="s">
        <v>38</v>
      </c>
      <c r="E7584" s="306">
        <v>9.7100000000000006E-2</v>
      </c>
    </row>
    <row r="7585" spans="1:5" x14ac:dyDescent="0.25">
      <c r="A7585" s="302" t="s">
        <v>8829</v>
      </c>
      <c r="B7585" s="305">
        <v>101007</v>
      </c>
      <c r="C7585" s="302" t="s">
        <v>8839</v>
      </c>
      <c r="D7585" s="305" t="s">
        <v>38</v>
      </c>
      <c r="E7585" s="306">
        <v>0.1206</v>
      </c>
    </row>
    <row r="7586" spans="1:5" x14ac:dyDescent="0.25">
      <c r="A7586" s="302" t="s">
        <v>8829</v>
      </c>
      <c r="B7586" s="305">
        <v>100982</v>
      </c>
      <c r="C7586" s="302" t="s">
        <v>8840</v>
      </c>
      <c r="D7586" s="305" t="s">
        <v>38</v>
      </c>
      <c r="E7586" s="306">
        <v>0.15909999999999999</v>
      </c>
    </row>
    <row r="7587" spans="1:5" x14ac:dyDescent="0.25">
      <c r="A7587" s="302" t="s">
        <v>8829</v>
      </c>
      <c r="B7587" s="305">
        <v>100998</v>
      </c>
      <c r="C7587" s="302" t="s">
        <v>8841</v>
      </c>
      <c r="D7587" s="305" t="s">
        <v>653</v>
      </c>
      <c r="E7587" s="306">
        <v>0.15770000000000001</v>
      </c>
    </row>
    <row r="7588" spans="1:5" x14ac:dyDescent="0.25">
      <c r="A7588" s="302" t="s">
        <v>8829</v>
      </c>
      <c r="B7588" s="305">
        <v>100983</v>
      </c>
      <c r="C7588" s="302" t="s">
        <v>8842</v>
      </c>
      <c r="D7588" s="305" t="s">
        <v>38</v>
      </c>
      <c r="E7588" s="306">
        <v>0.13619999999999999</v>
      </c>
    </row>
    <row r="7589" spans="1:5" x14ac:dyDescent="0.25">
      <c r="A7589" s="302" t="s">
        <v>8829</v>
      </c>
      <c r="B7589" s="305">
        <v>100999</v>
      </c>
      <c r="C7589" s="302" t="s">
        <v>8843</v>
      </c>
      <c r="D7589" s="305" t="s">
        <v>653</v>
      </c>
      <c r="E7589" s="306">
        <v>0.13539999999999999</v>
      </c>
    </row>
    <row r="7590" spans="1:5" x14ac:dyDescent="0.25">
      <c r="A7590" s="302" t="s">
        <v>8829</v>
      </c>
      <c r="B7590" s="305">
        <v>100984</v>
      </c>
      <c r="C7590" s="302" t="s">
        <v>8844</v>
      </c>
      <c r="D7590" s="305" t="s">
        <v>38</v>
      </c>
      <c r="E7590" s="306">
        <v>0.12640000000000001</v>
      </c>
    </row>
    <row r="7591" spans="1:5" x14ac:dyDescent="0.25">
      <c r="A7591" s="302" t="s">
        <v>8829</v>
      </c>
      <c r="B7591" s="305">
        <v>101000</v>
      </c>
      <c r="C7591" s="302" t="s">
        <v>8845</v>
      </c>
      <c r="D7591" s="305" t="s">
        <v>653</v>
      </c>
      <c r="E7591" s="306">
        <v>0.1246</v>
      </c>
    </row>
    <row r="7592" spans="1:5" x14ac:dyDescent="0.25">
      <c r="A7592" s="302" t="s">
        <v>8829</v>
      </c>
      <c r="B7592" s="305">
        <v>100981</v>
      </c>
      <c r="C7592" s="302" t="s">
        <v>8846</v>
      </c>
      <c r="D7592" s="305" t="s">
        <v>38</v>
      </c>
      <c r="E7592" s="306">
        <v>0.20399999999999999</v>
      </c>
    </row>
    <row r="7593" spans="1:5" x14ac:dyDescent="0.25">
      <c r="A7593" s="302" t="s">
        <v>8829</v>
      </c>
      <c r="B7593" s="305">
        <v>100997</v>
      </c>
      <c r="C7593" s="302" t="s">
        <v>8847</v>
      </c>
      <c r="D7593" s="305" t="s">
        <v>653</v>
      </c>
      <c r="E7593" s="306">
        <v>0.20150000000000001</v>
      </c>
    </row>
    <row r="7594" spans="1:5" x14ac:dyDescent="0.25">
      <c r="A7594" s="302" t="s">
        <v>8829</v>
      </c>
      <c r="B7594" s="305">
        <v>101010</v>
      </c>
      <c r="C7594" s="302" t="s">
        <v>652</v>
      </c>
      <c r="D7594" s="305" t="s">
        <v>653</v>
      </c>
      <c r="E7594" s="306">
        <v>0.13100000000000001</v>
      </c>
    </row>
    <row r="7595" spans="1:5" x14ac:dyDescent="0.25">
      <c r="A7595" s="302" t="s">
        <v>8829</v>
      </c>
      <c r="B7595" s="305">
        <v>101009</v>
      </c>
      <c r="C7595" s="302" t="s">
        <v>8848</v>
      </c>
      <c r="D7595" s="305" t="s">
        <v>653</v>
      </c>
      <c r="E7595" s="306">
        <v>0.13100000000000001</v>
      </c>
    </row>
    <row r="7596" spans="1:5" x14ac:dyDescent="0.25">
      <c r="A7596" s="302" t="s">
        <v>8829</v>
      </c>
      <c r="B7596" s="305">
        <v>100978</v>
      </c>
      <c r="C7596" s="302" t="s">
        <v>8849</v>
      </c>
      <c r="D7596" s="305" t="s">
        <v>38</v>
      </c>
      <c r="E7596" s="306">
        <v>0.156</v>
      </c>
    </row>
    <row r="7597" spans="1:5" x14ac:dyDescent="0.25">
      <c r="A7597" s="302" t="s">
        <v>8829</v>
      </c>
      <c r="B7597" s="305">
        <v>100994</v>
      </c>
      <c r="C7597" s="302" t="s">
        <v>8850</v>
      </c>
      <c r="D7597" s="305" t="s">
        <v>653</v>
      </c>
      <c r="E7597" s="306">
        <v>0.15490000000000001</v>
      </c>
    </row>
    <row r="7598" spans="1:5" x14ac:dyDescent="0.25">
      <c r="A7598" s="302" t="s">
        <v>8829</v>
      </c>
      <c r="B7598" s="305">
        <v>100974</v>
      </c>
      <c r="C7598" s="302" t="s">
        <v>8851</v>
      </c>
      <c r="D7598" s="305" t="s">
        <v>38</v>
      </c>
      <c r="E7598" s="306">
        <v>0.1739</v>
      </c>
    </row>
    <row r="7599" spans="1:5" x14ac:dyDescent="0.25">
      <c r="A7599" s="302" t="s">
        <v>8829</v>
      </c>
      <c r="B7599" s="305">
        <v>100990</v>
      </c>
      <c r="C7599" s="302" t="s">
        <v>8852</v>
      </c>
      <c r="D7599" s="305" t="s">
        <v>653</v>
      </c>
      <c r="E7599" s="306">
        <v>0.1726</v>
      </c>
    </row>
    <row r="7600" spans="1:5" x14ac:dyDescent="0.25">
      <c r="A7600" s="302" t="s">
        <v>8829</v>
      </c>
      <c r="B7600" s="305">
        <v>100979</v>
      </c>
      <c r="C7600" s="302" t="s">
        <v>8853</v>
      </c>
      <c r="D7600" s="305" t="s">
        <v>38</v>
      </c>
      <c r="E7600" s="306">
        <v>0.13250000000000001</v>
      </c>
    </row>
    <row r="7601" spans="1:5" x14ac:dyDescent="0.25">
      <c r="A7601" s="302" t="s">
        <v>8829</v>
      </c>
      <c r="B7601" s="305">
        <v>100995</v>
      </c>
      <c r="C7601" s="302" t="s">
        <v>8854</v>
      </c>
      <c r="D7601" s="305" t="s">
        <v>653</v>
      </c>
      <c r="E7601" s="306">
        <v>0.1336</v>
      </c>
    </row>
    <row r="7602" spans="1:5" x14ac:dyDescent="0.25">
      <c r="A7602" s="302" t="s">
        <v>8829</v>
      </c>
      <c r="B7602" s="305">
        <v>100975</v>
      </c>
      <c r="C7602" s="302" t="s">
        <v>8855</v>
      </c>
      <c r="D7602" s="305" t="s">
        <v>38</v>
      </c>
      <c r="E7602" s="306">
        <v>0.1484</v>
      </c>
    </row>
    <row r="7603" spans="1:5" x14ac:dyDescent="0.25">
      <c r="A7603" s="302" t="s">
        <v>8829</v>
      </c>
      <c r="B7603" s="305">
        <v>100991</v>
      </c>
      <c r="C7603" s="302" t="s">
        <v>8856</v>
      </c>
      <c r="D7603" s="305" t="s">
        <v>653</v>
      </c>
      <c r="E7603" s="306">
        <v>0.1489</v>
      </c>
    </row>
    <row r="7604" spans="1:5" x14ac:dyDescent="0.25">
      <c r="A7604" s="302" t="s">
        <v>8829</v>
      </c>
      <c r="B7604" s="305">
        <v>100980</v>
      </c>
      <c r="C7604" s="302" t="s">
        <v>8857</v>
      </c>
      <c r="D7604" s="305" t="s">
        <v>38</v>
      </c>
      <c r="E7604" s="306">
        <v>0.12089999999999999</v>
      </c>
    </row>
    <row r="7605" spans="1:5" x14ac:dyDescent="0.25">
      <c r="A7605" s="302" t="s">
        <v>8829</v>
      </c>
      <c r="B7605" s="305">
        <v>100996</v>
      </c>
      <c r="C7605" s="302" t="s">
        <v>8858</v>
      </c>
      <c r="D7605" s="305" t="s">
        <v>653</v>
      </c>
      <c r="E7605" s="306">
        <v>0.1217</v>
      </c>
    </row>
    <row r="7606" spans="1:5" x14ac:dyDescent="0.25">
      <c r="A7606" s="302" t="s">
        <v>8829</v>
      </c>
      <c r="B7606" s="305">
        <v>100976</v>
      </c>
      <c r="C7606" s="302" t="s">
        <v>8859</v>
      </c>
      <c r="D7606" s="305" t="s">
        <v>38</v>
      </c>
      <c r="E7606" s="306">
        <v>0.1381</v>
      </c>
    </row>
    <row r="7607" spans="1:5" x14ac:dyDescent="0.25">
      <c r="A7607" s="302" t="s">
        <v>8829</v>
      </c>
      <c r="B7607" s="305">
        <v>100992</v>
      </c>
      <c r="C7607" s="302" t="s">
        <v>8860</v>
      </c>
      <c r="D7607" s="305" t="s">
        <v>653</v>
      </c>
      <c r="E7607" s="306">
        <v>0.1376</v>
      </c>
    </row>
    <row r="7608" spans="1:5" x14ac:dyDescent="0.25">
      <c r="A7608" s="302" t="s">
        <v>8829</v>
      </c>
      <c r="B7608" s="305">
        <v>100977</v>
      </c>
      <c r="C7608" s="302" t="s">
        <v>8861</v>
      </c>
      <c r="D7608" s="305" t="s">
        <v>38</v>
      </c>
      <c r="E7608" s="306">
        <v>0.20219999999999999</v>
      </c>
    </row>
    <row r="7609" spans="1:5" x14ac:dyDescent="0.25">
      <c r="A7609" s="302" t="s">
        <v>8829</v>
      </c>
      <c r="B7609" s="305">
        <v>100993</v>
      </c>
      <c r="C7609" s="302" t="s">
        <v>8862</v>
      </c>
      <c r="D7609" s="305" t="s">
        <v>653</v>
      </c>
      <c r="E7609" s="306">
        <v>0.20069999999999999</v>
      </c>
    </row>
    <row r="7610" spans="1:5" x14ac:dyDescent="0.25">
      <c r="A7610" s="302" t="s">
        <v>8829</v>
      </c>
      <c r="B7610" s="305">
        <v>100973</v>
      </c>
      <c r="C7610" s="302" t="s">
        <v>8863</v>
      </c>
      <c r="D7610" s="305" t="s">
        <v>38</v>
      </c>
      <c r="E7610" s="306">
        <v>0.22359999999999999</v>
      </c>
    </row>
    <row r="7611" spans="1:5" x14ac:dyDescent="0.25">
      <c r="A7611" s="302" t="s">
        <v>8829</v>
      </c>
      <c r="B7611" s="305">
        <v>100989</v>
      </c>
      <c r="C7611" s="302" t="s">
        <v>8864</v>
      </c>
      <c r="D7611" s="305" t="s">
        <v>653</v>
      </c>
      <c r="E7611" s="306">
        <v>0.22259999999999999</v>
      </c>
    </row>
    <row r="7612" spans="1:5" x14ac:dyDescent="0.25">
      <c r="A7612" s="302" t="s">
        <v>8829</v>
      </c>
      <c r="B7612" s="305">
        <v>101467</v>
      </c>
      <c r="C7612" s="302" t="s">
        <v>8865</v>
      </c>
      <c r="D7612" s="305" t="s">
        <v>653</v>
      </c>
      <c r="E7612" s="306">
        <v>0.27439999999999998</v>
      </c>
    </row>
    <row r="7613" spans="1:5" x14ac:dyDescent="0.25">
      <c r="A7613" s="302" t="s">
        <v>8829</v>
      </c>
      <c r="B7613" s="305">
        <v>101468</v>
      </c>
      <c r="C7613" s="302" t="s">
        <v>8866</v>
      </c>
      <c r="D7613" s="305" t="s">
        <v>653</v>
      </c>
      <c r="E7613" s="306">
        <v>0.27460000000000001</v>
      </c>
    </row>
    <row r="7614" spans="1:5" x14ac:dyDescent="0.25">
      <c r="A7614" s="302" t="s">
        <v>8829</v>
      </c>
      <c r="B7614" s="305">
        <v>101014</v>
      </c>
      <c r="C7614" s="302" t="s">
        <v>8867</v>
      </c>
      <c r="D7614" s="305" t="s">
        <v>653</v>
      </c>
      <c r="E7614" s="306">
        <v>0.27460000000000001</v>
      </c>
    </row>
    <row r="7615" spans="1:5" x14ac:dyDescent="0.25">
      <c r="A7615" s="302" t="s">
        <v>8829</v>
      </c>
      <c r="B7615" s="305">
        <v>101015</v>
      </c>
      <c r="C7615" s="302" t="s">
        <v>8868</v>
      </c>
      <c r="D7615" s="305" t="s">
        <v>653</v>
      </c>
      <c r="E7615" s="306">
        <v>0.2747</v>
      </c>
    </row>
    <row r="7616" spans="1:5" x14ac:dyDescent="0.25">
      <c r="A7616" s="302" t="s">
        <v>8829</v>
      </c>
      <c r="B7616" s="305">
        <v>101463</v>
      </c>
      <c r="C7616" s="302" t="s">
        <v>8869</v>
      </c>
      <c r="D7616" s="305" t="s">
        <v>653</v>
      </c>
      <c r="E7616" s="306">
        <v>0.27460000000000001</v>
      </c>
    </row>
    <row r="7617" spans="1:5" x14ac:dyDescent="0.25">
      <c r="A7617" s="302" t="s">
        <v>8829</v>
      </c>
      <c r="B7617" s="305">
        <v>101464</v>
      </c>
      <c r="C7617" s="302" t="s">
        <v>8870</v>
      </c>
      <c r="D7617" s="305" t="s">
        <v>653</v>
      </c>
      <c r="E7617" s="306">
        <v>0.27489999999999998</v>
      </c>
    </row>
    <row r="7618" spans="1:5" x14ac:dyDescent="0.25">
      <c r="A7618" s="302" t="s">
        <v>8829</v>
      </c>
      <c r="B7618" s="305">
        <v>101465</v>
      </c>
      <c r="C7618" s="302" t="s">
        <v>8871</v>
      </c>
      <c r="D7618" s="305" t="s">
        <v>653</v>
      </c>
      <c r="E7618" s="306">
        <v>0.27450000000000002</v>
      </c>
    </row>
    <row r="7619" spans="1:5" x14ac:dyDescent="0.25">
      <c r="A7619" s="302" t="s">
        <v>8829</v>
      </c>
      <c r="B7619" s="305">
        <v>101466</v>
      </c>
      <c r="C7619" s="302" t="s">
        <v>8872</v>
      </c>
      <c r="D7619" s="305" t="s">
        <v>653</v>
      </c>
      <c r="E7619" s="306">
        <v>0.27450000000000002</v>
      </c>
    </row>
    <row r="7620" spans="1:5" x14ac:dyDescent="0.25">
      <c r="A7620" s="302" t="s">
        <v>8829</v>
      </c>
      <c r="B7620" s="305">
        <v>101013</v>
      </c>
      <c r="C7620" s="302" t="s">
        <v>8873</v>
      </c>
      <c r="D7620" s="305" t="s">
        <v>653</v>
      </c>
      <c r="E7620" s="306">
        <v>0.27460000000000001</v>
      </c>
    </row>
    <row r="7621" spans="1:5" x14ac:dyDescent="0.25">
      <c r="A7621" s="302" t="s">
        <v>8829</v>
      </c>
      <c r="B7621" s="305">
        <v>101477</v>
      </c>
      <c r="C7621" s="302" t="s">
        <v>8874</v>
      </c>
      <c r="D7621" s="305" t="s">
        <v>653</v>
      </c>
      <c r="E7621" s="306">
        <v>0.27450000000000002</v>
      </c>
    </row>
    <row r="7622" spans="1:5" x14ac:dyDescent="0.25">
      <c r="A7622" s="302" t="s">
        <v>8829</v>
      </c>
      <c r="B7622" s="305">
        <v>101478</v>
      </c>
      <c r="C7622" s="302" t="s">
        <v>8875</v>
      </c>
      <c r="D7622" s="305" t="s">
        <v>653</v>
      </c>
      <c r="E7622" s="306">
        <v>0.2737</v>
      </c>
    </row>
    <row r="7623" spans="1:5" x14ac:dyDescent="0.25">
      <c r="A7623" s="302" t="s">
        <v>8829</v>
      </c>
      <c r="B7623" s="305">
        <v>101017</v>
      </c>
      <c r="C7623" s="302" t="s">
        <v>8876</v>
      </c>
      <c r="D7623" s="305" t="s">
        <v>653</v>
      </c>
      <c r="E7623" s="306">
        <v>0.27439999999999998</v>
      </c>
    </row>
    <row r="7624" spans="1:5" x14ac:dyDescent="0.25">
      <c r="A7624" s="302" t="s">
        <v>8829</v>
      </c>
      <c r="B7624" s="305">
        <v>101018</v>
      </c>
      <c r="C7624" s="302" t="s">
        <v>8877</v>
      </c>
      <c r="D7624" s="305" t="s">
        <v>653</v>
      </c>
      <c r="E7624" s="306">
        <v>0.27460000000000001</v>
      </c>
    </row>
    <row r="7625" spans="1:5" x14ac:dyDescent="0.25">
      <c r="A7625" s="302" t="s">
        <v>8829</v>
      </c>
      <c r="B7625" s="305">
        <v>101469</v>
      </c>
      <c r="C7625" s="302" t="s">
        <v>8878</v>
      </c>
      <c r="D7625" s="305" t="s">
        <v>653</v>
      </c>
      <c r="E7625" s="306">
        <v>0.27450000000000002</v>
      </c>
    </row>
    <row r="7626" spans="1:5" x14ac:dyDescent="0.25">
      <c r="A7626" s="302" t="s">
        <v>8829</v>
      </c>
      <c r="B7626" s="305">
        <v>101470</v>
      </c>
      <c r="C7626" s="302" t="s">
        <v>8879</v>
      </c>
      <c r="D7626" s="305" t="s">
        <v>653</v>
      </c>
      <c r="E7626" s="306">
        <v>0.27429999999999999</v>
      </c>
    </row>
    <row r="7627" spans="1:5" x14ac:dyDescent="0.25">
      <c r="A7627" s="302" t="s">
        <v>8829</v>
      </c>
      <c r="B7627" s="305">
        <v>101471</v>
      </c>
      <c r="C7627" s="302" t="s">
        <v>8880</v>
      </c>
      <c r="D7627" s="305" t="s">
        <v>653</v>
      </c>
      <c r="E7627" s="306">
        <v>0.27479999999999999</v>
      </c>
    </row>
    <row r="7628" spans="1:5" x14ac:dyDescent="0.25">
      <c r="A7628" s="302" t="s">
        <v>8829</v>
      </c>
      <c r="B7628" s="305">
        <v>101472</v>
      </c>
      <c r="C7628" s="302" t="s">
        <v>8881</v>
      </c>
      <c r="D7628" s="305" t="s">
        <v>653</v>
      </c>
      <c r="E7628" s="306">
        <v>0.2742</v>
      </c>
    </row>
    <row r="7629" spans="1:5" x14ac:dyDescent="0.25">
      <c r="A7629" s="302" t="s">
        <v>8829</v>
      </c>
      <c r="B7629" s="305">
        <v>101473</v>
      </c>
      <c r="C7629" s="302" t="s">
        <v>8882</v>
      </c>
      <c r="D7629" s="305" t="s">
        <v>653</v>
      </c>
      <c r="E7629" s="306">
        <v>0.27429999999999999</v>
      </c>
    </row>
    <row r="7630" spans="1:5" x14ac:dyDescent="0.25">
      <c r="A7630" s="302" t="s">
        <v>8829</v>
      </c>
      <c r="B7630" s="305">
        <v>101474</v>
      </c>
      <c r="C7630" s="302" t="s">
        <v>8883</v>
      </c>
      <c r="D7630" s="305" t="s">
        <v>653</v>
      </c>
      <c r="E7630" s="306">
        <v>0.27410000000000001</v>
      </c>
    </row>
    <row r="7631" spans="1:5" x14ac:dyDescent="0.25">
      <c r="A7631" s="302" t="s">
        <v>8829</v>
      </c>
      <c r="B7631" s="305">
        <v>101475</v>
      </c>
      <c r="C7631" s="302" t="s">
        <v>8884</v>
      </c>
      <c r="D7631" s="305" t="s">
        <v>653</v>
      </c>
      <c r="E7631" s="306">
        <v>0.27400000000000002</v>
      </c>
    </row>
    <row r="7632" spans="1:5" x14ac:dyDescent="0.25">
      <c r="A7632" s="302" t="s">
        <v>8829</v>
      </c>
      <c r="B7632" s="305">
        <v>101476</v>
      </c>
      <c r="C7632" s="302" t="s">
        <v>8885</v>
      </c>
      <c r="D7632" s="305" t="s">
        <v>653</v>
      </c>
      <c r="E7632" s="306">
        <v>0.27410000000000001</v>
      </c>
    </row>
    <row r="7633" spans="1:5" x14ac:dyDescent="0.25">
      <c r="A7633" s="302" t="s">
        <v>8829</v>
      </c>
      <c r="B7633" s="305">
        <v>101016</v>
      </c>
      <c r="C7633" s="302" t="s">
        <v>8886</v>
      </c>
      <c r="D7633" s="305" t="s">
        <v>653</v>
      </c>
      <c r="E7633" s="306">
        <v>0.27429999999999999</v>
      </c>
    </row>
    <row r="7634" spans="1:5" x14ac:dyDescent="0.25">
      <c r="A7634" s="302" t="s">
        <v>8829</v>
      </c>
      <c r="B7634" s="305">
        <v>101487</v>
      </c>
      <c r="C7634" s="302" t="s">
        <v>8887</v>
      </c>
      <c r="D7634" s="305" t="s">
        <v>653</v>
      </c>
      <c r="E7634" s="306">
        <v>0.27479999999999999</v>
      </c>
    </row>
    <row r="7635" spans="1:5" x14ac:dyDescent="0.25">
      <c r="A7635" s="302" t="s">
        <v>8829</v>
      </c>
      <c r="B7635" s="305">
        <v>101488</v>
      </c>
      <c r="C7635" s="302" t="s">
        <v>8888</v>
      </c>
      <c r="D7635" s="305" t="s">
        <v>653</v>
      </c>
      <c r="E7635" s="306">
        <v>0.27460000000000001</v>
      </c>
    </row>
    <row r="7636" spans="1:5" x14ac:dyDescent="0.25">
      <c r="A7636" s="302" t="s">
        <v>8829</v>
      </c>
      <c r="B7636" s="305">
        <v>101480</v>
      </c>
      <c r="C7636" s="302" t="s">
        <v>8889</v>
      </c>
      <c r="D7636" s="305" t="s">
        <v>653</v>
      </c>
      <c r="E7636" s="306">
        <v>0.2747</v>
      </c>
    </row>
    <row r="7637" spans="1:5" x14ac:dyDescent="0.25">
      <c r="A7637" s="302" t="s">
        <v>8829</v>
      </c>
      <c r="B7637" s="305">
        <v>101481</v>
      </c>
      <c r="C7637" s="302" t="s">
        <v>8890</v>
      </c>
      <c r="D7637" s="305" t="s">
        <v>653</v>
      </c>
      <c r="E7637" s="306">
        <v>0.2747</v>
      </c>
    </row>
    <row r="7638" spans="1:5" x14ac:dyDescent="0.25">
      <c r="A7638" s="302" t="s">
        <v>8829</v>
      </c>
      <c r="B7638" s="305">
        <v>101482</v>
      </c>
      <c r="C7638" s="302" t="s">
        <v>8891</v>
      </c>
      <c r="D7638" s="305" t="s">
        <v>653</v>
      </c>
      <c r="E7638" s="306">
        <v>0.2747</v>
      </c>
    </row>
    <row r="7639" spans="1:5" x14ac:dyDescent="0.25">
      <c r="A7639" s="302" t="s">
        <v>8829</v>
      </c>
      <c r="B7639" s="305">
        <v>101483</v>
      </c>
      <c r="C7639" s="302" t="s">
        <v>8892</v>
      </c>
      <c r="D7639" s="305" t="s">
        <v>653</v>
      </c>
      <c r="E7639" s="306">
        <v>0.2747</v>
      </c>
    </row>
    <row r="7640" spans="1:5" x14ac:dyDescent="0.25">
      <c r="A7640" s="302" t="s">
        <v>8829</v>
      </c>
      <c r="B7640" s="305">
        <v>101484</v>
      </c>
      <c r="C7640" s="302" t="s">
        <v>8893</v>
      </c>
      <c r="D7640" s="305" t="s">
        <v>653</v>
      </c>
      <c r="E7640" s="306">
        <v>0.27479999999999999</v>
      </c>
    </row>
    <row r="7641" spans="1:5" x14ac:dyDescent="0.25">
      <c r="A7641" s="302" t="s">
        <v>8829</v>
      </c>
      <c r="B7641" s="305">
        <v>101485</v>
      </c>
      <c r="C7641" s="302" t="s">
        <v>8894</v>
      </c>
      <c r="D7641" s="305" t="s">
        <v>653</v>
      </c>
      <c r="E7641" s="306">
        <v>0.2747</v>
      </c>
    </row>
    <row r="7642" spans="1:5" x14ac:dyDescent="0.25">
      <c r="A7642" s="302" t="s">
        <v>8829</v>
      </c>
      <c r="B7642" s="305">
        <v>101486</v>
      </c>
      <c r="C7642" s="302" t="s">
        <v>8895</v>
      </c>
      <c r="D7642" s="305" t="s">
        <v>653</v>
      </c>
      <c r="E7642" s="306">
        <v>0.27479999999999999</v>
      </c>
    </row>
    <row r="7643" spans="1:5" x14ac:dyDescent="0.25">
      <c r="A7643" s="302" t="s">
        <v>8829</v>
      </c>
      <c r="B7643" s="305">
        <v>101006</v>
      </c>
      <c r="C7643" s="302" t="s">
        <v>8896</v>
      </c>
      <c r="D7643" s="305" t="s">
        <v>38</v>
      </c>
      <c r="E7643" s="306">
        <v>9.8000000000000004E-2</v>
      </c>
    </row>
    <row r="7644" spans="1:5" x14ac:dyDescent="0.25">
      <c r="A7644" s="302" t="s">
        <v>8829</v>
      </c>
      <c r="B7644" s="305">
        <v>101005</v>
      </c>
      <c r="C7644" s="302" t="s">
        <v>8897</v>
      </c>
      <c r="D7644" s="305" t="s">
        <v>38</v>
      </c>
      <c r="E7644" s="306">
        <v>0.12239999999999999</v>
      </c>
    </row>
    <row r="7645" spans="1:5" x14ac:dyDescent="0.25">
      <c r="A7645" s="302" t="s">
        <v>8829</v>
      </c>
      <c r="B7645" s="305">
        <v>102568</v>
      </c>
      <c r="C7645" s="302" t="s">
        <v>8898</v>
      </c>
      <c r="D7645" s="305" t="s">
        <v>653</v>
      </c>
      <c r="E7645" s="306">
        <v>0.37480000000000002</v>
      </c>
    </row>
    <row r="7646" spans="1:5" x14ac:dyDescent="0.25">
      <c r="A7646" s="302" t="s">
        <v>8829</v>
      </c>
      <c r="B7646" s="305">
        <v>101479</v>
      </c>
      <c r="C7646" s="302" t="s">
        <v>8899</v>
      </c>
      <c r="D7646" s="305" t="s">
        <v>653</v>
      </c>
      <c r="E7646" s="306">
        <v>0.37480000000000002</v>
      </c>
    </row>
    <row r="7647" spans="1:5" x14ac:dyDescent="0.25">
      <c r="A7647" s="302" t="s">
        <v>8829</v>
      </c>
      <c r="B7647" s="305">
        <v>101019</v>
      </c>
      <c r="C7647" s="302" t="s">
        <v>8900</v>
      </c>
      <c r="D7647" s="305" t="s">
        <v>653</v>
      </c>
      <c r="E7647" s="306">
        <v>0.37480000000000002</v>
      </c>
    </row>
    <row r="7648" spans="1:5" x14ac:dyDescent="0.25">
      <c r="A7648" s="302" t="s">
        <v>8829</v>
      </c>
      <c r="B7648" s="305">
        <v>100938</v>
      </c>
      <c r="C7648" s="302" t="s">
        <v>8901</v>
      </c>
      <c r="D7648" s="305" t="s">
        <v>8730</v>
      </c>
      <c r="E7648" s="306">
        <v>0.114</v>
      </c>
    </row>
    <row r="7649" spans="1:5" x14ac:dyDescent="0.25">
      <c r="A7649" s="302" t="s">
        <v>8829</v>
      </c>
      <c r="B7649" s="305">
        <v>100942</v>
      </c>
      <c r="C7649" s="302" t="s">
        <v>8902</v>
      </c>
      <c r="D7649" s="305" t="s">
        <v>1343</v>
      </c>
      <c r="E7649" s="306">
        <v>0.1144</v>
      </c>
    </row>
    <row r="7650" spans="1:5" x14ac:dyDescent="0.25">
      <c r="A7650" s="302" t="s">
        <v>8829</v>
      </c>
      <c r="B7650" s="305">
        <v>93588</v>
      </c>
      <c r="C7650" s="302" t="s">
        <v>8903</v>
      </c>
      <c r="D7650" s="305" t="s">
        <v>8730</v>
      </c>
      <c r="E7650" s="306">
        <v>0.1138</v>
      </c>
    </row>
    <row r="7651" spans="1:5" x14ac:dyDescent="0.25">
      <c r="A7651" s="302" t="s">
        <v>8829</v>
      </c>
      <c r="B7651" s="305">
        <v>93594</v>
      </c>
      <c r="C7651" s="302" t="s">
        <v>8904</v>
      </c>
      <c r="D7651" s="305" t="s">
        <v>1343</v>
      </c>
      <c r="E7651" s="306">
        <v>0.11260000000000001</v>
      </c>
    </row>
    <row r="7652" spans="1:5" x14ac:dyDescent="0.25">
      <c r="A7652" s="302" t="s">
        <v>8829</v>
      </c>
      <c r="B7652" s="305">
        <v>93589</v>
      </c>
      <c r="C7652" s="302" t="s">
        <v>8905</v>
      </c>
      <c r="D7652" s="305" t="s">
        <v>8730</v>
      </c>
      <c r="E7652" s="306">
        <v>0.115</v>
      </c>
    </row>
    <row r="7653" spans="1:5" x14ac:dyDescent="0.25">
      <c r="A7653" s="302" t="s">
        <v>8829</v>
      </c>
      <c r="B7653" s="305">
        <v>93595</v>
      </c>
      <c r="C7653" s="302" t="s">
        <v>8906</v>
      </c>
      <c r="D7653" s="305" t="s">
        <v>1343</v>
      </c>
      <c r="E7653" s="306">
        <v>0.1082</v>
      </c>
    </row>
    <row r="7654" spans="1:5" x14ac:dyDescent="0.25">
      <c r="A7654" s="302" t="s">
        <v>8829</v>
      </c>
      <c r="B7654" s="305">
        <v>93590</v>
      </c>
      <c r="C7654" s="302" t="s">
        <v>8907</v>
      </c>
      <c r="D7654" s="305" t="s">
        <v>8730</v>
      </c>
      <c r="E7654" s="306">
        <v>0.1048</v>
      </c>
    </row>
    <row r="7655" spans="1:5" x14ac:dyDescent="0.25">
      <c r="A7655" s="302" t="s">
        <v>8829</v>
      </c>
      <c r="B7655" s="305">
        <v>93596</v>
      </c>
      <c r="C7655" s="302" t="s">
        <v>8908</v>
      </c>
      <c r="D7655" s="305" t="s">
        <v>1343</v>
      </c>
      <c r="E7655" s="306">
        <v>0.1014</v>
      </c>
    </row>
    <row r="7656" spans="1:5" x14ac:dyDescent="0.25">
      <c r="A7656" s="302" t="s">
        <v>8829</v>
      </c>
      <c r="B7656" s="305">
        <v>95875</v>
      </c>
      <c r="C7656" s="302" t="s">
        <v>8909</v>
      </c>
      <c r="D7656" s="305" t="s">
        <v>8730</v>
      </c>
      <c r="E7656" s="306">
        <v>0.1132</v>
      </c>
    </row>
    <row r="7657" spans="1:5" x14ac:dyDescent="0.25">
      <c r="A7657" s="302" t="s">
        <v>8829</v>
      </c>
      <c r="B7657" s="305">
        <v>95878</v>
      </c>
      <c r="C7657" s="302" t="s">
        <v>8910</v>
      </c>
      <c r="D7657" s="305" t="s">
        <v>1343</v>
      </c>
      <c r="E7657" s="306">
        <v>0.1124</v>
      </c>
    </row>
    <row r="7658" spans="1:5" x14ac:dyDescent="0.25">
      <c r="A7658" s="302" t="s">
        <v>8829</v>
      </c>
      <c r="B7658" s="305">
        <v>100943</v>
      </c>
      <c r="C7658" s="302" t="s">
        <v>8911</v>
      </c>
      <c r="D7658" s="305" t="s">
        <v>1343</v>
      </c>
      <c r="E7658" s="306">
        <v>9.2700000000000005E-2</v>
      </c>
    </row>
    <row r="7659" spans="1:5" x14ac:dyDescent="0.25">
      <c r="A7659" s="302" t="s">
        <v>8829</v>
      </c>
      <c r="B7659" s="305">
        <v>100939</v>
      </c>
      <c r="C7659" s="302" t="s">
        <v>8912</v>
      </c>
      <c r="D7659" s="305" t="s">
        <v>8730</v>
      </c>
      <c r="E7659" s="306">
        <v>9.2899999999999996E-2</v>
      </c>
    </row>
    <row r="7660" spans="1:5" x14ac:dyDescent="0.25">
      <c r="A7660" s="302" t="s">
        <v>8829</v>
      </c>
      <c r="B7660" s="305">
        <v>93591</v>
      </c>
      <c r="C7660" s="302" t="s">
        <v>8913</v>
      </c>
      <c r="D7660" s="305" t="s">
        <v>8730</v>
      </c>
      <c r="E7660" s="306">
        <v>9.2200000000000004E-2</v>
      </c>
    </row>
    <row r="7661" spans="1:5" x14ac:dyDescent="0.25">
      <c r="A7661" s="302" t="s">
        <v>8829</v>
      </c>
      <c r="B7661" s="305">
        <v>93597</v>
      </c>
      <c r="C7661" s="302" t="s">
        <v>8914</v>
      </c>
      <c r="D7661" s="305" t="s">
        <v>1343</v>
      </c>
      <c r="E7661" s="306">
        <v>8.7599999999999997E-2</v>
      </c>
    </row>
    <row r="7662" spans="1:5" x14ac:dyDescent="0.25">
      <c r="A7662" s="302" t="s">
        <v>8829</v>
      </c>
      <c r="B7662" s="305">
        <v>93592</v>
      </c>
      <c r="C7662" s="302" t="s">
        <v>8915</v>
      </c>
      <c r="D7662" s="305" t="s">
        <v>8730</v>
      </c>
      <c r="E7662" s="306">
        <v>9.06E-2</v>
      </c>
    </row>
    <row r="7663" spans="1:5" x14ac:dyDescent="0.25">
      <c r="A7663" s="302" t="s">
        <v>8829</v>
      </c>
      <c r="B7663" s="305">
        <v>93598</v>
      </c>
      <c r="C7663" s="302" t="s">
        <v>8916</v>
      </c>
      <c r="D7663" s="305" t="s">
        <v>1343</v>
      </c>
      <c r="E7663" s="306">
        <v>8.9800000000000005E-2</v>
      </c>
    </row>
    <row r="7664" spans="1:5" x14ac:dyDescent="0.25">
      <c r="A7664" s="302" t="s">
        <v>8829</v>
      </c>
      <c r="B7664" s="305">
        <v>93593</v>
      </c>
      <c r="C7664" s="302" t="s">
        <v>8917</v>
      </c>
      <c r="D7664" s="305" t="s">
        <v>8730</v>
      </c>
      <c r="E7664" s="306">
        <v>8.5999999999999993E-2</v>
      </c>
    </row>
    <row r="7665" spans="1:5" x14ac:dyDescent="0.25">
      <c r="A7665" s="302" t="s">
        <v>8829</v>
      </c>
      <c r="B7665" s="305">
        <v>93599</v>
      </c>
      <c r="C7665" s="302" t="s">
        <v>8918</v>
      </c>
      <c r="D7665" s="305" t="s">
        <v>1343</v>
      </c>
      <c r="E7665" s="306">
        <v>8.0600000000000005E-2</v>
      </c>
    </row>
    <row r="7666" spans="1:5" x14ac:dyDescent="0.25">
      <c r="A7666" s="302" t="s">
        <v>8829</v>
      </c>
      <c r="B7666" s="305">
        <v>95876</v>
      </c>
      <c r="C7666" s="302" t="s">
        <v>8919</v>
      </c>
      <c r="D7666" s="305" t="s">
        <v>8730</v>
      </c>
      <c r="E7666" s="306">
        <v>9.1300000000000006E-2</v>
      </c>
    </row>
    <row r="7667" spans="1:5" x14ac:dyDescent="0.25">
      <c r="A7667" s="302" t="s">
        <v>8829</v>
      </c>
      <c r="B7667" s="305">
        <v>95879</v>
      </c>
      <c r="C7667" s="302" t="s">
        <v>8920</v>
      </c>
      <c r="D7667" s="305" t="s">
        <v>1343</v>
      </c>
      <c r="E7667" s="306">
        <v>9.0300000000000005E-2</v>
      </c>
    </row>
    <row r="7668" spans="1:5" x14ac:dyDescent="0.25">
      <c r="A7668" s="302" t="s">
        <v>8829</v>
      </c>
      <c r="B7668" s="305">
        <v>100940</v>
      </c>
      <c r="C7668" s="302" t="s">
        <v>8921</v>
      </c>
      <c r="D7668" s="305" t="s">
        <v>8730</v>
      </c>
      <c r="E7668" s="306">
        <v>8.5300000000000001E-2</v>
      </c>
    </row>
    <row r="7669" spans="1:5" x14ac:dyDescent="0.25">
      <c r="A7669" s="302" t="s">
        <v>8829</v>
      </c>
      <c r="B7669" s="305">
        <v>100944</v>
      </c>
      <c r="C7669" s="302" t="s">
        <v>8922</v>
      </c>
      <c r="D7669" s="305" t="s">
        <v>1343</v>
      </c>
      <c r="E7669" s="306">
        <v>8.5199999999999998E-2</v>
      </c>
    </row>
    <row r="7670" spans="1:5" x14ac:dyDescent="0.25">
      <c r="A7670" s="302" t="s">
        <v>8829</v>
      </c>
      <c r="B7670" s="305">
        <v>95425</v>
      </c>
      <c r="C7670" s="302" t="s">
        <v>8923</v>
      </c>
      <c r="D7670" s="305" t="s">
        <v>8730</v>
      </c>
      <c r="E7670" s="306">
        <v>8.4699999999999998E-2</v>
      </c>
    </row>
    <row r="7671" spans="1:5" x14ac:dyDescent="0.25">
      <c r="A7671" s="302" t="s">
        <v>8829</v>
      </c>
      <c r="B7671" s="305">
        <v>95428</v>
      </c>
      <c r="C7671" s="302" t="s">
        <v>8924</v>
      </c>
      <c r="D7671" s="305" t="s">
        <v>1343</v>
      </c>
      <c r="E7671" s="306">
        <v>8.3799999999999999E-2</v>
      </c>
    </row>
    <row r="7672" spans="1:5" x14ac:dyDescent="0.25">
      <c r="A7672" s="302" t="s">
        <v>8829</v>
      </c>
      <c r="B7672" s="305">
        <v>95426</v>
      </c>
      <c r="C7672" s="302" t="s">
        <v>8925</v>
      </c>
      <c r="D7672" s="305" t="s">
        <v>8730</v>
      </c>
      <c r="E7672" s="306">
        <v>7.9399999999999998E-2</v>
      </c>
    </row>
    <row r="7673" spans="1:5" x14ac:dyDescent="0.25">
      <c r="A7673" s="302" t="s">
        <v>8829</v>
      </c>
      <c r="B7673" s="305">
        <v>95429</v>
      </c>
      <c r="C7673" s="302" t="s">
        <v>8926</v>
      </c>
      <c r="D7673" s="305" t="s">
        <v>1343</v>
      </c>
      <c r="E7673" s="306">
        <v>7.6399999999999996E-2</v>
      </c>
    </row>
    <row r="7674" spans="1:5" x14ac:dyDescent="0.25">
      <c r="A7674" s="302" t="s">
        <v>8829</v>
      </c>
      <c r="B7674" s="305">
        <v>95427</v>
      </c>
      <c r="C7674" s="302" t="s">
        <v>8927</v>
      </c>
      <c r="D7674" s="305" t="s">
        <v>8730</v>
      </c>
      <c r="E7674" s="306">
        <v>7.4999999999999997E-2</v>
      </c>
    </row>
    <row r="7675" spans="1:5" x14ac:dyDescent="0.25">
      <c r="A7675" s="302" t="s">
        <v>8829</v>
      </c>
      <c r="B7675" s="305">
        <v>95430</v>
      </c>
      <c r="C7675" s="302" t="s">
        <v>8928</v>
      </c>
      <c r="D7675" s="305" t="s">
        <v>1343</v>
      </c>
      <c r="E7675" s="306">
        <v>0.08</v>
      </c>
    </row>
    <row r="7676" spans="1:5" x14ac:dyDescent="0.25">
      <c r="A7676" s="302" t="s">
        <v>8829</v>
      </c>
      <c r="B7676" s="305">
        <v>95877</v>
      </c>
      <c r="C7676" s="302" t="s">
        <v>8929</v>
      </c>
      <c r="D7676" s="305" t="s">
        <v>8730</v>
      </c>
      <c r="E7676" s="306">
        <v>8.1199999999999994E-2</v>
      </c>
    </row>
    <row r="7677" spans="1:5" x14ac:dyDescent="0.25">
      <c r="A7677" s="302" t="s">
        <v>8829</v>
      </c>
      <c r="B7677" s="305">
        <v>95880</v>
      </c>
      <c r="C7677" s="302" t="s">
        <v>8930</v>
      </c>
      <c r="D7677" s="305" t="s">
        <v>1343</v>
      </c>
      <c r="E7677" s="306">
        <v>8.3299999999999999E-2</v>
      </c>
    </row>
    <row r="7678" spans="1:5" x14ac:dyDescent="0.25">
      <c r="A7678" s="302" t="s">
        <v>8829</v>
      </c>
      <c r="B7678" s="305">
        <v>100937</v>
      </c>
      <c r="C7678" s="302" t="s">
        <v>8931</v>
      </c>
      <c r="D7678" s="305" t="s">
        <v>8730</v>
      </c>
      <c r="E7678" s="306">
        <v>0.16139999999999999</v>
      </c>
    </row>
    <row r="7679" spans="1:5" x14ac:dyDescent="0.25">
      <c r="A7679" s="302" t="s">
        <v>8829</v>
      </c>
      <c r="B7679" s="305">
        <v>100941</v>
      </c>
      <c r="C7679" s="302" t="s">
        <v>8932</v>
      </c>
      <c r="D7679" s="305" t="s">
        <v>1343</v>
      </c>
      <c r="E7679" s="306">
        <v>0.16059999999999999</v>
      </c>
    </row>
    <row r="7680" spans="1:5" x14ac:dyDescent="0.25">
      <c r="A7680" s="302" t="s">
        <v>8829</v>
      </c>
      <c r="B7680" s="305">
        <v>97912</v>
      </c>
      <c r="C7680" s="302" t="s">
        <v>8933</v>
      </c>
      <c r="D7680" s="305" t="s">
        <v>8730</v>
      </c>
      <c r="E7680" s="306">
        <v>0.16039999999999999</v>
      </c>
    </row>
    <row r="7681" spans="1:5" x14ac:dyDescent="0.25">
      <c r="A7681" s="302" t="s">
        <v>8829</v>
      </c>
      <c r="B7681" s="305">
        <v>97916</v>
      </c>
      <c r="C7681" s="302" t="s">
        <v>8934</v>
      </c>
      <c r="D7681" s="305" t="s">
        <v>1343</v>
      </c>
      <c r="E7681" s="306">
        <v>0.15790000000000001</v>
      </c>
    </row>
    <row r="7682" spans="1:5" x14ac:dyDescent="0.25">
      <c r="A7682" s="302" t="s">
        <v>8829</v>
      </c>
      <c r="B7682" s="305">
        <v>97913</v>
      </c>
      <c r="C7682" s="302" t="s">
        <v>8935</v>
      </c>
      <c r="D7682" s="305" t="s">
        <v>8730</v>
      </c>
      <c r="E7682" s="306">
        <v>0.1585</v>
      </c>
    </row>
    <row r="7683" spans="1:5" x14ac:dyDescent="0.25">
      <c r="A7683" s="302" t="s">
        <v>8829</v>
      </c>
      <c r="B7683" s="305">
        <v>97917</v>
      </c>
      <c r="C7683" s="302" t="s">
        <v>8936</v>
      </c>
      <c r="D7683" s="305" t="s">
        <v>1343</v>
      </c>
      <c r="E7683" s="306">
        <v>0.16089999999999999</v>
      </c>
    </row>
    <row r="7684" spans="1:5" x14ac:dyDescent="0.25">
      <c r="A7684" s="302" t="s">
        <v>8829</v>
      </c>
      <c r="B7684" s="305">
        <v>97915</v>
      </c>
      <c r="C7684" s="302" t="s">
        <v>8937</v>
      </c>
      <c r="D7684" s="305" t="s">
        <v>8730</v>
      </c>
      <c r="E7684" s="306">
        <v>0.1575</v>
      </c>
    </row>
    <row r="7685" spans="1:5" x14ac:dyDescent="0.25">
      <c r="A7685" s="302" t="s">
        <v>8829</v>
      </c>
      <c r="B7685" s="305">
        <v>97919</v>
      </c>
      <c r="C7685" s="302" t="s">
        <v>8938</v>
      </c>
      <c r="D7685" s="305" t="s">
        <v>1343</v>
      </c>
      <c r="E7685" s="306">
        <v>0.15659999999999999</v>
      </c>
    </row>
    <row r="7686" spans="1:5" x14ac:dyDescent="0.25">
      <c r="A7686" s="302" t="s">
        <v>8829</v>
      </c>
      <c r="B7686" s="305">
        <v>97914</v>
      </c>
      <c r="C7686" s="302" t="s">
        <v>8939</v>
      </c>
      <c r="D7686" s="305" t="s">
        <v>8730</v>
      </c>
      <c r="E7686" s="306">
        <v>0.16089999999999999</v>
      </c>
    </row>
    <row r="7687" spans="1:5" x14ac:dyDescent="0.25">
      <c r="A7687" s="302" t="s">
        <v>8829</v>
      </c>
      <c r="B7687" s="305">
        <v>97918</v>
      </c>
      <c r="C7687" s="302" t="s">
        <v>8940</v>
      </c>
      <c r="D7687" s="305" t="s">
        <v>1343</v>
      </c>
      <c r="E7687" s="306">
        <v>0.16039999999999999</v>
      </c>
    </row>
    <row r="7688" spans="1:5" x14ac:dyDescent="0.25">
      <c r="A7688" s="302" t="s">
        <v>8829</v>
      </c>
      <c r="B7688" s="305">
        <v>100949</v>
      </c>
      <c r="C7688" s="302" t="s">
        <v>8941</v>
      </c>
      <c r="D7688" s="305" t="s">
        <v>1343</v>
      </c>
      <c r="E7688" s="306">
        <v>0.13800000000000001</v>
      </c>
    </row>
    <row r="7689" spans="1:5" x14ac:dyDescent="0.25">
      <c r="A7689" s="302" t="s">
        <v>8829</v>
      </c>
      <c r="B7689" s="305">
        <v>100945</v>
      </c>
      <c r="C7689" s="302" t="s">
        <v>8942</v>
      </c>
      <c r="D7689" s="305" t="s">
        <v>1343</v>
      </c>
      <c r="E7689" s="306">
        <v>0.1376</v>
      </c>
    </row>
    <row r="7690" spans="1:5" x14ac:dyDescent="0.25">
      <c r="A7690" s="302" t="s">
        <v>8829</v>
      </c>
      <c r="B7690" s="305">
        <v>100946</v>
      </c>
      <c r="C7690" s="302" t="s">
        <v>8943</v>
      </c>
      <c r="D7690" s="305" t="s">
        <v>1343</v>
      </c>
      <c r="E7690" s="306">
        <v>0.13619999999999999</v>
      </c>
    </row>
    <row r="7691" spans="1:5" x14ac:dyDescent="0.25">
      <c r="A7691" s="302" t="s">
        <v>8829</v>
      </c>
      <c r="B7691" s="305">
        <v>100948</v>
      </c>
      <c r="C7691" s="302" t="s">
        <v>1341</v>
      </c>
      <c r="D7691" s="305" t="s">
        <v>1343</v>
      </c>
      <c r="E7691" s="306">
        <v>0.13830000000000001</v>
      </c>
    </row>
    <row r="7692" spans="1:5" x14ac:dyDescent="0.25">
      <c r="A7692" s="302" t="s">
        <v>8829</v>
      </c>
      <c r="B7692" s="305">
        <v>100947</v>
      </c>
      <c r="C7692" s="302" t="s">
        <v>1342</v>
      </c>
      <c r="D7692" s="305" t="s">
        <v>1343</v>
      </c>
      <c r="E7692" s="306">
        <v>0.13919999999999999</v>
      </c>
    </row>
    <row r="7693" spans="1:5" x14ac:dyDescent="0.25">
      <c r="A7693" s="302" t="s">
        <v>8829</v>
      </c>
      <c r="B7693" s="305">
        <v>100954</v>
      </c>
      <c r="C7693" s="302" t="s">
        <v>8944</v>
      </c>
      <c r="D7693" s="305" t="s">
        <v>1343</v>
      </c>
      <c r="E7693" s="306">
        <v>0.13070000000000001</v>
      </c>
    </row>
    <row r="7694" spans="1:5" x14ac:dyDescent="0.25">
      <c r="A7694" s="302" t="s">
        <v>8829</v>
      </c>
      <c r="B7694" s="305">
        <v>100950</v>
      </c>
      <c r="C7694" s="302" t="s">
        <v>8945</v>
      </c>
      <c r="D7694" s="305" t="s">
        <v>1343</v>
      </c>
      <c r="E7694" s="306">
        <v>0.12770000000000001</v>
      </c>
    </row>
    <row r="7695" spans="1:5" x14ac:dyDescent="0.25">
      <c r="A7695" s="302" t="s">
        <v>8829</v>
      </c>
      <c r="B7695" s="305">
        <v>100951</v>
      </c>
      <c r="C7695" s="302" t="s">
        <v>8946</v>
      </c>
      <c r="D7695" s="305" t="s">
        <v>1343</v>
      </c>
      <c r="E7695" s="306">
        <v>0.1265</v>
      </c>
    </row>
    <row r="7696" spans="1:5" x14ac:dyDescent="0.25">
      <c r="A7696" s="302" t="s">
        <v>8829</v>
      </c>
      <c r="B7696" s="305">
        <v>100953</v>
      </c>
      <c r="C7696" s="302" t="s">
        <v>1344</v>
      </c>
      <c r="D7696" s="305" t="s">
        <v>1343</v>
      </c>
      <c r="E7696" s="306">
        <v>0.1176</v>
      </c>
    </row>
    <row r="7697" spans="1:5" x14ac:dyDescent="0.25">
      <c r="A7697" s="302" t="s">
        <v>8829</v>
      </c>
      <c r="B7697" s="305">
        <v>100952</v>
      </c>
      <c r="C7697" s="302" t="s">
        <v>1345</v>
      </c>
      <c r="D7697" s="305" t="s">
        <v>1343</v>
      </c>
      <c r="E7697" s="306">
        <v>0.12709999999999999</v>
      </c>
    </row>
    <row r="7698" spans="1:5" x14ac:dyDescent="0.25">
      <c r="A7698" s="302" t="s">
        <v>8829</v>
      </c>
      <c r="B7698" s="305">
        <v>100964</v>
      </c>
      <c r="C7698" s="302" t="s">
        <v>8947</v>
      </c>
      <c r="D7698" s="305" t="s">
        <v>8730</v>
      </c>
      <c r="E7698" s="306">
        <v>9.6699999999999994E-2</v>
      </c>
    </row>
    <row r="7699" spans="1:5" x14ac:dyDescent="0.25">
      <c r="A7699" s="302" t="s">
        <v>8829</v>
      </c>
      <c r="B7699" s="305">
        <v>100960</v>
      </c>
      <c r="C7699" s="302" t="s">
        <v>8948</v>
      </c>
      <c r="D7699" s="305" t="s">
        <v>8730</v>
      </c>
      <c r="E7699" s="306">
        <v>9.6600000000000005E-2</v>
      </c>
    </row>
    <row r="7700" spans="1:5" x14ac:dyDescent="0.25">
      <c r="A7700" s="302" t="s">
        <v>8829</v>
      </c>
      <c r="B7700" s="305">
        <v>100961</v>
      </c>
      <c r="C7700" s="302" t="s">
        <v>8949</v>
      </c>
      <c r="D7700" s="305" t="s">
        <v>8730</v>
      </c>
      <c r="E7700" s="306">
        <v>9.3399999999999997E-2</v>
      </c>
    </row>
    <row r="7701" spans="1:5" x14ac:dyDescent="0.25">
      <c r="A7701" s="302" t="s">
        <v>8829</v>
      </c>
      <c r="B7701" s="305">
        <v>100963</v>
      </c>
      <c r="C7701" s="302" t="s">
        <v>8950</v>
      </c>
      <c r="D7701" s="305" t="s">
        <v>8730</v>
      </c>
      <c r="E7701" s="306">
        <v>9.2399999999999996E-2</v>
      </c>
    </row>
    <row r="7702" spans="1:5" x14ac:dyDescent="0.25">
      <c r="A7702" s="302" t="s">
        <v>8829</v>
      </c>
      <c r="B7702" s="305">
        <v>100962</v>
      </c>
      <c r="C7702" s="302" t="s">
        <v>8951</v>
      </c>
      <c r="D7702" s="305" t="s">
        <v>8730</v>
      </c>
      <c r="E7702" s="306">
        <v>9.5699999999999993E-2</v>
      </c>
    </row>
    <row r="7703" spans="1:5" x14ac:dyDescent="0.25">
      <c r="A7703" s="302" t="s">
        <v>8829</v>
      </c>
      <c r="B7703" s="305">
        <v>100959</v>
      </c>
      <c r="C7703" s="302" t="s">
        <v>8952</v>
      </c>
      <c r="D7703" s="305" t="s">
        <v>8730</v>
      </c>
      <c r="E7703" s="306">
        <v>0.12139999999999999</v>
      </c>
    </row>
    <row r="7704" spans="1:5" x14ac:dyDescent="0.25">
      <c r="A7704" s="302" t="s">
        <v>8829</v>
      </c>
      <c r="B7704" s="305">
        <v>100955</v>
      </c>
      <c r="C7704" s="302" t="s">
        <v>8953</v>
      </c>
      <c r="D7704" s="305" t="s">
        <v>8730</v>
      </c>
      <c r="E7704" s="306">
        <v>0.11940000000000001</v>
      </c>
    </row>
    <row r="7705" spans="1:5" x14ac:dyDescent="0.25">
      <c r="A7705" s="302" t="s">
        <v>8829</v>
      </c>
      <c r="B7705" s="305">
        <v>100956</v>
      </c>
      <c r="C7705" s="302" t="s">
        <v>8954</v>
      </c>
      <c r="D7705" s="305" t="s">
        <v>8730</v>
      </c>
      <c r="E7705" s="306">
        <v>0.1216</v>
      </c>
    </row>
    <row r="7706" spans="1:5" x14ac:dyDescent="0.25">
      <c r="A7706" s="302" t="s">
        <v>8829</v>
      </c>
      <c r="B7706" s="305">
        <v>100958</v>
      </c>
      <c r="C7706" s="302" t="s">
        <v>8955</v>
      </c>
      <c r="D7706" s="305" t="s">
        <v>8730</v>
      </c>
      <c r="E7706" s="306">
        <v>0.1235</v>
      </c>
    </row>
    <row r="7707" spans="1:5" x14ac:dyDescent="0.25">
      <c r="A7707" s="302" t="s">
        <v>8829</v>
      </c>
      <c r="B7707" s="305">
        <v>100957</v>
      </c>
      <c r="C7707" s="302" t="s">
        <v>8956</v>
      </c>
      <c r="D7707" s="305" t="s">
        <v>8730</v>
      </c>
      <c r="E7707" s="306">
        <v>0.1207</v>
      </c>
    </row>
    <row r="7708" spans="1:5" x14ac:dyDescent="0.25">
      <c r="A7708" s="302" t="s">
        <v>8829</v>
      </c>
      <c r="B7708" s="305">
        <v>100969</v>
      </c>
      <c r="C7708" s="302" t="s">
        <v>8957</v>
      </c>
      <c r="D7708" s="305" t="s">
        <v>1343</v>
      </c>
      <c r="E7708" s="306">
        <v>8.7099999999999997E-2</v>
      </c>
    </row>
    <row r="7709" spans="1:5" x14ac:dyDescent="0.25">
      <c r="A7709" s="302" t="s">
        <v>8829</v>
      </c>
      <c r="B7709" s="305">
        <v>100970</v>
      </c>
      <c r="C7709" s="302" t="s">
        <v>8958</v>
      </c>
      <c r="D7709" s="305" t="s">
        <v>1343</v>
      </c>
      <c r="E7709" s="306">
        <v>8.8200000000000001E-2</v>
      </c>
    </row>
    <row r="7710" spans="1:5" x14ac:dyDescent="0.25">
      <c r="A7710" s="302" t="s">
        <v>8829</v>
      </c>
      <c r="B7710" s="305">
        <v>102333</v>
      </c>
      <c r="C7710" s="302" t="s">
        <v>8959</v>
      </c>
      <c r="D7710" s="305" t="s">
        <v>1343</v>
      </c>
      <c r="E7710" s="306">
        <v>9.2100000000000001E-2</v>
      </c>
    </row>
    <row r="7711" spans="1:5" x14ac:dyDescent="0.25">
      <c r="A7711" s="302" t="s">
        <v>8829</v>
      </c>
      <c r="B7711" s="305">
        <v>102332</v>
      </c>
      <c r="C7711" s="302" t="s">
        <v>8960</v>
      </c>
      <c r="D7711" s="305" t="s">
        <v>1343</v>
      </c>
      <c r="E7711" s="306">
        <v>8.9499999999999996E-2</v>
      </c>
    </row>
    <row r="7712" spans="1:5" x14ac:dyDescent="0.25">
      <c r="A7712" s="302" t="s">
        <v>8829</v>
      </c>
      <c r="B7712" s="305">
        <v>100965</v>
      </c>
      <c r="C7712" s="302" t="s">
        <v>8961</v>
      </c>
      <c r="D7712" s="305" t="s">
        <v>1343</v>
      </c>
      <c r="E7712" s="306">
        <v>7.5700000000000003E-2</v>
      </c>
    </row>
    <row r="7713" spans="1:5" x14ac:dyDescent="0.25">
      <c r="A7713" s="302" t="s">
        <v>8829</v>
      </c>
      <c r="B7713" s="305">
        <v>100966</v>
      </c>
      <c r="C7713" s="302" t="s">
        <v>8962</v>
      </c>
      <c r="D7713" s="305" t="s">
        <v>1343</v>
      </c>
      <c r="E7713" s="306">
        <v>7.5499999999999998E-2</v>
      </c>
    </row>
    <row r="7714" spans="1:5" x14ac:dyDescent="0.25">
      <c r="A7714" s="302" t="s">
        <v>8829</v>
      </c>
      <c r="B7714" s="305">
        <v>102331</v>
      </c>
      <c r="C7714" s="302" t="s">
        <v>8963</v>
      </c>
      <c r="D7714" s="305" t="s">
        <v>1343</v>
      </c>
      <c r="E7714" s="306">
        <v>6.9000000000000006E-2</v>
      </c>
    </row>
    <row r="7715" spans="1:5" x14ac:dyDescent="0.25">
      <c r="A7715" s="302" t="s">
        <v>8829</v>
      </c>
      <c r="B7715" s="305">
        <v>102330</v>
      </c>
      <c r="C7715" s="302" t="s">
        <v>8964</v>
      </c>
      <c r="D7715" s="305" t="s">
        <v>1343</v>
      </c>
      <c r="E7715" s="306">
        <v>7.4300000000000005E-2</v>
      </c>
    </row>
    <row r="7716" spans="1:5" x14ac:dyDescent="0.25">
      <c r="A7716" s="302" t="s">
        <v>8965</v>
      </c>
      <c r="B7716" s="305">
        <v>103138</v>
      </c>
      <c r="C7716" s="302" t="s">
        <v>8966</v>
      </c>
      <c r="D7716" s="305" t="s">
        <v>36</v>
      </c>
      <c r="E7716" s="306">
        <v>0.35060000000000002</v>
      </c>
    </row>
    <row r="7717" spans="1:5" x14ac:dyDescent="0.25">
      <c r="A7717" s="302" t="s">
        <v>8965</v>
      </c>
      <c r="B7717" s="305">
        <v>103151</v>
      </c>
      <c r="C7717" s="302" t="s">
        <v>8967</v>
      </c>
      <c r="D7717" s="305" t="s">
        <v>36</v>
      </c>
      <c r="E7717" s="306">
        <v>0.47620000000000001</v>
      </c>
    </row>
    <row r="7718" spans="1:5" x14ac:dyDescent="0.25">
      <c r="A7718" s="302" t="s">
        <v>8965</v>
      </c>
      <c r="B7718" s="305">
        <v>103152</v>
      </c>
      <c r="C7718" s="302" t="s">
        <v>8968</v>
      </c>
      <c r="D7718" s="305" t="s">
        <v>36</v>
      </c>
      <c r="E7718" s="306">
        <v>0.47870000000000001</v>
      </c>
    </row>
    <row r="7719" spans="1:5" x14ac:dyDescent="0.25">
      <c r="A7719" s="302" t="s">
        <v>8965</v>
      </c>
      <c r="B7719" s="305">
        <v>103139</v>
      </c>
      <c r="C7719" s="302" t="s">
        <v>8969</v>
      </c>
      <c r="D7719" s="305" t="s">
        <v>36</v>
      </c>
      <c r="E7719" s="306">
        <v>0.38319999999999999</v>
      </c>
    </row>
    <row r="7720" spans="1:5" x14ac:dyDescent="0.25">
      <c r="A7720" s="302" t="s">
        <v>8965</v>
      </c>
      <c r="B7720" s="305">
        <v>103140</v>
      </c>
      <c r="C7720" s="302" t="s">
        <v>8970</v>
      </c>
      <c r="D7720" s="305" t="s">
        <v>36</v>
      </c>
      <c r="E7720" s="306">
        <v>0.40379999999999999</v>
      </c>
    </row>
    <row r="7721" spans="1:5" x14ac:dyDescent="0.25">
      <c r="A7721" s="302" t="s">
        <v>8965</v>
      </c>
      <c r="B7721" s="305">
        <v>103141</v>
      </c>
      <c r="C7721" s="302" t="s">
        <v>8971</v>
      </c>
      <c r="D7721" s="305" t="s">
        <v>36</v>
      </c>
      <c r="E7721" s="306">
        <v>0.4345</v>
      </c>
    </row>
    <row r="7722" spans="1:5" x14ac:dyDescent="0.25">
      <c r="A7722" s="302" t="s">
        <v>8965</v>
      </c>
      <c r="B7722" s="305">
        <v>103142</v>
      </c>
      <c r="C7722" s="302" t="s">
        <v>8972</v>
      </c>
      <c r="D7722" s="305" t="s">
        <v>36</v>
      </c>
      <c r="E7722" s="306">
        <v>0.44080000000000003</v>
      </c>
    </row>
    <row r="7723" spans="1:5" x14ac:dyDescent="0.25">
      <c r="A7723" s="302" t="s">
        <v>8965</v>
      </c>
      <c r="B7723" s="305">
        <v>103143</v>
      </c>
      <c r="C7723" s="302" t="s">
        <v>8973</v>
      </c>
      <c r="D7723" s="305" t="s">
        <v>36</v>
      </c>
      <c r="E7723" s="306">
        <v>0.45290000000000002</v>
      </c>
    </row>
    <row r="7724" spans="1:5" x14ac:dyDescent="0.25">
      <c r="A7724" s="302" t="s">
        <v>8965</v>
      </c>
      <c r="B7724" s="305">
        <v>103144</v>
      </c>
      <c r="C7724" s="302" t="s">
        <v>8974</v>
      </c>
      <c r="D7724" s="305" t="s">
        <v>36</v>
      </c>
      <c r="E7724" s="306">
        <v>0.45590000000000003</v>
      </c>
    </row>
    <row r="7725" spans="1:5" x14ac:dyDescent="0.25">
      <c r="A7725" s="302" t="s">
        <v>8965</v>
      </c>
      <c r="B7725" s="305">
        <v>103145</v>
      </c>
      <c r="C7725" s="302" t="s">
        <v>8975</v>
      </c>
      <c r="D7725" s="305" t="s">
        <v>36</v>
      </c>
      <c r="E7725" s="306">
        <v>0.46229999999999999</v>
      </c>
    </row>
    <row r="7726" spans="1:5" x14ac:dyDescent="0.25">
      <c r="A7726" s="302" t="s">
        <v>8965</v>
      </c>
      <c r="B7726" s="305">
        <v>103146</v>
      </c>
      <c r="C7726" s="302" t="s">
        <v>8976</v>
      </c>
      <c r="D7726" s="305" t="s">
        <v>36</v>
      </c>
      <c r="E7726" s="306">
        <v>0.46400000000000002</v>
      </c>
    </row>
    <row r="7727" spans="1:5" x14ac:dyDescent="0.25">
      <c r="A7727" s="302" t="s">
        <v>8965</v>
      </c>
      <c r="B7727" s="305">
        <v>103147</v>
      </c>
      <c r="C7727" s="302" t="s">
        <v>8977</v>
      </c>
      <c r="D7727" s="305" t="s">
        <v>36</v>
      </c>
      <c r="E7727" s="306">
        <v>0.46689999999999998</v>
      </c>
    </row>
    <row r="7728" spans="1:5" x14ac:dyDescent="0.25">
      <c r="A7728" s="302" t="s">
        <v>8965</v>
      </c>
      <c r="B7728" s="305">
        <v>103148</v>
      </c>
      <c r="C7728" s="302" t="s">
        <v>8978</v>
      </c>
      <c r="D7728" s="305" t="s">
        <v>36</v>
      </c>
      <c r="E7728" s="306">
        <v>0.47110000000000002</v>
      </c>
    </row>
    <row r="7729" spans="1:5" x14ac:dyDescent="0.25">
      <c r="A7729" s="302" t="s">
        <v>8965</v>
      </c>
      <c r="B7729" s="305">
        <v>103137</v>
      </c>
      <c r="C7729" s="302" t="s">
        <v>8979</v>
      </c>
      <c r="D7729" s="305" t="s">
        <v>36</v>
      </c>
      <c r="E7729" s="306">
        <v>0.33050000000000002</v>
      </c>
    </row>
    <row r="7730" spans="1:5" x14ac:dyDescent="0.25">
      <c r="A7730" s="302" t="s">
        <v>8965</v>
      </c>
      <c r="B7730" s="305">
        <v>103149</v>
      </c>
      <c r="C7730" s="302" t="s">
        <v>8980</v>
      </c>
      <c r="D7730" s="305" t="s">
        <v>36</v>
      </c>
      <c r="E7730" s="306">
        <v>0.47270000000000001</v>
      </c>
    </row>
    <row r="7731" spans="1:5" x14ac:dyDescent="0.25">
      <c r="A7731" s="302" t="s">
        <v>8965</v>
      </c>
      <c r="B7731" s="305">
        <v>103150</v>
      </c>
      <c r="C7731" s="302" t="s">
        <v>8981</v>
      </c>
      <c r="D7731" s="305" t="s">
        <v>36</v>
      </c>
      <c r="E7731" s="306">
        <v>0.4753</v>
      </c>
    </row>
    <row r="7732" spans="1:5" x14ac:dyDescent="0.25">
      <c r="A7732" s="302" t="s">
        <v>8965</v>
      </c>
      <c r="B7732" s="305">
        <v>103106</v>
      </c>
      <c r="C7732" s="302" t="s">
        <v>8982</v>
      </c>
      <c r="D7732" s="305" t="s">
        <v>36</v>
      </c>
      <c r="E7732" s="306">
        <v>0.39860000000000001</v>
      </c>
    </row>
    <row r="7733" spans="1:5" x14ac:dyDescent="0.25">
      <c r="A7733" s="302" t="s">
        <v>8965</v>
      </c>
      <c r="B7733" s="305">
        <v>103119</v>
      </c>
      <c r="C7733" s="302" t="s">
        <v>8983</v>
      </c>
      <c r="D7733" s="305" t="s">
        <v>36</v>
      </c>
      <c r="E7733" s="306">
        <v>0.48359999999999997</v>
      </c>
    </row>
    <row r="7734" spans="1:5" x14ac:dyDescent="0.25">
      <c r="A7734" s="302" t="s">
        <v>8965</v>
      </c>
      <c r="B7734" s="305">
        <v>103120</v>
      </c>
      <c r="C7734" s="302" t="s">
        <v>8984</v>
      </c>
      <c r="D7734" s="305" t="s">
        <v>36</v>
      </c>
      <c r="E7734" s="306">
        <v>0.4849</v>
      </c>
    </row>
    <row r="7735" spans="1:5" x14ac:dyDescent="0.25">
      <c r="A7735" s="302" t="s">
        <v>8965</v>
      </c>
      <c r="B7735" s="305">
        <v>103107</v>
      </c>
      <c r="C7735" s="302" t="s">
        <v>8985</v>
      </c>
      <c r="D7735" s="305" t="s">
        <v>36</v>
      </c>
      <c r="E7735" s="306">
        <v>0.42509999999999998</v>
      </c>
    </row>
    <row r="7736" spans="1:5" x14ac:dyDescent="0.25">
      <c r="A7736" s="302" t="s">
        <v>8965</v>
      </c>
      <c r="B7736" s="305">
        <v>103108</v>
      </c>
      <c r="C7736" s="302" t="s">
        <v>8986</v>
      </c>
      <c r="D7736" s="305" t="s">
        <v>36</v>
      </c>
      <c r="E7736" s="306">
        <v>0.43990000000000001</v>
      </c>
    </row>
    <row r="7737" spans="1:5" x14ac:dyDescent="0.25">
      <c r="A7737" s="302" t="s">
        <v>8965</v>
      </c>
      <c r="B7737" s="305">
        <v>103109</v>
      </c>
      <c r="C7737" s="302" t="s">
        <v>8987</v>
      </c>
      <c r="D7737" s="305" t="s">
        <v>36</v>
      </c>
      <c r="E7737" s="306">
        <v>0.45989999999999998</v>
      </c>
    </row>
    <row r="7738" spans="1:5" x14ac:dyDescent="0.25">
      <c r="A7738" s="302" t="s">
        <v>8965</v>
      </c>
      <c r="B7738" s="305">
        <v>103110</v>
      </c>
      <c r="C7738" s="302" t="s">
        <v>8988</v>
      </c>
      <c r="D7738" s="305" t="s">
        <v>36</v>
      </c>
      <c r="E7738" s="306">
        <v>0.4637</v>
      </c>
    </row>
    <row r="7739" spans="1:5" x14ac:dyDescent="0.25">
      <c r="A7739" s="302" t="s">
        <v>8965</v>
      </c>
      <c r="B7739" s="305">
        <v>103111</v>
      </c>
      <c r="C7739" s="302" t="s">
        <v>8989</v>
      </c>
      <c r="D7739" s="305" t="s">
        <v>36</v>
      </c>
      <c r="E7739" s="306">
        <v>0.4708</v>
      </c>
    </row>
    <row r="7740" spans="1:5" x14ac:dyDescent="0.25">
      <c r="A7740" s="302" t="s">
        <v>8965</v>
      </c>
      <c r="B7740" s="305">
        <v>103112</v>
      </c>
      <c r="C7740" s="302" t="s">
        <v>8990</v>
      </c>
      <c r="D7740" s="305" t="s">
        <v>36</v>
      </c>
      <c r="E7740" s="306">
        <v>0.47249999999999998</v>
      </c>
    </row>
    <row r="7741" spans="1:5" x14ac:dyDescent="0.25">
      <c r="A7741" s="302" t="s">
        <v>8965</v>
      </c>
      <c r="B7741" s="305">
        <v>103113</v>
      </c>
      <c r="C7741" s="302" t="s">
        <v>8991</v>
      </c>
      <c r="D7741" s="305" t="s">
        <v>36</v>
      </c>
      <c r="E7741" s="306">
        <v>0.47610000000000002</v>
      </c>
    </row>
    <row r="7742" spans="1:5" x14ac:dyDescent="0.25">
      <c r="A7742" s="302" t="s">
        <v>8965</v>
      </c>
      <c r="B7742" s="305">
        <v>103114</v>
      </c>
      <c r="C7742" s="302" t="s">
        <v>8992</v>
      </c>
      <c r="D7742" s="305" t="s">
        <v>36</v>
      </c>
      <c r="E7742" s="306">
        <v>0.47699999999999998</v>
      </c>
    </row>
    <row r="7743" spans="1:5" x14ac:dyDescent="0.25">
      <c r="A7743" s="302" t="s">
        <v>8965</v>
      </c>
      <c r="B7743" s="305">
        <v>103115</v>
      </c>
      <c r="C7743" s="302" t="s">
        <v>8993</v>
      </c>
      <c r="D7743" s="305" t="s">
        <v>36</v>
      </c>
      <c r="E7743" s="306">
        <v>0.47860000000000003</v>
      </c>
    </row>
    <row r="7744" spans="1:5" x14ac:dyDescent="0.25">
      <c r="A7744" s="302" t="s">
        <v>8965</v>
      </c>
      <c r="B7744" s="305">
        <v>103116</v>
      </c>
      <c r="C7744" s="302" t="s">
        <v>8994</v>
      </c>
      <c r="D7744" s="305" t="s">
        <v>36</v>
      </c>
      <c r="E7744" s="306">
        <v>0.48080000000000001</v>
      </c>
    </row>
    <row r="7745" spans="1:5" x14ac:dyDescent="0.25">
      <c r="A7745" s="302" t="s">
        <v>8965</v>
      </c>
      <c r="B7745" s="305">
        <v>103105</v>
      </c>
      <c r="C7745" s="302" t="s">
        <v>8995</v>
      </c>
      <c r="D7745" s="305" t="s">
        <v>36</v>
      </c>
      <c r="E7745" s="306">
        <v>0.3805</v>
      </c>
    </row>
    <row r="7746" spans="1:5" x14ac:dyDescent="0.25">
      <c r="A7746" s="302" t="s">
        <v>8965</v>
      </c>
      <c r="B7746" s="305">
        <v>103117</v>
      </c>
      <c r="C7746" s="302" t="s">
        <v>8996</v>
      </c>
      <c r="D7746" s="305" t="s">
        <v>36</v>
      </c>
      <c r="E7746" s="306">
        <v>0.48170000000000002</v>
      </c>
    </row>
    <row r="7747" spans="1:5" x14ac:dyDescent="0.25">
      <c r="A7747" s="302" t="s">
        <v>8965</v>
      </c>
      <c r="B7747" s="305">
        <v>103118</v>
      </c>
      <c r="C7747" s="302" t="s">
        <v>8997</v>
      </c>
      <c r="D7747" s="305" t="s">
        <v>36</v>
      </c>
      <c r="E7747" s="306">
        <v>0.48309999999999997</v>
      </c>
    </row>
    <row r="7748" spans="1:5" x14ac:dyDescent="0.25">
      <c r="A7748" s="302" t="s">
        <v>8965</v>
      </c>
      <c r="B7748" s="305">
        <v>103122</v>
      </c>
      <c r="C7748" s="302" t="s">
        <v>8998</v>
      </c>
      <c r="D7748" s="305" t="s">
        <v>36</v>
      </c>
      <c r="E7748" s="306">
        <v>0.4219</v>
      </c>
    </row>
    <row r="7749" spans="1:5" x14ac:dyDescent="0.25">
      <c r="A7749" s="302" t="s">
        <v>8965</v>
      </c>
      <c r="B7749" s="305">
        <v>103135</v>
      </c>
      <c r="C7749" s="302" t="s">
        <v>8999</v>
      </c>
      <c r="D7749" s="305" t="s">
        <v>36</v>
      </c>
      <c r="E7749" s="306">
        <v>0.48609999999999998</v>
      </c>
    </row>
    <row r="7750" spans="1:5" x14ac:dyDescent="0.25">
      <c r="A7750" s="302" t="s">
        <v>8965</v>
      </c>
      <c r="B7750" s="305">
        <v>103136</v>
      </c>
      <c r="C7750" s="302" t="s">
        <v>9000</v>
      </c>
      <c r="D7750" s="305" t="s">
        <v>36</v>
      </c>
      <c r="E7750" s="306">
        <v>0.48699999999999999</v>
      </c>
    </row>
    <row r="7751" spans="1:5" x14ac:dyDescent="0.25">
      <c r="A7751" s="302" t="s">
        <v>8965</v>
      </c>
      <c r="B7751" s="305">
        <v>103123</v>
      </c>
      <c r="C7751" s="302" t="s">
        <v>9001</v>
      </c>
      <c r="D7751" s="305" t="s">
        <v>36</v>
      </c>
      <c r="E7751" s="306">
        <v>0.44350000000000001</v>
      </c>
    </row>
    <row r="7752" spans="1:5" x14ac:dyDescent="0.25">
      <c r="A7752" s="302" t="s">
        <v>8965</v>
      </c>
      <c r="B7752" s="305">
        <v>103124</v>
      </c>
      <c r="C7752" s="302" t="s">
        <v>9002</v>
      </c>
      <c r="D7752" s="305" t="s">
        <v>36</v>
      </c>
      <c r="E7752" s="306">
        <v>0.45479999999999998</v>
      </c>
    </row>
    <row r="7753" spans="1:5" x14ac:dyDescent="0.25">
      <c r="A7753" s="302" t="s">
        <v>8965</v>
      </c>
      <c r="B7753" s="305">
        <v>103125</v>
      </c>
      <c r="C7753" s="302" t="s">
        <v>9003</v>
      </c>
      <c r="D7753" s="305" t="s">
        <v>36</v>
      </c>
      <c r="E7753" s="306">
        <v>0.46960000000000002</v>
      </c>
    </row>
    <row r="7754" spans="1:5" x14ac:dyDescent="0.25">
      <c r="A7754" s="302" t="s">
        <v>8965</v>
      </c>
      <c r="B7754" s="305">
        <v>103126</v>
      </c>
      <c r="C7754" s="302" t="s">
        <v>9004</v>
      </c>
      <c r="D7754" s="305" t="s">
        <v>36</v>
      </c>
      <c r="E7754" s="306">
        <v>0.47239999999999999</v>
      </c>
    </row>
    <row r="7755" spans="1:5" x14ac:dyDescent="0.25">
      <c r="A7755" s="302" t="s">
        <v>8965</v>
      </c>
      <c r="B7755" s="305">
        <v>103127</v>
      </c>
      <c r="C7755" s="302" t="s">
        <v>9005</v>
      </c>
      <c r="D7755" s="305" t="s">
        <v>36</v>
      </c>
      <c r="E7755" s="306">
        <v>0.4773</v>
      </c>
    </row>
    <row r="7756" spans="1:5" x14ac:dyDescent="0.25">
      <c r="A7756" s="302" t="s">
        <v>8965</v>
      </c>
      <c r="B7756" s="305">
        <v>103128</v>
      </c>
      <c r="C7756" s="302" t="s">
        <v>9006</v>
      </c>
      <c r="D7756" s="305" t="s">
        <v>36</v>
      </c>
      <c r="E7756" s="306">
        <v>0.47849999999999998</v>
      </c>
    </row>
    <row r="7757" spans="1:5" x14ac:dyDescent="0.25">
      <c r="A7757" s="302" t="s">
        <v>8965</v>
      </c>
      <c r="B7757" s="305">
        <v>103129</v>
      </c>
      <c r="C7757" s="302" t="s">
        <v>9007</v>
      </c>
      <c r="D7757" s="305" t="s">
        <v>36</v>
      </c>
      <c r="E7757" s="306">
        <v>0.48099999999999998</v>
      </c>
    </row>
    <row r="7758" spans="1:5" x14ac:dyDescent="0.25">
      <c r="A7758" s="302" t="s">
        <v>8965</v>
      </c>
      <c r="B7758" s="305">
        <v>103130</v>
      </c>
      <c r="C7758" s="302" t="s">
        <v>9008</v>
      </c>
      <c r="D7758" s="305" t="s">
        <v>36</v>
      </c>
      <c r="E7758" s="306">
        <v>0.48170000000000002</v>
      </c>
    </row>
    <row r="7759" spans="1:5" x14ac:dyDescent="0.25">
      <c r="A7759" s="302" t="s">
        <v>8965</v>
      </c>
      <c r="B7759" s="305">
        <v>103131</v>
      </c>
      <c r="C7759" s="302" t="s">
        <v>9009</v>
      </c>
      <c r="D7759" s="305" t="s">
        <v>36</v>
      </c>
      <c r="E7759" s="306">
        <v>0.48270000000000002</v>
      </c>
    </row>
    <row r="7760" spans="1:5" x14ac:dyDescent="0.25">
      <c r="A7760" s="302" t="s">
        <v>8965</v>
      </c>
      <c r="B7760" s="305">
        <v>103132</v>
      </c>
      <c r="C7760" s="302" t="s">
        <v>9010</v>
      </c>
      <c r="D7760" s="305" t="s">
        <v>36</v>
      </c>
      <c r="E7760" s="306">
        <v>0.48430000000000001</v>
      </c>
    </row>
    <row r="7761" spans="1:5" x14ac:dyDescent="0.25">
      <c r="A7761" s="302" t="s">
        <v>8965</v>
      </c>
      <c r="B7761" s="305">
        <v>103121</v>
      </c>
      <c r="C7761" s="302" t="s">
        <v>9011</v>
      </c>
      <c r="D7761" s="305" t="s">
        <v>36</v>
      </c>
      <c r="E7761" s="306">
        <v>0.40670000000000001</v>
      </c>
    </row>
    <row r="7762" spans="1:5" x14ac:dyDescent="0.25">
      <c r="A7762" s="302" t="s">
        <v>8965</v>
      </c>
      <c r="B7762" s="305">
        <v>103133</v>
      </c>
      <c r="C7762" s="302" t="s">
        <v>9012</v>
      </c>
      <c r="D7762" s="305" t="s">
        <v>36</v>
      </c>
      <c r="E7762" s="306">
        <v>0.4849</v>
      </c>
    </row>
    <row r="7763" spans="1:5" x14ac:dyDescent="0.25">
      <c r="A7763" s="302" t="s">
        <v>8965</v>
      </c>
      <c r="B7763" s="305">
        <v>103134</v>
      </c>
      <c r="C7763" s="302" t="s">
        <v>9013</v>
      </c>
      <c r="D7763" s="305" t="s">
        <v>36</v>
      </c>
      <c r="E7763" s="306">
        <v>0.48580000000000001</v>
      </c>
    </row>
    <row r="7764" spans="1:5" x14ac:dyDescent="0.25">
      <c r="A7764" s="302" t="s">
        <v>8965</v>
      </c>
      <c r="B7764" s="305">
        <v>103090</v>
      </c>
      <c r="C7764" s="302" t="s">
        <v>9014</v>
      </c>
      <c r="D7764" s="305" t="s">
        <v>8</v>
      </c>
      <c r="E7764" s="306">
        <v>0.48130000000000001</v>
      </c>
    </row>
    <row r="7765" spans="1:5" x14ac:dyDescent="0.25">
      <c r="A7765" s="302" t="s">
        <v>8965</v>
      </c>
      <c r="B7765" s="305">
        <v>103103</v>
      </c>
      <c r="C7765" s="302" t="s">
        <v>9015</v>
      </c>
      <c r="D7765" s="305" t="s">
        <v>8</v>
      </c>
      <c r="E7765" s="306">
        <v>0.51500000000000001</v>
      </c>
    </row>
    <row r="7766" spans="1:5" x14ac:dyDescent="0.25">
      <c r="A7766" s="302" t="s">
        <v>8965</v>
      </c>
      <c r="B7766" s="305">
        <v>103104</v>
      </c>
      <c r="C7766" s="302" t="s">
        <v>9016</v>
      </c>
      <c r="D7766" s="305" t="s">
        <v>8</v>
      </c>
      <c r="E7766" s="306">
        <v>0.51570000000000005</v>
      </c>
    </row>
    <row r="7767" spans="1:5" x14ac:dyDescent="0.25">
      <c r="A7767" s="302" t="s">
        <v>8965</v>
      </c>
      <c r="B7767" s="305">
        <v>103091</v>
      </c>
      <c r="C7767" s="302" t="s">
        <v>9017</v>
      </c>
      <c r="D7767" s="305" t="s">
        <v>8</v>
      </c>
      <c r="E7767" s="306">
        <v>0.49399999999999999</v>
      </c>
    </row>
    <row r="7768" spans="1:5" x14ac:dyDescent="0.25">
      <c r="A7768" s="302" t="s">
        <v>8965</v>
      </c>
      <c r="B7768" s="305">
        <v>103092</v>
      </c>
      <c r="C7768" s="302" t="s">
        <v>9018</v>
      </c>
      <c r="D7768" s="305" t="s">
        <v>8</v>
      </c>
      <c r="E7768" s="306">
        <v>0.501</v>
      </c>
    </row>
    <row r="7769" spans="1:5" x14ac:dyDescent="0.25">
      <c r="A7769" s="302" t="s">
        <v>8965</v>
      </c>
      <c r="B7769" s="305">
        <v>103093</v>
      </c>
      <c r="C7769" s="302" t="s">
        <v>9019</v>
      </c>
      <c r="D7769" s="305" t="s">
        <v>8</v>
      </c>
      <c r="E7769" s="306">
        <v>0.50239999999999996</v>
      </c>
    </row>
    <row r="7770" spans="1:5" x14ac:dyDescent="0.25">
      <c r="A7770" s="302" t="s">
        <v>8965</v>
      </c>
      <c r="B7770" s="305">
        <v>103094</v>
      </c>
      <c r="C7770" s="302" t="s">
        <v>9020</v>
      </c>
      <c r="D7770" s="305" t="s">
        <v>8</v>
      </c>
      <c r="E7770" s="306">
        <v>0.50509999999999999</v>
      </c>
    </row>
    <row r="7771" spans="1:5" x14ac:dyDescent="0.25">
      <c r="A7771" s="302" t="s">
        <v>8965</v>
      </c>
      <c r="B7771" s="305">
        <v>103095</v>
      </c>
      <c r="C7771" s="302" t="s">
        <v>9021</v>
      </c>
      <c r="D7771" s="305" t="s">
        <v>8</v>
      </c>
      <c r="E7771" s="306">
        <v>0.50529999999999997</v>
      </c>
    </row>
    <row r="7772" spans="1:5" x14ac:dyDescent="0.25">
      <c r="A7772" s="302" t="s">
        <v>8965</v>
      </c>
      <c r="B7772" s="305">
        <v>103096</v>
      </c>
      <c r="C7772" s="302" t="s">
        <v>9022</v>
      </c>
      <c r="D7772" s="305" t="s">
        <v>8</v>
      </c>
      <c r="E7772" s="306">
        <v>0.50700000000000001</v>
      </c>
    </row>
    <row r="7773" spans="1:5" x14ac:dyDescent="0.25">
      <c r="A7773" s="302" t="s">
        <v>8965</v>
      </c>
      <c r="B7773" s="305">
        <v>103097</v>
      </c>
      <c r="C7773" s="302" t="s">
        <v>9023</v>
      </c>
      <c r="D7773" s="305" t="s">
        <v>8</v>
      </c>
      <c r="E7773" s="306">
        <v>0.50670000000000004</v>
      </c>
    </row>
    <row r="7774" spans="1:5" x14ac:dyDescent="0.25">
      <c r="A7774" s="302" t="s">
        <v>8965</v>
      </c>
      <c r="B7774" s="305">
        <v>103098</v>
      </c>
      <c r="C7774" s="302" t="s">
        <v>9024</v>
      </c>
      <c r="D7774" s="305" t="s">
        <v>8</v>
      </c>
      <c r="E7774" s="306">
        <v>0.50790000000000002</v>
      </c>
    </row>
    <row r="7775" spans="1:5" x14ac:dyDescent="0.25">
      <c r="A7775" s="302" t="s">
        <v>8965</v>
      </c>
      <c r="B7775" s="305">
        <v>103099</v>
      </c>
      <c r="C7775" s="302" t="s">
        <v>9025</v>
      </c>
      <c r="D7775" s="305" t="s">
        <v>8</v>
      </c>
      <c r="E7775" s="306">
        <v>0.50990000000000002</v>
      </c>
    </row>
    <row r="7776" spans="1:5" x14ac:dyDescent="0.25">
      <c r="A7776" s="302" t="s">
        <v>8965</v>
      </c>
      <c r="B7776" s="305">
        <v>103100</v>
      </c>
      <c r="C7776" s="302" t="s">
        <v>9026</v>
      </c>
      <c r="D7776" s="305" t="s">
        <v>8</v>
      </c>
      <c r="E7776" s="306">
        <v>0.51249999999999996</v>
      </c>
    </row>
    <row r="7777" spans="1:5" x14ac:dyDescent="0.25">
      <c r="A7777" s="302" t="s">
        <v>8965</v>
      </c>
      <c r="B7777" s="305">
        <v>103089</v>
      </c>
      <c r="C7777" s="302" t="s">
        <v>9027</v>
      </c>
      <c r="D7777" s="305" t="s">
        <v>8</v>
      </c>
      <c r="E7777" s="306">
        <v>0.47260000000000002</v>
      </c>
    </row>
    <row r="7778" spans="1:5" x14ac:dyDescent="0.25">
      <c r="A7778" s="302" t="s">
        <v>8965</v>
      </c>
      <c r="B7778" s="305">
        <v>103101</v>
      </c>
      <c r="C7778" s="302" t="s">
        <v>9028</v>
      </c>
      <c r="D7778" s="305" t="s">
        <v>8</v>
      </c>
      <c r="E7778" s="306">
        <v>0.51400000000000001</v>
      </c>
    </row>
    <row r="7779" spans="1:5" x14ac:dyDescent="0.25">
      <c r="A7779" s="302" t="s">
        <v>8965</v>
      </c>
      <c r="B7779" s="305">
        <v>103102</v>
      </c>
      <c r="C7779" s="302" t="s">
        <v>9029</v>
      </c>
      <c r="D7779" s="305" t="s">
        <v>8</v>
      </c>
      <c r="E7779" s="306">
        <v>0.51400000000000001</v>
      </c>
    </row>
    <row r="7780" spans="1:5" x14ac:dyDescent="0.25">
      <c r="A7780" s="302" t="s">
        <v>9030</v>
      </c>
      <c r="B7780" s="305">
        <v>101112</v>
      </c>
      <c r="C7780" s="302" t="s">
        <v>9031</v>
      </c>
      <c r="D7780" s="305" t="s">
        <v>38</v>
      </c>
      <c r="E7780" s="306">
        <v>0.44290000000000002</v>
      </c>
    </row>
    <row r="7781" spans="1:5" x14ac:dyDescent="0.25">
      <c r="A7781" s="302" t="s">
        <v>9030</v>
      </c>
      <c r="B7781" s="305">
        <v>101113</v>
      </c>
      <c r="C7781" s="302" t="s">
        <v>9032</v>
      </c>
      <c r="D7781" s="305" t="s">
        <v>38</v>
      </c>
      <c r="E7781" s="306">
        <v>0.31490000000000001</v>
      </c>
    </row>
    <row r="7782" spans="1:5" x14ac:dyDescent="0.25">
      <c r="A7782" s="302" t="s">
        <v>9030</v>
      </c>
      <c r="B7782" s="305">
        <v>101098</v>
      </c>
      <c r="C7782" s="302" t="s">
        <v>9033</v>
      </c>
      <c r="D7782" s="305" t="s">
        <v>38</v>
      </c>
      <c r="E7782" s="306">
        <v>0.45050000000000001</v>
      </c>
    </row>
    <row r="7783" spans="1:5" x14ac:dyDescent="0.25">
      <c r="A7783" s="302" t="s">
        <v>9030</v>
      </c>
      <c r="B7783" s="305">
        <v>101106</v>
      </c>
      <c r="C7783" s="302" t="s">
        <v>9034</v>
      </c>
      <c r="D7783" s="305" t="s">
        <v>38</v>
      </c>
      <c r="E7783" s="306">
        <v>0.34949999999999998</v>
      </c>
    </row>
    <row r="7784" spans="1:5" x14ac:dyDescent="0.25">
      <c r="A7784" s="302" t="s">
        <v>9030</v>
      </c>
      <c r="B7784" s="305">
        <v>101102</v>
      </c>
      <c r="C7784" s="302" t="s">
        <v>9035</v>
      </c>
      <c r="D7784" s="305" t="s">
        <v>38</v>
      </c>
      <c r="E7784" s="306">
        <v>0.2089</v>
      </c>
    </row>
    <row r="7785" spans="1:5" x14ac:dyDescent="0.25">
      <c r="A7785" s="302" t="s">
        <v>9030</v>
      </c>
      <c r="B7785" s="305">
        <v>101110</v>
      </c>
      <c r="C7785" s="302" t="s">
        <v>9036</v>
      </c>
      <c r="D7785" s="305" t="s">
        <v>38</v>
      </c>
      <c r="E7785" s="306">
        <v>7.0000000000000007E-2</v>
      </c>
    </row>
    <row r="7786" spans="1:5" x14ac:dyDescent="0.25">
      <c r="A7786" s="302" t="s">
        <v>9030</v>
      </c>
      <c r="B7786" s="305">
        <v>101099</v>
      </c>
      <c r="C7786" s="302" t="s">
        <v>9037</v>
      </c>
      <c r="D7786" s="305" t="s">
        <v>38</v>
      </c>
      <c r="E7786" s="306">
        <v>0.42909999999999998</v>
      </c>
    </row>
    <row r="7787" spans="1:5" x14ac:dyDescent="0.25">
      <c r="A7787" s="302" t="s">
        <v>9030</v>
      </c>
      <c r="B7787" s="305">
        <v>101107</v>
      </c>
      <c r="C7787" s="302" t="s">
        <v>9038</v>
      </c>
      <c r="D7787" s="305" t="s">
        <v>38</v>
      </c>
      <c r="E7787" s="306">
        <v>0.32250000000000001</v>
      </c>
    </row>
    <row r="7788" spans="1:5" x14ac:dyDescent="0.25">
      <c r="A7788" s="302" t="s">
        <v>9030</v>
      </c>
      <c r="B7788" s="305">
        <v>101103</v>
      </c>
      <c r="C7788" s="302" t="s">
        <v>9039</v>
      </c>
      <c r="D7788" s="305" t="s">
        <v>38</v>
      </c>
      <c r="E7788" s="306">
        <v>0.20710000000000001</v>
      </c>
    </row>
    <row r="7789" spans="1:5" x14ac:dyDescent="0.25">
      <c r="A7789" s="302" t="s">
        <v>9030</v>
      </c>
      <c r="B7789" s="305">
        <v>101111</v>
      </c>
      <c r="C7789" s="302" t="s">
        <v>9040</v>
      </c>
      <c r="D7789" s="305" t="s">
        <v>38</v>
      </c>
      <c r="E7789" s="306">
        <v>6.6000000000000003E-2</v>
      </c>
    </row>
    <row r="7790" spans="1:5" x14ac:dyDescent="0.25">
      <c r="A7790" s="302" t="s">
        <v>9030</v>
      </c>
      <c r="B7790" s="305">
        <v>101096</v>
      </c>
      <c r="C7790" s="302" t="s">
        <v>9041</v>
      </c>
      <c r="D7790" s="305" t="s">
        <v>38</v>
      </c>
      <c r="E7790" s="306">
        <v>0.52129999999999999</v>
      </c>
    </row>
    <row r="7791" spans="1:5" x14ac:dyDescent="0.25">
      <c r="A7791" s="302" t="s">
        <v>9030</v>
      </c>
      <c r="B7791" s="305">
        <v>101104</v>
      </c>
      <c r="C7791" s="302" t="s">
        <v>9042</v>
      </c>
      <c r="D7791" s="305" t="s">
        <v>38</v>
      </c>
      <c r="E7791" s="306">
        <v>0.43</v>
      </c>
    </row>
    <row r="7792" spans="1:5" x14ac:dyDescent="0.25">
      <c r="A7792" s="302" t="s">
        <v>9030</v>
      </c>
      <c r="B7792" s="305">
        <v>101100</v>
      </c>
      <c r="C7792" s="302" t="s">
        <v>9043</v>
      </c>
      <c r="D7792" s="305" t="s">
        <v>38</v>
      </c>
      <c r="E7792" s="306">
        <v>0.22700000000000001</v>
      </c>
    </row>
    <row r="7793" spans="1:5" x14ac:dyDescent="0.25">
      <c r="A7793" s="302" t="s">
        <v>9030</v>
      </c>
      <c r="B7793" s="305">
        <v>101108</v>
      </c>
      <c r="C7793" s="302" t="s">
        <v>9044</v>
      </c>
      <c r="D7793" s="305" t="s">
        <v>38</v>
      </c>
      <c r="E7793" s="306">
        <v>8.7999999999999995E-2</v>
      </c>
    </row>
    <row r="7794" spans="1:5" x14ac:dyDescent="0.25">
      <c r="A7794" s="302" t="s">
        <v>9030</v>
      </c>
      <c r="B7794" s="305">
        <v>101097</v>
      </c>
      <c r="C7794" s="302" t="s">
        <v>9045</v>
      </c>
      <c r="D7794" s="305" t="s">
        <v>38</v>
      </c>
      <c r="E7794" s="306">
        <v>0.49530000000000002</v>
      </c>
    </row>
    <row r="7795" spans="1:5" x14ac:dyDescent="0.25">
      <c r="A7795" s="302" t="s">
        <v>9030</v>
      </c>
      <c r="B7795" s="305">
        <v>101105</v>
      </c>
      <c r="C7795" s="302" t="s">
        <v>9046</v>
      </c>
      <c r="D7795" s="305" t="s">
        <v>38</v>
      </c>
      <c r="E7795" s="306">
        <v>0.39989999999999998</v>
      </c>
    </row>
    <row r="7796" spans="1:5" x14ac:dyDescent="0.25">
      <c r="A7796" s="302" t="s">
        <v>9030</v>
      </c>
      <c r="B7796" s="305">
        <v>101101</v>
      </c>
      <c r="C7796" s="302" t="s">
        <v>9047</v>
      </c>
      <c r="D7796" s="305" t="s">
        <v>38</v>
      </c>
      <c r="E7796" s="306">
        <v>0.22090000000000001</v>
      </c>
    </row>
    <row r="7797" spans="1:5" x14ac:dyDescent="0.25">
      <c r="A7797" s="302" t="s">
        <v>9030</v>
      </c>
      <c r="B7797" s="305">
        <v>101109</v>
      </c>
      <c r="C7797" s="302" t="s">
        <v>9048</v>
      </c>
      <c r="D7797" s="305" t="s">
        <v>38</v>
      </c>
      <c r="E7797" s="306">
        <v>8.1199999999999994E-2</v>
      </c>
    </row>
    <row r="7798" spans="1:5" x14ac:dyDescent="0.25">
      <c r="A7798" s="302" t="s">
        <v>9049</v>
      </c>
      <c r="B7798" s="305">
        <v>96393</v>
      </c>
      <c r="C7798" s="302" t="s">
        <v>9050</v>
      </c>
      <c r="D7798" s="305" t="s">
        <v>38</v>
      </c>
      <c r="E7798" s="306">
        <v>2.6499999999999999E-2</v>
      </c>
    </row>
    <row r="7799" spans="1:5" x14ac:dyDescent="0.25">
      <c r="A7799" s="302" t="s">
        <v>9049</v>
      </c>
      <c r="B7799" s="305">
        <v>96394</v>
      </c>
      <c r="C7799" s="302" t="s">
        <v>9051</v>
      </c>
      <c r="D7799" s="305" t="s">
        <v>38</v>
      </c>
      <c r="E7799" s="306">
        <v>1.7500000000000002E-2</v>
      </c>
    </row>
    <row r="7800" spans="1:5" x14ac:dyDescent="0.25">
      <c r="A7800" s="302" t="s">
        <v>9049</v>
      </c>
      <c r="B7800" s="305">
        <v>96395</v>
      </c>
      <c r="C7800" s="302" t="s">
        <v>9052</v>
      </c>
      <c r="D7800" s="305" t="s">
        <v>38</v>
      </c>
      <c r="E7800" s="306">
        <v>1.9599999999999999E-2</v>
      </c>
    </row>
    <row r="7801" spans="1:5" x14ac:dyDescent="0.25">
      <c r="A7801" s="302" t="s">
        <v>9049</v>
      </c>
      <c r="B7801" s="305">
        <v>105529</v>
      </c>
      <c r="C7801" s="302" t="s">
        <v>9053</v>
      </c>
      <c r="D7801" s="305" t="s">
        <v>38</v>
      </c>
      <c r="E7801" s="306">
        <v>2.0199999999999999E-2</v>
      </c>
    </row>
    <row r="7802" spans="1:5" x14ac:dyDescent="0.25">
      <c r="A7802" s="302" t="s">
        <v>9049</v>
      </c>
      <c r="B7802" s="305">
        <v>105530</v>
      </c>
      <c r="C7802" s="302" t="s">
        <v>9054</v>
      </c>
      <c r="D7802" s="305" t="s">
        <v>38</v>
      </c>
      <c r="E7802" s="306">
        <v>1.7100000000000001E-2</v>
      </c>
    </row>
    <row r="7803" spans="1:5" x14ac:dyDescent="0.25">
      <c r="A7803" s="302" t="s">
        <v>9049</v>
      </c>
      <c r="B7803" s="305">
        <v>105531</v>
      </c>
      <c r="C7803" s="302" t="s">
        <v>9055</v>
      </c>
      <c r="D7803" s="305" t="s">
        <v>38</v>
      </c>
      <c r="E7803" s="306">
        <v>1.49E-2</v>
      </c>
    </row>
    <row r="7804" spans="1:5" x14ac:dyDescent="0.25">
      <c r="A7804" s="302" t="s">
        <v>9049</v>
      </c>
      <c r="B7804" s="305">
        <v>105527</v>
      </c>
      <c r="C7804" s="302" t="s">
        <v>9056</v>
      </c>
      <c r="D7804" s="305" t="s">
        <v>38</v>
      </c>
      <c r="E7804" s="306">
        <v>3.1699999999999999E-2</v>
      </c>
    </row>
    <row r="7805" spans="1:5" x14ac:dyDescent="0.25">
      <c r="A7805" s="302" t="s">
        <v>9049</v>
      </c>
      <c r="B7805" s="305">
        <v>105532</v>
      </c>
      <c r="C7805" s="302" t="s">
        <v>9057</v>
      </c>
      <c r="D7805" s="305" t="s">
        <v>38</v>
      </c>
      <c r="E7805" s="306">
        <v>2.23E-2</v>
      </c>
    </row>
    <row r="7806" spans="1:5" x14ac:dyDescent="0.25">
      <c r="A7806" s="302" t="s">
        <v>9049</v>
      </c>
      <c r="B7806" s="305">
        <v>105533</v>
      </c>
      <c r="C7806" s="302" t="s">
        <v>9058</v>
      </c>
      <c r="D7806" s="305" t="s">
        <v>38</v>
      </c>
      <c r="E7806" s="306">
        <v>1.8599999999999998E-2</v>
      </c>
    </row>
    <row r="7807" spans="1:5" x14ac:dyDescent="0.25">
      <c r="A7807" s="302" t="s">
        <v>9049</v>
      </c>
      <c r="B7807" s="305">
        <v>105534</v>
      </c>
      <c r="C7807" s="302" t="s">
        <v>9059</v>
      </c>
      <c r="D7807" s="305" t="s">
        <v>38</v>
      </c>
      <c r="E7807" s="306">
        <v>1.5900000000000001E-2</v>
      </c>
    </row>
    <row r="7808" spans="1:5" x14ac:dyDescent="0.25">
      <c r="A7808" s="302" t="s">
        <v>9049</v>
      </c>
      <c r="B7808" s="305">
        <v>105528</v>
      </c>
      <c r="C7808" s="302" t="s">
        <v>9060</v>
      </c>
      <c r="D7808" s="305" t="s">
        <v>38</v>
      </c>
      <c r="E7808" s="306">
        <v>3.7499999999999999E-2</v>
      </c>
    </row>
    <row r="7809" spans="1:5" x14ac:dyDescent="0.25">
      <c r="A7809" s="302" t="s">
        <v>9049</v>
      </c>
      <c r="B7809" s="305">
        <v>105523</v>
      </c>
      <c r="C7809" s="302" t="s">
        <v>9061</v>
      </c>
      <c r="D7809" s="305" t="s">
        <v>38</v>
      </c>
      <c r="E7809" s="306">
        <v>8.4000000000000005E-2</v>
      </c>
    </row>
    <row r="7810" spans="1:5" x14ac:dyDescent="0.25">
      <c r="A7810" s="302" t="s">
        <v>9049</v>
      </c>
      <c r="B7810" s="305">
        <v>105759</v>
      </c>
      <c r="C7810" s="302" t="s">
        <v>9062</v>
      </c>
      <c r="D7810" s="305" t="s">
        <v>38</v>
      </c>
      <c r="E7810" s="306">
        <v>6.0100000000000001E-2</v>
      </c>
    </row>
    <row r="7811" spans="1:5" x14ac:dyDescent="0.25">
      <c r="A7811" s="302" t="s">
        <v>9049</v>
      </c>
      <c r="B7811" s="305">
        <v>105524</v>
      </c>
      <c r="C7811" s="302" t="s">
        <v>9063</v>
      </c>
      <c r="D7811" s="305" t="s">
        <v>38</v>
      </c>
      <c r="E7811" s="306">
        <v>4.6699999999999998E-2</v>
      </c>
    </row>
    <row r="7812" spans="1:5" x14ac:dyDescent="0.25">
      <c r="A7812" s="302" t="s">
        <v>9049</v>
      </c>
      <c r="B7812" s="305">
        <v>105525</v>
      </c>
      <c r="C7812" s="302" t="s">
        <v>9064</v>
      </c>
      <c r="D7812" s="305" t="s">
        <v>38</v>
      </c>
      <c r="E7812" s="306">
        <v>3.2300000000000002E-2</v>
      </c>
    </row>
    <row r="7813" spans="1:5" x14ac:dyDescent="0.25">
      <c r="A7813" s="302" t="s">
        <v>9049</v>
      </c>
      <c r="B7813" s="305">
        <v>105526</v>
      </c>
      <c r="C7813" s="302" t="s">
        <v>9065</v>
      </c>
      <c r="D7813" s="305" t="s">
        <v>38</v>
      </c>
      <c r="E7813" s="306">
        <v>2.47E-2</v>
      </c>
    </row>
    <row r="7814" spans="1:5" x14ac:dyDescent="0.25">
      <c r="A7814" s="302" t="s">
        <v>9066</v>
      </c>
      <c r="B7814" s="305">
        <v>105034</v>
      </c>
      <c r="C7814" s="302" t="s">
        <v>9067</v>
      </c>
      <c r="D7814" s="305" t="s">
        <v>8</v>
      </c>
      <c r="E7814" s="306">
        <v>0.30880000000000002</v>
      </c>
    </row>
    <row r="7815" spans="1:5" x14ac:dyDescent="0.25">
      <c r="A7815" s="302" t="s">
        <v>9066</v>
      </c>
      <c r="B7815" s="305">
        <v>105033</v>
      </c>
      <c r="C7815" s="302" t="s">
        <v>9068</v>
      </c>
      <c r="D7815" s="305" t="s">
        <v>8</v>
      </c>
      <c r="E7815" s="306">
        <v>0.30730000000000002</v>
      </c>
    </row>
    <row r="7816" spans="1:5" x14ac:dyDescent="0.25">
      <c r="A7816" s="302" t="s">
        <v>9066</v>
      </c>
      <c r="B7816" s="305">
        <v>93205</v>
      </c>
      <c r="C7816" s="302" t="s">
        <v>9069</v>
      </c>
      <c r="D7816" s="305" t="s">
        <v>8</v>
      </c>
      <c r="E7816" s="306">
        <v>0.31430000000000002</v>
      </c>
    </row>
    <row r="7817" spans="1:5" x14ac:dyDescent="0.25">
      <c r="A7817" s="302" t="s">
        <v>9066</v>
      </c>
      <c r="B7817" s="305">
        <v>105032</v>
      </c>
      <c r="C7817" s="302" t="s">
        <v>9070</v>
      </c>
      <c r="D7817" s="305" t="s">
        <v>8</v>
      </c>
      <c r="E7817" s="306">
        <v>0.214</v>
      </c>
    </row>
    <row r="7818" spans="1:5" x14ac:dyDescent="0.25">
      <c r="A7818" s="302" t="s">
        <v>9066</v>
      </c>
      <c r="B7818" s="305">
        <v>105031</v>
      </c>
      <c r="C7818" s="302" t="s">
        <v>9071</v>
      </c>
      <c r="D7818" s="305" t="s">
        <v>8</v>
      </c>
      <c r="E7818" s="306">
        <v>0.2278</v>
      </c>
    </row>
    <row r="7819" spans="1:5" x14ac:dyDescent="0.25">
      <c r="A7819" s="302" t="s">
        <v>9066</v>
      </c>
      <c r="B7819" s="305">
        <v>93199</v>
      </c>
      <c r="C7819" s="302" t="s">
        <v>9072</v>
      </c>
      <c r="D7819" s="305" t="s">
        <v>8</v>
      </c>
      <c r="E7819" s="306">
        <v>0.28110000000000002</v>
      </c>
    </row>
    <row r="7820" spans="1:5" x14ac:dyDescent="0.25">
      <c r="A7820" s="302" t="s">
        <v>9066</v>
      </c>
      <c r="B7820" s="305">
        <v>105030</v>
      </c>
      <c r="C7820" s="302" t="s">
        <v>9073</v>
      </c>
      <c r="D7820" s="305" t="s">
        <v>8</v>
      </c>
      <c r="E7820" s="306">
        <v>0.33050000000000002</v>
      </c>
    </row>
    <row r="7821" spans="1:5" x14ac:dyDescent="0.25">
      <c r="A7821" s="302" t="s">
        <v>9066</v>
      </c>
      <c r="B7821" s="305">
        <v>105029</v>
      </c>
      <c r="C7821" s="302" t="s">
        <v>9074</v>
      </c>
      <c r="D7821" s="305" t="s">
        <v>8</v>
      </c>
      <c r="E7821" s="306">
        <v>0.34689999999999999</v>
      </c>
    </row>
    <row r="7822" spans="1:5" x14ac:dyDescent="0.25">
      <c r="A7822" s="302" t="s">
        <v>9066</v>
      </c>
      <c r="B7822" s="305">
        <v>93197</v>
      </c>
      <c r="C7822" s="302" t="s">
        <v>9075</v>
      </c>
      <c r="D7822" s="305" t="s">
        <v>8</v>
      </c>
      <c r="E7822" s="306">
        <v>0.35899999999999999</v>
      </c>
    </row>
    <row r="7823" spans="1:5" x14ac:dyDescent="0.25">
      <c r="A7823" s="302" t="s">
        <v>9066</v>
      </c>
      <c r="B7823" s="305">
        <v>105040</v>
      </c>
      <c r="C7823" s="302" t="s">
        <v>9076</v>
      </c>
      <c r="D7823" s="305" t="s">
        <v>8</v>
      </c>
      <c r="E7823" s="306">
        <v>0.67969999999999997</v>
      </c>
    </row>
    <row r="7824" spans="1:5" x14ac:dyDescent="0.25">
      <c r="A7824" s="302" t="s">
        <v>9066</v>
      </c>
      <c r="B7824" s="305">
        <v>105039</v>
      </c>
      <c r="C7824" s="302" t="s">
        <v>9077</v>
      </c>
      <c r="D7824" s="305" t="s">
        <v>8</v>
      </c>
      <c r="E7824" s="306">
        <v>0.6794</v>
      </c>
    </row>
    <row r="7825" spans="1:5" x14ac:dyDescent="0.25">
      <c r="A7825" s="302" t="s">
        <v>9066</v>
      </c>
      <c r="B7825" s="305">
        <v>105038</v>
      </c>
      <c r="C7825" s="302" t="s">
        <v>9078</v>
      </c>
      <c r="D7825" s="305" t="s">
        <v>8</v>
      </c>
      <c r="E7825" s="306">
        <v>0.67810000000000004</v>
      </c>
    </row>
    <row r="7826" spans="1:5" x14ac:dyDescent="0.25">
      <c r="A7826" s="302" t="s">
        <v>9066</v>
      </c>
      <c r="B7826" s="305">
        <v>105028</v>
      </c>
      <c r="C7826" s="302" t="s">
        <v>9079</v>
      </c>
      <c r="D7826" s="305" t="s">
        <v>8</v>
      </c>
      <c r="E7826" s="306">
        <v>0.27550000000000002</v>
      </c>
    </row>
    <row r="7827" spans="1:5" x14ac:dyDescent="0.25">
      <c r="A7827" s="302" t="s">
        <v>9066</v>
      </c>
      <c r="B7827" s="305">
        <v>105027</v>
      </c>
      <c r="C7827" s="302" t="s">
        <v>9080</v>
      </c>
      <c r="D7827" s="305" t="s">
        <v>8</v>
      </c>
      <c r="E7827" s="306">
        <v>0.27629999999999999</v>
      </c>
    </row>
    <row r="7828" spans="1:5" x14ac:dyDescent="0.25">
      <c r="A7828" s="302" t="s">
        <v>9066</v>
      </c>
      <c r="B7828" s="305">
        <v>93194</v>
      </c>
      <c r="C7828" s="302" t="s">
        <v>9081</v>
      </c>
      <c r="D7828" s="305" t="s">
        <v>8</v>
      </c>
      <c r="E7828" s="306">
        <v>0.27410000000000001</v>
      </c>
    </row>
    <row r="7829" spans="1:5" x14ac:dyDescent="0.25">
      <c r="A7829" s="302" t="s">
        <v>9066</v>
      </c>
      <c r="B7829" s="305">
        <v>93200</v>
      </c>
      <c r="C7829" s="302" t="s">
        <v>9082</v>
      </c>
      <c r="D7829" s="305" t="s">
        <v>8</v>
      </c>
      <c r="E7829" s="306">
        <v>0.84150000000000003</v>
      </c>
    </row>
    <row r="7830" spans="1:5" x14ac:dyDescent="0.25">
      <c r="A7830" s="302" t="s">
        <v>9066</v>
      </c>
      <c r="B7830" s="305">
        <v>93203</v>
      </c>
      <c r="C7830" s="302" t="s">
        <v>9083</v>
      </c>
      <c r="D7830" s="305" t="s">
        <v>8</v>
      </c>
      <c r="E7830" s="306">
        <v>0.11799999999999999</v>
      </c>
    </row>
    <row r="7831" spans="1:5" x14ac:dyDescent="0.25">
      <c r="A7831" s="302" t="s">
        <v>9066</v>
      </c>
      <c r="B7831" s="305">
        <v>93202</v>
      </c>
      <c r="C7831" s="302" t="s">
        <v>9084</v>
      </c>
      <c r="D7831" s="305" t="s">
        <v>8</v>
      </c>
      <c r="E7831" s="306">
        <v>0.66</v>
      </c>
    </row>
    <row r="7832" spans="1:5" x14ac:dyDescent="0.25">
      <c r="A7832" s="302" t="s">
        <v>9066</v>
      </c>
      <c r="B7832" s="305">
        <v>105026</v>
      </c>
      <c r="C7832" s="302" t="s">
        <v>9085</v>
      </c>
      <c r="D7832" s="305" t="s">
        <v>8</v>
      </c>
      <c r="E7832" s="306">
        <v>0.26190000000000002</v>
      </c>
    </row>
    <row r="7833" spans="1:5" x14ac:dyDescent="0.25">
      <c r="A7833" s="302" t="s">
        <v>9066</v>
      </c>
      <c r="B7833" s="305">
        <v>105025</v>
      </c>
      <c r="C7833" s="302" t="s">
        <v>9086</v>
      </c>
      <c r="D7833" s="305" t="s">
        <v>8</v>
      </c>
      <c r="E7833" s="306">
        <v>0.28310000000000002</v>
      </c>
    </row>
    <row r="7834" spans="1:5" x14ac:dyDescent="0.25">
      <c r="A7834" s="302" t="s">
        <v>9066</v>
      </c>
      <c r="B7834" s="305">
        <v>93191</v>
      </c>
      <c r="C7834" s="302" t="s">
        <v>9087</v>
      </c>
      <c r="D7834" s="305" t="s">
        <v>8</v>
      </c>
      <c r="E7834" s="306">
        <v>0.29780000000000001</v>
      </c>
    </row>
    <row r="7835" spans="1:5" x14ac:dyDescent="0.25">
      <c r="A7835" s="302" t="s">
        <v>9066</v>
      </c>
      <c r="B7835" s="305">
        <v>105024</v>
      </c>
      <c r="C7835" s="302" t="s">
        <v>9088</v>
      </c>
      <c r="D7835" s="305" t="s">
        <v>8</v>
      </c>
      <c r="E7835" s="306">
        <v>0.4017</v>
      </c>
    </row>
    <row r="7836" spans="1:5" x14ac:dyDescent="0.25">
      <c r="A7836" s="302" t="s">
        <v>9066</v>
      </c>
      <c r="B7836" s="305">
        <v>105023</v>
      </c>
      <c r="C7836" s="302" t="s">
        <v>9089</v>
      </c>
      <c r="D7836" s="305" t="s">
        <v>8</v>
      </c>
      <c r="E7836" s="306">
        <v>0.41860000000000003</v>
      </c>
    </row>
    <row r="7837" spans="1:5" x14ac:dyDescent="0.25">
      <c r="A7837" s="302" t="s">
        <v>9066</v>
      </c>
      <c r="B7837" s="305">
        <v>93187</v>
      </c>
      <c r="C7837" s="302" t="s">
        <v>9090</v>
      </c>
      <c r="D7837" s="305" t="s">
        <v>8</v>
      </c>
      <c r="E7837" s="306">
        <v>0.43009999999999998</v>
      </c>
    </row>
    <row r="7838" spans="1:5" x14ac:dyDescent="0.25">
      <c r="A7838" s="302" t="s">
        <v>9066</v>
      </c>
      <c r="B7838" s="305">
        <v>105037</v>
      </c>
      <c r="C7838" s="302" t="s">
        <v>9091</v>
      </c>
      <c r="D7838" s="305" t="s">
        <v>8</v>
      </c>
      <c r="E7838" s="306">
        <v>0.68120000000000003</v>
      </c>
    </row>
    <row r="7839" spans="1:5" x14ac:dyDescent="0.25">
      <c r="A7839" s="302" t="s">
        <v>9066</v>
      </c>
      <c r="B7839" s="305">
        <v>105036</v>
      </c>
      <c r="C7839" s="302" t="s">
        <v>9092</v>
      </c>
      <c r="D7839" s="305" t="s">
        <v>8</v>
      </c>
      <c r="E7839" s="306">
        <v>0.68069999999999997</v>
      </c>
    </row>
    <row r="7840" spans="1:5" x14ac:dyDescent="0.25">
      <c r="A7840" s="302" t="s">
        <v>9066</v>
      </c>
      <c r="B7840" s="305">
        <v>105035</v>
      </c>
      <c r="C7840" s="302" t="s">
        <v>9093</v>
      </c>
      <c r="D7840" s="305" t="s">
        <v>8</v>
      </c>
      <c r="E7840" s="306">
        <v>0.67900000000000005</v>
      </c>
    </row>
    <row r="7841" spans="1:5" x14ac:dyDescent="0.25">
      <c r="A7841" s="302" t="s">
        <v>9066</v>
      </c>
      <c r="B7841" s="305">
        <v>105022</v>
      </c>
      <c r="C7841" s="302" t="s">
        <v>9094</v>
      </c>
      <c r="D7841" s="305" t="s">
        <v>8</v>
      </c>
      <c r="E7841" s="306">
        <v>0.28070000000000001</v>
      </c>
    </row>
    <row r="7842" spans="1:5" x14ac:dyDescent="0.25">
      <c r="A7842" s="302" t="s">
        <v>9066</v>
      </c>
      <c r="B7842" s="305">
        <v>105021</v>
      </c>
      <c r="C7842" s="302" t="s">
        <v>9095</v>
      </c>
      <c r="D7842" s="305" t="s">
        <v>8</v>
      </c>
      <c r="E7842" s="306">
        <v>0.28129999999999999</v>
      </c>
    </row>
    <row r="7843" spans="1:5" x14ac:dyDescent="0.25">
      <c r="A7843" s="302" t="s">
        <v>9066</v>
      </c>
      <c r="B7843" s="305">
        <v>93184</v>
      </c>
      <c r="C7843" s="302" t="s">
        <v>9096</v>
      </c>
      <c r="D7843" s="305" t="s">
        <v>8</v>
      </c>
      <c r="E7843" s="306">
        <v>0.27829999999999999</v>
      </c>
    </row>
    <row r="7844" spans="1:5" x14ac:dyDescent="0.25">
      <c r="A7844" s="302" t="s">
        <v>9097</v>
      </c>
      <c r="B7844" s="305">
        <v>102171</v>
      </c>
      <c r="C7844" s="302" t="s">
        <v>9098</v>
      </c>
      <c r="D7844" s="305" t="s">
        <v>237</v>
      </c>
      <c r="E7844" s="306">
        <v>6.7299999999999999E-2</v>
      </c>
    </row>
    <row r="7845" spans="1:5" x14ac:dyDescent="0.25">
      <c r="A7845" s="302" t="s">
        <v>9097</v>
      </c>
      <c r="B7845" s="305">
        <v>102172</v>
      </c>
      <c r="C7845" s="302" t="s">
        <v>9099</v>
      </c>
      <c r="D7845" s="305" t="s">
        <v>237</v>
      </c>
      <c r="E7845" s="306">
        <v>5.3900000000000003E-2</v>
      </c>
    </row>
    <row r="7846" spans="1:5" x14ac:dyDescent="0.25">
      <c r="A7846" s="302" t="s">
        <v>9097</v>
      </c>
      <c r="B7846" s="305">
        <v>102170</v>
      </c>
      <c r="C7846" s="302" t="s">
        <v>9100</v>
      </c>
      <c r="D7846" s="305" t="s">
        <v>237</v>
      </c>
      <c r="E7846" s="306">
        <v>0.13980000000000001</v>
      </c>
    </row>
    <row r="7847" spans="1:5" x14ac:dyDescent="0.25">
      <c r="A7847" s="302" t="s">
        <v>9097</v>
      </c>
      <c r="B7847" s="305">
        <v>102160</v>
      </c>
      <c r="C7847" s="302" t="s">
        <v>9101</v>
      </c>
      <c r="D7847" s="305" t="s">
        <v>237</v>
      </c>
      <c r="E7847" s="306">
        <v>0.20810000000000001</v>
      </c>
    </row>
    <row r="7848" spans="1:5" x14ac:dyDescent="0.25">
      <c r="A7848" s="302" t="s">
        <v>9097</v>
      </c>
      <c r="B7848" s="305">
        <v>102177</v>
      </c>
      <c r="C7848" s="302" t="s">
        <v>9102</v>
      </c>
      <c r="D7848" s="305" t="s">
        <v>237</v>
      </c>
      <c r="E7848" s="306">
        <v>4.7699999999999999E-2</v>
      </c>
    </row>
    <row r="7849" spans="1:5" x14ac:dyDescent="0.25">
      <c r="A7849" s="302" t="s">
        <v>9097</v>
      </c>
      <c r="B7849" s="305">
        <v>102178</v>
      </c>
      <c r="C7849" s="302" t="s">
        <v>9103</v>
      </c>
      <c r="D7849" s="305" t="s">
        <v>237</v>
      </c>
      <c r="E7849" s="306">
        <v>3.8300000000000001E-2</v>
      </c>
    </row>
    <row r="7850" spans="1:5" x14ac:dyDescent="0.25">
      <c r="A7850" s="302" t="s">
        <v>9097</v>
      </c>
      <c r="B7850" s="305">
        <v>102176</v>
      </c>
      <c r="C7850" s="302" t="s">
        <v>9104</v>
      </c>
      <c r="D7850" s="305" t="s">
        <v>237</v>
      </c>
      <c r="E7850" s="306">
        <v>0.10150000000000001</v>
      </c>
    </row>
    <row r="7851" spans="1:5" x14ac:dyDescent="0.25">
      <c r="A7851" s="302" t="s">
        <v>9097</v>
      </c>
      <c r="B7851" s="305">
        <v>102163</v>
      </c>
      <c r="C7851" s="302" t="s">
        <v>9105</v>
      </c>
      <c r="D7851" s="305" t="s">
        <v>237</v>
      </c>
      <c r="E7851" s="306">
        <v>0.1134</v>
      </c>
    </row>
    <row r="7852" spans="1:5" x14ac:dyDescent="0.25">
      <c r="A7852" s="302" t="s">
        <v>9097</v>
      </c>
      <c r="B7852" s="305">
        <v>102153</v>
      </c>
      <c r="C7852" s="302" t="s">
        <v>9106</v>
      </c>
      <c r="D7852" s="305" t="s">
        <v>237</v>
      </c>
      <c r="E7852" s="306">
        <v>0.14649999999999999</v>
      </c>
    </row>
    <row r="7853" spans="1:5" x14ac:dyDescent="0.25">
      <c r="A7853" s="302" t="s">
        <v>9097</v>
      </c>
      <c r="B7853" s="305">
        <v>102165</v>
      </c>
      <c r="C7853" s="302" t="s">
        <v>9107</v>
      </c>
      <c r="D7853" s="305" t="s">
        <v>237</v>
      </c>
      <c r="E7853" s="306">
        <v>9.5799999999999996E-2</v>
      </c>
    </row>
    <row r="7854" spans="1:5" x14ac:dyDescent="0.25">
      <c r="A7854" s="302" t="s">
        <v>9097</v>
      </c>
      <c r="B7854" s="305">
        <v>102155</v>
      </c>
      <c r="C7854" s="302" t="s">
        <v>9108</v>
      </c>
      <c r="D7854" s="305" t="s">
        <v>237</v>
      </c>
      <c r="E7854" s="306">
        <v>0.11459999999999999</v>
      </c>
    </row>
    <row r="7855" spans="1:5" x14ac:dyDescent="0.25">
      <c r="A7855" s="302" t="s">
        <v>9097</v>
      </c>
      <c r="B7855" s="305">
        <v>102167</v>
      </c>
      <c r="C7855" s="302" t="s">
        <v>9109</v>
      </c>
      <c r="D7855" s="305" t="s">
        <v>237</v>
      </c>
      <c r="E7855" s="306">
        <v>6.5000000000000002E-2</v>
      </c>
    </row>
    <row r="7856" spans="1:5" x14ac:dyDescent="0.25">
      <c r="A7856" s="302" t="s">
        <v>9097</v>
      </c>
      <c r="B7856" s="305">
        <v>102157</v>
      </c>
      <c r="C7856" s="302" t="s">
        <v>9110</v>
      </c>
      <c r="D7856" s="305" t="s">
        <v>237</v>
      </c>
      <c r="E7856" s="306">
        <v>6.8000000000000005E-2</v>
      </c>
    </row>
    <row r="7857" spans="1:5" x14ac:dyDescent="0.25">
      <c r="A7857" s="302" t="s">
        <v>9097</v>
      </c>
      <c r="B7857" s="305">
        <v>102169</v>
      </c>
      <c r="C7857" s="302" t="s">
        <v>9111</v>
      </c>
      <c r="D7857" s="305" t="s">
        <v>237</v>
      </c>
      <c r="E7857" s="306">
        <v>3.9399999999999998E-2</v>
      </c>
    </row>
    <row r="7858" spans="1:5" x14ac:dyDescent="0.25">
      <c r="A7858" s="302" t="s">
        <v>9097</v>
      </c>
      <c r="B7858" s="305">
        <v>102159</v>
      </c>
      <c r="C7858" s="302" t="s">
        <v>9112</v>
      </c>
      <c r="D7858" s="305" t="s">
        <v>237</v>
      </c>
      <c r="E7858" s="306">
        <v>3.73E-2</v>
      </c>
    </row>
    <row r="7859" spans="1:5" x14ac:dyDescent="0.25">
      <c r="A7859" s="302" t="s">
        <v>9097</v>
      </c>
      <c r="B7859" s="305">
        <v>102161</v>
      </c>
      <c r="C7859" s="302" t="s">
        <v>9113</v>
      </c>
      <c r="D7859" s="305" t="s">
        <v>237</v>
      </c>
      <c r="E7859" s="306">
        <v>0.1371</v>
      </c>
    </row>
    <row r="7860" spans="1:5" x14ac:dyDescent="0.25">
      <c r="A7860" s="302" t="s">
        <v>9097</v>
      </c>
      <c r="B7860" s="305">
        <v>102151</v>
      </c>
      <c r="C7860" s="302" t="s">
        <v>9114</v>
      </c>
      <c r="D7860" s="305" t="s">
        <v>237</v>
      </c>
      <c r="E7860" s="306">
        <v>0.2011</v>
      </c>
    </row>
    <row r="7861" spans="1:5" x14ac:dyDescent="0.25">
      <c r="A7861" s="302" t="s">
        <v>9097</v>
      </c>
      <c r="B7861" s="305">
        <v>102162</v>
      </c>
      <c r="C7861" s="302" t="s">
        <v>9115</v>
      </c>
      <c r="D7861" s="305" t="s">
        <v>237</v>
      </c>
      <c r="E7861" s="306">
        <v>0.12970000000000001</v>
      </c>
    </row>
    <row r="7862" spans="1:5" x14ac:dyDescent="0.25">
      <c r="A7862" s="302" t="s">
        <v>9097</v>
      </c>
      <c r="B7862" s="305">
        <v>102164</v>
      </c>
      <c r="C7862" s="302" t="s">
        <v>9116</v>
      </c>
      <c r="D7862" s="305" t="s">
        <v>237</v>
      </c>
      <c r="E7862" s="306">
        <v>0.1075</v>
      </c>
    </row>
    <row r="7863" spans="1:5" x14ac:dyDescent="0.25">
      <c r="A7863" s="302" t="s">
        <v>9097</v>
      </c>
      <c r="B7863" s="305">
        <v>102154</v>
      </c>
      <c r="C7863" s="302" t="s">
        <v>9117</v>
      </c>
      <c r="D7863" s="305" t="s">
        <v>237</v>
      </c>
      <c r="E7863" s="306">
        <v>0.1361</v>
      </c>
    </row>
    <row r="7864" spans="1:5" x14ac:dyDescent="0.25">
      <c r="A7864" s="302" t="s">
        <v>9097</v>
      </c>
      <c r="B7864" s="305">
        <v>102166</v>
      </c>
      <c r="C7864" s="302" t="s">
        <v>9118</v>
      </c>
      <c r="D7864" s="305" t="s">
        <v>237</v>
      </c>
      <c r="E7864" s="306">
        <v>8.1900000000000001E-2</v>
      </c>
    </row>
    <row r="7865" spans="1:5" x14ac:dyDescent="0.25">
      <c r="A7865" s="302" t="s">
        <v>9097</v>
      </c>
      <c r="B7865" s="305">
        <v>102156</v>
      </c>
      <c r="C7865" s="302" t="s">
        <v>9119</v>
      </c>
      <c r="D7865" s="305" t="s">
        <v>237</v>
      </c>
      <c r="E7865" s="306">
        <v>9.2200000000000004E-2</v>
      </c>
    </row>
    <row r="7866" spans="1:5" x14ac:dyDescent="0.25">
      <c r="A7866" s="302" t="s">
        <v>9097</v>
      </c>
      <c r="B7866" s="305">
        <v>102168</v>
      </c>
      <c r="C7866" s="302" t="s">
        <v>9120</v>
      </c>
      <c r="D7866" s="305" t="s">
        <v>237</v>
      </c>
      <c r="E7866" s="306">
        <v>5.0900000000000001E-2</v>
      </c>
    </row>
    <row r="7867" spans="1:5" x14ac:dyDescent="0.25">
      <c r="A7867" s="302" t="s">
        <v>9097</v>
      </c>
      <c r="B7867" s="305">
        <v>102158</v>
      </c>
      <c r="C7867" s="302" t="s">
        <v>9121</v>
      </c>
      <c r="D7867" s="305" t="s">
        <v>237</v>
      </c>
      <c r="E7867" s="306">
        <v>5.0299999999999997E-2</v>
      </c>
    </row>
    <row r="7868" spans="1:5" x14ac:dyDescent="0.25">
      <c r="A7868" s="302" t="s">
        <v>9097</v>
      </c>
      <c r="B7868" s="305">
        <v>102152</v>
      </c>
      <c r="C7868" s="302" t="s">
        <v>9122</v>
      </c>
      <c r="D7868" s="305" t="s">
        <v>237</v>
      </c>
      <c r="E7868" s="306">
        <v>0.1825</v>
      </c>
    </row>
    <row r="7869" spans="1:5" x14ac:dyDescent="0.25">
      <c r="A7869" s="302" t="s">
        <v>9097</v>
      </c>
      <c r="B7869" s="305">
        <v>102181</v>
      </c>
      <c r="C7869" s="302" t="s">
        <v>9123</v>
      </c>
      <c r="D7869" s="305" t="s">
        <v>237</v>
      </c>
      <c r="E7869" s="306">
        <v>0.15509999999999999</v>
      </c>
    </row>
    <row r="7870" spans="1:5" x14ac:dyDescent="0.25">
      <c r="A7870" s="302" t="s">
        <v>9097</v>
      </c>
      <c r="B7870" s="305">
        <v>102179</v>
      </c>
      <c r="C7870" s="302" t="s">
        <v>9124</v>
      </c>
      <c r="D7870" s="305" t="s">
        <v>237</v>
      </c>
      <c r="E7870" s="306">
        <v>0.22919999999999999</v>
      </c>
    </row>
    <row r="7871" spans="1:5" x14ac:dyDescent="0.25">
      <c r="A7871" s="302" t="s">
        <v>9097</v>
      </c>
      <c r="B7871" s="305">
        <v>102180</v>
      </c>
      <c r="C7871" s="302" t="s">
        <v>9125</v>
      </c>
      <c r="D7871" s="305" t="s">
        <v>237</v>
      </c>
      <c r="E7871" s="306">
        <v>0.1925</v>
      </c>
    </row>
    <row r="7872" spans="1:5" x14ac:dyDescent="0.25">
      <c r="A7872" s="302" t="s">
        <v>9097</v>
      </c>
      <c r="B7872" s="305">
        <v>102189</v>
      </c>
      <c r="C7872" s="302" t="s">
        <v>9126</v>
      </c>
      <c r="D7872" s="305" t="s">
        <v>36</v>
      </c>
      <c r="E7872" s="306">
        <v>0.31640000000000001</v>
      </c>
    </row>
    <row r="7873" spans="1:5" x14ac:dyDescent="0.25">
      <c r="A7873" s="302" t="s">
        <v>9097</v>
      </c>
      <c r="B7873" s="305">
        <v>102188</v>
      </c>
      <c r="C7873" s="302" t="s">
        <v>9127</v>
      </c>
      <c r="D7873" s="305" t="s">
        <v>36</v>
      </c>
      <c r="E7873" s="306">
        <v>7.17E-2</v>
      </c>
    </row>
    <row r="7874" spans="1:5" x14ac:dyDescent="0.25">
      <c r="A7874" s="302" t="s">
        <v>9097</v>
      </c>
      <c r="B7874" s="305">
        <v>102185</v>
      </c>
      <c r="C7874" s="302" t="s">
        <v>9128</v>
      </c>
      <c r="D7874" s="305" t="s">
        <v>36</v>
      </c>
      <c r="E7874" s="306">
        <v>7.5399999999999995E-2</v>
      </c>
    </row>
    <row r="7875" spans="1:5" x14ac:dyDescent="0.25">
      <c r="A7875" s="302" t="s">
        <v>9097</v>
      </c>
      <c r="B7875" s="305">
        <v>102184</v>
      </c>
      <c r="C7875" s="302" t="s">
        <v>9129</v>
      </c>
      <c r="D7875" s="305" t="s">
        <v>36</v>
      </c>
      <c r="E7875" s="306">
        <v>7.2800000000000004E-2</v>
      </c>
    </row>
    <row r="7876" spans="1:5" x14ac:dyDescent="0.25">
      <c r="A7876" s="302" t="s">
        <v>9097</v>
      </c>
      <c r="B7876" s="305">
        <v>102183</v>
      </c>
      <c r="C7876" s="302" t="s">
        <v>9130</v>
      </c>
      <c r="D7876" s="305" t="s">
        <v>36</v>
      </c>
      <c r="E7876" s="306">
        <v>0.1028</v>
      </c>
    </row>
    <row r="7877" spans="1:5" x14ac:dyDescent="0.25">
      <c r="A7877" s="302" t="s">
        <v>9097</v>
      </c>
      <c r="B7877" s="305">
        <v>102182</v>
      </c>
      <c r="C7877" s="302" t="s">
        <v>9131</v>
      </c>
      <c r="D7877" s="305" t="s">
        <v>36</v>
      </c>
      <c r="E7877" s="306">
        <v>9.69E-2</v>
      </c>
    </row>
    <row r="7878" spans="1:5" x14ac:dyDescent="0.25">
      <c r="A7878" s="302" t="s">
        <v>9097</v>
      </c>
      <c r="B7878" s="305">
        <v>102191</v>
      </c>
      <c r="C7878" s="302" t="s">
        <v>9132</v>
      </c>
      <c r="D7878" s="305" t="s">
        <v>237</v>
      </c>
      <c r="E7878" s="306">
        <v>1</v>
      </c>
    </row>
    <row r="7879" spans="1:5" x14ac:dyDescent="0.25">
      <c r="A7879" s="302" t="s">
        <v>9097</v>
      </c>
      <c r="B7879" s="305">
        <v>102190</v>
      </c>
      <c r="C7879" s="302" t="s">
        <v>9133</v>
      </c>
      <c r="D7879" s="305" t="s">
        <v>237</v>
      </c>
      <c r="E7879" s="306">
        <v>1</v>
      </c>
    </row>
    <row r="7880" spans="1:5" x14ac:dyDescent="0.25">
      <c r="A7880" s="302" t="s">
        <v>9097</v>
      </c>
      <c r="B7880" s="305">
        <v>102192</v>
      </c>
      <c r="C7880" s="302" t="s">
        <v>9134</v>
      </c>
      <c r="D7880" s="305" t="s">
        <v>237</v>
      </c>
      <c r="E7880" s="306">
        <v>1</v>
      </c>
    </row>
    <row r="7881" spans="1:5" x14ac:dyDescent="0.25">
      <c r="A7881" s="302" t="s">
        <v>9135</v>
      </c>
      <c r="B7881" s="305">
        <v>89354</v>
      </c>
      <c r="C7881" s="302" t="s">
        <v>9136</v>
      </c>
      <c r="D7881" s="305" t="s">
        <v>36</v>
      </c>
      <c r="E7881" s="306">
        <v>3.2000000000000001E-2</v>
      </c>
    </row>
    <row r="7882" spans="1:5" x14ac:dyDescent="0.25">
      <c r="A7882" s="302" t="s">
        <v>9135</v>
      </c>
      <c r="B7882" s="305">
        <v>103041</v>
      </c>
      <c r="C7882" s="302" t="s">
        <v>9137</v>
      </c>
      <c r="D7882" s="305" t="s">
        <v>36</v>
      </c>
      <c r="E7882" s="306">
        <v>0.1221</v>
      </c>
    </row>
    <row r="7883" spans="1:5" x14ac:dyDescent="0.25">
      <c r="A7883" s="302" t="s">
        <v>9135</v>
      </c>
      <c r="B7883" s="305">
        <v>103042</v>
      </c>
      <c r="C7883" s="302" t="s">
        <v>9138</v>
      </c>
      <c r="D7883" s="305" t="s">
        <v>36</v>
      </c>
      <c r="E7883" s="306">
        <v>0.15329999999999999</v>
      </c>
    </row>
    <row r="7884" spans="1:5" x14ac:dyDescent="0.25">
      <c r="A7884" s="302" t="s">
        <v>9135</v>
      </c>
      <c r="B7884" s="305">
        <v>103043</v>
      </c>
      <c r="C7884" s="302" t="s">
        <v>9139</v>
      </c>
      <c r="D7884" s="305" t="s">
        <v>36</v>
      </c>
      <c r="E7884" s="306">
        <v>0.10489999999999999</v>
      </c>
    </row>
    <row r="7885" spans="1:5" x14ac:dyDescent="0.25">
      <c r="A7885" s="302" t="s">
        <v>9135</v>
      </c>
      <c r="B7885" s="305">
        <v>103044</v>
      </c>
      <c r="C7885" s="302" t="s">
        <v>9140</v>
      </c>
      <c r="D7885" s="305" t="s">
        <v>36</v>
      </c>
      <c r="E7885" s="306">
        <v>0.11990000000000001</v>
      </c>
    </row>
    <row r="7886" spans="1:5" x14ac:dyDescent="0.25">
      <c r="A7886" s="302" t="s">
        <v>9135</v>
      </c>
      <c r="B7886" s="305">
        <v>103039</v>
      </c>
      <c r="C7886" s="302" t="s">
        <v>9141</v>
      </c>
      <c r="D7886" s="305" t="s">
        <v>36</v>
      </c>
      <c r="E7886" s="306">
        <v>0.13039999999999999</v>
      </c>
    </row>
    <row r="7887" spans="1:5" x14ac:dyDescent="0.25">
      <c r="A7887" s="302" t="s">
        <v>9135</v>
      </c>
      <c r="B7887" s="305">
        <v>103038</v>
      </c>
      <c r="C7887" s="302" t="s">
        <v>9142</v>
      </c>
      <c r="D7887" s="305" t="s">
        <v>36</v>
      </c>
      <c r="E7887" s="306">
        <v>0.10780000000000001</v>
      </c>
    </row>
    <row r="7888" spans="1:5" x14ac:dyDescent="0.25">
      <c r="A7888" s="302" t="s">
        <v>9135</v>
      </c>
      <c r="B7888" s="305">
        <v>103037</v>
      </c>
      <c r="C7888" s="302" t="s">
        <v>9143</v>
      </c>
      <c r="D7888" s="305" t="s">
        <v>36</v>
      </c>
      <c r="E7888" s="306">
        <v>0.10589999999999999</v>
      </c>
    </row>
    <row r="7889" spans="1:5" x14ac:dyDescent="0.25">
      <c r="A7889" s="302" t="s">
        <v>9135</v>
      </c>
      <c r="B7889" s="305">
        <v>103036</v>
      </c>
      <c r="C7889" s="302" t="s">
        <v>9144</v>
      </c>
      <c r="D7889" s="305" t="s">
        <v>36</v>
      </c>
      <c r="E7889" s="306">
        <v>0.1008</v>
      </c>
    </row>
    <row r="7890" spans="1:5" x14ac:dyDescent="0.25">
      <c r="A7890" s="302" t="s">
        <v>9135</v>
      </c>
      <c r="B7890" s="305">
        <v>103040</v>
      </c>
      <c r="C7890" s="302" t="s">
        <v>9145</v>
      </c>
      <c r="D7890" s="305" t="s">
        <v>36</v>
      </c>
      <c r="E7890" s="306">
        <v>0.1123</v>
      </c>
    </row>
    <row r="7891" spans="1:5" x14ac:dyDescent="0.25">
      <c r="A7891" s="302" t="s">
        <v>9135</v>
      </c>
      <c r="B7891" s="305">
        <v>90371</v>
      </c>
      <c r="C7891" s="302" t="s">
        <v>9146</v>
      </c>
      <c r="D7891" s="305" t="s">
        <v>36</v>
      </c>
      <c r="E7891" s="306">
        <v>0.12520000000000001</v>
      </c>
    </row>
    <row r="7892" spans="1:5" x14ac:dyDescent="0.25">
      <c r="A7892" s="302" t="s">
        <v>9135</v>
      </c>
      <c r="B7892" s="305">
        <v>103047</v>
      </c>
      <c r="C7892" s="302" t="s">
        <v>9147</v>
      </c>
      <c r="D7892" s="305" t="s">
        <v>36</v>
      </c>
      <c r="E7892" s="306">
        <v>0.1195</v>
      </c>
    </row>
    <row r="7893" spans="1:5" x14ac:dyDescent="0.25">
      <c r="A7893" s="302" t="s">
        <v>9135</v>
      </c>
      <c r="B7893" s="305">
        <v>94489</v>
      </c>
      <c r="C7893" s="302" t="s">
        <v>9148</v>
      </c>
      <c r="D7893" s="305" t="s">
        <v>36</v>
      </c>
      <c r="E7893" s="306">
        <v>8.8499999999999995E-2</v>
      </c>
    </row>
    <row r="7894" spans="1:5" x14ac:dyDescent="0.25">
      <c r="A7894" s="302" t="s">
        <v>9135</v>
      </c>
      <c r="B7894" s="305">
        <v>94490</v>
      </c>
      <c r="C7894" s="302" t="s">
        <v>9149</v>
      </c>
      <c r="D7894" s="305" t="s">
        <v>36</v>
      </c>
      <c r="E7894" s="306">
        <v>5.8700000000000002E-2</v>
      </c>
    </row>
    <row r="7895" spans="1:5" x14ac:dyDescent="0.25">
      <c r="A7895" s="302" t="s">
        <v>9135</v>
      </c>
      <c r="B7895" s="305">
        <v>94491</v>
      </c>
      <c r="C7895" s="302" t="s">
        <v>9150</v>
      </c>
      <c r="D7895" s="305" t="s">
        <v>36</v>
      </c>
      <c r="E7895" s="306">
        <v>6.1499999999999999E-2</v>
      </c>
    </row>
    <row r="7896" spans="1:5" x14ac:dyDescent="0.25">
      <c r="A7896" s="302" t="s">
        <v>9135</v>
      </c>
      <c r="B7896" s="305">
        <v>94492</v>
      </c>
      <c r="C7896" s="302" t="s">
        <v>9151</v>
      </c>
      <c r="D7896" s="305" t="s">
        <v>36</v>
      </c>
      <c r="E7896" s="306">
        <v>5.9799999999999999E-2</v>
      </c>
    </row>
    <row r="7897" spans="1:5" x14ac:dyDescent="0.25">
      <c r="A7897" s="302" t="s">
        <v>9135</v>
      </c>
      <c r="B7897" s="305">
        <v>94493</v>
      </c>
      <c r="C7897" s="302" t="s">
        <v>9152</v>
      </c>
      <c r="D7897" s="305" t="s">
        <v>36</v>
      </c>
      <c r="E7897" s="306">
        <v>5.2900000000000003E-2</v>
      </c>
    </row>
    <row r="7898" spans="1:5" x14ac:dyDescent="0.25">
      <c r="A7898" s="302" t="s">
        <v>9135</v>
      </c>
      <c r="B7898" s="305">
        <v>94497</v>
      </c>
      <c r="C7898" s="302" t="s">
        <v>9153</v>
      </c>
      <c r="D7898" s="305" t="s">
        <v>36</v>
      </c>
      <c r="E7898" s="306">
        <v>9.6799999999999997E-2</v>
      </c>
    </row>
    <row r="7899" spans="1:5" x14ac:dyDescent="0.25">
      <c r="A7899" s="302" t="s">
        <v>9135</v>
      </c>
      <c r="B7899" s="305">
        <v>94794</v>
      </c>
      <c r="C7899" s="302" t="s">
        <v>9154</v>
      </c>
      <c r="D7899" s="305" t="s">
        <v>36</v>
      </c>
      <c r="E7899" s="306">
        <v>8.7099999999999997E-2</v>
      </c>
    </row>
    <row r="7900" spans="1:5" x14ac:dyDescent="0.25">
      <c r="A7900" s="302" t="s">
        <v>9135</v>
      </c>
      <c r="B7900" s="305">
        <v>94496</v>
      </c>
      <c r="C7900" s="302" t="s">
        <v>9155</v>
      </c>
      <c r="D7900" s="305" t="s">
        <v>36</v>
      </c>
      <c r="E7900" s="306">
        <v>9.4E-2</v>
      </c>
    </row>
    <row r="7901" spans="1:5" x14ac:dyDescent="0.25">
      <c r="A7901" s="302" t="s">
        <v>9135</v>
      </c>
      <c r="B7901" s="305">
        <v>94793</v>
      </c>
      <c r="C7901" s="302" t="s">
        <v>93</v>
      </c>
      <c r="D7901" s="305" t="s">
        <v>36</v>
      </c>
      <c r="E7901" s="306">
        <v>7.6999999999999999E-2</v>
      </c>
    </row>
    <row r="7902" spans="1:5" x14ac:dyDescent="0.25">
      <c r="A7902" s="302" t="s">
        <v>9135</v>
      </c>
      <c r="B7902" s="305">
        <v>94495</v>
      </c>
      <c r="C7902" s="302" t="s">
        <v>9156</v>
      </c>
      <c r="D7902" s="305" t="s">
        <v>36</v>
      </c>
      <c r="E7902" s="306">
        <v>9.4100000000000003E-2</v>
      </c>
    </row>
    <row r="7903" spans="1:5" x14ac:dyDescent="0.25">
      <c r="A7903" s="302" t="s">
        <v>9135</v>
      </c>
      <c r="B7903" s="305">
        <v>94792</v>
      </c>
      <c r="C7903" s="302" t="s">
        <v>9157</v>
      </c>
      <c r="D7903" s="305" t="s">
        <v>36</v>
      </c>
      <c r="E7903" s="306">
        <v>8.77E-2</v>
      </c>
    </row>
    <row r="7904" spans="1:5" x14ac:dyDescent="0.25">
      <c r="A7904" s="302" t="s">
        <v>9135</v>
      </c>
      <c r="B7904" s="305">
        <v>89352</v>
      </c>
      <c r="C7904" s="302" t="s">
        <v>9158</v>
      </c>
      <c r="D7904" s="305" t="s">
        <v>36</v>
      </c>
      <c r="E7904" s="306">
        <v>7.7299999999999994E-2</v>
      </c>
    </row>
    <row r="7905" spans="1:5" x14ac:dyDescent="0.25">
      <c r="A7905" s="302" t="s">
        <v>9135</v>
      </c>
      <c r="B7905" s="305">
        <v>89986</v>
      </c>
      <c r="C7905" s="302" t="s">
        <v>9159</v>
      </c>
      <c r="D7905" s="305" t="s">
        <v>36</v>
      </c>
      <c r="E7905" s="306">
        <v>8.5599999999999996E-2</v>
      </c>
    </row>
    <row r="7906" spans="1:5" x14ac:dyDescent="0.25">
      <c r="A7906" s="302" t="s">
        <v>9135</v>
      </c>
      <c r="B7906" s="305">
        <v>94499</v>
      </c>
      <c r="C7906" s="302" t="s">
        <v>9160</v>
      </c>
      <c r="D7906" s="305" t="s">
        <v>36</v>
      </c>
      <c r="E7906" s="306">
        <v>6.0299999999999999E-2</v>
      </c>
    </row>
    <row r="7907" spans="1:5" x14ac:dyDescent="0.25">
      <c r="A7907" s="302" t="s">
        <v>9135</v>
      </c>
      <c r="B7907" s="305">
        <v>94498</v>
      </c>
      <c r="C7907" s="302" t="s">
        <v>9161</v>
      </c>
      <c r="D7907" s="305" t="s">
        <v>36</v>
      </c>
      <c r="E7907" s="306">
        <v>9.0399999999999994E-2</v>
      </c>
    </row>
    <row r="7908" spans="1:5" x14ac:dyDescent="0.25">
      <c r="A7908" s="302" t="s">
        <v>9135</v>
      </c>
      <c r="B7908" s="305">
        <v>94500</v>
      </c>
      <c r="C7908" s="302" t="s">
        <v>9162</v>
      </c>
      <c r="D7908" s="305" t="s">
        <v>36</v>
      </c>
      <c r="E7908" s="306">
        <v>6.2300000000000001E-2</v>
      </c>
    </row>
    <row r="7909" spans="1:5" x14ac:dyDescent="0.25">
      <c r="A7909" s="302" t="s">
        <v>9135</v>
      </c>
      <c r="B7909" s="305">
        <v>89353</v>
      </c>
      <c r="C7909" s="302" t="s">
        <v>9163</v>
      </c>
      <c r="D7909" s="305" t="s">
        <v>36</v>
      </c>
      <c r="E7909" s="306">
        <v>0.1084</v>
      </c>
    </row>
    <row r="7910" spans="1:5" x14ac:dyDescent="0.25">
      <c r="A7910" s="302" t="s">
        <v>9135</v>
      </c>
      <c r="B7910" s="305">
        <v>89987</v>
      </c>
      <c r="C7910" s="302" t="s">
        <v>9164</v>
      </c>
      <c r="D7910" s="305" t="s">
        <v>36</v>
      </c>
      <c r="E7910" s="306">
        <v>9.1200000000000003E-2</v>
      </c>
    </row>
    <row r="7911" spans="1:5" x14ac:dyDescent="0.25">
      <c r="A7911" s="302" t="s">
        <v>9135</v>
      </c>
      <c r="B7911" s="305">
        <v>94501</v>
      </c>
      <c r="C7911" s="302" t="s">
        <v>9165</v>
      </c>
      <c r="D7911" s="305" t="s">
        <v>36</v>
      </c>
      <c r="E7911" s="306">
        <v>3.8899999999999997E-2</v>
      </c>
    </row>
    <row r="7912" spans="1:5" x14ac:dyDescent="0.25">
      <c r="A7912" s="302" t="s">
        <v>9135</v>
      </c>
      <c r="B7912" s="305">
        <v>89349</v>
      </c>
      <c r="C7912" s="302" t="s">
        <v>9166</v>
      </c>
      <c r="D7912" s="305" t="s">
        <v>36</v>
      </c>
      <c r="E7912" s="306">
        <v>0.1056</v>
      </c>
    </row>
    <row r="7913" spans="1:5" x14ac:dyDescent="0.25">
      <c r="A7913" s="302" t="s">
        <v>9135</v>
      </c>
      <c r="B7913" s="305">
        <v>89984</v>
      </c>
      <c r="C7913" s="302" t="s">
        <v>9167</v>
      </c>
      <c r="D7913" s="305" t="s">
        <v>36</v>
      </c>
      <c r="E7913" s="306">
        <v>8.3299999999999999E-2</v>
      </c>
    </row>
    <row r="7914" spans="1:5" x14ac:dyDescent="0.25">
      <c r="A7914" s="302" t="s">
        <v>9135</v>
      </c>
      <c r="B7914" s="305">
        <v>89985</v>
      </c>
      <c r="C7914" s="302" t="s">
        <v>9168</v>
      </c>
      <c r="D7914" s="305" t="s">
        <v>36</v>
      </c>
      <c r="E7914" s="306">
        <v>9.6100000000000005E-2</v>
      </c>
    </row>
    <row r="7915" spans="1:5" x14ac:dyDescent="0.25">
      <c r="A7915" s="302" t="s">
        <v>9135</v>
      </c>
      <c r="B7915" s="305">
        <v>89351</v>
      </c>
      <c r="C7915" s="302" t="s">
        <v>9169</v>
      </c>
      <c r="D7915" s="305" t="s">
        <v>36</v>
      </c>
      <c r="E7915" s="306">
        <v>0.13150000000000001</v>
      </c>
    </row>
    <row r="7916" spans="1:5" x14ac:dyDescent="0.25">
      <c r="A7916" s="302" t="s">
        <v>9135</v>
      </c>
      <c r="B7916" s="305">
        <v>103045</v>
      </c>
      <c r="C7916" s="302" t="s">
        <v>9170</v>
      </c>
      <c r="D7916" s="305" t="s">
        <v>36</v>
      </c>
      <c r="E7916" s="306">
        <v>0.26379999999999998</v>
      </c>
    </row>
    <row r="7917" spans="1:5" x14ac:dyDescent="0.25">
      <c r="A7917" s="302" t="s">
        <v>9135</v>
      </c>
      <c r="B7917" s="305">
        <v>103046</v>
      </c>
      <c r="C7917" s="302" t="s">
        <v>9171</v>
      </c>
      <c r="D7917" s="305" t="s">
        <v>36</v>
      </c>
      <c r="E7917" s="306">
        <v>0.16250000000000001</v>
      </c>
    </row>
    <row r="7918" spans="1:5" x14ac:dyDescent="0.25">
      <c r="A7918" s="302" t="s">
        <v>9135</v>
      </c>
      <c r="B7918" s="305">
        <v>103048</v>
      </c>
      <c r="C7918" s="302" t="s">
        <v>9172</v>
      </c>
      <c r="D7918" s="305" t="s">
        <v>36</v>
      </c>
      <c r="E7918" s="306">
        <v>0.1628</v>
      </c>
    </row>
    <row r="7919" spans="1:5" x14ac:dyDescent="0.25">
      <c r="A7919" s="302" t="s">
        <v>9135</v>
      </c>
      <c r="B7919" s="305">
        <v>103049</v>
      </c>
      <c r="C7919" s="302" t="s">
        <v>9173</v>
      </c>
      <c r="D7919" s="305" t="s">
        <v>36</v>
      </c>
      <c r="E7919" s="306">
        <v>0.1371</v>
      </c>
    </row>
    <row r="7920" spans="1:5" x14ac:dyDescent="0.25">
      <c r="A7920" s="302" t="s">
        <v>9135</v>
      </c>
      <c r="B7920" s="305">
        <v>103029</v>
      </c>
      <c r="C7920" s="302" t="s">
        <v>9174</v>
      </c>
      <c r="D7920" s="305" t="s">
        <v>36</v>
      </c>
      <c r="E7920" s="306">
        <v>9.4500000000000001E-2</v>
      </c>
    </row>
    <row r="7921" spans="1:5" x14ac:dyDescent="0.25">
      <c r="A7921" s="302" t="s">
        <v>9135</v>
      </c>
      <c r="B7921" s="305">
        <v>103019</v>
      </c>
      <c r="C7921" s="302" t="s">
        <v>9175</v>
      </c>
      <c r="D7921" s="305" t="s">
        <v>36</v>
      </c>
      <c r="E7921" s="306">
        <v>0.1192</v>
      </c>
    </row>
    <row r="7922" spans="1:5" x14ac:dyDescent="0.25">
      <c r="A7922" s="302" t="s">
        <v>9135</v>
      </c>
      <c r="B7922" s="305">
        <v>103050</v>
      </c>
      <c r="C7922" s="302" t="s">
        <v>9176</v>
      </c>
      <c r="D7922" s="305" t="s">
        <v>36</v>
      </c>
      <c r="E7922" s="306">
        <v>0.74139999999999995</v>
      </c>
    </row>
    <row r="7923" spans="1:5" x14ac:dyDescent="0.25">
      <c r="A7923" s="302" t="s">
        <v>9135</v>
      </c>
      <c r="B7923" s="305">
        <v>103051</v>
      </c>
      <c r="C7923" s="302" t="s">
        <v>9177</v>
      </c>
      <c r="D7923" s="305" t="s">
        <v>36</v>
      </c>
      <c r="E7923" s="306">
        <v>0.74760000000000004</v>
      </c>
    </row>
    <row r="7924" spans="1:5" x14ac:dyDescent="0.25">
      <c r="A7924" s="302" t="s">
        <v>9135</v>
      </c>
      <c r="B7924" s="305">
        <v>103052</v>
      </c>
      <c r="C7924" s="302" t="s">
        <v>9178</v>
      </c>
      <c r="D7924" s="305" t="s">
        <v>36</v>
      </c>
      <c r="E7924" s="306">
        <v>0.68059999999999998</v>
      </c>
    </row>
    <row r="7925" spans="1:5" x14ac:dyDescent="0.25">
      <c r="A7925" s="302" t="s">
        <v>9135</v>
      </c>
      <c r="B7925" s="305">
        <v>94799</v>
      </c>
      <c r="C7925" s="302" t="s">
        <v>9179</v>
      </c>
      <c r="D7925" s="305" t="s">
        <v>36</v>
      </c>
      <c r="E7925" s="306">
        <v>7.3599999999999999E-2</v>
      </c>
    </row>
    <row r="7926" spans="1:5" x14ac:dyDescent="0.25">
      <c r="A7926" s="302" t="s">
        <v>9135</v>
      </c>
      <c r="B7926" s="305">
        <v>94798</v>
      </c>
      <c r="C7926" s="302" t="s">
        <v>9180</v>
      </c>
      <c r="D7926" s="305" t="s">
        <v>36</v>
      </c>
      <c r="E7926" s="306">
        <v>6.9199999999999998E-2</v>
      </c>
    </row>
    <row r="7927" spans="1:5" x14ac:dyDescent="0.25">
      <c r="A7927" s="302" t="s">
        <v>9135</v>
      </c>
      <c r="B7927" s="305">
        <v>94797</v>
      </c>
      <c r="C7927" s="302" t="s">
        <v>9181</v>
      </c>
      <c r="D7927" s="305" t="s">
        <v>36</v>
      </c>
      <c r="E7927" s="306">
        <v>8.5099999999999995E-2</v>
      </c>
    </row>
    <row r="7928" spans="1:5" x14ac:dyDescent="0.25">
      <c r="A7928" s="302" t="s">
        <v>9135</v>
      </c>
      <c r="B7928" s="305">
        <v>94795</v>
      </c>
      <c r="C7928" s="302" t="s">
        <v>9182</v>
      </c>
      <c r="D7928" s="305" t="s">
        <v>36</v>
      </c>
      <c r="E7928" s="306">
        <v>9.8500000000000004E-2</v>
      </c>
    </row>
    <row r="7929" spans="1:5" x14ac:dyDescent="0.25">
      <c r="A7929" s="302" t="s">
        <v>9135</v>
      </c>
      <c r="B7929" s="305">
        <v>94800</v>
      </c>
      <c r="C7929" s="302" t="s">
        <v>9183</v>
      </c>
      <c r="D7929" s="305" t="s">
        <v>36</v>
      </c>
      <c r="E7929" s="306">
        <v>7.4099999999999999E-2</v>
      </c>
    </row>
    <row r="7930" spans="1:5" x14ac:dyDescent="0.25">
      <c r="A7930" s="302" t="s">
        <v>9135</v>
      </c>
      <c r="B7930" s="305">
        <v>94796</v>
      </c>
      <c r="C7930" s="302" t="s">
        <v>9184</v>
      </c>
      <c r="D7930" s="305" t="s">
        <v>36</v>
      </c>
      <c r="E7930" s="306">
        <v>0.1343</v>
      </c>
    </row>
    <row r="7931" spans="1:5" x14ac:dyDescent="0.25">
      <c r="A7931" s="302" t="s">
        <v>9135</v>
      </c>
      <c r="B7931" s="305">
        <v>99635</v>
      </c>
      <c r="C7931" s="302" t="s">
        <v>9185</v>
      </c>
      <c r="D7931" s="305" t="s">
        <v>36</v>
      </c>
      <c r="E7931" s="306">
        <v>0.1081</v>
      </c>
    </row>
    <row r="7932" spans="1:5" x14ac:dyDescent="0.25">
      <c r="A7932" s="302" t="s">
        <v>9135</v>
      </c>
      <c r="B7932" s="305">
        <v>103018</v>
      </c>
      <c r="C7932" s="302" t="s">
        <v>9186</v>
      </c>
      <c r="D7932" s="305" t="s">
        <v>36</v>
      </c>
      <c r="E7932" s="306">
        <v>0.1149</v>
      </c>
    </row>
    <row r="7933" spans="1:5" x14ac:dyDescent="0.25">
      <c r="A7933" s="302" t="s">
        <v>9135</v>
      </c>
      <c r="B7933" s="305">
        <v>95252</v>
      </c>
      <c r="C7933" s="302" t="s">
        <v>9187</v>
      </c>
      <c r="D7933" s="305" t="s">
        <v>36</v>
      </c>
      <c r="E7933" s="306">
        <v>6.83E-2</v>
      </c>
    </row>
    <row r="7934" spans="1:5" x14ac:dyDescent="0.25">
      <c r="A7934" s="302" t="s">
        <v>9135</v>
      </c>
      <c r="B7934" s="305">
        <v>95251</v>
      </c>
      <c r="C7934" s="302" t="s">
        <v>9188</v>
      </c>
      <c r="D7934" s="305" t="s">
        <v>36</v>
      </c>
      <c r="E7934" s="306">
        <v>6.3399999999999998E-2</v>
      </c>
    </row>
    <row r="7935" spans="1:5" x14ac:dyDescent="0.25">
      <c r="A7935" s="302" t="s">
        <v>9135</v>
      </c>
      <c r="B7935" s="305">
        <v>95250</v>
      </c>
      <c r="C7935" s="302" t="s">
        <v>9189</v>
      </c>
      <c r="D7935" s="305" t="s">
        <v>36</v>
      </c>
      <c r="E7935" s="306">
        <v>6.9000000000000006E-2</v>
      </c>
    </row>
    <row r="7936" spans="1:5" x14ac:dyDescent="0.25">
      <c r="A7936" s="302" t="s">
        <v>9135</v>
      </c>
      <c r="B7936" s="305">
        <v>95248</v>
      </c>
      <c r="C7936" s="302" t="s">
        <v>9190</v>
      </c>
      <c r="D7936" s="305" t="s">
        <v>36</v>
      </c>
      <c r="E7936" s="306">
        <v>5.2999999999999999E-2</v>
      </c>
    </row>
    <row r="7937" spans="1:5" x14ac:dyDescent="0.25">
      <c r="A7937" s="302" t="s">
        <v>9135</v>
      </c>
      <c r="B7937" s="305">
        <v>95253</v>
      </c>
      <c r="C7937" s="302" t="s">
        <v>9191</v>
      </c>
      <c r="D7937" s="305" t="s">
        <v>36</v>
      </c>
      <c r="E7937" s="306">
        <v>5.7799999999999997E-2</v>
      </c>
    </row>
    <row r="7938" spans="1:5" x14ac:dyDescent="0.25">
      <c r="A7938" s="302" t="s">
        <v>9135</v>
      </c>
      <c r="B7938" s="305">
        <v>95249</v>
      </c>
      <c r="C7938" s="302" t="s">
        <v>9192</v>
      </c>
      <c r="D7938" s="305" t="s">
        <v>36</v>
      </c>
      <c r="E7938" s="306">
        <v>6.9099999999999995E-2</v>
      </c>
    </row>
    <row r="7939" spans="1:5" x14ac:dyDescent="0.25">
      <c r="A7939" s="302" t="s">
        <v>9135</v>
      </c>
      <c r="B7939" s="305">
        <v>99622</v>
      </c>
      <c r="C7939" s="302" t="s">
        <v>9193</v>
      </c>
      <c r="D7939" s="305" t="s">
        <v>36</v>
      </c>
      <c r="E7939" s="306">
        <v>4.1700000000000001E-2</v>
      </c>
    </row>
    <row r="7940" spans="1:5" x14ac:dyDescent="0.25">
      <c r="A7940" s="302" t="s">
        <v>9135</v>
      </c>
      <c r="B7940" s="305">
        <v>99621</v>
      </c>
      <c r="C7940" s="302" t="s">
        <v>9194</v>
      </c>
      <c r="D7940" s="305" t="s">
        <v>36</v>
      </c>
      <c r="E7940" s="306">
        <v>3.5900000000000001E-2</v>
      </c>
    </row>
    <row r="7941" spans="1:5" x14ac:dyDescent="0.25">
      <c r="A7941" s="302" t="s">
        <v>9135</v>
      </c>
      <c r="B7941" s="305">
        <v>99620</v>
      </c>
      <c r="C7941" s="302" t="s">
        <v>9195</v>
      </c>
      <c r="D7941" s="305" t="s">
        <v>36</v>
      </c>
      <c r="E7941" s="306">
        <v>3.9399999999999998E-2</v>
      </c>
    </row>
    <row r="7942" spans="1:5" x14ac:dyDescent="0.25">
      <c r="A7942" s="302" t="s">
        <v>9135</v>
      </c>
      <c r="B7942" s="305">
        <v>103008</v>
      </c>
      <c r="C7942" s="302" t="s">
        <v>9196</v>
      </c>
      <c r="D7942" s="305" t="s">
        <v>36</v>
      </c>
      <c r="E7942" s="306">
        <v>3.1699999999999999E-2</v>
      </c>
    </row>
    <row r="7943" spans="1:5" x14ac:dyDescent="0.25">
      <c r="A7943" s="302" t="s">
        <v>9135</v>
      </c>
      <c r="B7943" s="305">
        <v>99624</v>
      </c>
      <c r="C7943" s="302" t="s">
        <v>9197</v>
      </c>
      <c r="D7943" s="305" t="s">
        <v>36</v>
      </c>
      <c r="E7943" s="306">
        <v>3.61E-2</v>
      </c>
    </row>
    <row r="7944" spans="1:5" x14ac:dyDescent="0.25">
      <c r="A7944" s="302" t="s">
        <v>9135</v>
      </c>
      <c r="B7944" s="305">
        <v>99623</v>
      </c>
      <c r="C7944" s="302" t="s">
        <v>9198</v>
      </c>
      <c r="D7944" s="305" t="s">
        <v>36</v>
      </c>
      <c r="E7944" s="306">
        <v>3.85E-2</v>
      </c>
    </row>
    <row r="7945" spans="1:5" x14ac:dyDescent="0.25">
      <c r="A7945" s="302" t="s">
        <v>9135</v>
      </c>
      <c r="B7945" s="305">
        <v>99625</v>
      </c>
      <c r="C7945" s="302" t="s">
        <v>9199</v>
      </c>
      <c r="D7945" s="305" t="s">
        <v>36</v>
      </c>
      <c r="E7945" s="306">
        <v>3.2899999999999999E-2</v>
      </c>
    </row>
    <row r="7946" spans="1:5" x14ac:dyDescent="0.25">
      <c r="A7946" s="302" t="s">
        <v>9135</v>
      </c>
      <c r="B7946" s="305">
        <v>99619</v>
      </c>
      <c r="C7946" s="302" t="s">
        <v>9200</v>
      </c>
      <c r="D7946" s="305" t="s">
        <v>36</v>
      </c>
      <c r="E7946" s="306">
        <v>3.9699999999999999E-2</v>
      </c>
    </row>
    <row r="7947" spans="1:5" x14ac:dyDescent="0.25">
      <c r="A7947" s="302" t="s">
        <v>9135</v>
      </c>
      <c r="B7947" s="305">
        <v>99626</v>
      </c>
      <c r="C7947" s="302" t="s">
        <v>9201</v>
      </c>
      <c r="D7947" s="305" t="s">
        <v>36</v>
      </c>
      <c r="E7947" s="306">
        <v>2.7099999999999999E-2</v>
      </c>
    </row>
    <row r="7948" spans="1:5" x14ac:dyDescent="0.25">
      <c r="A7948" s="302" t="s">
        <v>9135</v>
      </c>
      <c r="B7948" s="305">
        <v>99631</v>
      </c>
      <c r="C7948" s="302" t="s">
        <v>9202</v>
      </c>
      <c r="D7948" s="305" t="s">
        <v>36</v>
      </c>
      <c r="E7948" s="306">
        <v>7.5399999999999995E-2</v>
      </c>
    </row>
    <row r="7949" spans="1:5" x14ac:dyDescent="0.25">
      <c r="A7949" s="302" t="s">
        <v>9135</v>
      </c>
      <c r="B7949" s="305">
        <v>99630</v>
      </c>
      <c r="C7949" s="302" t="s">
        <v>9203</v>
      </c>
      <c r="D7949" s="305" t="s">
        <v>36</v>
      </c>
      <c r="E7949" s="306">
        <v>6.7199999999999996E-2</v>
      </c>
    </row>
    <row r="7950" spans="1:5" x14ac:dyDescent="0.25">
      <c r="A7950" s="302" t="s">
        <v>9135</v>
      </c>
      <c r="B7950" s="305">
        <v>99629</v>
      </c>
      <c r="C7950" s="302" t="s">
        <v>9204</v>
      </c>
      <c r="D7950" s="305" t="s">
        <v>36</v>
      </c>
      <c r="E7950" s="306">
        <v>7.3599999999999999E-2</v>
      </c>
    </row>
    <row r="7951" spans="1:5" x14ac:dyDescent="0.25">
      <c r="A7951" s="302" t="s">
        <v>9135</v>
      </c>
      <c r="B7951" s="305">
        <v>99627</v>
      </c>
      <c r="C7951" s="302" t="s">
        <v>9205</v>
      </c>
      <c r="D7951" s="305" t="s">
        <v>36</v>
      </c>
      <c r="E7951" s="306">
        <v>4.2999999999999997E-2</v>
      </c>
    </row>
    <row r="7952" spans="1:5" x14ac:dyDescent="0.25">
      <c r="A7952" s="302" t="s">
        <v>9135</v>
      </c>
      <c r="B7952" s="305">
        <v>103009</v>
      </c>
      <c r="C7952" s="302" t="s">
        <v>9206</v>
      </c>
      <c r="D7952" s="305" t="s">
        <v>36</v>
      </c>
      <c r="E7952" s="306">
        <v>5.6899999999999999E-2</v>
      </c>
    </row>
    <row r="7953" spans="1:5" x14ac:dyDescent="0.25">
      <c r="A7953" s="302" t="s">
        <v>9135</v>
      </c>
      <c r="B7953" s="305">
        <v>99632</v>
      </c>
      <c r="C7953" s="302" t="s">
        <v>9207</v>
      </c>
      <c r="D7953" s="305" t="s">
        <v>36</v>
      </c>
      <c r="E7953" s="306">
        <v>6.7400000000000002E-2</v>
      </c>
    </row>
    <row r="7954" spans="1:5" x14ac:dyDescent="0.25">
      <c r="A7954" s="302" t="s">
        <v>9135</v>
      </c>
      <c r="B7954" s="305">
        <v>99633</v>
      </c>
      <c r="C7954" s="302" t="s">
        <v>9208</v>
      </c>
      <c r="D7954" s="305" t="s">
        <v>36</v>
      </c>
      <c r="E7954" s="306">
        <v>5.2499999999999998E-2</v>
      </c>
    </row>
    <row r="7955" spans="1:5" x14ac:dyDescent="0.25">
      <c r="A7955" s="302" t="s">
        <v>9135</v>
      </c>
      <c r="B7955" s="305">
        <v>99628</v>
      </c>
      <c r="C7955" s="302" t="s">
        <v>9209</v>
      </c>
      <c r="D7955" s="305" t="s">
        <v>36</v>
      </c>
      <c r="E7955" s="306">
        <v>6.0499999999999998E-2</v>
      </c>
    </row>
    <row r="7956" spans="1:5" x14ac:dyDescent="0.25">
      <c r="A7956" s="302" t="s">
        <v>9135</v>
      </c>
      <c r="B7956" s="305">
        <v>99634</v>
      </c>
      <c r="C7956" s="302" t="s">
        <v>9210</v>
      </c>
      <c r="D7956" s="305" t="s">
        <v>36</v>
      </c>
      <c r="E7956" s="306">
        <v>3.8899999999999997E-2</v>
      </c>
    </row>
    <row r="7957" spans="1:5" x14ac:dyDescent="0.25">
      <c r="A7957" s="302" t="s">
        <v>9135</v>
      </c>
      <c r="B7957" s="305">
        <v>103013</v>
      </c>
      <c r="C7957" s="302" t="s">
        <v>9211</v>
      </c>
      <c r="D7957" s="305" t="s">
        <v>36</v>
      </c>
      <c r="E7957" s="306">
        <v>4.0399999999999998E-2</v>
      </c>
    </row>
    <row r="7958" spans="1:5" x14ac:dyDescent="0.25">
      <c r="A7958" s="302" t="s">
        <v>9135</v>
      </c>
      <c r="B7958" s="305">
        <v>103012</v>
      </c>
      <c r="C7958" s="302" t="s">
        <v>9212</v>
      </c>
      <c r="D7958" s="305" t="s">
        <v>36</v>
      </c>
      <c r="E7958" s="306">
        <v>3.3300000000000003E-2</v>
      </c>
    </row>
    <row r="7959" spans="1:5" x14ac:dyDescent="0.25">
      <c r="A7959" s="302" t="s">
        <v>9135</v>
      </c>
      <c r="B7959" s="305">
        <v>103011</v>
      </c>
      <c r="C7959" s="302" t="s">
        <v>9213</v>
      </c>
      <c r="D7959" s="305" t="s">
        <v>36</v>
      </c>
      <c r="E7959" s="306">
        <v>3.8600000000000002E-2</v>
      </c>
    </row>
    <row r="7960" spans="1:5" x14ac:dyDescent="0.25">
      <c r="A7960" s="302" t="s">
        <v>9135</v>
      </c>
      <c r="B7960" s="305">
        <v>103015</v>
      </c>
      <c r="C7960" s="302" t="s">
        <v>9214</v>
      </c>
      <c r="D7960" s="305" t="s">
        <v>36</v>
      </c>
      <c r="E7960" s="306">
        <v>2.6200000000000001E-2</v>
      </c>
    </row>
    <row r="7961" spans="1:5" x14ac:dyDescent="0.25">
      <c r="A7961" s="302" t="s">
        <v>9135</v>
      </c>
      <c r="B7961" s="305">
        <v>103014</v>
      </c>
      <c r="C7961" s="302" t="s">
        <v>9215</v>
      </c>
      <c r="D7961" s="305" t="s">
        <v>36</v>
      </c>
      <c r="E7961" s="306">
        <v>3.4700000000000002E-2</v>
      </c>
    </row>
    <row r="7962" spans="1:5" x14ac:dyDescent="0.25">
      <c r="A7962" s="302" t="s">
        <v>9135</v>
      </c>
      <c r="B7962" s="305">
        <v>103016</v>
      </c>
      <c r="C7962" s="302" t="s">
        <v>9216</v>
      </c>
      <c r="D7962" s="305" t="s">
        <v>36</v>
      </c>
      <c r="E7962" s="306">
        <v>2.4E-2</v>
      </c>
    </row>
    <row r="7963" spans="1:5" x14ac:dyDescent="0.25">
      <c r="A7963" s="302" t="s">
        <v>9135</v>
      </c>
      <c r="B7963" s="305">
        <v>103010</v>
      </c>
      <c r="C7963" s="302" t="s">
        <v>9217</v>
      </c>
      <c r="D7963" s="305" t="s">
        <v>36</v>
      </c>
      <c r="E7963" s="306">
        <v>3.1800000000000002E-2</v>
      </c>
    </row>
    <row r="7964" spans="1:5" x14ac:dyDescent="0.25">
      <c r="A7964" s="302" t="s">
        <v>9135</v>
      </c>
      <c r="B7964" s="305">
        <v>103017</v>
      </c>
      <c r="C7964" s="302" t="s">
        <v>9218</v>
      </c>
      <c r="D7964" s="305" t="s">
        <v>36</v>
      </c>
      <c r="E7964" s="306">
        <v>1.7399999999999999E-2</v>
      </c>
    </row>
  </sheetData>
  <autoFilter ref="A6:D7965" xr:uid="{00000000-0009-0000-0000-000001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9</vt:i4>
      </vt:variant>
    </vt:vector>
  </HeadingPairs>
  <TitlesOfParts>
    <vt:vector size="16" baseType="lpstr">
      <vt:lpstr>ORÇAMENTO</vt:lpstr>
      <vt:lpstr>COMPOSIÇÕES</vt:lpstr>
      <vt:lpstr>CRONOGRAMA</vt:lpstr>
      <vt:lpstr>COTAÇÕES</vt:lpstr>
      <vt:lpstr>CURVA ABC</vt:lpstr>
      <vt:lpstr>ORÇAMENTO (2)</vt:lpstr>
      <vt:lpstr>% MDO</vt:lpstr>
      <vt:lpstr>COMPOSIÇÕES!Area_de_impressao</vt:lpstr>
      <vt:lpstr>COTAÇÕES!Area_de_impressao</vt:lpstr>
      <vt:lpstr>CRONOGRAMA!Area_de_impressao</vt:lpstr>
      <vt:lpstr>'CURVA ABC'!Area_de_impressao</vt:lpstr>
      <vt:lpstr>ORÇAMENTO!Area_de_impressao</vt:lpstr>
      <vt:lpstr>'ORÇAMENTO (2)'!Area_de_impressao</vt:lpstr>
      <vt:lpstr>'CURVA ABC'!Titulos_de_impressao</vt:lpstr>
      <vt:lpstr>ORÇAMENTO!Titulos_de_impressao</vt:lpstr>
      <vt:lpstr>'ORÇAMENTO (2)'!Titulos_de_impressao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PTL_PER_SUL-ORÇAMENTO_R04.xlsm</dc:title>
  <dc:creator>mauriciomaraschin</dc:creator>
  <cp:lastModifiedBy>Jean Santos</cp:lastModifiedBy>
  <cp:lastPrinted>2026-03-24T20:17:21Z</cp:lastPrinted>
  <dcterms:created xsi:type="dcterms:W3CDTF">2025-02-03T13:27:29Z</dcterms:created>
  <dcterms:modified xsi:type="dcterms:W3CDTF">2026-03-24T20:17:23Z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2025-01-06T00:00:00Z</vt:filetime>
  </property>
  <property fmtid="{D5CDD505-2E9C-101B-9397-08002B2CF9AE}" pid="3" name="LastSaved">
    <vt:filetime>2025-02-03T00:00:00Z</vt:filetime>
  </property>
  <property fmtid="{D5CDD505-2E9C-101B-9397-08002B2CF9AE}" pid="4" name="Producer">
    <vt:lpwstr>Microsoft: Print To PDF</vt:lpwstr>
  </property>
</Properties>
</file>