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6380" windowHeight="8190"/>
  </bookViews>
  <sheets>
    <sheet name="Custo trabalhador" sheetId="1" r:id="rId1"/>
    <sheet name="Uniformes e EPIs" sheetId="3" r:id="rId2"/>
    <sheet name="Materiais e Equipamentos" sheetId="4" r:id="rId3"/>
  </sheets>
  <definedNames>
    <definedName name="_xlnm.Print_Area" localSheetId="2">'Materiais e Equipamentos'!$A$1:$G$60</definedName>
    <definedName name="Excel_BuiltIn_Print_Area" localSheetId="2">#REF!</definedName>
  </definedNames>
  <calcPr calcId="124519"/>
</workbook>
</file>

<file path=xl/calcChain.xml><?xml version="1.0" encoding="utf-8"?>
<calcChain xmlns="http://schemas.openxmlformats.org/spreadsheetml/2006/main">
  <c r="B522" i="1"/>
  <c r="A515"/>
  <c r="C484"/>
  <c r="A484"/>
  <c r="B467"/>
  <c r="A467"/>
  <c r="B457"/>
  <c r="C457" s="1"/>
  <c r="D457" s="1"/>
  <c r="A457"/>
  <c r="B453"/>
  <c r="B447"/>
  <c r="C447" s="1"/>
  <c r="D447" s="1"/>
  <c r="A447"/>
  <c r="A435"/>
  <c r="A422"/>
  <c r="A412"/>
  <c r="A362"/>
  <c r="C350"/>
  <c r="B350"/>
  <c r="A350"/>
  <c r="D340"/>
  <c r="C340"/>
  <c r="E340" s="1"/>
  <c r="B340"/>
  <c r="A340"/>
  <c r="C327"/>
  <c r="A327"/>
  <c r="A317"/>
  <c r="A307"/>
  <c r="C294"/>
  <c r="A294"/>
  <c r="A284"/>
  <c r="A274"/>
  <c r="D249"/>
  <c r="B249"/>
  <c r="A249"/>
  <c r="A233"/>
  <c r="A237"/>
  <c r="A227"/>
  <c r="E237"/>
  <c r="D237"/>
  <c r="C237"/>
  <c r="B237"/>
  <c r="D215"/>
  <c r="C203"/>
  <c r="B203"/>
  <c r="D203" s="1"/>
  <c r="C183"/>
  <c r="D183" s="1"/>
  <c r="B193" s="1"/>
  <c r="D193" s="1"/>
  <c r="E151"/>
  <c r="B171" s="1"/>
  <c r="C126"/>
  <c r="C116"/>
  <c r="D81"/>
  <c r="C81"/>
  <c r="C61"/>
  <c r="A47"/>
  <c r="A61" s="1"/>
  <c r="A71" s="1"/>
  <c r="A81" s="1"/>
  <c r="A91" s="1"/>
  <c r="A116" s="1"/>
  <c r="A126" s="1"/>
  <c r="A136" s="1"/>
  <c r="A151" s="1"/>
  <c r="A161" s="1"/>
  <c r="A171" s="1"/>
  <c r="A183" s="1"/>
  <c r="A193" s="1"/>
  <c r="A203" s="1"/>
  <c r="A215" s="1"/>
  <c r="B32"/>
  <c r="D32" s="1"/>
  <c r="D47" s="1"/>
  <c r="D350" l="1"/>
  <c r="D362" s="1"/>
  <c r="F237"/>
  <c r="B47"/>
  <c r="G47" s="1"/>
  <c r="B81" s="1"/>
  <c r="E81" s="1"/>
  <c r="D91" s="1"/>
  <c r="B71"/>
  <c r="D71" s="1"/>
  <c r="C91" s="1"/>
  <c r="B61"/>
  <c r="D61" s="1"/>
  <c r="B91" s="1"/>
  <c r="B161"/>
  <c r="E161" s="1"/>
  <c r="C171" s="1"/>
  <c r="D171" s="1"/>
  <c r="E91" l="1"/>
  <c r="B126" s="1"/>
  <c r="D126" s="1"/>
  <c r="B317" s="1"/>
  <c r="D317" s="1"/>
  <c r="B116"/>
  <c r="D116" s="1"/>
  <c r="B136" s="1"/>
  <c r="C136" l="1"/>
  <c r="D136" s="1"/>
  <c r="C249" s="1"/>
  <c r="E249" s="1"/>
  <c r="B284"/>
  <c r="D284" s="1"/>
  <c r="B274" l="1"/>
  <c r="D274" s="1"/>
  <c r="B294" s="1"/>
  <c r="D294" s="1"/>
  <c r="B362" s="1"/>
  <c r="B307"/>
  <c r="D307" s="1"/>
  <c r="B327" s="1"/>
  <c r="D327" s="1"/>
  <c r="C362" s="1"/>
  <c r="E362" l="1"/>
  <c r="B412" s="1"/>
  <c r="D412" s="1"/>
  <c r="B422" s="1"/>
  <c r="C117" l="1"/>
  <c r="B38" l="1"/>
  <c r="B53" s="1"/>
  <c r="D38" l="1"/>
  <c r="C18" i="4"/>
  <c r="C12"/>
  <c r="C14"/>
  <c r="C15"/>
  <c r="C19"/>
  <c r="C20"/>
  <c r="C22"/>
  <c r="C23"/>
  <c r="C25"/>
  <c r="C26"/>
  <c r="C27"/>
  <c r="C28"/>
  <c r="C30"/>
  <c r="C31"/>
  <c r="C32"/>
  <c r="C33"/>
  <c r="C35"/>
  <c r="C36"/>
  <c r="C39"/>
  <c r="C43"/>
  <c r="C44"/>
  <c r="C47"/>
  <c r="C10"/>
  <c r="C11"/>
  <c r="C34"/>
  <c r="C42"/>
  <c r="C50"/>
  <c r="C51"/>
  <c r="C52"/>
  <c r="C8"/>
  <c r="C9"/>
  <c r="C13"/>
  <c r="C16"/>
  <c r="C17"/>
  <c r="C21"/>
  <c r="C24"/>
  <c r="C29"/>
  <c r="C37"/>
  <c r="C38"/>
  <c r="C40"/>
  <c r="C41"/>
  <c r="C45"/>
  <c r="C46"/>
  <c r="C48"/>
  <c r="C49"/>
  <c r="C53"/>
  <c r="C54"/>
  <c r="C55"/>
  <c r="C56"/>
  <c r="C57"/>
  <c r="B80"/>
  <c r="F57" l="1"/>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F58" l="1"/>
  <c r="F60" s="1"/>
  <c r="C449" i="1" l="1"/>
  <c r="C47" i="3" l="1"/>
  <c r="C485" i="1" l="1"/>
  <c r="B37" l="1"/>
  <c r="B36"/>
  <c r="B33"/>
  <c r="D60" i="3"/>
  <c r="D59"/>
  <c r="F51"/>
  <c r="F68" i="4"/>
  <c r="F67"/>
  <c r="B52" i="1" l="1"/>
  <c r="B166"/>
  <c r="B51"/>
  <c r="B165"/>
  <c r="B48"/>
  <c r="B162"/>
  <c r="B49"/>
  <c r="B163"/>
  <c r="F60" i="3"/>
  <c r="F59"/>
  <c r="F58"/>
  <c r="F57"/>
  <c r="F56"/>
  <c r="F55"/>
  <c r="F54"/>
  <c r="F53"/>
  <c r="F52"/>
  <c r="F50"/>
  <c r="F49"/>
  <c r="F48"/>
  <c r="F46"/>
  <c r="F45"/>
  <c r="F44"/>
  <c r="F43"/>
  <c r="F42"/>
  <c r="F41"/>
  <c r="F40"/>
  <c r="F39"/>
  <c r="F38"/>
  <c r="F36"/>
  <c r="F19"/>
  <c r="F18" l="1"/>
  <c r="E17"/>
  <c r="F17"/>
  <c r="F16"/>
  <c r="F14" l="1"/>
  <c r="F13"/>
  <c r="F12"/>
  <c r="F11"/>
  <c r="H68" i="4"/>
  <c r="J68" s="1"/>
  <c r="H67"/>
  <c r="J67" s="1"/>
  <c r="F66"/>
  <c r="F65"/>
  <c r="F64"/>
  <c r="H64" s="1"/>
  <c r="J64" s="1"/>
  <c r="F37" i="3"/>
  <c r="F35"/>
  <c r="F34"/>
  <c r="D32"/>
  <c r="F32" s="1"/>
  <c r="D31"/>
  <c r="D30"/>
  <c r="D29"/>
  <c r="D28"/>
  <c r="F28" s="1"/>
  <c r="D27"/>
  <c r="F27" s="1"/>
  <c r="D26"/>
  <c r="F26" s="1"/>
  <c r="D25"/>
  <c r="F25" s="1"/>
  <c r="D24"/>
  <c r="F24" s="1"/>
  <c r="D23"/>
  <c r="F23" s="1"/>
  <c r="D22"/>
  <c r="F22" s="1"/>
  <c r="D21"/>
  <c r="F21" s="1"/>
  <c r="F15"/>
  <c r="F10"/>
  <c r="F9"/>
  <c r="F8"/>
  <c r="D7"/>
  <c r="F7" s="1"/>
  <c r="F6"/>
  <c r="C6"/>
  <c r="F72" i="4" l="1"/>
  <c r="J74" s="1"/>
  <c r="H66"/>
  <c r="J66" s="1"/>
  <c r="F47" i="3"/>
  <c r="F64" s="1"/>
  <c r="H65" i="4"/>
  <c r="F20" i="3"/>
  <c r="B64" s="1"/>
  <c r="B448" i="1" s="1"/>
  <c r="F33" i="3"/>
  <c r="F61"/>
  <c r="G64" l="1"/>
  <c r="C64"/>
  <c r="B468" i="1" s="1"/>
  <c r="B473" s="1"/>
  <c r="J65" i="4"/>
  <c r="J73" s="1"/>
  <c r="H72"/>
  <c r="H64" i="3"/>
  <c r="C415" i="1"/>
  <c r="C418"/>
  <c r="C417"/>
  <c r="C416"/>
  <c r="F377"/>
  <c r="B264"/>
  <c r="B263"/>
  <c r="E152"/>
  <c r="A53"/>
  <c r="A67" s="1"/>
  <c r="A77" s="1"/>
  <c r="A87" s="1"/>
  <c r="A97" s="1"/>
  <c r="A122" s="1"/>
  <c r="A132" s="1"/>
  <c r="A142" s="1"/>
  <c r="A157" s="1"/>
  <c r="A167" s="1"/>
  <c r="A177" s="1"/>
  <c r="A189" s="1"/>
  <c r="A199" s="1"/>
  <c r="A209" s="1"/>
  <c r="A221" s="1"/>
  <c r="A243" s="1"/>
  <c r="A255" s="1"/>
  <c r="A280" s="1"/>
  <c r="A290" s="1"/>
  <c r="A300" s="1"/>
  <c r="A313" s="1"/>
  <c r="A323" s="1"/>
  <c r="A333" s="1"/>
  <c r="A346" s="1"/>
  <c r="A356" s="1"/>
  <c r="A368" s="1"/>
  <c r="A418" s="1"/>
  <c r="A428" s="1"/>
  <c r="A441" s="1"/>
  <c r="A453" s="1"/>
  <c r="A463" s="1"/>
  <c r="A473" s="1"/>
  <c r="A490" s="1"/>
  <c r="A52"/>
  <c r="A66" s="1"/>
  <c r="A76" s="1"/>
  <c r="A86" s="1"/>
  <c r="A96" s="1"/>
  <c r="A121" s="1"/>
  <c r="A131" s="1"/>
  <c r="A141" s="1"/>
  <c r="A156" s="1"/>
  <c r="A166" s="1"/>
  <c r="A176" s="1"/>
  <c r="A188" s="1"/>
  <c r="A198" s="1"/>
  <c r="A208" s="1"/>
  <c r="A220" s="1"/>
  <c r="A232" s="1"/>
  <c r="A242" s="1"/>
  <c r="A254" s="1"/>
  <c r="A279" s="1"/>
  <c r="A289" s="1"/>
  <c r="A299" s="1"/>
  <c r="A312" s="1"/>
  <c r="A322" s="1"/>
  <c r="A332" s="1"/>
  <c r="A345" s="1"/>
  <c r="A355" s="1"/>
  <c r="A367" s="1"/>
  <c r="A417" s="1"/>
  <c r="A427" s="1"/>
  <c r="A440" s="1"/>
  <c r="A51"/>
  <c r="A65" s="1"/>
  <c r="A75" s="1"/>
  <c r="A85" s="1"/>
  <c r="A95" s="1"/>
  <c r="A120" s="1"/>
  <c r="A130" s="1"/>
  <c r="A140" s="1"/>
  <c r="A155" s="1"/>
  <c r="A165" s="1"/>
  <c r="A175" s="1"/>
  <c r="A187" s="1"/>
  <c r="A197" s="1"/>
  <c r="A207" s="1"/>
  <c r="A219" s="1"/>
  <c r="A231" s="1"/>
  <c r="A241" s="1"/>
  <c r="A253" s="1"/>
  <c r="A278" s="1"/>
  <c r="A288" s="1"/>
  <c r="A298" s="1"/>
  <c r="A311" s="1"/>
  <c r="A321" s="1"/>
  <c r="A331" s="1"/>
  <c r="A344" s="1"/>
  <c r="A354" s="1"/>
  <c r="A366" s="1"/>
  <c r="A416" s="1"/>
  <c r="A426" s="1"/>
  <c r="A439" s="1"/>
  <c r="A451" s="1"/>
  <c r="A461" s="1"/>
  <c r="A471" s="1"/>
  <c r="A488" s="1"/>
  <c r="A48"/>
  <c r="A62" s="1"/>
  <c r="A72" s="1"/>
  <c r="A82" s="1"/>
  <c r="A92" s="1"/>
  <c r="A117" s="1"/>
  <c r="A127" s="1"/>
  <c r="A137" s="1"/>
  <c r="A152" s="1"/>
  <c r="A162" s="1"/>
  <c r="A172" s="1"/>
  <c r="A184" s="1"/>
  <c r="A194" s="1"/>
  <c r="A204" s="1"/>
  <c r="A216" s="1"/>
  <c r="A228" s="1"/>
  <c r="A238" s="1"/>
  <c r="A250" s="1"/>
  <c r="A275" s="1"/>
  <c r="A285" s="1"/>
  <c r="A295" s="1"/>
  <c r="A308" s="1"/>
  <c r="A318" s="1"/>
  <c r="A328" s="1"/>
  <c r="A341" s="1"/>
  <c r="A351" s="1"/>
  <c r="A363" s="1"/>
  <c r="A413" s="1"/>
  <c r="A423" s="1"/>
  <c r="A436" s="1"/>
  <c r="A448" s="1"/>
  <c r="A458" s="1"/>
  <c r="A468" s="1"/>
  <c r="A485" s="1"/>
  <c r="A34"/>
  <c r="A49" s="1"/>
  <c r="A63" s="1"/>
  <c r="A73" s="1"/>
  <c r="A83" s="1"/>
  <c r="A93" s="1"/>
  <c r="A118" s="1"/>
  <c r="A128" s="1"/>
  <c r="A138" s="1"/>
  <c r="A153" s="1"/>
  <c r="A163" s="1"/>
  <c r="A173" s="1"/>
  <c r="A185" s="1"/>
  <c r="A195" s="1"/>
  <c r="A205" s="1"/>
  <c r="A217" s="1"/>
  <c r="A229" s="1"/>
  <c r="A239" s="1"/>
  <c r="A251" s="1"/>
  <c r="A276" s="1"/>
  <c r="A286" s="1"/>
  <c r="A296" s="1"/>
  <c r="A309" s="1"/>
  <c r="A319" s="1"/>
  <c r="A329" s="1"/>
  <c r="A342" s="1"/>
  <c r="A352" s="1"/>
  <c r="A364" s="1"/>
  <c r="A414" s="1"/>
  <c r="A424" s="1"/>
  <c r="A437" s="1"/>
  <c r="A449" s="1"/>
  <c r="A459" s="1"/>
  <c r="A469" s="1"/>
  <c r="A486" s="1"/>
  <c r="A497" l="1"/>
  <c r="C502" s="1"/>
  <c r="A521"/>
  <c r="A452"/>
  <c r="A462" s="1"/>
  <c r="A472" s="1"/>
  <c r="A489" s="1"/>
  <c r="A517"/>
  <c r="A516"/>
  <c r="B502"/>
  <c r="A519"/>
  <c r="E502"/>
  <c r="I64" i="3"/>
  <c r="A67"/>
  <c r="A66" s="1"/>
  <c r="J75" i="4"/>
  <c r="C80" s="1"/>
  <c r="G377" i="1"/>
  <c r="G378"/>
  <c r="F502" l="1"/>
  <c r="A520"/>
  <c r="C319"/>
  <c r="C320" s="1"/>
  <c r="C321" s="1"/>
  <c r="C322" s="1"/>
  <c r="C323" s="1"/>
  <c r="D80" i="4" l="1"/>
  <c r="F80" s="1"/>
  <c r="B458" i="1"/>
  <c r="C286"/>
  <c r="C287" s="1"/>
  <c r="C288" s="1"/>
  <c r="C289" s="1"/>
  <c r="C290" s="1"/>
  <c r="B25" l="1"/>
  <c r="D33" l="1"/>
  <c r="D48" s="1"/>
  <c r="G48" s="1"/>
  <c r="D37"/>
  <c r="D52" s="1"/>
  <c r="G52" s="1"/>
  <c r="C490"/>
  <c r="C489"/>
  <c r="C488"/>
  <c r="C487"/>
  <c r="C486"/>
  <c r="C473"/>
  <c r="C462"/>
  <c r="D462" s="1"/>
  <c r="C472" s="1"/>
  <c r="C461"/>
  <c r="D461" s="1"/>
  <c r="C471" s="1"/>
  <c r="C460"/>
  <c r="D460" s="1"/>
  <c r="C470" s="1"/>
  <c r="C459"/>
  <c r="D459" s="1"/>
  <c r="C469" s="1"/>
  <c r="C458"/>
  <c r="D458" s="1"/>
  <c r="C453"/>
  <c r="D453" s="1"/>
  <c r="C452"/>
  <c r="D452" s="1"/>
  <c r="B472" s="1"/>
  <c r="C451"/>
  <c r="D451" s="1"/>
  <c r="B471" s="1"/>
  <c r="C450"/>
  <c r="D449"/>
  <c r="B469" s="1"/>
  <c r="C448"/>
  <c r="D448" s="1"/>
  <c r="C414"/>
  <c r="G388"/>
  <c r="D404" s="1"/>
  <c r="F387"/>
  <c r="G387" s="1"/>
  <c r="D403" s="1"/>
  <c r="F386"/>
  <c r="G386" s="1"/>
  <c r="D402" s="1"/>
  <c r="G385"/>
  <c r="D401" s="1"/>
  <c r="G384"/>
  <c r="D400" s="1"/>
  <c r="G383"/>
  <c r="D399" s="1"/>
  <c r="F382"/>
  <c r="G382" s="1"/>
  <c r="D398" s="1"/>
  <c r="G381"/>
  <c r="D397" s="1"/>
  <c r="F380"/>
  <c r="G380" s="1"/>
  <c r="D396" s="1"/>
  <c r="F379"/>
  <c r="G379" s="1"/>
  <c r="D395" s="1"/>
  <c r="D394"/>
  <c r="D393"/>
  <c r="C356"/>
  <c r="C355"/>
  <c r="C354"/>
  <c r="C353"/>
  <c r="C352"/>
  <c r="C351"/>
  <c r="C333"/>
  <c r="C332"/>
  <c r="C331"/>
  <c r="C330"/>
  <c r="C329"/>
  <c r="C328"/>
  <c r="C300"/>
  <c r="C299"/>
  <c r="C298"/>
  <c r="C297"/>
  <c r="C296"/>
  <c r="C295"/>
  <c r="C276"/>
  <c r="C277" s="1"/>
  <c r="C280" s="1"/>
  <c r="B267"/>
  <c r="E243"/>
  <c r="E242"/>
  <c r="E241"/>
  <c r="E240"/>
  <c r="E239"/>
  <c r="E238"/>
  <c r="D221"/>
  <c r="D243" s="1"/>
  <c r="D216"/>
  <c r="D238" s="1"/>
  <c r="C195"/>
  <c r="C189"/>
  <c r="D187"/>
  <c r="B207" s="1"/>
  <c r="C185"/>
  <c r="B185"/>
  <c r="C184"/>
  <c r="D184" s="1"/>
  <c r="B204" s="1"/>
  <c r="E166"/>
  <c r="C176" s="1"/>
  <c r="E165"/>
  <c r="C175" s="1"/>
  <c r="E163"/>
  <c r="C173" s="1"/>
  <c r="E162"/>
  <c r="C172" s="1"/>
  <c r="D172" s="1"/>
  <c r="B153"/>
  <c r="B172"/>
  <c r="C132"/>
  <c r="C131"/>
  <c r="C130"/>
  <c r="C128"/>
  <c r="C127"/>
  <c r="C122"/>
  <c r="C121"/>
  <c r="C120"/>
  <c r="C118"/>
  <c r="B112"/>
  <c r="D87"/>
  <c r="C87"/>
  <c r="D86"/>
  <c r="C86"/>
  <c r="D85"/>
  <c r="C85"/>
  <c r="D83"/>
  <c r="C83"/>
  <c r="D82"/>
  <c r="C82"/>
  <c r="C67"/>
  <c r="C66"/>
  <c r="C65"/>
  <c r="C63"/>
  <c r="C62"/>
  <c r="D36"/>
  <c r="D51" s="1"/>
  <c r="G51" s="1"/>
  <c r="D34"/>
  <c r="D49" s="1"/>
  <c r="D25"/>
  <c r="C468" l="1"/>
  <c r="D468" s="1"/>
  <c r="B507" s="1"/>
  <c r="C467"/>
  <c r="D467" s="1"/>
  <c r="D473"/>
  <c r="C507" s="1"/>
  <c r="D189"/>
  <c r="B199" s="1"/>
  <c r="B470"/>
  <c r="D470" s="1"/>
  <c r="D507" s="1"/>
  <c r="D450"/>
  <c r="B238"/>
  <c r="D471"/>
  <c r="E507" s="1"/>
  <c r="D472"/>
  <c r="F507" s="1"/>
  <c r="D405"/>
  <c r="C423" s="1"/>
  <c r="B167"/>
  <c r="D220"/>
  <c r="D242" s="1"/>
  <c r="B155"/>
  <c r="E153"/>
  <c r="B173" s="1"/>
  <c r="D173" s="1"/>
  <c r="B239" s="1"/>
  <c r="D217"/>
  <c r="D239" s="1"/>
  <c r="D218"/>
  <c r="D240" s="1"/>
  <c r="D185"/>
  <c r="B195" s="1"/>
  <c r="D195" s="1"/>
  <c r="C205" s="1"/>
  <c r="B76"/>
  <c r="D76" s="1"/>
  <c r="B86"/>
  <c r="E86" s="1"/>
  <c r="D345" s="1"/>
  <c r="D503"/>
  <c r="G49"/>
  <c r="B65"/>
  <c r="D65" s="1"/>
  <c r="E503"/>
  <c r="B75"/>
  <c r="D75" s="1"/>
  <c r="F503"/>
  <c r="B66"/>
  <c r="D66" s="1"/>
  <c r="B85"/>
  <c r="E85" s="1"/>
  <c r="B194"/>
  <c r="B197"/>
  <c r="B240"/>
  <c r="D188"/>
  <c r="C198"/>
  <c r="C199" s="1"/>
  <c r="D469"/>
  <c r="B209" l="1"/>
  <c r="C427"/>
  <c r="C422"/>
  <c r="D422" s="1"/>
  <c r="E422" s="1"/>
  <c r="B435" s="1"/>
  <c r="D435" s="1"/>
  <c r="B484" s="1"/>
  <c r="D484" s="1"/>
  <c r="C426"/>
  <c r="D219"/>
  <c r="D241" s="1"/>
  <c r="C424"/>
  <c r="D96"/>
  <c r="C428"/>
  <c r="B205"/>
  <c r="D205" s="1"/>
  <c r="C239" s="1"/>
  <c r="F239" s="1"/>
  <c r="D251" s="1"/>
  <c r="E167"/>
  <c r="C177" s="1"/>
  <c r="D53"/>
  <c r="G53" s="1"/>
  <c r="D194"/>
  <c r="C204" s="1"/>
  <c r="D204" s="1"/>
  <c r="C238" s="1"/>
  <c r="F238" s="1"/>
  <c r="D250" s="1"/>
  <c r="D199"/>
  <c r="C209" s="1"/>
  <c r="C96"/>
  <c r="C345"/>
  <c r="C95"/>
  <c r="C344"/>
  <c r="B345"/>
  <c r="B96"/>
  <c r="B503"/>
  <c r="B62"/>
  <c r="D62" s="1"/>
  <c r="B72"/>
  <c r="D72" s="1"/>
  <c r="B82"/>
  <c r="E82" s="1"/>
  <c r="D343"/>
  <c r="B198"/>
  <c r="D198" s="1"/>
  <c r="C208" s="1"/>
  <c r="B208"/>
  <c r="E155"/>
  <c r="D175" s="1"/>
  <c r="B241" s="1"/>
  <c r="B156"/>
  <c r="B95"/>
  <c r="B344"/>
  <c r="B343"/>
  <c r="B63"/>
  <c r="D63" s="1"/>
  <c r="B73"/>
  <c r="D73" s="1"/>
  <c r="B83"/>
  <c r="E83" s="1"/>
  <c r="D197"/>
  <c r="C207" s="1"/>
  <c r="D207" s="1"/>
  <c r="C241" s="1"/>
  <c r="D344"/>
  <c r="D95"/>
  <c r="C343"/>
  <c r="D209" l="1"/>
  <c r="C243" s="1"/>
  <c r="E345"/>
  <c r="B355" s="1"/>
  <c r="D355" s="1"/>
  <c r="D367" s="1"/>
  <c r="E96"/>
  <c r="B131" s="1"/>
  <c r="D131" s="1"/>
  <c r="B77"/>
  <c r="D77" s="1"/>
  <c r="C97" s="1"/>
  <c r="C503"/>
  <c r="B67"/>
  <c r="D67" s="1"/>
  <c r="B346" s="1"/>
  <c r="B87"/>
  <c r="E87" s="1"/>
  <c r="D346" s="1"/>
  <c r="D208"/>
  <c r="C242" s="1"/>
  <c r="F241"/>
  <c r="D253" s="1"/>
  <c r="C240"/>
  <c r="F240" s="1"/>
  <c r="D252" s="1"/>
  <c r="E156"/>
  <c r="D176" s="1"/>
  <c r="B242" s="1"/>
  <c r="B157"/>
  <c r="C342"/>
  <c r="C93"/>
  <c r="C341"/>
  <c r="C92"/>
  <c r="E343"/>
  <c r="B353" s="1"/>
  <c r="D353" s="1"/>
  <c r="D365" s="1"/>
  <c r="E344"/>
  <c r="B354" s="1"/>
  <c r="D354" s="1"/>
  <c r="D366" s="1"/>
  <c r="B341"/>
  <c r="B92"/>
  <c r="B342"/>
  <c r="B93"/>
  <c r="E95"/>
  <c r="D341"/>
  <c r="D92"/>
  <c r="D342"/>
  <c r="D93"/>
  <c r="B121" l="1"/>
  <c r="D121" s="1"/>
  <c r="B141" s="1"/>
  <c r="B254"/>
  <c r="B97"/>
  <c r="C346"/>
  <c r="E346" s="1"/>
  <c r="B356" s="1"/>
  <c r="D356" s="1"/>
  <c r="D368" s="1"/>
  <c r="D97"/>
  <c r="E157"/>
  <c r="B177" s="1"/>
  <c r="D177" s="1"/>
  <c r="B243" s="1"/>
  <c r="F243" s="1"/>
  <c r="D255" s="1"/>
  <c r="E342"/>
  <c r="B352" s="1"/>
  <c r="D352" s="1"/>
  <c r="D364" s="1"/>
  <c r="F242"/>
  <c r="D254" s="1"/>
  <c r="B253"/>
  <c r="B130"/>
  <c r="D130" s="1"/>
  <c r="B120"/>
  <c r="D120" s="1"/>
  <c r="B140" s="1"/>
  <c r="B252"/>
  <c r="B119"/>
  <c r="E92"/>
  <c r="E93"/>
  <c r="E341"/>
  <c r="B351" s="1"/>
  <c r="D351" s="1"/>
  <c r="D363" s="1"/>
  <c r="B322"/>
  <c r="D322" s="1"/>
  <c r="B289"/>
  <c r="D289" s="1"/>
  <c r="C141"/>
  <c r="D141" l="1"/>
  <c r="C254" s="1"/>
  <c r="E254" s="1"/>
  <c r="B312" s="1"/>
  <c r="D312" s="1"/>
  <c r="B332" s="1"/>
  <c r="D332" s="1"/>
  <c r="C367" s="1"/>
  <c r="E97"/>
  <c r="B132" s="1"/>
  <c r="D132" s="1"/>
  <c r="B251"/>
  <c r="B128"/>
  <c r="D128" s="1"/>
  <c r="B118"/>
  <c r="D118" s="1"/>
  <c r="B138" s="1"/>
  <c r="B250"/>
  <c r="B117"/>
  <c r="D117" s="1"/>
  <c r="B137" s="1"/>
  <c r="B127"/>
  <c r="D127" s="1"/>
  <c r="B320"/>
  <c r="D320" s="1"/>
  <c r="C252"/>
  <c r="E252" s="1"/>
  <c r="B287"/>
  <c r="D287" s="1"/>
  <c r="B288"/>
  <c r="D288" s="1"/>
  <c r="B321"/>
  <c r="D321" s="1"/>
  <c r="C140"/>
  <c r="D140" s="1"/>
  <c r="C253" s="1"/>
  <c r="E253" s="1"/>
  <c r="B122" l="1"/>
  <c r="D122" s="1"/>
  <c r="B142" s="1"/>
  <c r="B255"/>
  <c r="F504"/>
  <c r="B279"/>
  <c r="D279" s="1"/>
  <c r="B299" s="1"/>
  <c r="D299" s="1"/>
  <c r="B367" s="1"/>
  <c r="E367" s="1"/>
  <c r="E504"/>
  <c r="B311"/>
  <c r="D311" s="1"/>
  <c r="B331" s="1"/>
  <c r="D331" s="1"/>
  <c r="C366" s="1"/>
  <c r="B278"/>
  <c r="D278" s="1"/>
  <c r="B298" s="1"/>
  <c r="D298" s="1"/>
  <c r="B366" s="1"/>
  <c r="D504"/>
  <c r="B277"/>
  <c r="D277" s="1"/>
  <c r="B297" s="1"/>
  <c r="D297" s="1"/>
  <c r="B365" s="1"/>
  <c r="B310"/>
  <c r="D310" s="1"/>
  <c r="B330" s="1"/>
  <c r="D330" s="1"/>
  <c r="C365" s="1"/>
  <c r="B290"/>
  <c r="D290" s="1"/>
  <c r="B323"/>
  <c r="D323" s="1"/>
  <c r="C142"/>
  <c r="B318"/>
  <c r="D318" s="1"/>
  <c r="B285"/>
  <c r="D285" s="1"/>
  <c r="C137"/>
  <c r="B286"/>
  <c r="D286" s="1"/>
  <c r="B319"/>
  <c r="D319" s="1"/>
  <c r="C138"/>
  <c r="D138" s="1"/>
  <c r="C251" s="1"/>
  <c r="E251" s="1"/>
  <c r="D142" l="1"/>
  <c r="C255" s="1"/>
  <c r="E255" s="1"/>
  <c r="C504" s="1"/>
  <c r="D137"/>
  <c r="C250" s="1"/>
  <c r="E250" s="1"/>
  <c r="B308" s="1"/>
  <c r="E366"/>
  <c r="E505" s="1"/>
  <c r="B276"/>
  <c r="D276" s="1"/>
  <c r="B296" s="1"/>
  <c r="D296" s="1"/>
  <c r="B364" s="1"/>
  <c r="B309"/>
  <c r="D309" s="1"/>
  <c r="B329" s="1"/>
  <c r="D329" s="1"/>
  <c r="C364" s="1"/>
  <c r="E365"/>
  <c r="F505"/>
  <c r="B417"/>
  <c r="D417" s="1"/>
  <c r="B427" s="1"/>
  <c r="D427" s="1"/>
  <c r="E427" s="1"/>
  <c r="B440" s="1"/>
  <c r="D440" s="1"/>
  <c r="F506" s="1"/>
  <c r="B313" l="1"/>
  <c r="D313" s="1"/>
  <c r="B333" s="1"/>
  <c r="D333" s="1"/>
  <c r="C368" s="1"/>
  <c r="B280"/>
  <c r="D280" s="1"/>
  <c r="B300" s="1"/>
  <c r="D300" s="1"/>
  <c r="B368" s="1"/>
  <c r="E368" s="1"/>
  <c r="D308"/>
  <c r="B328" s="1"/>
  <c r="D328" s="1"/>
  <c r="C363" s="1"/>
  <c r="B504"/>
  <c r="B275"/>
  <c r="E364"/>
  <c r="B416"/>
  <c r="D416" s="1"/>
  <c r="B426" s="1"/>
  <c r="D426" s="1"/>
  <c r="E426" s="1"/>
  <c r="B439" s="1"/>
  <c r="D439" s="1"/>
  <c r="B488" s="1"/>
  <c r="D488" s="1"/>
  <c r="E508" s="1"/>
  <c r="D505"/>
  <c r="B415"/>
  <c r="D415" s="1"/>
  <c r="B425" s="1"/>
  <c r="D425" s="1"/>
  <c r="E425" s="1"/>
  <c r="B438" s="1"/>
  <c r="D438" s="1"/>
  <c r="D506" s="1"/>
  <c r="B489"/>
  <c r="D489" s="1"/>
  <c r="F508" s="1"/>
  <c r="B418" l="1"/>
  <c r="D418" s="1"/>
  <c r="B428" s="1"/>
  <c r="D428" s="1"/>
  <c r="E428" s="1"/>
  <c r="B441" s="1"/>
  <c r="D441" s="1"/>
  <c r="C506" s="1"/>
  <c r="C505"/>
  <c r="D275"/>
  <c r="B295" s="1"/>
  <c r="D295" s="1"/>
  <c r="B363" s="1"/>
  <c r="E363" s="1"/>
  <c r="B505" s="1"/>
  <c r="B414"/>
  <c r="D414" s="1"/>
  <c r="B424" s="1"/>
  <c r="D424" s="1"/>
  <c r="E424" s="1"/>
  <c r="B437" s="1"/>
  <c r="D437" s="1"/>
  <c r="E506"/>
  <c r="B487"/>
  <c r="D487" s="1"/>
  <c r="D508" s="1"/>
  <c r="B490" l="1"/>
  <c r="D490" s="1"/>
  <c r="B497" s="1"/>
  <c r="D497" s="1"/>
  <c r="E509" s="1"/>
  <c r="B413"/>
  <c r="D413" s="1"/>
  <c r="B423" s="1"/>
  <c r="B486"/>
  <c r="D486" s="1"/>
  <c r="D510"/>
  <c r="D511" s="1"/>
  <c r="C518" s="1"/>
  <c r="D518" s="1"/>
  <c r="E510"/>
  <c r="E511" s="1"/>
  <c r="C519" s="1"/>
  <c r="D519" s="1"/>
  <c r="C508" l="1"/>
  <c r="C510" s="1"/>
  <c r="C511" s="1"/>
  <c r="F509"/>
  <c r="F510" s="1"/>
  <c r="F511" s="1"/>
  <c r="C520" s="1"/>
  <c r="D520" s="1"/>
  <c r="D423"/>
  <c r="E423" s="1"/>
  <c r="B436" s="1"/>
  <c r="D436" s="1"/>
  <c r="C517" l="1"/>
  <c r="D517" s="1"/>
  <c r="C521"/>
  <c r="D521" s="1"/>
  <c r="B506"/>
  <c r="B485"/>
  <c r="D485" s="1"/>
  <c r="B508" s="1"/>
  <c r="B510" l="1"/>
  <c r="B511" l="1"/>
  <c r="C516" s="1"/>
  <c r="D516" s="1"/>
  <c r="C515"/>
  <c r="D515" s="1"/>
  <c r="D522" l="1"/>
  <c r="C522"/>
</calcChain>
</file>

<file path=xl/comments1.xml><?xml version="1.0" encoding="utf-8"?>
<comments xmlns="http://schemas.openxmlformats.org/spreadsheetml/2006/main">
  <authors>
    <author/>
    <author>CCE</author>
  </authors>
  <commentList>
    <comment ref="A45" authorId="0">
      <text>
        <r>
          <rPr>
            <b/>
            <sz val="9"/>
            <color rgb="FF000000"/>
            <rFont val="Segoe UI"/>
            <family val="2"/>
            <charset val="1"/>
          </rPr>
          <t xml:space="preserve">Seges: </t>
        </r>
        <r>
          <rPr>
            <sz val="9"/>
            <color rgb="FF000000"/>
            <rFont val="Segoe UI"/>
            <family val="2"/>
            <charset val="1"/>
          </rPr>
          <t>Automatizada, desde que não haja alterações de fórmulas ou estrutura da planilha.</t>
        </r>
      </text>
    </comment>
    <comment ref="A69" authorId="0">
      <text>
        <r>
          <rPr>
            <b/>
            <sz val="9"/>
            <color rgb="FF000000"/>
            <rFont val="Segoe UI"/>
            <family val="2"/>
            <charset val="1"/>
          </rPr>
          <t xml:space="preserve">Seges: </t>
        </r>
        <r>
          <rPr>
            <sz val="9"/>
            <color rgb="FF000000"/>
            <rFont val="Segoe UI"/>
            <family val="2"/>
            <charset val="1"/>
          </rPr>
          <t>Observações importantes: 
1ª - Levando em consideração a vigência contratual prevista no art. 57 da Lei nº 8.666, de 23 de junho de 1993,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t>
        </r>
      </text>
    </comment>
    <comment ref="C81" authorId="0">
      <text>
        <r>
          <rPr>
            <b/>
            <sz val="9"/>
            <color rgb="FF000000"/>
            <rFont val="Segoe UI"/>
            <family val="2"/>
            <charset val="1"/>
          </rPr>
          <t>Seges:</t>
        </r>
        <r>
          <rPr>
            <sz val="9"/>
            <color rgb="FF000000"/>
            <rFont val="Segoe UI"/>
            <family val="2"/>
            <charset val="1"/>
          </rPr>
          <t xml:space="preserve"> Corresponde ao previsto na Constituição. Adicional de 1/3 a mais do salário normal.</t>
        </r>
      </text>
    </comment>
    <comment ref="C82" authorId="0">
      <text>
        <r>
          <rPr>
            <b/>
            <sz val="9"/>
            <color rgb="FF000000"/>
            <rFont val="Segoe UI"/>
            <family val="2"/>
            <charset val="1"/>
          </rPr>
          <t>Seges:</t>
        </r>
        <r>
          <rPr>
            <sz val="9"/>
            <color rgb="FF000000"/>
            <rFont val="Segoe UI"/>
            <family val="2"/>
            <charset val="1"/>
          </rPr>
          <t xml:space="preserve"> Corresponde ao previsto na Constituição. Adicional de 1/3 a mais do salário normal.</t>
        </r>
      </text>
    </comment>
    <comment ref="A89" authorId="0">
      <text>
        <r>
          <rPr>
            <b/>
            <sz val="9"/>
            <color rgb="FF000000"/>
            <rFont val="Segoe UI"/>
            <family val="2"/>
            <charset val="1"/>
          </rPr>
          <t xml:space="preserve">Seges: </t>
        </r>
        <r>
          <rPr>
            <sz val="9"/>
            <color rgb="FF000000"/>
            <rFont val="Segoe UI"/>
            <family val="2"/>
            <charset val="1"/>
          </rPr>
          <t>apenas totaliza a previsão mensal de custos com 13° Salário, Férias e Adicional de Férias.</t>
        </r>
      </text>
    </comment>
    <comment ref="B106" authorId="0">
      <text>
        <r>
          <rPr>
            <b/>
            <sz val="9"/>
            <color rgb="FF000000"/>
            <rFont val="Segoe UI"/>
            <family val="2"/>
            <charset val="1"/>
          </rPr>
          <t xml:space="preserve">Seges: </t>
        </r>
        <r>
          <rPr>
            <sz val="9"/>
            <color rgb="FF000000"/>
            <rFont val="Segoe UI"/>
            <family val="2"/>
            <charset val="1"/>
          </rPr>
          <t>Informar o percentual adequado à categoria profissional a ser contratada para a prestação do serviço.</t>
        </r>
      </text>
    </comment>
    <comment ref="A134" authorId="0">
      <text>
        <r>
          <rPr>
            <b/>
            <sz val="9"/>
            <color rgb="FF000000"/>
            <rFont val="Segoe UI"/>
            <family val="2"/>
            <charset val="1"/>
          </rPr>
          <t xml:space="preserve">Seges: </t>
        </r>
        <r>
          <rPr>
            <sz val="9"/>
            <color rgb="FF000000"/>
            <rFont val="Segoe UI"/>
            <family val="2"/>
            <charset val="1"/>
          </rPr>
          <t>Totalização dos Encargos. Automatizada, desde que não haja alteração nas fórmulas e estrutura da planilha.</t>
        </r>
      </text>
    </comment>
    <comment ref="B150" authorId="0">
      <text>
        <r>
          <rPr>
            <b/>
            <sz val="9"/>
            <color rgb="FF000000"/>
            <rFont val="Segoe UI"/>
            <family val="2"/>
            <charset val="1"/>
          </rPr>
          <t xml:space="preserve">Seges: </t>
        </r>
        <r>
          <rPr>
            <sz val="9"/>
            <color rgb="FF000000"/>
            <rFont val="Segoe UI"/>
            <family val="2"/>
            <charset val="1"/>
          </rPr>
          <t>Valor da tarifa de transporte público praticada no município de  do serviço.</t>
        </r>
      </text>
    </comment>
    <comment ref="C160" authorId="0">
      <text>
        <r>
          <rPr>
            <b/>
            <sz val="9"/>
            <color rgb="FF000000"/>
            <rFont val="Segoe UI"/>
            <family val="2"/>
            <charset val="1"/>
          </rPr>
          <t xml:space="preserve">Seges: exemplificativo... </t>
        </r>
        <r>
          <rPr>
            <sz val="9"/>
            <color rgb="FF000000"/>
            <rFont val="Segoe UI"/>
            <family val="2"/>
            <charset val="1"/>
          </rPr>
          <t>O desconto poderá ser proporcional, conforme disposto no art. 10 do Decreto n° 95.247, de 1987.
O órgão contatante deverá apreciar o comportamento das empresas prestadoras de serviço e ajustar, conforme necessidade.</t>
        </r>
      </text>
    </comment>
    <comment ref="C192" authorId="0">
      <text>
        <r>
          <rPr>
            <b/>
            <sz val="9"/>
            <color rgb="FF000000"/>
            <rFont val="Segoe UI"/>
            <family val="2"/>
            <charset val="1"/>
          </rPr>
          <t xml:space="preserve">Seges: </t>
        </r>
        <r>
          <rPr>
            <sz val="9"/>
            <color rgb="FF000000"/>
            <rFont val="Segoe UI"/>
            <family val="2"/>
            <charset val="1"/>
          </rPr>
          <t>Observar desconto informado em Convenção Coletiva.</t>
        </r>
      </text>
    </comment>
    <comment ref="A235" authorId="0">
      <text>
        <r>
          <rPr>
            <b/>
            <sz val="9"/>
            <color rgb="FF000000"/>
            <rFont val="Segoe UI"/>
            <family val="2"/>
            <charset val="1"/>
          </rPr>
          <t xml:space="preserve">Seges: </t>
        </r>
        <r>
          <rPr>
            <sz val="9"/>
            <color rgb="FF000000"/>
            <rFont val="Segoe UI"/>
            <family val="2"/>
            <charset val="1"/>
          </rPr>
          <t>Apenas totaliza os custos efetivos com benefícios mensais do trabalhador.
Automatizada, desde que não haja alteração de fórmulas ou estrutura da planilha</t>
        </r>
      </text>
    </comment>
    <comment ref="A247" authorId="0">
      <text>
        <r>
          <rPr>
            <b/>
            <sz val="9"/>
            <color rgb="FF000000"/>
            <rFont val="Segoe UI"/>
            <family val="2"/>
            <charset val="1"/>
          </rPr>
          <t xml:space="preserve">Seges: </t>
        </r>
        <r>
          <rPr>
            <sz val="9"/>
            <color rgb="FF000000"/>
            <rFont val="Segoe UI"/>
            <family val="2"/>
            <charset val="1"/>
          </rPr>
          <t>Totaliza o módulo 2, com somatória de 13° salário, férias, adicional, encargos e benefícios.</t>
        </r>
      </text>
    </comment>
    <comment ref="B263" authorId="0">
      <text>
        <r>
          <rPr>
            <b/>
            <sz val="9"/>
            <color rgb="FF000000"/>
            <rFont val="Segoe UI"/>
            <family val="2"/>
            <charset val="1"/>
          </rPr>
          <t xml:space="preserve">Seges: exemplificativo
</t>
        </r>
        <r>
          <rPr>
            <sz val="9"/>
            <color rgb="FF000000"/>
            <rFont val="Segoe UI"/>
            <family val="2"/>
            <charset val="1"/>
          </rPr>
          <t>Para o modelo utiliza-se probabilidade de 45% de API e 55% de APT. Observar fórmula.
O percentual de probabilidade de ocorrência deverá ser avaliado pelo órgão contratante, mediante histórico das contratações, ajustando a planilha ao caso em concreto.</t>
        </r>
      </text>
    </comment>
    <comment ref="A360" authorId="0">
      <text>
        <r>
          <rPr>
            <b/>
            <sz val="9"/>
            <color rgb="FF000000"/>
            <rFont val="Segoe UI"/>
            <family val="2"/>
            <charset val="1"/>
          </rPr>
          <t xml:space="preserve">Seges:
</t>
        </r>
        <r>
          <rPr>
            <sz val="9"/>
            <color rgb="FF000000"/>
            <rFont val="Segoe UI"/>
            <family val="2"/>
            <charset val="1"/>
          </rPr>
          <t>Totaliza o custo estimado a ser provisionado mensalmente. Está automatizada, desde que não haja alteração de fórmulas e/ou estrutura da planilha.</t>
        </r>
      </text>
    </comment>
    <comment ref="C375" authorId="0">
      <text>
        <r>
          <rPr>
            <b/>
            <sz val="9"/>
            <color rgb="FF000000"/>
            <rFont val="Segoe UI"/>
            <family val="2"/>
            <charset val="1"/>
          </rPr>
          <t xml:space="preserve">Segesl: </t>
        </r>
        <r>
          <rPr>
            <sz val="9"/>
            <color rgb="FF000000"/>
            <rFont val="Segoe UI"/>
            <family val="2"/>
            <charset val="1"/>
          </rPr>
          <t>Duração computada em dias, conforme previsão em legislação.</t>
        </r>
      </text>
    </comment>
    <comment ref="A390" authorId="0">
      <text>
        <r>
          <rPr>
            <b/>
            <sz val="9"/>
            <color rgb="FF000000"/>
            <rFont val="Segoe UI"/>
            <family val="2"/>
            <charset val="1"/>
          </rPr>
          <t xml:space="preserve">Seges: </t>
        </r>
        <r>
          <rPr>
            <sz val="9"/>
            <color rgb="FF000000"/>
            <rFont val="Segoe UI"/>
            <family val="2"/>
            <charset val="1"/>
          </rPr>
          <t>Esta tabela apresenta o resumo dos dias prováveis de ausência, quando seria necessária a presença de um profissional repositor.
Seu cálculo está automatizado mediante preenchimento da tabela anterior.</t>
        </r>
      </text>
    </comment>
    <comment ref="A420" authorId="0">
      <text>
        <r>
          <rPr>
            <b/>
            <sz val="9"/>
            <color rgb="FF000000"/>
            <rFont val="Segoe UI"/>
            <family val="2"/>
            <charset val="1"/>
          </rPr>
          <t xml:space="preserve">Seges: </t>
        </r>
        <r>
          <rPr>
            <sz val="9"/>
            <color rgb="FF000000"/>
            <rFont val="Segoe UI"/>
            <family val="2"/>
            <charset val="1"/>
          </rPr>
          <t>Tabela automatizada para cálculo do custo mensal com reposição do profissional ausente, mediante preenchimento das anteriores. Desde que não haja alteração de fórmulas e/ou estrutura da planilha.</t>
        </r>
      </text>
    </comment>
    <comment ref="A455" authorId="1">
      <text>
        <r>
          <rPr>
            <b/>
            <sz val="9"/>
            <color indexed="81"/>
            <rFont val="Tahoma"/>
            <family val="2"/>
          </rPr>
          <t xml:space="preserve">Este quadro importa automaticamente os dados da planilha anexo Materiais e Equipamentos e as quantidades de postos de trabalho do último quadro desta planilha.
</t>
        </r>
        <r>
          <rPr>
            <sz val="9"/>
            <color indexed="81"/>
            <rFont val="Tahoma"/>
            <family val="2"/>
          </rPr>
          <t xml:space="preserve">
</t>
        </r>
      </text>
    </comment>
    <comment ref="A465" authorId="1">
      <text>
        <r>
          <rPr>
            <b/>
            <sz val="9"/>
            <color indexed="81"/>
            <rFont val="Tahoma"/>
            <family val="2"/>
          </rPr>
          <t>Este quadro é preenchido automaticamente com os dados acima.</t>
        </r>
      </text>
    </comment>
    <comment ref="A477" authorId="0">
      <text>
        <r>
          <rPr>
            <b/>
            <sz val="9"/>
            <color rgb="FF000000"/>
            <rFont val="Segoe UI"/>
            <family val="2"/>
            <charset val="1"/>
          </rPr>
          <t xml:space="preserve">Seges: </t>
        </r>
        <r>
          <rPr>
            <sz val="9"/>
            <color rgb="FF000000"/>
            <rFont val="Segoe UI"/>
            <family val="2"/>
            <charset val="1"/>
          </rPr>
          <t>Nesta tabela poderão ser informados os percentuais previstos de Custos Indiretos, Tributos e Lucro separadamente para permitir o cálculo automático segundo metodologia Seges. Desde que não haja alteração de modelo da planilha e de fórmulas.</t>
        </r>
      </text>
    </comment>
  </commentList>
</comments>
</file>

<file path=xl/sharedStrings.xml><?xml version="1.0" encoding="utf-8"?>
<sst xmlns="http://schemas.openxmlformats.org/spreadsheetml/2006/main" count="505" uniqueCount="337">
  <si>
    <t>PLANILHA DE CUSTOS E FORMAÇÃO DE PREÇOS</t>
  </si>
  <si>
    <t>FORMAÇÃO DE CUSTO MENSAL POR POSTO DE TRABALHO</t>
  </si>
  <si>
    <t>* A planilha de custos e formação de preços é ferramenta de apoio à realização de estimativas da contratação e para a análise das propostas na fase de pregão e nas prorrogações contratuais.
* O modelo disponibilizado na Instrução Normativa n° 5, de 26 de maio de 2017, é inspiracional, devendo ser adaptado pelo órgão ou entidade contratante às suas necessidades.
* A presente proposta visa, tão somente, auxiliar aos órgão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responsabilidade do usuário que optar pela utilização deste modelo a conferência das fórmulas automatizadas em conformidade com as dispoções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https://www.comprasgovernamentais.gov.br/index.php/cadernos-tecnicos-e-valores-limites.</t>
  </si>
  <si>
    <t>MÓDULO 1 - REMUNERAÇÃO</t>
  </si>
  <si>
    <t>* A remuneração é definida no art. 457 da Consolidação das Leis do Trabalho. 
* É composta por Salário Base, Adicionais (noturno, de insalubridade ou periculosidade) e gratificações, quando houver.</t>
  </si>
  <si>
    <t>SALÁRIO BASE</t>
  </si>
  <si>
    <t>* O Salário Base vem definido na Convenção Coletiva de Trabalho da categoria profissional a ser contratada para o objeto da prestação de serviço. 
* O contratante deverá observar se a CCT abrange o município de prestação de serviço e se está vigente.</t>
  </si>
  <si>
    <t>Copeiro</t>
  </si>
  <si>
    <t>Auxiliar de Merendeira</t>
  </si>
  <si>
    <t>GRATIFICAÇÃO DE FUNÇÃO</t>
  </si>
  <si>
    <t>* Gratificação de função, quando houver, virá informada na Convenção Coletiva de Trabalho da categoria profissional a ser contratada. 
* O órgão contrantante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</si>
  <si>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Categoria</t>
  </si>
  <si>
    <t>Base de cálculo</t>
  </si>
  <si>
    <t>Percentual</t>
  </si>
  <si>
    <t>Valor da Gratificação</t>
  </si>
  <si>
    <t>Encarregado</t>
  </si>
  <si>
    <t>ADICIONAIS (periculosidade ou insalubridade, se houver)</t>
  </si>
  <si>
    <t>*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t>
  </si>
  <si>
    <t>ADICIONAL DE INSALUBRIDADE</t>
  </si>
  <si>
    <t>Valor</t>
  </si>
  <si>
    <t>Salário Base</t>
  </si>
  <si>
    <t>Gratificação de função</t>
  </si>
  <si>
    <t>Adicional de  Insalubridade</t>
  </si>
  <si>
    <t>Total</t>
  </si>
  <si>
    <t>MÓDULO 2 - ENCARGOS E BENEFÍCIOS (ANUAIS, MENSAIS E DIÁRIOS)</t>
  </si>
  <si>
    <t>SUBMÓDULO 2.1 – 13° SALÁRIO, FÉRIAS E ADICIONAL DE FÉRIAS</t>
  </si>
  <si>
    <t>13° SALÁRIO
Previsto no Decreto 57.155, de 1965.</t>
  </si>
  <si>
    <t>Provisionamento Mensal</t>
  </si>
  <si>
    <t>FÉRIAS
Previsto no art. 7° da Constituição Federal</t>
  </si>
  <si>
    <t>ADICIONAL DE FÉRIAS - 1/3 CONSTITUCIONAL</t>
  </si>
  <si>
    <t>Alíquota Adicional</t>
  </si>
  <si>
    <t>13° Salário</t>
  </si>
  <si>
    <t>Férias</t>
  </si>
  <si>
    <t>1/3 Constitucional</t>
  </si>
  <si>
    <t>SUBMÓDULO 2.2 - ENCARGOS PREVIDENCIÁRIOS E FGTS</t>
  </si>
  <si>
    <t>* Previsto no art. 195 da Constituição Federal. 
* Os percentuais informados não são taxativos e deverão observar o enquadramento real das empresas prestadoras de serviço, em especial no que diz respeito ao SAT-GIIL/RAT.</t>
  </si>
  <si>
    <t>COMPOSIÇÃO DO GPS E FGTS</t>
  </si>
  <si>
    <t>Encargos</t>
  </si>
  <si>
    <t>INSS - empregador</t>
  </si>
  <si>
    <t>Salário-Educação</t>
  </si>
  <si>
    <t>SAT- GIL/RAT</t>
  </si>
  <si>
    <t>SESC</t>
  </si>
  <si>
    <t>SENAC</t>
  </si>
  <si>
    <t>SEBRAE</t>
  </si>
  <si>
    <t>INCRA</t>
  </si>
  <si>
    <t>FGTS</t>
  </si>
  <si>
    <t>TOTAL</t>
  </si>
  <si>
    <t>GPS - GUIA DA PREVIDÊNCIA SOCIAL</t>
  </si>
  <si>
    <t>FGTS - FUNDO DE GARANTIA POR TEMPO DE SERVIÇO</t>
  </si>
  <si>
    <t>GPS</t>
  </si>
  <si>
    <t>SUBMÓDULO 2.3 - BENEFÍCIOS MENSAIS E DIÁRIOS</t>
  </si>
  <si>
    <t>*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</si>
  <si>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VALE TRANSPORTE</t>
  </si>
  <si>
    <t>CUSTO DA PASSAGEM</t>
  </si>
  <si>
    <t>Vr. Unitário</t>
  </si>
  <si>
    <t>Vales por dia</t>
  </si>
  <si>
    <t>Dias efetivamente trabalhados</t>
  </si>
  <si>
    <t>Custo total</t>
  </si>
  <si>
    <t>DESCONTO DO VALE TRANSPORTE</t>
  </si>
  <si>
    <t>Proporcionalidade</t>
  </si>
  <si>
    <t>Desconto</t>
  </si>
  <si>
    <t>CUSTO EFETIVO DO VALE TRANSPORTE</t>
  </si>
  <si>
    <t>Valor do desconto</t>
  </si>
  <si>
    <t>Custo efetivo</t>
  </si>
  <si>
    <t>VALE ALIMENTAÇÃO/REFEIÇÃO</t>
  </si>
  <si>
    <t>Valor diário</t>
  </si>
  <si>
    <t>DESCONTO DO VALE ALIMENTAÇÃO/REFEIÇÃO</t>
  </si>
  <si>
    <t>CUSTO EFETIVO DO VALE ALIMENTAÇÃO/REFEIÇÃO</t>
  </si>
  <si>
    <r>
      <t xml:space="preserve">BENEFÍCIOS
</t>
    </r>
    <r>
      <rPr>
        <sz val="12"/>
        <color rgb="FFFF0000"/>
        <rFont val="Times New Roman"/>
        <family val="1"/>
        <charset val="1"/>
      </rPr>
      <t>Utilizar este campo em caso de outros benefícios previstos em Convenção Coletiva, sempre especificando o tipo, finalidade e previsão legal do mesmo.</t>
    </r>
  </si>
  <si>
    <t>BENEFÍCIO SOCIAL FAMILIAR</t>
  </si>
  <si>
    <r>
      <t xml:space="preserve">BENEFÍCIO Y
</t>
    </r>
    <r>
      <rPr>
        <sz val="12"/>
        <color rgb="FFFF0000"/>
        <rFont val="Times New Roman"/>
        <family val="1"/>
        <charset val="1"/>
      </rPr>
      <t>Utilizar este campo em caso de outros benefícios previstos em Convenção Coletiva, sempre especificando o tipo, finalidade e previsão legal do mesmo.</t>
    </r>
  </si>
  <si>
    <t>BENEFÍCIO Y</t>
  </si>
  <si>
    <t>Vale Transporte</t>
  </si>
  <si>
    <t>Vale Refeição</t>
  </si>
  <si>
    <t>Benefício Social/Fam.</t>
  </si>
  <si>
    <t>Benefício y</t>
  </si>
  <si>
    <t>Submódulo 2.1</t>
  </si>
  <si>
    <t>Submódulo 2.2</t>
  </si>
  <si>
    <t>Submódulo 2.3</t>
  </si>
  <si>
    <t>MÓDULO 3 - PROVISÃO PARA RESCISÃO</t>
  </si>
  <si>
    <t>* Este módulo destina-se a calcular o custo de possível desligamento de um empregado vinculado ao contrato de prestação de seviços. 
* Na metodologia Seges calcula-se uma probabilidade de ocorrência, por tipos de desligamentos, como fator de ponderação do custo total.</t>
  </si>
  <si>
    <t>PERCENTUAIS POR TIPO DE
 DESLIGAMENTO</t>
  </si>
  <si>
    <t>Tipos</t>
  </si>
  <si>
    <t>Demissão 
SEM  justa Causa</t>
  </si>
  <si>
    <t>SEM justa Causa
AP INDENIZADO</t>
  </si>
  <si>
    <t>SEM justa Causa 
AP TRABALHADO</t>
  </si>
  <si>
    <t>Demissão
 COM  justa Causa</t>
  </si>
  <si>
    <t>Desligamentos 
OUTROS TIPOS</t>
  </si>
  <si>
    <t>SUBMÓDULO 3.1 - AVISO PRÉVIO INDENIZADO</t>
  </si>
  <si>
    <t>*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</si>
  <si>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AVISO PRÉVIO INDENIZADO</t>
  </si>
  <si>
    <t>MULTA DO FGTS E CONTRIBUIÇÃO SOCIAL SOBRE O AVISO PRÉVIO INDENIZADO</t>
  </si>
  <si>
    <t>Percentual da 
Multa</t>
  </si>
  <si>
    <t>SUBMÓDULO 3.1 - CUSTO DO AVISO PRÉVIO INDENIZADO</t>
  </si>
  <si>
    <t>SUBMÓDULO 3.2 - AVISO PRÉVIO TRABALHADO</t>
  </si>
  <si>
    <t>*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</si>
  <si>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AVISO PRÉVIO TRABALHADO</t>
  </si>
  <si>
    <t>MULTA DO FGTS E CONTRIBUIÇÃO SOCIAL SOBRE O AVISO PRÉVIO TRABALHADO</t>
  </si>
  <si>
    <t>SUBMÓDULO 3.2 - CUSTO DO AVISO PRÉVIO TRABALHADO</t>
  </si>
  <si>
    <t>SUBMÓDULO 3.3 - DEMISSÃO POR JUSTA CAUSA</t>
  </si>
  <si>
    <t>*Na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</si>
  <si>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BASE DE CÁLCULO PARA DEMISSÃO POR JUSTA CAUSA</t>
  </si>
  <si>
    <t>Valor provisionado do 13º Salário</t>
  </si>
  <si>
    <t>Valor provisionado das Férias</t>
  </si>
  <si>
    <t>Valor provisionado do Adicional de Férias</t>
  </si>
  <si>
    <t>SUBMÓDULO 3.3 - CUSTO DA DEMISSÃO COM JUSTA CAUSA</t>
  </si>
  <si>
    <t>Base de Cálculo</t>
  </si>
  <si>
    <t>Submódulo 3.1</t>
  </si>
  <si>
    <t>Submódulo 3.2</t>
  </si>
  <si>
    <t>Submódulo 3.3</t>
  </si>
  <si>
    <t>MÓDULO 4 - CUSTO DE REPOSIÇÃO DO PROFISSIONAL AUSENTE</t>
  </si>
  <si>
    <t>*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</si>
  <si>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Probabilidade de ocorrência de ausências legais, conforme previsão do art. 473 da Consolidação das Leis do Trabalho.</t>
  </si>
  <si>
    <t>Memória de Cálculo - número de dias de reposição do profissional ausente para cada evento</t>
  </si>
  <si>
    <t>Incidencia anual</t>
  </si>
  <si>
    <t>Duração Legal  
da Ausência</t>
  </si>
  <si>
    <t>Proporção dias afetados</t>
  </si>
  <si>
    <t>Dias de reposição</t>
  </si>
  <si>
    <t>Ausência justificada</t>
  </si>
  <si>
    <t>Acidente trabalho</t>
  </si>
  <si>
    <t>Afastamento por doença</t>
  </si>
  <si>
    <t>Consulta médica filho</t>
  </si>
  <si>
    <t>Óbitos na família</t>
  </si>
  <si>
    <t>Casamento</t>
  </si>
  <si>
    <t>Doação de sangue</t>
  </si>
  <si>
    <t>Testemunho</t>
  </si>
  <si>
    <t>Paternidade</t>
  </si>
  <si>
    <t>Maternidade</t>
  </si>
  <si>
    <t>Consulta pré-natal</t>
  </si>
  <si>
    <t>ESTIMATIVA DA NECESSIDADE DE REPOSIÇÃO DE PROFISSIONAL</t>
  </si>
  <si>
    <t>Composição</t>
  </si>
  <si>
    <t>Total Para reposição</t>
  </si>
  <si>
    <t>SUBMÓDULO 4.1 - AUSÊNCIAS LEGAIS</t>
  </si>
  <si>
    <t>*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</si>
  <si>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CUSTO DIÁRIO PARA O REPOSITOR</t>
  </si>
  <si>
    <t>Divisor do dia</t>
  </si>
  <si>
    <t>Custo diário</t>
  </si>
  <si>
    <t>Necessidade de Reposição</t>
  </si>
  <si>
    <t>Custo anual</t>
  </si>
  <si>
    <t>Custo mensal</t>
  </si>
  <si>
    <t>Submódulo 4.1</t>
  </si>
  <si>
    <t>MÓDULO 5 - INSUMOS DE MÃO DE OBRA</t>
  </si>
  <si>
    <t>CUSTO MENSAL DOS MATERIAIS, EQUIPAMENTOS E DEPRECIAÇÃO</t>
  </si>
  <si>
    <t>Valor por empregado</t>
  </si>
  <si>
    <t>MÓDULO 6 - CUSTOS INDIRETOS, TRIBUTOS E LUCRO</t>
  </si>
  <si>
    <t>INFORMAÇÃO DE PERCENTUAIS ESTIMADOS DE CITL</t>
  </si>
  <si>
    <t>Custos Indiretos</t>
  </si>
  <si>
    <t>Tributos</t>
  </si>
  <si>
    <t>(PIS: 0,65%; COFINS 3%; ISS 3%)</t>
  </si>
  <si>
    <t>Lucro</t>
  </si>
  <si>
    <t>RATEIO DO ENCARREGADO</t>
  </si>
  <si>
    <t>* Para os casos em que há Supervisor e este não for contratado como um posto de trabalho, a exemplo dos serviços de vigilância patrimonial, seu custo deverá ser rateado pelo total de empregados supervisionados, conforme disposição do Anexo VII-D da Instrução Normativa n° 5, de 2017.</t>
  </si>
  <si>
    <t>RATEIO DA CHEFIA DE CAMPO</t>
  </si>
  <si>
    <t>Subordinados</t>
  </si>
  <si>
    <t>CUSTO TOTAL POR TRABALHADOR</t>
  </si>
  <si>
    <t>Módulo</t>
  </si>
  <si>
    <t>Remuneração</t>
  </si>
  <si>
    <t>Encargos e Benefícios</t>
  </si>
  <si>
    <t>Rescisão</t>
  </si>
  <si>
    <t>Reposição do Profissional Ausente</t>
  </si>
  <si>
    <t>Insumos Diversos</t>
  </si>
  <si>
    <t>Custos Indiretos, Tributos e Lucro</t>
  </si>
  <si>
    <t>Rateio da Chefia de Campo</t>
  </si>
  <si>
    <t>Valor por Empregado</t>
  </si>
  <si>
    <t>Valor por Posto</t>
  </si>
  <si>
    <t>Posto de Trabalho</t>
  </si>
  <si>
    <t>Quantidade de Postos</t>
  </si>
  <si>
    <t>Custo Mensal</t>
  </si>
  <si>
    <t>Custo Anual</t>
  </si>
  <si>
    <r>
      <t>4</t>
    </r>
    <r>
      <rPr>
        <b/>
        <sz val="12"/>
        <color rgb="FF000000"/>
        <rFont val="Times New Roman"/>
        <family val="1"/>
      </rPr>
      <t xml:space="preserve">0 </t>
    </r>
    <r>
      <rPr>
        <b/>
        <sz val="12"/>
        <color rgb="FF000000"/>
        <rFont val="Times New Roman"/>
        <family val="1"/>
        <charset val="1"/>
      </rPr>
      <t>h</t>
    </r>
  </si>
  <si>
    <t>40 h Semanais</t>
  </si>
  <si>
    <t>Merendeira Escola/Creche</t>
  </si>
  <si>
    <t>Auxiliar de Cozinha</t>
  </si>
  <si>
    <t>Merendeiro de Esc./Creche</t>
  </si>
  <si>
    <t xml:space="preserve"> </t>
  </si>
  <si>
    <t>Categoria Profissional</t>
  </si>
  <si>
    <t>Tipo de Uniforme</t>
  </si>
  <si>
    <t>Quantidade de Postos (M)</t>
  </si>
  <si>
    <t>Quantidade Anual (N)</t>
  </si>
  <si>
    <t>Valor unitário (O)</t>
  </si>
  <si>
    <t>Valor Anual (P=MxNxO)</t>
  </si>
  <si>
    <t>-</t>
  </si>
  <si>
    <t>TOTAL ENCARREGADO (Q)</t>
  </si>
  <si>
    <t>Uniforme, Camisa c/ gravura do nome da empresa (02 Un. x  2 p/ ano)</t>
  </si>
  <si>
    <t>Uniforme, Calça comprida/brim profissional. (02 Un. x  2 p/ ano)</t>
  </si>
  <si>
    <t>Par de Sapato ou de Botina de Segurança, em raspa ou couro de cor preta.(01Un x 2 p/ano)</t>
  </si>
  <si>
    <t>Protetor auricular para atenuar ruído.</t>
  </si>
  <si>
    <t>Máscara descartável de proteção respiratória PFF2.</t>
  </si>
  <si>
    <t>Capacete de segurança classe B com jugular.</t>
  </si>
  <si>
    <t>Óculos de segurança transparente.</t>
  </si>
  <si>
    <t>Luvas de Látex ou nitrílicas.</t>
  </si>
  <si>
    <t>Luvas descartáveis de procedimentos ambidestra.</t>
  </si>
  <si>
    <t>Luvas de Vaqueta.</t>
  </si>
  <si>
    <t>Cinto de Segurança modelo parquedista com talabarte e trava quedas, para trabalhos acima de dois metros de altura</t>
  </si>
  <si>
    <t>Uniforme, Camisa com a gravura identificando o nome da empresa</t>
  </si>
  <si>
    <t>Uniforme, Calça comprida em brim profissional, 100% algodão</t>
  </si>
  <si>
    <t>Par de Sapato ou de Botina de Segurança, em raspa ou couro de cor preta.</t>
  </si>
  <si>
    <t>Par de Botas de Borracha de cano long, cor Preto ou Azul.</t>
  </si>
  <si>
    <t>TOTAL SERVENTE Sem Banheiro (R)</t>
  </si>
  <si>
    <t>Luva descartável de vinil.</t>
  </si>
  <si>
    <t>Luva de aço inoxidável ambidestra</t>
  </si>
  <si>
    <t>Luva térmica para atenuar calor e frio.</t>
  </si>
  <si>
    <t>Bota de borracha ou PVC cano longo, de cor branco.</t>
  </si>
  <si>
    <t>Sapato de seguraça de raspa ou couro, de cor branco.</t>
  </si>
  <si>
    <t>Touca telada de cor branco</t>
  </si>
  <si>
    <t>Óculos de segurança de cor transparente.</t>
  </si>
  <si>
    <t>Máscara de proteção respiratória, descartável, modelo cirúrgico, atialérgica e atóxica.</t>
  </si>
  <si>
    <t>TOTAL AUXILIAR DE COZINHA (T)</t>
  </si>
  <si>
    <t>Merendeiro de Escola/Creche</t>
  </si>
  <si>
    <t>TOTAL MERENDEIRO de Escola/Creche (T)</t>
  </si>
  <si>
    <t xml:space="preserve">Valor Mensal Unitário p/ Categoria Profissional (VMT / M / 12 mês) nº de postos de Encarregado / 12 meses) </t>
  </si>
  <si>
    <t xml:space="preserve">Valor Mensal por Categoria Profissional (S/ nº de postos de Auxiliar de Cozinha / 12 meses) </t>
  </si>
  <si>
    <t xml:space="preserve">Valor Mensal por Categoria Profissional (S/ nº de postos de Merendeiro de Escola /12 meses) </t>
  </si>
  <si>
    <t>VALOR  ESTIMADO DA PLANILHA DE CUSTOS DOS UNIFORMES PARA REALIZAÇÃO DO SERVIÇO DE LIMPEZA E CONSERVAÇÃO*</t>
  </si>
  <si>
    <t xml:space="preserve">  =  Custo Anual Total Setor</t>
  </si>
  <si>
    <t>Item</t>
  </si>
  <si>
    <t>Especificação</t>
  </si>
  <si>
    <t>Quantidade Estimada (E)</t>
  </si>
  <si>
    <t>Valor Unitário (F)</t>
  </si>
  <si>
    <t>Valor Total (G=ExF)</t>
  </si>
  <si>
    <t>Valor Residual (I=GxH)</t>
  </si>
  <si>
    <t>Vida útil em meses (J)</t>
  </si>
  <si>
    <t>Insumo Mensal (K=G-I/J)</t>
  </si>
  <si>
    <t>% (H)</t>
  </si>
  <si>
    <t>R$ (I)</t>
  </si>
  <si>
    <t>Aspirador de pó</t>
  </si>
  <si>
    <t>Lavadora de roupas 5 kg</t>
  </si>
  <si>
    <t>Lava-jato 2000 lbs</t>
  </si>
  <si>
    <t>Valor Anual de Materiais e Equipamentos (D+L)</t>
  </si>
  <si>
    <t>Valor Mensal de Materiais e Equipamentos</t>
  </si>
  <si>
    <t>Quantidade de postos de trabalho</t>
  </si>
  <si>
    <t>Valor Mensal por posto de trabalho</t>
  </si>
  <si>
    <t>VALOR  ESTIMADO DA PLANILHA DE CUSTOS DOS MATERIAIS E EQUIPAMENTOS PARA REALIZAÇÃO DO SERVIÇO DE LIMPEZA E CONSERVAÇÃO*</t>
  </si>
  <si>
    <t>Par de Botas de Borracha de cano long, cor Preto ou Azul.    (01 Un. p/posto).</t>
  </si>
  <si>
    <t>Serviços de Limpeza Com e Sem Banheiros (Ambos)</t>
  </si>
  <si>
    <t>Máscara descartável de proteção respiratória PFF2.(40 mensais)</t>
  </si>
  <si>
    <r>
      <t>Máscara descartável de proteção respiratória mod.cirúrgico antialérgico e atóxico ou caseira reutilizável (</t>
    </r>
    <r>
      <rPr>
        <sz val="9"/>
        <rFont val="Arial"/>
        <family val="2"/>
      </rPr>
      <t>COVID-19</t>
    </r>
    <r>
      <rPr>
        <sz val="11"/>
        <rFont val="Arial"/>
        <family val="2"/>
      </rPr>
      <t>)(240/mês).</t>
    </r>
  </si>
  <si>
    <t>Óculos de segurança transparente.(08 Unid./ano).</t>
  </si>
  <si>
    <t>TOTAL SERVIÇOS Com e Sem Banheiro ®</t>
  </si>
  <si>
    <t>Jaleco cor branco, com tecido atenuador de chamas.</t>
  </si>
  <si>
    <t>Luva de látex ou nitrílica. (4/mês)</t>
  </si>
  <si>
    <t>Luva descartável de vinil.(50 pares mensal)</t>
  </si>
  <si>
    <t>Bota de borracha ou PVC cano longo, de cor branca.</t>
  </si>
  <si>
    <t>Touca telada de cor branca</t>
  </si>
  <si>
    <t>Sapato de seguraça de raspa ou couro, de cor branca.</t>
  </si>
  <si>
    <t>Merendeiro de Escola/ Creche.     Valor Anual Total (U)</t>
  </si>
  <si>
    <t xml:space="preserve">    Auxiliar de Cozinha     Valor Anual Total (T)</t>
  </si>
  <si>
    <t xml:space="preserve">         Servente Limpeza Com e Sem Banheiros                                  Valor Anual Total (R) </t>
  </si>
  <si>
    <t xml:space="preserve">  =  Custo Médio Mês p/Funcionário</t>
  </si>
  <si>
    <t>Escada Fibra Vidro 20 degraus</t>
  </si>
  <si>
    <t>Balde Mop c/ Espremedor</t>
  </si>
  <si>
    <t>T =</t>
  </si>
  <si>
    <t>Total de Equipamentos =</t>
  </si>
  <si>
    <t>TOTAL ANUAL DE DEPRECIAÇÃO + REMUNERAÇÃO CAPITAL (L)</t>
  </si>
  <si>
    <t xml:space="preserve">TOTAL MENSAL DEPRECIAÇÃO </t>
  </si>
  <si>
    <t>Remuneração do Capital Investido (0,5% a.m.)</t>
  </si>
  <si>
    <t xml:space="preserve">Luva de látex ou nitrílica.(8 pares p/mês) </t>
  </si>
  <si>
    <t>Luva térmica para atenuar calor e frio.(2 par, repor semestralm).</t>
  </si>
  <si>
    <t>Capacete de segurança classe B com jugular. (04 Unid./Bianual).</t>
  </si>
  <si>
    <t>Base Cálculo 200 h</t>
  </si>
  <si>
    <t>SALÁRIO BASE - 220 h</t>
  </si>
  <si>
    <t>Este quadro totaliza a remuneração devida ao trabalhador, conforme previsão da Consolidação das Leis do Trabalho e valores disponíveis na Convenção Coletiva para a categoria, considerando-se para efeitos de cálculos apenas 200 horas mensais (40 horas semanais).</t>
  </si>
  <si>
    <t>Custo com Uniformes e EPIs</t>
  </si>
  <si>
    <t>Custo com Mat. Equipamentos e Depreciação</t>
  </si>
  <si>
    <t>*A PLANILHA DE CUSTOS DOS MATERIAIS E EQUIPAMENTOS PARA REALIZAÇÃO DO SERVIÇOS DE LIMPEZA, CONSERVAÇÃO, SERVIR E PREPARO DE REFEIÇÕES E LANCHES, DEVERÁ SER APRESENTADA JUNTO COM A PLANILHA DE COMPOSIÇÃO DE CUSTOS E FORMAÇÃO DE PREÇO DOS POSTOS DE SERVIÇOS, PARA JUSTIFICAR  OS VALORES ATRIBUÍDOS ÀS PLANILHAS DO MÓDULO 5 - INSUMOS DE MÃO DE OBRA.</t>
  </si>
  <si>
    <t>UNIFORMES E EPIs</t>
  </si>
  <si>
    <t xml:space="preserve">CUSTO DO TRABALHADOR - ITEM 01  </t>
  </si>
  <si>
    <t>ANEXO IV     -     PLANILHA DE CUSTOS DOS MATERIAIS E EQUIPAMENTOS PARA OS SERVIÇOS DE LIMPEZA E MERENDA</t>
  </si>
  <si>
    <t>1</t>
  </si>
  <si>
    <t>DESCRIÇÃO DO  ITEM</t>
  </si>
  <si>
    <t>unitário</t>
  </si>
  <si>
    <t>R$</t>
  </si>
  <si>
    <t xml:space="preserve"> (Preço referência)</t>
  </si>
  <si>
    <r>
      <t xml:space="preserve">Água sanitária: </t>
    </r>
    <r>
      <rPr>
        <sz val="10"/>
        <color rgb="FF000000"/>
        <rFont val="Calibri"/>
        <family val="2"/>
      </rPr>
      <t>Princípio ativo: hipoclorito de sódio, hidróxido de sódio, cloreto de sódio e água, teor de cloro ativo 2,0% a 2,5% p/p. Produto registrado no órgão sanitário competente (ANVISA). Deve apresentar no rótulo: composição, código de barras, responsável químico e seu CRQ, número de registro no órgão competente (ANVISA), validade, modo de utilização e precauções, telefone para emergência/contato e identificação da empresa (nome, endereço completo e CNPJ).  Frasco com 2 litros.</t>
    </r>
  </si>
  <si>
    <r>
      <t xml:space="preserve">Álcool em gel desinfetante 70%; </t>
    </r>
    <r>
      <rPr>
        <sz val="10"/>
        <color rgb="FF000000"/>
        <rFont val="Calibri"/>
        <family val="2"/>
      </rPr>
      <t>Produto registrado no órgão sanitário competente (ANVISA). Deve apresentar no rótulo: composição, código de barras, responsável químico e seu CRQ, número de registro no Ministério da Saúde, validade, modo de utilização e precauções, telefone para emergência/contato e identificação da empresa (nome, endereço completo e CNPJ). Frasco de, no mínimo, 400 g.</t>
    </r>
  </si>
  <si>
    <r>
      <t>Álcool líquido 70%</t>
    </r>
    <r>
      <rPr>
        <sz val="10"/>
        <color theme="1"/>
        <rFont val="Calibri"/>
        <family val="2"/>
      </rPr>
      <t xml:space="preserve">               Hidratado, na concentração de 70º INPM (70% em peso). Produto notificado/registrado na ANVISA. Frasco com 1 litro.</t>
    </r>
  </si>
  <si>
    <r>
      <t>Álcool líquido:</t>
    </r>
    <r>
      <rPr>
        <b/>
        <sz val="10"/>
        <color theme="1"/>
        <rFont val="Calibri"/>
        <family val="2"/>
      </rPr>
      <t xml:space="preserve"> </t>
    </r>
    <r>
      <rPr>
        <sz val="10"/>
        <color theme="1"/>
        <rFont val="Calibri"/>
        <family val="2"/>
      </rPr>
      <t>graduação igual ou inferior a 46,3º INPM (54 GL – Gay Lussac), Produto notificado/registrado na ANVISA. Frasco com 1 litro.</t>
    </r>
  </si>
  <si>
    <r>
      <t xml:space="preserve">Balde 8 litros: </t>
    </r>
    <r>
      <rPr>
        <sz val="10"/>
        <color theme="1"/>
        <rFont val="Calibri"/>
        <family val="2"/>
      </rPr>
      <t>Em plástico resistente, alça resistente, 8 litros.</t>
    </r>
  </si>
  <si>
    <r>
      <t xml:space="preserve">BALDE PEQUENO 20L: </t>
    </r>
    <r>
      <rPr>
        <sz val="10"/>
        <color theme="1"/>
        <rFont val="Calibri"/>
        <family val="2"/>
      </rPr>
      <t>Em plástico resistente, alça resistente</t>
    </r>
  </si>
  <si>
    <r>
      <t xml:space="preserve">BALDE GRANDE 30L </t>
    </r>
    <r>
      <rPr>
        <sz val="10"/>
        <color theme="1"/>
        <rFont val="Calibri"/>
        <family val="2"/>
      </rPr>
      <t>Em plástico resistente, alça resistente</t>
    </r>
  </si>
  <si>
    <r>
      <t xml:space="preserve">Bolsa alvejada branca: </t>
    </r>
    <r>
      <rPr>
        <sz val="10"/>
        <color rgb="FF000000"/>
        <rFont val="Calibri"/>
        <family val="2"/>
      </rPr>
      <t>100% algodão, medidas mínimas 75x45cm, peso mínimo 170 gramas (seco), qualidade de alta absorção, com etiqueta com as medidas e o CNPJ do fabricante.</t>
    </r>
  </si>
  <si>
    <r>
      <t xml:space="preserve">Bolsa não alvejada: </t>
    </r>
    <r>
      <rPr>
        <sz val="10"/>
        <color rgb="FF000000"/>
        <rFont val="Calibri"/>
        <family val="2"/>
      </rPr>
      <t>100% algodão, medidas mínimas 75x45cm, peso mínimo 170 gramas (seco), qualidade de alta absorção, com etiqueta com as medidas e o CNPJ do fabricante.</t>
    </r>
  </si>
  <si>
    <r>
      <t xml:space="preserve">Cera líquida Incolor: </t>
    </r>
    <r>
      <rPr>
        <sz val="10"/>
        <color rgb="FF000000"/>
        <rFont val="Calibri"/>
        <family val="2"/>
      </rPr>
      <t>Produto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 Frasco 750 ml.</t>
    </r>
  </si>
  <si>
    <r>
      <t>Copos descartáveis,</t>
    </r>
    <r>
      <rPr>
        <sz val="10"/>
        <color theme="1"/>
        <rFont val="Calibri"/>
        <family val="2"/>
      </rPr>
      <t xml:space="preserve"> embalagem com 100 unidades de 200 ml.</t>
    </r>
  </si>
  <si>
    <r>
      <t>Desinfetante líquido:</t>
    </r>
    <r>
      <rPr>
        <b/>
        <sz val="10"/>
        <color rgb="FF000000"/>
        <rFont val="Calibri"/>
        <family val="2"/>
      </rPr>
      <t xml:space="preserve"> </t>
    </r>
    <r>
      <rPr>
        <sz val="10"/>
        <color rgb="FF000000"/>
        <rFont val="Calibri"/>
        <family val="2"/>
      </rPr>
      <t>Com ação germicida e bactericida. Produto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 Frasco 2 LITROS.</t>
    </r>
  </si>
  <si>
    <r>
      <t>Desodorizador de ar spray</t>
    </r>
    <r>
      <rPr>
        <b/>
        <sz val="10"/>
        <color rgb="FF000000"/>
        <rFont val="Calibri"/>
        <family val="2"/>
      </rPr>
      <t xml:space="preserve">: </t>
    </r>
    <r>
      <rPr>
        <sz val="10"/>
        <color rgb="FF000000"/>
        <rFont val="Calibri"/>
        <family val="2"/>
      </rPr>
      <t>Fragrâncias diversas. Produto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 Frasco de 360 ml.</t>
    </r>
  </si>
  <si>
    <r>
      <t>Detergente de louças biodegradável</t>
    </r>
    <r>
      <rPr>
        <b/>
        <sz val="10"/>
        <color rgb="FF000000"/>
        <rFont val="Calibri"/>
        <family val="2"/>
      </rPr>
      <t xml:space="preserve">: </t>
    </r>
    <r>
      <rPr>
        <sz val="10"/>
        <color rgb="FF000000"/>
        <rFont val="Calibri"/>
        <family val="2"/>
      </rPr>
      <t>Produto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 Frasco de 500 ml.</t>
    </r>
  </si>
  <si>
    <t>DESENTUPIDOR DE VASO SANITÁRIO</t>
  </si>
  <si>
    <r>
      <t>Escova para vaso sanitário</t>
    </r>
    <r>
      <rPr>
        <b/>
        <sz val="10"/>
        <color theme="1"/>
        <rFont val="Calibri"/>
        <family val="2"/>
      </rPr>
      <t xml:space="preserve">: </t>
    </r>
    <r>
      <rPr>
        <sz val="10"/>
        <color theme="1"/>
        <rFont val="Calibri"/>
        <family val="2"/>
      </rPr>
      <t>Em plástico, redonda, com suporte, com cerdas de nylon.</t>
    </r>
  </si>
  <si>
    <r>
      <t>Escova para limpeza geral</t>
    </r>
    <r>
      <rPr>
        <sz val="10"/>
        <color theme="1"/>
        <rFont val="Calibri"/>
        <family val="2"/>
      </rPr>
      <t>, tamanho médio, cerdas e estrutura em plástico.</t>
    </r>
  </si>
  <si>
    <r>
      <t>Esfregão de aço</t>
    </r>
    <r>
      <rPr>
        <sz val="10"/>
        <color theme="1"/>
        <rFont val="Calibri"/>
        <family val="2"/>
      </rPr>
      <t>, embalagem com 1 unidade.</t>
    </r>
  </si>
  <si>
    <r>
      <t>Esponja dupla face</t>
    </r>
    <r>
      <rPr>
        <sz val="10"/>
        <color theme="1"/>
        <rFont val="Calibri"/>
        <family val="2"/>
      </rPr>
      <t xml:space="preserve"> para louça, antibactérias.</t>
    </r>
  </si>
  <si>
    <r>
      <t>Inseticida spray:</t>
    </r>
    <r>
      <rPr>
        <b/>
        <sz val="10"/>
        <color theme="1"/>
        <rFont val="Calibri"/>
        <family val="2"/>
      </rPr>
      <t xml:space="preserve"> </t>
    </r>
    <r>
      <rPr>
        <sz val="10"/>
        <color theme="1"/>
        <rFont val="Calibri"/>
        <family val="2"/>
      </rPr>
      <t>Produto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 Frasco 300 ml.</t>
    </r>
  </si>
  <si>
    <r>
      <t>Lã de aço,</t>
    </r>
    <r>
      <rPr>
        <sz val="10"/>
        <color theme="1"/>
        <rFont val="Calibri"/>
        <family val="2"/>
      </rPr>
      <t xml:space="preserve"> embalagem com 8 unidades.</t>
    </r>
  </si>
  <si>
    <t>LIMPA VIDROS 500 ml</t>
  </si>
  <si>
    <t xml:space="preserve">LUVA DE BORRACHA ANTIDERRAPANTE AMARELA EMBALADA INDIVIDUALMENTE LUBRIFICADA COM TALCO. TAMANHO P  </t>
  </si>
  <si>
    <t>LUVA DE BORRACHA ANTIDERRAPANTE AMARELA EMBALADA INDIVIDUALMENTE LUBRIFICADA COM TALCO. TAMANHO M</t>
  </si>
  <si>
    <t>LUVA DE BORRACHA ANTIDERRAPANTE AMARELA EMBALADA INDIVIDUALMENTE LUBRIFICADA COM TALCO. TAMANHO G</t>
  </si>
  <si>
    <r>
      <t>Pá para lixo</t>
    </r>
    <r>
      <rPr>
        <sz val="10"/>
        <color theme="1"/>
        <rFont val="Calibri"/>
        <family val="2"/>
      </rPr>
      <t>, plástico resistente.</t>
    </r>
  </si>
  <si>
    <r>
      <t xml:space="preserve">Pano de flanela </t>
    </r>
    <r>
      <rPr>
        <sz val="10"/>
        <color theme="1"/>
        <rFont val="Calibri"/>
        <family val="2"/>
      </rPr>
      <t>amarela 40 x 60 cm.</t>
    </r>
  </si>
  <si>
    <r>
      <t xml:space="preserve">Pano de prato </t>
    </r>
    <r>
      <rPr>
        <sz val="10"/>
        <color theme="1"/>
        <rFont val="Calibri"/>
        <family val="2"/>
      </rPr>
      <t>pintado, 100% algodão, 45 x 70 cm.</t>
    </r>
  </si>
  <si>
    <r>
      <t>Papel higiênico branco</t>
    </r>
    <r>
      <rPr>
        <sz val="10"/>
        <color theme="1"/>
        <rFont val="Calibri"/>
        <family val="2"/>
      </rPr>
      <t>, picotado, macio, neutro, 100% celulose virgem, rolo de 60 m, fardo com 4 rolos</t>
    </r>
    <r>
      <rPr>
        <b/>
        <sz val="10"/>
        <color theme="1"/>
        <rFont val="Calibri"/>
        <family val="2"/>
      </rPr>
      <t>. (com amostra) Item cota de 25% exclusivos para ME, EPP e Equiparados.</t>
    </r>
  </si>
  <si>
    <r>
      <t>Papel higiênico extra-branco</t>
    </r>
    <r>
      <rPr>
        <sz val="11"/>
        <color rgb="FF000000"/>
        <rFont val="Calibri"/>
        <family val="2"/>
        <charset val="1"/>
      </rPr>
      <t>, macio, neutro,</t>
    </r>
    <r>
      <rPr>
        <b/>
        <sz val="11"/>
        <color theme="1"/>
        <rFont val="Calibri"/>
        <family val="2"/>
        <scheme val="minor"/>
      </rPr>
      <t xml:space="preserve"> </t>
    </r>
    <r>
      <rPr>
        <sz val="11"/>
        <color rgb="FF000000"/>
        <rFont val="Calibri"/>
        <family val="2"/>
        <charset val="1"/>
      </rPr>
      <t>100% celulose virgem, rolo com 10 cm de largura e 300 m de comprimento, fardo com 8 rolos</t>
    </r>
    <r>
      <rPr>
        <b/>
        <sz val="11"/>
        <color theme="1"/>
        <rFont val="Calibri"/>
        <family val="2"/>
        <scheme val="minor"/>
      </rPr>
      <t xml:space="preserve">. </t>
    </r>
    <r>
      <rPr>
        <sz val="11"/>
        <color rgb="FF000000"/>
        <rFont val="Calibri"/>
        <family val="2"/>
        <charset val="1"/>
      </rPr>
      <t>(</t>
    </r>
    <r>
      <rPr>
        <i/>
        <sz val="11"/>
        <color rgb="FFFF0000"/>
        <rFont val="Calibri"/>
        <family val="2"/>
        <scheme val="minor"/>
      </rPr>
      <t>com amostra</t>
    </r>
    <r>
      <rPr>
        <sz val="11"/>
        <color rgb="FF000000"/>
        <rFont val="Calibri"/>
        <family val="2"/>
        <charset val="1"/>
      </rPr>
      <t>) (Marcas aprovadas: TRIBOM, SAMPER, M&amp;P, VINHEPEL – não necessitam apresentação de amostra). Item cota de 25% exclusivos para ME, EPP e Equiparados.</t>
    </r>
  </si>
  <si>
    <r>
      <t xml:space="preserve">Papel toalha </t>
    </r>
    <r>
      <rPr>
        <sz val="11"/>
        <color rgb="FF000000"/>
        <rFont val="Calibri"/>
        <family val="2"/>
        <charset val="1"/>
      </rPr>
      <t>com 2 ou 3 dobras, branco, macio, 100% celulose virgem, tamanho mínimo 20 x 20cm, fardo de 1000 folhas.(</t>
    </r>
    <r>
      <rPr>
        <i/>
        <sz val="11"/>
        <color rgb="FFFF0000"/>
        <rFont val="Calibri"/>
        <family val="2"/>
        <scheme val="minor"/>
      </rPr>
      <t>com amostra</t>
    </r>
    <r>
      <rPr>
        <sz val="11"/>
        <color rgb="FF000000"/>
        <rFont val="Calibri"/>
        <family val="2"/>
        <charset val="1"/>
      </rPr>
      <t>) (Marcas aprovadas: NEO, GUIPEL, FLORAX PREMIUM - não necessitam apresentação de amostra) Item cota de 25% exclusivos para ME, EPP e Equiparados.</t>
    </r>
  </si>
  <si>
    <t>PEDRA SANITÁRIA 25g</t>
  </si>
  <si>
    <t xml:space="preserve">DISPENSER PARA PAPEL TOALHA INTERFOLHADA 2 OU 3 DOBRAS: PARA  ACONDICIONAR PAPEL TOALHA DE 02 OU 3 DOBRAS; EM  MATERIAL PLÁSTICO, NA COR BRANCA; AFIXAÇÃO EM  PAREDE POR MEIO DE PARAFUSOS; CAPACIDADE PARA  APROXIMADAMENTE 500 FOLHAS DE PAPEL TOALHA; VISOR  FRONTAL </t>
  </si>
  <si>
    <t>DISPENSER ALCOOL GEL / SABONTE LIQUIDO</t>
  </si>
  <si>
    <t>DISPENSER PAPEL HIGIÊNICO ROLÃO compatível com papel higiênico rolão 200m e 500m, cor branco, com visor transparente frontal, Fechamento híbrido, com abertura com chave ou manual. CARACTERÍSTICAS TÉCNICAS: Acompanha kit de instalação com parasusos e buchas Dimensões:28,6 x 31,3 x 12,8 cm</t>
  </si>
  <si>
    <t>Dispenser Para Copo Plástico, com alavanca, para uso de copos descaráveis de 200ml, capacidade para no mínimo 100 copos, com tampa removível e com parafusos para fixação inclusos.</t>
  </si>
  <si>
    <r>
      <t>Rodo aplicador de cera</t>
    </r>
    <r>
      <rPr>
        <sz val="10"/>
        <color theme="1"/>
        <rFont val="Calibri"/>
        <family val="2"/>
      </rPr>
      <t>, base em madeira com espuma, cabo em madeira com película plástica. LARGURA 40 CM</t>
    </r>
  </si>
  <si>
    <r>
      <t>Rodo de borracha</t>
    </r>
    <r>
      <rPr>
        <sz val="10"/>
        <color theme="1"/>
        <rFont val="Calibri"/>
        <family val="2"/>
      </rPr>
      <t>, borracha dupla natural, jacaré pega-pano, cabo com cepa de madeira com película plástica, medindo aproximadamente 40 cm.</t>
    </r>
  </si>
  <si>
    <r>
      <t>Sabão em barra</t>
    </r>
    <r>
      <rPr>
        <sz val="10"/>
        <color theme="1"/>
        <rFont val="Calibri"/>
        <family val="2"/>
      </rPr>
      <t>, amarelo, 400g. Produto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t>
    </r>
  </si>
  <si>
    <r>
      <t>Sabão em pó</t>
    </r>
    <r>
      <rPr>
        <b/>
        <sz val="10"/>
        <color theme="1"/>
        <rFont val="Calibri"/>
        <family val="2"/>
      </rPr>
      <t>: P</t>
    </r>
    <r>
      <rPr>
        <sz val="10"/>
        <color theme="1"/>
        <rFont val="Calibri"/>
        <family val="2"/>
      </rPr>
      <t>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 Embalagem de 1 Kg.</t>
    </r>
  </si>
  <si>
    <r>
      <t xml:space="preserve">Sabonete líquido, frasco 5 litros </t>
    </r>
    <r>
      <rPr>
        <sz val="10"/>
        <color theme="1"/>
        <rFont val="Calibri"/>
        <family val="2"/>
      </rPr>
      <t>Produto biodegradável, embalagem resistente, tampa com lacre sem vazamentos, com agentes umectantes que evitem o ressecamento das mãos. Produto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t>
    </r>
  </si>
  <si>
    <r>
      <t>Saco para lixo 200 litros</t>
    </r>
    <r>
      <rPr>
        <sz val="10"/>
        <color theme="1"/>
        <rFont val="Calibri"/>
        <family val="2"/>
      </rPr>
      <t>, preto, reforçado, pacote com10 unidades.</t>
    </r>
  </si>
  <si>
    <r>
      <t>Saco para lixo 100 litros</t>
    </r>
    <r>
      <rPr>
        <sz val="10"/>
        <color theme="1"/>
        <rFont val="Calibri"/>
        <family val="2"/>
      </rPr>
      <t>, preto, reforçado, pacote com10 unidades.</t>
    </r>
  </si>
  <si>
    <r>
      <t>Saco para lixo 50 litros</t>
    </r>
    <r>
      <rPr>
        <sz val="10"/>
        <color theme="1"/>
        <rFont val="Calibri"/>
        <family val="2"/>
      </rPr>
      <t>, reforçado,</t>
    </r>
    <r>
      <rPr>
        <b/>
        <sz val="10"/>
        <color theme="1"/>
        <rFont val="Calibri"/>
        <family val="2"/>
      </rPr>
      <t xml:space="preserve"> </t>
    </r>
    <r>
      <rPr>
        <sz val="10"/>
        <color theme="1"/>
        <rFont val="Calibri"/>
        <family val="2"/>
      </rPr>
      <t>pacote com10 unidades.</t>
    </r>
  </si>
  <si>
    <r>
      <t>Saco para lixo 30 litros</t>
    </r>
    <r>
      <rPr>
        <sz val="10"/>
        <color theme="1"/>
        <rFont val="Calibri"/>
        <family val="2"/>
      </rPr>
      <t>, reforçado, pacote com10 unidades.</t>
    </r>
  </si>
  <si>
    <t>SACO PARA LIXO CONTAMINADO (BRANCO) 50L c/100 unidades</t>
  </si>
  <si>
    <t>SACO PARA LIXO CONTAMINADO (BRANCO) 100L c/100 unidades</t>
  </si>
  <si>
    <t>SACO PARA LIXO CONTAMINADO (BRANCO) 200L c/100 unidades</t>
  </si>
  <si>
    <r>
      <t>Saponáceo cremoso</t>
    </r>
    <r>
      <rPr>
        <sz val="10"/>
        <color theme="1"/>
        <rFont val="Calibri"/>
        <family val="2"/>
      </rPr>
      <t>: com detergente. Produto registrado no Ministério da Saúde/ANVISA. Deve apresentar no rótulo: composição, código de barras, responsável químico e seu CRQ, número de registro no Ministério da Saúde/ANVISA, validade, modo de utilização e precauções, telefone para emergência/contato e identificação da  empresa (nome, endereço completo e CNPJ). Embalagem com 300 ml.</t>
    </r>
  </si>
  <si>
    <r>
      <t>Vassoura cabo de metal</t>
    </r>
    <r>
      <rPr>
        <sz val="10"/>
        <color theme="1"/>
        <rFont val="Calibri"/>
        <family val="2"/>
      </rPr>
      <t>, ponteira giratória, cerdas de nylon, aparação curva, que se adapta a qualquer tipo de piso.</t>
    </r>
  </si>
  <si>
    <t>Quant. Estim. ANUAL SECRETARIA DA SAUDE</t>
  </si>
  <si>
    <t>ANUAL</t>
  </si>
  <si>
    <t>MENSAL</t>
  </si>
  <si>
    <t>Quant. Estim. ANUAL por unidade (23 unidades)</t>
  </si>
  <si>
    <t>VALOR ANUAL por unidade</t>
  </si>
  <si>
    <t xml:space="preserve">SERVIÇOS TERCEIRIZADOS DE DIGITADOR </t>
  </si>
  <si>
    <t>CBO 412110 Digitador</t>
  </si>
  <si>
    <t>Digitador</t>
  </si>
  <si>
    <t xml:space="preserve">http://www3.mte.gov.br/sistemas/mediador/ConsultarInstColetivo#                                                        Subsecretaria de Relações do Trabalho - SRTSistema de Negociações Coletivas de Trabalho - MEDIADOR     </t>
  </si>
  <si>
    <t>ANEXO II    –    PLANILHA DE CUSTOS DOS UNIFORMES E EPI'S PARA O SERVIÇO DE DIGITAÇÃO</t>
  </si>
  <si>
    <t>CBO 212410 Consultor de Tecnologia da Informação</t>
  </si>
  <si>
    <t>Consultor de Tecnologia da Informação</t>
  </si>
  <si>
    <t>Gerente de projetos de tecnologia da informação</t>
  </si>
  <si>
    <t>CBO 142520 Gerente de projetos de tecnologia da informação</t>
  </si>
</sst>
</file>

<file path=xl/styles.xml><?xml version="1.0" encoding="utf-8"?>
<styleSheet xmlns="http://schemas.openxmlformats.org/spreadsheetml/2006/main">
  <numFmts count="12">
    <numFmt numFmtId="43" formatCode="_-* #,##0.00_-;\-* #,##0.00_-;_-* &quot;-&quot;??_-;_-@_-"/>
    <numFmt numFmtId="164" formatCode="#,##0.00;[Red]#,##0.00"/>
    <numFmt numFmtId="165" formatCode="#,##0.00_);[Red]\(#,##0.00\)"/>
    <numFmt numFmtId="166" formatCode="0.0000"/>
    <numFmt numFmtId="167" formatCode="_-* #,##0.00_-;\-* #,##0.00_-;_-* \-??_-;_-@_-"/>
    <numFmt numFmtId="168" formatCode="#,##0.0000_ ;\-#,##0.0000\ "/>
    <numFmt numFmtId="169" formatCode="_(* #,##0.00_);_(* \(#,##0.00\);_(* \-??_);_(@_)"/>
    <numFmt numFmtId="170" formatCode="#,##0.00_);\(#,##0.00\)"/>
    <numFmt numFmtId="171" formatCode="_-&quot;R$ &quot;* #,##0.00_-;&quot;-R$ &quot;* #,##0.00_-;_-&quot;R$ &quot;* \-??_-;_-@_-"/>
    <numFmt numFmtId="172" formatCode="#,###.00"/>
    <numFmt numFmtId="173" formatCode="_-[$R$-416]\ * #,##0.00_-;\-[$R$-416]\ * #,##0.00_-;_-[$R$-416]\ * &quot;-&quot;??_-;_-@_-"/>
    <numFmt numFmtId="174" formatCode="[$R$-416]\ #,##0.00;[Red]\-[$R$-416]\ #,##0.00"/>
  </numFmts>
  <fonts count="61">
    <font>
      <sz val="11"/>
      <color rgb="FF000000"/>
      <name val="Calibri"/>
      <family val="2"/>
      <charset val="1"/>
    </font>
    <font>
      <sz val="18"/>
      <color rgb="FFFFFFFF"/>
      <name val="Times New Roman"/>
      <family val="1"/>
      <charset val="1"/>
    </font>
    <font>
      <sz val="12"/>
      <color rgb="FFFF0000"/>
      <name val="Times New Roman"/>
      <family val="1"/>
      <charset val="1"/>
    </font>
    <font>
      <b/>
      <sz val="16"/>
      <name val="Times New Roman"/>
      <family val="1"/>
      <charset val="1"/>
    </font>
    <font>
      <b/>
      <sz val="12"/>
      <color rgb="FF000000"/>
      <name val="Times New Roman"/>
      <family val="1"/>
      <charset val="1"/>
    </font>
    <font>
      <sz val="12"/>
      <color rgb="FF000000"/>
      <name val="Times New Roman"/>
      <family val="1"/>
      <charset val="1"/>
    </font>
    <font>
      <b/>
      <sz val="12"/>
      <color rgb="FFFF0000"/>
      <name val="Times New Roman"/>
      <family val="1"/>
      <charset val="1"/>
    </font>
    <font>
      <b/>
      <sz val="12"/>
      <name val="Times New Roman"/>
      <family val="1"/>
      <charset val="1"/>
    </font>
    <font>
      <sz val="12"/>
      <name val="Times New Roman"/>
      <family val="1"/>
      <charset val="1"/>
    </font>
    <font>
      <sz val="9"/>
      <color rgb="FFFF0000"/>
      <name val="Arial"/>
      <family val="2"/>
      <charset val="1"/>
    </font>
    <font>
      <b/>
      <sz val="12"/>
      <color rgb="FF006600"/>
      <name val="Times New Roman"/>
      <family val="1"/>
      <charset val="1"/>
    </font>
    <font>
      <b/>
      <sz val="9"/>
      <color rgb="FF000000"/>
      <name val="Segoe UI"/>
      <family val="2"/>
      <charset val="1"/>
    </font>
    <font>
      <sz val="9"/>
      <color rgb="FF000000"/>
      <name val="Segoe UI"/>
      <family val="2"/>
      <charset val="1"/>
    </font>
    <font>
      <sz val="11"/>
      <color rgb="FF000000"/>
      <name val="Calibri"/>
      <family val="2"/>
      <charset val="1"/>
    </font>
    <font>
      <sz val="11"/>
      <color rgb="FFFF0000"/>
      <name val="Calibri"/>
      <family val="2"/>
      <charset val="1"/>
    </font>
    <font>
      <sz val="11"/>
      <color rgb="FFFF0000"/>
      <name val="Calibri"/>
      <family val="2"/>
    </font>
    <font>
      <b/>
      <sz val="12"/>
      <color rgb="FF000000"/>
      <name val="Times New Roman"/>
      <family val="1"/>
    </font>
    <font>
      <sz val="11"/>
      <color indexed="8"/>
      <name val="Calibri"/>
      <family val="2"/>
    </font>
    <font>
      <b/>
      <sz val="12"/>
      <color indexed="8"/>
      <name val="Arial"/>
      <family val="2"/>
    </font>
    <font>
      <b/>
      <sz val="11"/>
      <color indexed="8"/>
      <name val="Arial"/>
      <family val="2"/>
    </font>
    <font>
      <sz val="11"/>
      <color indexed="8"/>
      <name val="Arial"/>
      <family val="2"/>
    </font>
    <font>
      <sz val="11"/>
      <color indexed="12"/>
      <name val="Arial"/>
      <family val="2"/>
    </font>
    <font>
      <b/>
      <sz val="11"/>
      <color indexed="12"/>
      <name val="Arial"/>
      <family val="2"/>
    </font>
    <font>
      <sz val="11"/>
      <name val="Arial"/>
      <family val="2"/>
    </font>
    <font>
      <b/>
      <sz val="11"/>
      <name val="Arial"/>
      <family val="2"/>
    </font>
    <font>
      <sz val="10"/>
      <name val="Arial"/>
      <family val="2"/>
    </font>
    <font>
      <b/>
      <sz val="11"/>
      <color indexed="8"/>
      <name val="Calibri"/>
      <family val="2"/>
    </font>
    <font>
      <sz val="10"/>
      <color indexed="8"/>
      <name val="Arial"/>
      <family val="2"/>
    </font>
    <font>
      <b/>
      <sz val="10"/>
      <color indexed="8"/>
      <name val="Arial"/>
      <family val="2"/>
    </font>
    <font>
      <sz val="7"/>
      <name val="Arial"/>
      <family val="2"/>
    </font>
    <font>
      <b/>
      <sz val="12"/>
      <name val="Arial"/>
      <family val="2"/>
      <charset val="1"/>
    </font>
    <font>
      <sz val="12"/>
      <name val="Arial"/>
      <family val="2"/>
      <charset val="1"/>
    </font>
    <font>
      <b/>
      <sz val="11"/>
      <name val="Arial"/>
      <family val="2"/>
      <charset val="1"/>
    </font>
    <font>
      <sz val="11"/>
      <name val="Arial"/>
      <family val="2"/>
      <charset val="1"/>
    </font>
    <font>
      <sz val="10"/>
      <name val="Arial"/>
      <family val="2"/>
      <charset val="1"/>
    </font>
    <font>
      <sz val="9"/>
      <name val="Arial"/>
      <family val="2"/>
    </font>
    <font>
      <sz val="11"/>
      <color rgb="FF000000"/>
      <name val="Arial"/>
      <family val="2"/>
    </font>
    <font>
      <sz val="22"/>
      <color rgb="FFFFFFFF"/>
      <name val="Times New Roman"/>
      <family val="1"/>
      <charset val="1"/>
    </font>
    <font>
      <sz val="9"/>
      <color indexed="81"/>
      <name val="Tahoma"/>
      <family val="2"/>
    </font>
    <font>
      <sz val="12"/>
      <color theme="0"/>
      <name val="Times New Roman"/>
      <family val="1"/>
      <charset val="1"/>
    </font>
    <font>
      <b/>
      <sz val="12"/>
      <color theme="0"/>
      <name val="Times New Roman"/>
      <family val="1"/>
      <charset val="1"/>
    </font>
    <font>
      <b/>
      <sz val="9"/>
      <color indexed="81"/>
      <name val="Tahoma"/>
      <family val="2"/>
    </font>
    <font>
      <sz val="10"/>
      <color rgb="FF000000"/>
      <name val="Calibri"/>
      <family val="2"/>
      <charset val="1"/>
    </font>
    <font>
      <b/>
      <sz val="10"/>
      <color theme="0"/>
      <name val="Arial"/>
      <family val="2"/>
    </font>
    <font>
      <b/>
      <sz val="11"/>
      <color theme="1"/>
      <name val="Calibri"/>
      <family val="2"/>
      <scheme val="minor"/>
    </font>
    <font>
      <sz val="11"/>
      <color rgb="FF000000"/>
      <name val="Calibri"/>
      <family val="2"/>
      <scheme val="minor"/>
    </font>
    <font>
      <b/>
      <u/>
      <sz val="10"/>
      <color rgb="FF000000"/>
      <name val="Calibri"/>
      <family val="2"/>
    </font>
    <font>
      <sz val="10"/>
      <color rgb="FF000000"/>
      <name val="Calibri"/>
      <family val="2"/>
    </font>
    <font>
      <i/>
      <sz val="11"/>
      <color theme="1"/>
      <name val="Calibri"/>
      <family val="2"/>
      <scheme val="minor"/>
    </font>
    <font>
      <b/>
      <u/>
      <sz val="10"/>
      <color theme="1"/>
      <name val="Calibri"/>
      <family val="2"/>
    </font>
    <font>
      <sz val="10"/>
      <color theme="1"/>
      <name val="Calibri"/>
      <family val="2"/>
    </font>
    <font>
      <b/>
      <sz val="10"/>
      <color theme="1"/>
      <name val="Calibri"/>
      <family val="2"/>
    </font>
    <font>
      <b/>
      <sz val="10"/>
      <color rgb="FF000000"/>
      <name val="Calibri"/>
      <family val="2"/>
    </font>
    <font>
      <sz val="11"/>
      <name val="Calibri"/>
      <family val="2"/>
      <scheme val="minor"/>
    </font>
    <font>
      <sz val="9"/>
      <name val="Calibri"/>
      <family val="2"/>
      <scheme val="minor"/>
    </font>
    <font>
      <b/>
      <u/>
      <sz val="11"/>
      <color theme="1"/>
      <name val="Calibri"/>
      <family val="2"/>
      <scheme val="minor"/>
    </font>
    <font>
      <i/>
      <sz val="11"/>
      <color rgb="FFFF0000"/>
      <name val="Calibri"/>
      <family val="2"/>
      <scheme val="minor"/>
    </font>
    <font>
      <b/>
      <sz val="11"/>
      <color theme="0"/>
      <name val="Calibri"/>
      <family val="2"/>
      <scheme val="minor"/>
    </font>
    <font>
      <sz val="11"/>
      <color theme="0"/>
      <name val="Calibri"/>
      <family val="2"/>
      <scheme val="minor"/>
    </font>
    <font>
      <sz val="11"/>
      <color theme="0"/>
      <name val="Calibri"/>
      <family val="2"/>
    </font>
    <font>
      <u/>
      <sz val="11"/>
      <color theme="10"/>
      <name val="Calibri"/>
      <family val="2"/>
      <charset val="1"/>
    </font>
  </fonts>
  <fills count="12">
    <fill>
      <patternFill patternType="none"/>
    </fill>
    <fill>
      <patternFill patternType="gray125"/>
    </fill>
    <fill>
      <patternFill patternType="solid">
        <fgColor rgb="FF2E75B6"/>
        <bgColor rgb="FF0066CC"/>
      </patternFill>
    </fill>
    <fill>
      <patternFill patternType="solid">
        <fgColor rgb="FF9DC3E6"/>
        <bgColor rgb="FFC0C0C0"/>
      </patternFill>
    </fill>
    <fill>
      <patternFill patternType="solid">
        <fgColor rgb="FFBDD7EE"/>
        <bgColor rgb="FFC0C0C0"/>
      </patternFill>
    </fill>
    <fill>
      <patternFill patternType="solid">
        <fgColor rgb="FFFFFFFF"/>
        <bgColor rgb="FFFFFFCC"/>
      </patternFill>
    </fill>
    <fill>
      <patternFill patternType="solid">
        <fgColor rgb="FFFFFF99"/>
        <bgColor rgb="FFFFFFCC"/>
      </patternFill>
    </fill>
    <fill>
      <patternFill patternType="solid">
        <fgColor theme="4" tint="0.39997558519241921"/>
        <bgColor rgb="FFC0C0C0"/>
      </patternFill>
    </fill>
    <fill>
      <patternFill patternType="solid">
        <fgColor theme="0"/>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bgColor rgb="FFC0C0C0"/>
      </patternFill>
    </fill>
  </fills>
  <borders count="69">
    <border>
      <left/>
      <right/>
      <top/>
      <bottom/>
      <diagonal/>
    </border>
    <border>
      <left style="thin">
        <color auto="1"/>
      </left>
      <right style="thin">
        <color auto="1"/>
      </right>
      <top style="thin">
        <color auto="1"/>
      </top>
      <bottom style="thin">
        <color auto="1"/>
      </bottom>
      <diagonal/>
    </border>
    <border>
      <left style="medium">
        <color auto="1"/>
      </left>
      <right/>
      <top/>
      <bottom/>
      <diagonal/>
    </border>
    <border>
      <left style="medium">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style="thin">
        <color auto="1"/>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thin">
        <color auto="1"/>
      </bottom>
      <diagonal/>
    </border>
    <border>
      <left/>
      <right/>
      <top/>
      <bottom style="medium">
        <color indexed="8"/>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right style="medium">
        <color indexed="8"/>
      </right>
      <top/>
      <bottom style="medium">
        <color indexed="8"/>
      </bottom>
      <diagonal/>
    </border>
    <border>
      <left style="medium">
        <color indexed="8"/>
      </left>
      <right style="medium">
        <color indexed="8"/>
      </right>
      <top style="medium">
        <color indexed="8"/>
      </top>
      <bottom/>
      <diagonal/>
    </border>
    <border>
      <left style="medium">
        <color indexed="8"/>
      </left>
      <right/>
      <top style="medium">
        <color indexed="8"/>
      </top>
      <bottom style="medium">
        <color indexed="8"/>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8"/>
      </left>
      <right/>
      <top style="thin">
        <color indexed="8"/>
      </top>
      <bottom style="thin">
        <color indexed="8"/>
      </bottom>
      <diagonal/>
    </border>
    <border>
      <left/>
      <right/>
      <top style="thin">
        <color indexed="64"/>
      </top>
      <bottom style="medium">
        <color auto="1"/>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medium">
        <color indexed="8"/>
      </top>
      <bottom/>
      <diagonal/>
    </border>
    <border>
      <left style="thin">
        <color auto="1"/>
      </left>
      <right/>
      <top/>
      <bottom style="thin">
        <color auto="1"/>
      </bottom>
      <diagonal/>
    </border>
    <border>
      <left style="thin">
        <color indexed="64"/>
      </left>
      <right/>
      <top style="thin">
        <color indexed="64"/>
      </top>
      <bottom style="thin">
        <color indexed="64"/>
      </bottom>
      <diagonal/>
    </border>
    <border>
      <left style="thin">
        <color indexed="8"/>
      </left>
      <right/>
      <top/>
      <bottom/>
      <diagonal/>
    </border>
    <border>
      <left style="medium">
        <color indexed="8"/>
      </left>
      <right style="medium">
        <color indexed="8"/>
      </right>
      <top/>
      <bottom style="medium">
        <color indexed="8"/>
      </bottom>
      <diagonal/>
    </border>
    <border>
      <left style="thin">
        <color auto="1"/>
      </left>
      <right/>
      <top style="thin">
        <color auto="1"/>
      </top>
      <bottom style="medium">
        <color auto="1"/>
      </bottom>
      <diagonal/>
    </border>
    <border>
      <left style="thin">
        <color auto="1"/>
      </left>
      <right/>
      <top style="medium">
        <color auto="1"/>
      </top>
      <bottom/>
      <diagonal/>
    </border>
    <border>
      <left style="thin">
        <color auto="1"/>
      </left>
      <right/>
      <top style="medium">
        <color auto="1"/>
      </top>
      <bottom style="thin">
        <color auto="1"/>
      </bottom>
      <diagonal/>
    </border>
    <border>
      <left style="thin">
        <color indexed="64"/>
      </left>
      <right/>
      <top/>
      <bottom/>
      <diagonal/>
    </border>
  </borders>
  <cellStyleXfs count="9">
    <xf numFmtId="0" fontId="0" fillId="0" borderId="0"/>
    <xf numFmtId="167" fontId="13" fillId="0" borderId="0"/>
    <xf numFmtId="9" fontId="13" fillId="0" borderId="0"/>
    <xf numFmtId="167" fontId="13" fillId="0" borderId="0"/>
    <xf numFmtId="0" fontId="17" fillId="0" borderId="0"/>
    <xf numFmtId="171" fontId="17" fillId="0" borderId="0" applyFill="0" applyBorder="0" applyAlignment="0" applyProtection="0"/>
    <xf numFmtId="43" fontId="25" fillId="0" borderId="0" applyFill="0" applyBorder="0" applyAlignment="0" applyProtection="0"/>
    <xf numFmtId="9" fontId="17" fillId="0" borderId="0" applyFill="0" applyBorder="0" applyAlignment="0" applyProtection="0"/>
    <xf numFmtId="0" fontId="60" fillId="0" borderId="0" applyNumberFormat="0" applyFill="0" applyBorder="0" applyAlignment="0" applyProtection="0"/>
  </cellStyleXfs>
  <cellXfs count="350">
    <xf numFmtId="0" fontId="0" fillId="0" borderId="0" xfId="0"/>
    <xf numFmtId="0" fontId="2" fillId="0" borderId="0" xfId="0" applyFont="1" applyAlignment="1">
      <alignment horizontal="center" vertical="center" wrapText="1"/>
    </xf>
    <xf numFmtId="0" fontId="4" fillId="0" borderId="0" xfId="0" applyFont="1" applyAlignment="1">
      <alignment horizontal="center" vertical="center"/>
    </xf>
    <xf numFmtId="0" fontId="5" fillId="0" borderId="4" xfId="0" applyFont="1" applyBorder="1" applyAlignment="1">
      <alignment horizontal="center" vertical="center"/>
    </xf>
    <xf numFmtId="164" fontId="4" fillId="0" borderId="5" xfId="0" applyNumberFormat="1" applyFont="1" applyBorder="1" applyAlignment="1">
      <alignment horizontal="center" vertical="center"/>
    </xf>
    <xf numFmtId="0" fontId="5" fillId="0" borderId="6" xfId="0" applyFont="1" applyBorder="1" applyAlignment="1">
      <alignment horizontal="center" vertical="center"/>
    </xf>
    <xf numFmtId="164" fontId="4" fillId="0" borderId="7" xfId="0" applyNumberFormat="1" applyFont="1" applyBorder="1" applyAlignment="1">
      <alignment horizontal="center"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wrapText="1"/>
    </xf>
    <xf numFmtId="164" fontId="5" fillId="0" borderId="11" xfId="0" applyNumberFormat="1" applyFont="1" applyBorder="1" applyAlignment="1">
      <alignment horizontal="center" vertical="center"/>
    </xf>
    <xf numFmtId="10" fontId="5" fillId="0" borderId="11" xfId="2" applyNumberFormat="1" applyFont="1" applyBorder="1" applyAlignment="1" applyProtection="1">
      <alignment horizontal="center" vertical="center"/>
    </xf>
    <xf numFmtId="164" fontId="5" fillId="0" borderId="7" xfId="0" applyNumberFormat="1" applyFont="1" applyBorder="1" applyAlignment="1">
      <alignment horizontal="center" vertical="center"/>
    </xf>
    <xf numFmtId="0" fontId="4" fillId="3" borderId="10" xfId="0" applyFont="1" applyFill="1" applyBorder="1" applyAlignment="1">
      <alignment horizontal="center" vertical="center"/>
    </xf>
    <xf numFmtId="0" fontId="5" fillId="0" borderId="12" xfId="0" applyFont="1" applyBorder="1" applyAlignment="1">
      <alignment horizontal="center" vertical="center"/>
    </xf>
    <xf numFmtId="164" fontId="5" fillId="0" borderId="13" xfId="0" applyNumberFormat="1" applyFont="1" applyBorder="1" applyAlignment="1">
      <alignment horizontal="center" vertical="center"/>
    </xf>
    <xf numFmtId="9" fontId="5" fillId="0" borderId="13" xfId="2" applyFont="1" applyBorder="1" applyAlignment="1" applyProtection="1">
      <alignment horizontal="center" vertical="center"/>
    </xf>
    <xf numFmtId="164" fontId="4" fillId="0" borderId="14" xfId="0" applyNumberFormat="1" applyFont="1" applyBorder="1" applyAlignment="1">
      <alignment horizontal="center" vertical="center"/>
    </xf>
    <xf numFmtId="0" fontId="5" fillId="0" borderId="15" xfId="0" applyFont="1" applyBorder="1" applyAlignment="1">
      <alignment horizontal="center" vertical="center"/>
    </xf>
    <xf numFmtId="164" fontId="5" fillId="0" borderId="1" xfId="0" applyNumberFormat="1" applyFont="1" applyBorder="1" applyAlignment="1">
      <alignment horizontal="center" vertical="center"/>
    </xf>
    <xf numFmtId="9" fontId="5" fillId="0" borderId="1" xfId="2" applyFont="1" applyBorder="1" applyAlignment="1" applyProtection="1">
      <alignment horizontal="center" vertical="center"/>
    </xf>
    <xf numFmtId="164" fontId="4" fillId="0" borderId="16" xfId="0" applyNumberFormat="1" applyFont="1" applyBorder="1" applyAlignment="1">
      <alignment horizontal="center" vertical="center"/>
    </xf>
    <xf numFmtId="0" fontId="5" fillId="0" borderId="17" xfId="0" applyFont="1" applyBorder="1" applyAlignment="1">
      <alignment horizontal="center" vertical="center"/>
    </xf>
    <xf numFmtId="164" fontId="5" fillId="0" borderId="18" xfId="0" applyNumberFormat="1" applyFont="1" applyBorder="1" applyAlignment="1">
      <alignment horizontal="center" vertical="center"/>
    </xf>
    <xf numFmtId="9" fontId="5" fillId="0" borderId="18" xfId="2" applyFont="1" applyBorder="1" applyAlignment="1" applyProtection="1">
      <alignment horizontal="center" vertical="center"/>
    </xf>
    <xf numFmtId="164" fontId="4" fillId="0" borderId="19" xfId="0" applyNumberFormat="1" applyFont="1" applyBorder="1" applyAlignment="1">
      <alignment horizontal="center" vertical="center"/>
    </xf>
    <xf numFmtId="0" fontId="4" fillId="3" borderId="20" xfId="0" applyFont="1" applyFill="1" applyBorder="1" applyAlignment="1">
      <alignment horizontal="center" vertical="center"/>
    </xf>
    <xf numFmtId="0" fontId="4" fillId="3" borderId="21" xfId="0" applyFont="1" applyFill="1" applyBorder="1" applyAlignment="1">
      <alignment horizontal="center" vertical="center"/>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xf>
    <xf numFmtId="0" fontId="5" fillId="0" borderId="13" xfId="0" applyFont="1" applyBorder="1" applyAlignment="1">
      <alignment horizontal="center" vertical="center"/>
    </xf>
    <xf numFmtId="4" fontId="5" fillId="0" borderId="13" xfId="0" applyNumberFormat="1" applyFont="1" applyBorder="1" applyAlignment="1">
      <alignment horizontal="center" vertical="center"/>
    </xf>
    <xf numFmtId="4" fontId="5" fillId="0" borderId="1" xfId="0" applyNumberFormat="1" applyFont="1" applyBorder="1" applyAlignment="1">
      <alignment horizontal="center" vertical="center"/>
    </xf>
    <xf numFmtId="0" fontId="5" fillId="0" borderId="18" xfId="0" applyFont="1" applyBorder="1" applyAlignment="1">
      <alignment horizontal="center" vertical="center"/>
    </xf>
    <xf numFmtId="4" fontId="5" fillId="0" borderId="18" xfId="0" applyNumberFormat="1" applyFont="1" applyBorder="1" applyAlignment="1">
      <alignment horizontal="center" vertical="center"/>
    </xf>
    <xf numFmtId="4" fontId="5" fillId="0" borderId="0" xfId="0" applyNumberFormat="1" applyFont="1" applyAlignment="1">
      <alignment horizontal="center"/>
    </xf>
    <xf numFmtId="0" fontId="5" fillId="0" borderId="0" xfId="0" applyFont="1"/>
    <xf numFmtId="4" fontId="4" fillId="0" borderId="0" xfId="0" applyNumberFormat="1" applyFont="1" applyAlignment="1">
      <alignment horizontal="center"/>
    </xf>
    <xf numFmtId="0" fontId="4" fillId="3" borderId="3" xfId="0" applyFont="1" applyFill="1" applyBorder="1" applyAlignment="1">
      <alignment horizontal="center" vertical="center" wrapText="1"/>
    </xf>
    <xf numFmtId="0" fontId="2" fillId="0" borderId="0" xfId="0" applyFont="1" applyAlignment="1">
      <alignment horizontal="center" vertical="center"/>
    </xf>
    <xf numFmtId="0" fontId="4" fillId="3" borderId="23" xfId="0" applyFont="1" applyFill="1" applyBorder="1" applyAlignment="1">
      <alignment horizontal="center" vertical="center"/>
    </xf>
    <xf numFmtId="0" fontId="4" fillId="3" borderId="24" xfId="0" applyFont="1" applyFill="1" applyBorder="1" applyAlignment="1">
      <alignment horizontal="center" vertical="center"/>
    </xf>
    <xf numFmtId="0" fontId="4" fillId="3" borderId="24" xfId="0" applyFont="1" applyFill="1" applyBorder="1" applyAlignment="1">
      <alignment horizontal="center" vertical="center" wrapText="1"/>
    </xf>
    <xf numFmtId="0" fontId="4" fillId="3" borderId="25" xfId="0" applyFont="1" applyFill="1" applyBorder="1" applyAlignment="1">
      <alignment horizontal="center" vertical="center"/>
    </xf>
    <xf numFmtId="10" fontId="5" fillId="0" borderId="13" xfId="0" applyNumberFormat="1" applyFont="1" applyBorder="1" applyAlignment="1">
      <alignment horizontal="center" vertical="center"/>
    </xf>
    <xf numFmtId="10" fontId="5" fillId="0" borderId="1" xfId="0" applyNumberFormat="1" applyFont="1" applyBorder="1" applyAlignment="1">
      <alignment horizontal="center" vertical="center"/>
    </xf>
    <xf numFmtId="10" fontId="5" fillId="0" borderId="18" xfId="0" applyNumberFormat="1" applyFont="1" applyBorder="1" applyAlignment="1">
      <alignment horizontal="center" vertical="center"/>
    </xf>
    <xf numFmtId="4" fontId="5" fillId="0" borderId="0" xfId="0" applyNumberFormat="1" applyFont="1" applyAlignment="1">
      <alignment horizontal="center" vertical="center"/>
    </xf>
    <xf numFmtId="10" fontId="5" fillId="0" borderId="13" xfId="2" applyNumberFormat="1" applyFont="1" applyBorder="1" applyAlignment="1" applyProtection="1">
      <alignment horizontal="center" vertical="center"/>
    </xf>
    <xf numFmtId="10" fontId="5" fillId="0" borderId="1" xfId="2" applyNumberFormat="1" applyFont="1" applyBorder="1" applyAlignment="1" applyProtection="1">
      <alignment horizontal="center" vertical="center"/>
    </xf>
    <xf numFmtId="10" fontId="5" fillId="0" borderId="18" xfId="2" applyNumberFormat="1" applyFont="1" applyBorder="1" applyAlignment="1" applyProtection="1">
      <alignment horizontal="center" vertical="center"/>
    </xf>
    <xf numFmtId="10" fontId="5" fillId="0" borderId="14" xfId="2" applyNumberFormat="1" applyFont="1" applyBorder="1" applyAlignment="1" applyProtection="1">
      <alignment horizontal="center" vertical="center"/>
    </xf>
    <xf numFmtId="10" fontId="5" fillId="0" borderId="16" xfId="2" applyNumberFormat="1" applyFont="1" applyBorder="1" applyAlignment="1" applyProtection="1">
      <alignment horizontal="center" vertical="center"/>
    </xf>
    <xf numFmtId="10" fontId="5" fillId="0" borderId="7" xfId="2" applyNumberFormat="1" applyFont="1" applyBorder="1" applyAlignment="1" applyProtection="1">
      <alignment horizontal="center" vertical="center"/>
    </xf>
    <xf numFmtId="0" fontId="4" fillId="4" borderId="26" xfId="0" applyFont="1" applyFill="1" applyBorder="1" applyAlignment="1">
      <alignment horizontal="center" vertical="center"/>
    </xf>
    <xf numFmtId="10" fontId="4" fillId="4" borderId="27" xfId="2" applyNumberFormat="1" applyFont="1" applyFill="1" applyBorder="1" applyAlignment="1" applyProtection="1">
      <alignment horizontal="center" vertical="center"/>
    </xf>
    <xf numFmtId="4" fontId="0" fillId="0" borderId="0" xfId="0" applyNumberFormat="1" applyAlignment="1">
      <alignment horizontal="center"/>
    </xf>
    <xf numFmtId="1" fontId="5" fillId="0" borderId="13" xfId="0" applyNumberFormat="1" applyFont="1" applyBorder="1" applyAlignment="1">
      <alignment horizontal="center" vertical="center"/>
    </xf>
    <xf numFmtId="1" fontId="5" fillId="0" borderId="1" xfId="0" applyNumberFormat="1" applyFont="1" applyBorder="1" applyAlignment="1">
      <alignment horizontal="center" vertical="center"/>
    </xf>
    <xf numFmtId="1" fontId="5" fillId="0" borderId="18" xfId="0" applyNumberFormat="1" applyFont="1" applyBorder="1" applyAlignment="1">
      <alignment horizontal="center" vertical="center"/>
    </xf>
    <xf numFmtId="4" fontId="5" fillId="0" borderId="0" xfId="0" applyNumberFormat="1" applyFont="1" applyAlignment="1">
      <alignment horizontal="center" vertical="top"/>
    </xf>
    <xf numFmtId="0" fontId="4" fillId="3" borderId="9" xfId="0" applyFont="1" applyFill="1" applyBorder="1" applyAlignment="1">
      <alignment horizontal="center" vertical="center" wrapText="1"/>
    </xf>
    <xf numFmtId="1" fontId="5" fillId="0" borderId="11" xfId="0" applyNumberFormat="1" applyFont="1" applyBorder="1" applyAlignment="1">
      <alignment horizontal="center" vertical="center"/>
    </xf>
    <xf numFmtId="0" fontId="5" fillId="0" borderId="0" xfId="0" applyFont="1" applyAlignment="1">
      <alignment vertical="center"/>
    </xf>
    <xf numFmtId="164" fontId="5" fillId="0" borderId="28" xfId="0" applyNumberFormat="1" applyFont="1" applyBorder="1" applyAlignment="1">
      <alignment horizontal="center" vertical="center"/>
    </xf>
    <xf numFmtId="0" fontId="5" fillId="0" borderId="4" xfId="0" applyFont="1" applyBorder="1" applyAlignment="1">
      <alignment horizontal="center" vertical="center" wrapText="1"/>
    </xf>
    <xf numFmtId="10" fontId="5" fillId="0" borderId="5" xfId="2" applyNumberFormat="1" applyFont="1" applyBorder="1" applyAlignment="1" applyProtection="1">
      <alignment horizontal="center" vertical="center"/>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10" fontId="5" fillId="0" borderId="19" xfId="2" applyNumberFormat="1" applyFont="1" applyBorder="1" applyAlignment="1" applyProtection="1">
      <alignment horizontal="center" vertical="center"/>
    </xf>
    <xf numFmtId="10" fontId="4" fillId="3" borderId="22" xfId="0" applyNumberFormat="1" applyFont="1" applyFill="1" applyBorder="1" applyAlignment="1">
      <alignment horizontal="center" vertical="center"/>
    </xf>
    <xf numFmtId="0" fontId="5" fillId="0" borderId="1" xfId="0" applyFont="1" applyBorder="1" applyAlignment="1">
      <alignment horizontal="center" vertical="center"/>
    </xf>
    <xf numFmtId="0" fontId="4" fillId="0" borderId="0" xfId="0" applyFont="1" applyBorder="1" applyAlignment="1">
      <alignment vertical="center"/>
    </xf>
    <xf numFmtId="0" fontId="4" fillId="3" borderId="30" xfId="0" applyFont="1" applyFill="1" applyBorder="1" applyAlignment="1">
      <alignment horizontal="center" vertical="center" wrapText="1"/>
    </xf>
    <xf numFmtId="10" fontId="5" fillId="0" borderId="11" xfId="0" applyNumberFormat="1" applyFont="1" applyBorder="1" applyAlignment="1">
      <alignment horizontal="center" vertical="center"/>
    </xf>
    <xf numFmtId="0" fontId="0" fillId="0" borderId="30" xfId="0" applyBorder="1"/>
    <xf numFmtId="165" fontId="5" fillId="0" borderId="13" xfId="0" applyNumberFormat="1" applyFont="1" applyBorder="1" applyAlignment="1">
      <alignment horizontal="center" vertical="center"/>
    </xf>
    <xf numFmtId="165" fontId="4" fillId="0" borderId="14" xfId="0" applyNumberFormat="1" applyFont="1" applyBorder="1" applyAlignment="1">
      <alignment horizontal="center" vertical="center"/>
    </xf>
    <xf numFmtId="165" fontId="5" fillId="0" borderId="1" xfId="0" applyNumberFormat="1" applyFont="1" applyBorder="1" applyAlignment="1">
      <alignment horizontal="center" vertical="center"/>
    </xf>
    <xf numFmtId="165" fontId="5" fillId="0" borderId="18" xfId="0" applyNumberFormat="1" applyFont="1" applyBorder="1" applyAlignment="1">
      <alignment horizontal="center" vertical="center"/>
    </xf>
    <xf numFmtId="165" fontId="4" fillId="0" borderId="16" xfId="0" applyNumberFormat="1" applyFont="1" applyBorder="1" applyAlignment="1">
      <alignment horizontal="center" vertical="center"/>
    </xf>
    <xf numFmtId="165" fontId="5" fillId="0" borderId="11" xfId="0" applyNumberFormat="1" applyFont="1" applyBorder="1" applyAlignment="1">
      <alignment horizontal="center" vertical="center"/>
    </xf>
    <xf numFmtId="165" fontId="4" fillId="0" borderId="7" xfId="0" applyNumberFormat="1" applyFont="1" applyBorder="1" applyAlignment="1">
      <alignment horizontal="center" vertical="center"/>
    </xf>
    <xf numFmtId="0" fontId="4" fillId="3" borderId="31"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5" fillId="0" borderId="12" xfId="0" applyFont="1" applyBorder="1" applyAlignment="1">
      <alignment horizontal="center" vertical="center" wrapText="1"/>
    </xf>
    <xf numFmtId="166" fontId="5" fillId="0" borderId="13" xfId="0" applyNumberFormat="1" applyFont="1" applyBorder="1" applyAlignment="1">
      <alignment horizontal="center" vertical="center" wrapText="1"/>
    </xf>
    <xf numFmtId="0" fontId="5" fillId="0" borderId="33" xfId="0" applyFont="1" applyBorder="1" applyAlignment="1">
      <alignment horizontal="center" vertical="center" wrapText="1"/>
    </xf>
    <xf numFmtId="9" fontId="5" fillId="0" borderId="12" xfId="2" applyFont="1" applyBorder="1" applyAlignment="1" applyProtection="1">
      <alignment horizontal="center" vertical="center" wrapText="1"/>
    </xf>
    <xf numFmtId="168" fontId="4" fillId="0" borderId="14" xfId="1" applyNumberFormat="1" applyFont="1" applyBorder="1" applyAlignment="1" applyProtection="1">
      <alignment horizontal="center" vertical="center" wrapText="1"/>
    </xf>
    <xf numFmtId="10" fontId="5" fillId="0" borderId="12" xfId="2" applyNumberFormat="1" applyFont="1" applyBorder="1" applyAlignment="1" applyProtection="1">
      <alignment horizontal="center" vertical="center" wrapText="1"/>
    </xf>
    <xf numFmtId="166" fontId="5" fillId="0" borderId="1" xfId="0" applyNumberFormat="1" applyFont="1" applyBorder="1" applyAlignment="1">
      <alignment horizontal="center" vertical="center" wrapText="1"/>
    </xf>
    <xf numFmtId="0" fontId="5" fillId="0" borderId="34" xfId="0" applyFont="1" applyBorder="1" applyAlignment="1">
      <alignment horizontal="center" vertical="center" wrapText="1"/>
    </xf>
    <xf numFmtId="9" fontId="5" fillId="0" borderId="15" xfId="2" applyFont="1" applyBorder="1" applyAlignment="1" applyProtection="1">
      <alignment horizontal="center" vertical="center" wrapText="1"/>
    </xf>
    <xf numFmtId="168" fontId="4" fillId="0" borderId="16" xfId="1" applyNumberFormat="1" applyFont="1" applyBorder="1" applyAlignment="1" applyProtection="1">
      <alignment horizontal="center" vertical="center" wrapText="1"/>
    </xf>
    <xf numFmtId="10" fontId="5" fillId="0" borderId="15" xfId="2" applyNumberFormat="1" applyFont="1" applyBorder="1" applyAlignment="1" applyProtection="1">
      <alignment horizontal="center" vertical="center" wrapText="1"/>
    </xf>
    <xf numFmtId="0" fontId="5" fillId="0" borderId="6" xfId="0" applyFont="1" applyBorder="1" applyAlignment="1">
      <alignment horizontal="center" vertical="center" wrapText="1"/>
    </xf>
    <xf numFmtId="166" fontId="5" fillId="0" borderId="11" xfId="0" applyNumberFormat="1" applyFont="1" applyBorder="1" applyAlignment="1">
      <alignment horizontal="center" vertical="center" wrapText="1"/>
    </xf>
    <xf numFmtId="0" fontId="5" fillId="0" borderId="35" xfId="0" applyFont="1" applyBorder="1" applyAlignment="1">
      <alignment horizontal="center" vertical="center" wrapText="1"/>
    </xf>
    <xf numFmtId="9" fontId="5" fillId="0" borderId="6" xfId="2" applyFont="1" applyBorder="1" applyAlignment="1" applyProtection="1">
      <alignment horizontal="center" vertical="center" wrapText="1"/>
    </xf>
    <xf numFmtId="168" fontId="4" fillId="0" borderId="7" xfId="1" applyNumberFormat="1" applyFont="1" applyBorder="1" applyAlignment="1" applyProtection="1">
      <alignment horizontal="center" vertical="center" wrapText="1"/>
    </xf>
    <xf numFmtId="10" fontId="5" fillId="0" borderId="6" xfId="2" applyNumberFormat="1" applyFont="1" applyBorder="1" applyAlignment="1" applyProtection="1">
      <alignment horizontal="center" vertical="center" wrapText="1"/>
    </xf>
    <xf numFmtId="0" fontId="4" fillId="3" borderId="20" xfId="0" applyFont="1" applyFill="1" applyBorder="1" applyAlignment="1">
      <alignment horizontal="center" vertical="center" wrapText="1"/>
    </xf>
    <xf numFmtId="0" fontId="4" fillId="3" borderId="22" xfId="0" applyFont="1" applyFill="1" applyBorder="1" applyAlignment="1">
      <alignment horizontal="center" vertical="center" wrapText="1"/>
    </xf>
    <xf numFmtId="166" fontId="5" fillId="0" borderId="14" xfId="0" applyNumberFormat="1" applyFont="1" applyBorder="1" applyAlignment="1">
      <alignment horizontal="center" vertical="center" wrapText="1"/>
    </xf>
    <xf numFmtId="166" fontId="5" fillId="0" borderId="16" xfId="0" applyNumberFormat="1" applyFont="1" applyBorder="1" applyAlignment="1">
      <alignment horizontal="center" vertical="center" wrapText="1"/>
    </xf>
    <xf numFmtId="0" fontId="5" fillId="6" borderId="15" xfId="0" applyFont="1" applyFill="1" applyBorder="1" applyAlignment="1">
      <alignment horizontal="center" vertical="center" wrapText="1"/>
    </xf>
    <xf numFmtId="0" fontId="5" fillId="6" borderId="17" xfId="0" applyFont="1" applyFill="1" applyBorder="1" applyAlignment="1">
      <alignment horizontal="center" vertical="center" wrapText="1"/>
    </xf>
    <xf numFmtId="166" fontId="5" fillId="0" borderId="18" xfId="0" applyNumberFormat="1" applyFont="1" applyBorder="1" applyAlignment="1">
      <alignment horizontal="center" vertical="center" wrapText="1"/>
    </xf>
    <xf numFmtId="166" fontId="5" fillId="0" borderId="19" xfId="0" applyNumberFormat="1" applyFont="1" applyBorder="1" applyAlignment="1">
      <alignment horizontal="center" vertical="center" wrapText="1"/>
    </xf>
    <xf numFmtId="166" fontId="4" fillId="3" borderId="21" xfId="0" applyNumberFormat="1" applyFont="1" applyFill="1" applyBorder="1" applyAlignment="1">
      <alignment horizontal="center" vertical="center" wrapText="1"/>
    </xf>
    <xf numFmtId="166" fontId="4" fillId="6" borderId="21" xfId="0" applyNumberFormat="1" applyFont="1" applyFill="1" applyBorder="1" applyAlignment="1">
      <alignment horizontal="center" vertical="center" wrapText="1"/>
    </xf>
    <xf numFmtId="166" fontId="4" fillId="6" borderId="22" xfId="0" applyNumberFormat="1" applyFont="1" applyFill="1" applyBorder="1" applyAlignment="1">
      <alignment horizontal="center" vertical="center" wrapText="1"/>
    </xf>
    <xf numFmtId="0" fontId="5" fillId="0" borderId="0" xfId="0" applyFont="1" applyBorder="1" applyAlignment="1">
      <alignment horizontal="center" vertical="center"/>
    </xf>
    <xf numFmtId="169" fontId="5" fillId="0" borderId="0" xfId="3" applyNumberFormat="1" applyFont="1" applyBorder="1" applyAlignment="1" applyProtection="1">
      <alignment horizontal="center" vertical="center"/>
    </xf>
    <xf numFmtId="169" fontId="5" fillId="0" borderId="0" xfId="0" applyNumberFormat="1" applyFont="1" applyBorder="1" applyAlignment="1">
      <alignment horizontal="center" vertical="center"/>
    </xf>
    <xf numFmtId="0" fontId="7" fillId="0" borderId="0" xfId="0" applyFont="1" applyBorder="1" applyAlignment="1">
      <alignment horizontal="center" vertical="center"/>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4" fontId="5" fillId="0" borderId="13" xfId="3" applyNumberFormat="1" applyFont="1" applyBorder="1" applyAlignment="1" applyProtection="1">
      <alignment horizontal="center" vertical="center"/>
    </xf>
    <xf numFmtId="4" fontId="7" fillId="0" borderId="14" xfId="3" applyNumberFormat="1" applyFont="1" applyBorder="1" applyAlignment="1" applyProtection="1">
      <alignment horizontal="center" vertical="center"/>
    </xf>
    <xf numFmtId="4" fontId="5" fillId="0" borderId="1" xfId="3" applyNumberFormat="1" applyFont="1" applyBorder="1" applyAlignment="1" applyProtection="1">
      <alignment horizontal="center" vertical="center"/>
    </xf>
    <xf numFmtId="4" fontId="7" fillId="0" borderId="16" xfId="3" applyNumberFormat="1" applyFont="1" applyBorder="1" applyAlignment="1" applyProtection="1">
      <alignment horizontal="center" vertical="center"/>
    </xf>
    <xf numFmtId="4" fontId="5" fillId="0" borderId="11" xfId="3" applyNumberFormat="1" applyFont="1" applyBorder="1" applyAlignment="1" applyProtection="1">
      <alignment horizontal="center" vertical="center"/>
    </xf>
    <xf numFmtId="4" fontId="7" fillId="0" borderId="7" xfId="3" applyNumberFormat="1" applyFont="1" applyBorder="1" applyAlignment="1" applyProtection="1">
      <alignment horizontal="center" vertical="center"/>
    </xf>
    <xf numFmtId="4" fontId="7" fillId="0" borderId="5" xfId="3" applyNumberFormat="1" applyFont="1" applyBorder="1" applyAlignment="1" applyProtection="1">
      <alignment horizontal="center" vertical="center"/>
    </xf>
    <xf numFmtId="169" fontId="5" fillId="0" borderId="0" xfId="3" applyNumberFormat="1" applyFont="1" applyBorder="1" applyAlignment="1" applyProtection="1">
      <alignment horizontal="left" vertical="center"/>
    </xf>
    <xf numFmtId="167" fontId="5" fillId="0" borderId="0" xfId="3" applyNumberFormat="1" applyFont="1" applyBorder="1" applyAlignment="1" applyProtection="1">
      <alignment horizontal="center" vertical="center"/>
    </xf>
    <xf numFmtId="0" fontId="7" fillId="3" borderId="20" xfId="0" applyFont="1" applyFill="1" applyBorder="1" applyAlignment="1">
      <alignment horizontal="center" vertical="center"/>
    </xf>
    <xf numFmtId="0" fontId="7" fillId="3" borderId="21" xfId="0" applyFont="1" applyFill="1" applyBorder="1" applyAlignment="1">
      <alignment horizontal="center" vertical="center"/>
    </xf>
    <xf numFmtId="169" fontId="7" fillId="3" borderId="22" xfId="0" applyNumberFormat="1" applyFont="1" applyFill="1" applyBorder="1" applyAlignment="1">
      <alignment horizontal="center" vertical="center" wrapText="1"/>
    </xf>
    <xf numFmtId="4" fontId="7" fillId="0" borderId="14" xfId="0" applyNumberFormat="1" applyFont="1" applyBorder="1" applyAlignment="1">
      <alignment horizontal="center" vertical="center"/>
    </xf>
    <xf numFmtId="0" fontId="7" fillId="3" borderId="9" xfId="0" applyFont="1" applyFill="1" applyBorder="1" applyAlignment="1">
      <alignment horizontal="center" vertical="center" wrapText="1"/>
    </xf>
    <xf numFmtId="0" fontId="8" fillId="0" borderId="15" xfId="0" applyFont="1" applyBorder="1" applyAlignment="1">
      <alignment horizontal="center" vertical="center"/>
    </xf>
    <xf numFmtId="10" fontId="8" fillId="0" borderId="16" xfId="2" applyNumberFormat="1" applyFont="1" applyBorder="1" applyAlignment="1" applyProtection="1">
      <alignment horizontal="center" vertical="center"/>
    </xf>
    <xf numFmtId="0" fontId="8" fillId="0" borderId="6" xfId="0" applyFont="1" applyBorder="1" applyAlignment="1">
      <alignment horizontal="center" vertical="center"/>
    </xf>
    <xf numFmtId="10" fontId="8" fillId="0" borderId="7" xfId="2" applyNumberFormat="1" applyFont="1" applyBorder="1" applyAlignment="1" applyProtection="1">
      <alignment horizontal="center" vertical="center"/>
    </xf>
    <xf numFmtId="170" fontId="5" fillId="0" borderId="13" xfId="3" applyNumberFormat="1" applyFont="1" applyBorder="1" applyAlignment="1" applyProtection="1">
      <alignment horizontal="center" vertical="center"/>
    </xf>
    <xf numFmtId="170" fontId="5" fillId="0" borderId="1" xfId="3" applyNumberFormat="1" applyFont="1" applyBorder="1" applyAlignment="1" applyProtection="1">
      <alignment horizontal="center" vertical="center"/>
    </xf>
    <xf numFmtId="170" fontId="5" fillId="0" borderId="18" xfId="3" applyNumberFormat="1" applyFont="1" applyBorder="1" applyAlignment="1" applyProtection="1">
      <alignment horizontal="center" vertical="center"/>
    </xf>
    <xf numFmtId="164" fontId="10" fillId="0" borderId="11" xfId="0" applyNumberFormat="1" applyFont="1" applyBorder="1" applyAlignment="1">
      <alignment horizontal="center" vertical="center"/>
    </xf>
    <xf numFmtId="0" fontId="5" fillId="0" borderId="0" xfId="0" applyFont="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5" fillId="0" borderId="1" xfId="0" applyFont="1" applyBorder="1" applyAlignment="1">
      <alignment horizontal="center" vertical="center" wrapText="1"/>
    </xf>
    <xf numFmtId="167" fontId="5" fillId="0" borderId="1" xfId="1" applyFont="1" applyBorder="1" applyAlignment="1" applyProtection="1">
      <alignment horizontal="center" vertical="center"/>
    </xf>
    <xf numFmtId="167" fontId="5" fillId="0" borderId="1" xfId="0" applyNumberFormat="1" applyFont="1" applyBorder="1" applyAlignment="1">
      <alignment horizontal="center" vertical="center"/>
    </xf>
    <xf numFmtId="167" fontId="4" fillId="3" borderId="1" xfId="0" applyNumberFormat="1" applyFont="1" applyFill="1" applyBorder="1" applyAlignment="1">
      <alignment horizontal="center" vertical="center"/>
    </xf>
    <xf numFmtId="0" fontId="14" fillId="0" borderId="0" xfId="0" applyFont="1"/>
    <xf numFmtId="0" fontId="15" fillId="0" borderId="0" xfId="0" applyFont="1"/>
    <xf numFmtId="10" fontId="0" fillId="0" borderId="0" xfId="0" applyNumberFormat="1"/>
    <xf numFmtId="0" fontId="6" fillId="3" borderId="3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17" fillId="0" borderId="0" xfId="4"/>
    <xf numFmtId="0" fontId="20" fillId="0" borderId="0" xfId="4" applyFont="1"/>
    <xf numFmtId="0" fontId="25" fillId="0" borderId="38" xfId="4" applyFont="1" applyBorder="1" applyAlignment="1">
      <alignment horizontal="center" vertical="center" wrapText="1"/>
    </xf>
    <xf numFmtId="0" fontId="23" fillId="0" borderId="39" xfId="4" applyFont="1" applyBorder="1" applyAlignment="1">
      <alignment horizontal="center" vertical="center" wrapText="1"/>
    </xf>
    <xf numFmtId="172" fontId="23" fillId="0" borderId="41" xfId="5" applyNumberFormat="1" applyFont="1" applyFill="1" applyBorder="1" applyAlignment="1" applyProtection="1">
      <alignment horizontal="center" vertical="center" wrapText="1"/>
    </xf>
    <xf numFmtId="0" fontId="23" fillId="0" borderId="38" xfId="4" applyFont="1" applyBorder="1" applyAlignment="1">
      <alignment horizontal="center" vertical="center" wrapText="1"/>
    </xf>
    <xf numFmtId="0" fontId="20" fillId="0" borderId="39" xfId="4" applyFont="1" applyBorder="1" applyAlignment="1">
      <alignment horizontal="center" vertical="center" wrapText="1"/>
    </xf>
    <xf numFmtId="172" fontId="20" fillId="0" borderId="40" xfId="5" applyNumberFormat="1" applyFont="1" applyFill="1" applyBorder="1" applyAlignment="1" applyProtection="1">
      <alignment horizontal="center" vertical="center" wrapText="1"/>
    </xf>
    <xf numFmtId="0" fontId="23" fillId="0" borderId="39" xfId="4" applyFont="1" applyFill="1" applyBorder="1" applyAlignment="1">
      <alignment horizontal="center" vertical="center" wrapText="1"/>
    </xf>
    <xf numFmtId="0" fontId="18" fillId="0" borderId="43" xfId="4" applyFont="1" applyBorder="1" applyAlignment="1">
      <alignment horizontal="center" vertical="center" wrapText="1"/>
    </xf>
    <xf numFmtId="0" fontId="19" fillId="0" borderId="43" xfId="4" applyFont="1" applyBorder="1" applyAlignment="1">
      <alignment horizontal="center" vertical="center" wrapText="1"/>
    </xf>
    <xf numFmtId="172" fontId="20" fillId="0" borderId="40" xfId="4" applyNumberFormat="1" applyFont="1" applyFill="1" applyBorder="1" applyAlignment="1">
      <alignment horizontal="center" vertical="center" wrapText="1"/>
    </xf>
    <xf numFmtId="172" fontId="18" fillId="0" borderId="41" xfId="5" applyNumberFormat="1" applyFont="1" applyFill="1" applyBorder="1" applyAlignment="1" applyProtection="1">
      <alignment horizontal="center" vertical="center" wrapText="1"/>
    </xf>
    <xf numFmtId="0" fontId="19" fillId="0" borderId="0" xfId="4" applyFont="1" applyBorder="1" applyAlignment="1">
      <alignment horizontal="center"/>
    </xf>
    <xf numFmtId="0" fontId="26" fillId="0" borderId="0" xfId="4" applyFont="1" applyBorder="1" applyAlignment="1">
      <alignment horizontal="center"/>
    </xf>
    <xf numFmtId="171" fontId="17" fillId="0" borderId="0" xfId="4" applyNumberFormat="1" applyBorder="1"/>
    <xf numFmtId="40" fontId="23" fillId="0" borderId="41" xfId="5" applyNumberFormat="1" applyFont="1" applyFill="1" applyBorder="1" applyAlignment="1" applyProtection="1">
      <alignment horizontal="center" vertical="center" wrapText="1"/>
    </xf>
    <xf numFmtId="0" fontId="23" fillId="8" borderId="38" xfId="4" applyFont="1" applyFill="1" applyBorder="1" applyAlignment="1">
      <alignment horizontal="center" vertical="center" wrapText="1"/>
    </xf>
    <xf numFmtId="172" fontId="20" fillId="0" borderId="40" xfId="4" applyNumberFormat="1" applyFont="1" applyBorder="1" applyAlignment="1">
      <alignment horizontal="center" vertical="center" wrapText="1"/>
    </xf>
    <xf numFmtId="0" fontId="17" fillId="10" borderId="45" xfId="4" applyFill="1" applyBorder="1"/>
    <xf numFmtId="0" fontId="17" fillId="0" borderId="46" xfId="4" applyBorder="1"/>
    <xf numFmtId="0" fontId="17" fillId="0" borderId="48" xfId="4" applyBorder="1"/>
    <xf numFmtId="43" fontId="29" fillId="0" borderId="0" xfId="6" applyFont="1"/>
    <xf numFmtId="43" fontId="25" fillId="0" borderId="0" xfId="6"/>
    <xf numFmtId="9" fontId="25" fillId="0" borderId="0" xfId="6" applyNumberFormat="1"/>
    <xf numFmtId="0" fontId="27" fillId="0" borderId="0" xfId="4" applyFont="1" applyAlignment="1">
      <alignment horizontal="center" vertical="center"/>
    </xf>
    <xf numFmtId="0" fontId="30" fillId="0" borderId="44" xfId="4" applyFont="1" applyBorder="1" applyAlignment="1">
      <alignment horizontal="center" vertical="center"/>
    </xf>
    <xf numFmtId="0" fontId="30" fillId="0" borderId="44" xfId="4" applyFont="1" applyBorder="1" applyAlignment="1">
      <alignment horizontal="center" vertical="center" wrapText="1"/>
    </xf>
    <xf numFmtId="0" fontId="30" fillId="0" borderId="44" xfId="4" applyFont="1" applyFill="1" applyBorder="1" applyAlignment="1">
      <alignment horizontal="center" vertical="center" wrapText="1"/>
    </xf>
    <xf numFmtId="0" fontId="31" fillId="0" borderId="44" xfId="4" applyFont="1" applyBorder="1" applyAlignment="1">
      <alignment horizontal="center" vertical="center"/>
    </xf>
    <xf numFmtId="0" fontId="31" fillId="0" borderId="44" xfId="4" applyFont="1" applyBorder="1" applyAlignment="1">
      <alignment horizontal="center" vertical="center" wrapText="1"/>
    </xf>
    <xf numFmtId="0" fontId="31" fillId="0" borderId="44" xfId="4" applyFont="1" applyBorder="1"/>
    <xf numFmtId="0" fontId="31" fillId="0" borderId="44" xfId="4" applyFont="1" applyBorder="1" applyAlignment="1">
      <alignment vertical="center" wrapText="1"/>
    </xf>
    <xf numFmtId="9" fontId="31" fillId="0" borderId="44" xfId="7" applyFont="1" applyFill="1" applyBorder="1" applyAlignment="1" applyProtection="1"/>
    <xf numFmtId="171" fontId="31" fillId="0" borderId="44" xfId="4" applyNumberFormat="1" applyFont="1" applyBorder="1"/>
    <xf numFmtId="171" fontId="31" fillId="0" borderId="44" xfId="5" applyFont="1" applyFill="1" applyBorder="1" applyAlignment="1" applyProtection="1"/>
    <xf numFmtId="171" fontId="31" fillId="0" borderId="44" xfId="4" applyNumberFormat="1" applyFont="1" applyBorder="1" applyAlignment="1">
      <alignment horizontal="center" vertical="center"/>
    </xf>
    <xf numFmtId="171" fontId="31" fillId="0" borderId="44" xfId="4" applyNumberFormat="1" applyFont="1" applyBorder="1" applyAlignment="1">
      <alignment vertical="center"/>
    </xf>
    <xf numFmtId="0" fontId="26" fillId="0" borderId="0" xfId="4" applyFont="1"/>
    <xf numFmtId="171" fontId="30" fillId="0" borderId="44" xfId="4" applyNumberFormat="1" applyFont="1" applyBorder="1"/>
    <xf numFmtId="0" fontId="26" fillId="0" borderId="0" xfId="4" applyFont="1" applyBorder="1" applyAlignment="1"/>
    <xf numFmtId="0" fontId="32" fillId="0" borderId="0" xfId="4" applyFont="1" applyBorder="1" applyAlignment="1">
      <alignment horizontal="center"/>
    </xf>
    <xf numFmtId="0" fontId="33" fillId="0" borderId="44" xfId="4" applyFont="1" applyBorder="1" applyAlignment="1">
      <alignment horizontal="center" vertical="center" wrapText="1"/>
    </xf>
    <xf numFmtId="0" fontId="32" fillId="0" borderId="44" xfId="4" applyFont="1" applyBorder="1" applyAlignment="1">
      <alignment horizontal="center" vertical="center" wrapText="1"/>
    </xf>
    <xf numFmtId="49" fontId="32" fillId="0" borderId="44" xfId="4" applyNumberFormat="1" applyFont="1" applyBorder="1" applyAlignment="1">
      <alignment horizontal="justify"/>
    </xf>
    <xf numFmtId="171" fontId="32" fillId="0" borderId="44" xfId="4" applyNumberFormat="1" applyFont="1" applyBorder="1" applyAlignment="1">
      <alignment horizontal="center" vertical="center" wrapText="1"/>
    </xf>
    <xf numFmtId="49" fontId="32" fillId="0" borderId="44" xfId="4" applyNumberFormat="1" applyFont="1" applyBorder="1" applyAlignment="1">
      <alignment horizontal="center" vertical="center" wrapText="1"/>
    </xf>
    <xf numFmtId="174" fontId="32" fillId="0" borderId="44" xfId="4" applyNumberFormat="1" applyFont="1" applyBorder="1" applyAlignment="1">
      <alignment horizontal="center"/>
    </xf>
    <xf numFmtId="0" fontId="17" fillId="0" borderId="0" xfId="4"/>
    <xf numFmtId="2" fontId="23" fillId="0" borderId="41" xfId="5" applyNumberFormat="1" applyFont="1" applyFill="1" applyBorder="1" applyAlignment="1" applyProtection="1">
      <alignment horizontal="center" vertical="center" wrapText="1"/>
    </xf>
    <xf numFmtId="0" fontId="17" fillId="0" borderId="0" xfId="4"/>
    <xf numFmtId="0" fontId="23" fillId="0" borderId="41" xfId="5" applyNumberFormat="1" applyFont="1" applyFill="1" applyBorder="1" applyAlignment="1" applyProtection="1">
      <alignment horizontal="center" vertical="center" wrapText="1"/>
    </xf>
    <xf numFmtId="43" fontId="26" fillId="0" borderId="0" xfId="4" applyNumberFormat="1" applyFont="1" applyBorder="1" applyAlignment="1">
      <alignment horizontal="center"/>
    </xf>
    <xf numFmtId="4" fontId="26" fillId="0" borderId="0" xfId="4" applyNumberFormat="1" applyFont="1" applyBorder="1" applyAlignment="1">
      <alignment horizontal="center"/>
    </xf>
    <xf numFmtId="43" fontId="26" fillId="9" borderId="47" xfId="4" applyNumberFormat="1" applyFont="1" applyFill="1" applyBorder="1" applyAlignment="1">
      <alignment horizontal="center"/>
    </xf>
    <xf numFmtId="43" fontId="17" fillId="0" borderId="0" xfId="4" applyNumberFormat="1"/>
    <xf numFmtId="0" fontId="30" fillId="0" borderId="0" xfId="4" applyFont="1" applyBorder="1" applyAlignment="1">
      <alignment horizontal="center"/>
    </xf>
    <xf numFmtId="171" fontId="30" fillId="0" borderId="0" xfId="4" applyNumberFormat="1" applyFont="1" applyBorder="1"/>
    <xf numFmtId="173" fontId="31" fillId="0" borderId="44" xfId="4" applyNumberFormat="1" applyFont="1" applyBorder="1" applyAlignment="1">
      <alignment horizontal="center" vertical="center"/>
    </xf>
    <xf numFmtId="173" fontId="31" fillId="0" borderId="44" xfId="4" applyNumberFormat="1" applyFont="1" applyBorder="1" applyAlignment="1">
      <alignment vertical="center"/>
    </xf>
    <xf numFmtId="173" fontId="33" fillId="0" borderId="44" xfId="4" applyNumberFormat="1" applyFont="1" applyBorder="1" applyAlignment="1">
      <alignment horizontal="center" vertical="center"/>
    </xf>
    <xf numFmtId="0" fontId="40" fillId="11" borderId="0" xfId="0" applyFont="1" applyFill="1" applyBorder="1" applyAlignment="1">
      <alignment vertical="center"/>
    </xf>
    <xf numFmtId="0" fontId="40" fillId="8" borderId="0" xfId="0" applyFont="1" applyFill="1" applyBorder="1" applyAlignment="1">
      <alignment horizontal="center" vertical="center" wrapText="1"/>
    </xf>
    <xf numFmtId="164" fontId="39" fillId="8" borderId="0" xfId="0" applyNumberFormat="1" applyFont="1" applyFill="1" applyBorder="1" applyAlignment="1">
      <alignment horizontal="center" vertical="center"/>
    </xf>
    <xf numFmtId="4" fontId="39" fillId="8" borderId="0" xfId="0" applyNumberFormat="1" applyFont="1" applyFill="1" applyBorder="1" applyAlignment="1">
      <alignment horizontal="center" vertical="center"/>
    </xf>
    <xf numFmtId="164" fontId="40" fillId="8" borderId="0" xfId="0" applyNumberFormat="1" applyFont="1" applyFill="1" applyBorder="1" applyAlignment="1">
      <alignment horizontal="center" vertical="center"/>
    </xf>
    <xf numFmtId="164" fontId="40" fillId="11" borderId="0" xfId="0" applyNumberFormat="1" applyFont="1" applyFill="1" applyBorder="1" applyAlignment="1">
      <alignment horizontal="center" vertical="center"/>
    </xf>
    <xf numFmtId="0" fontId="5" fillId="0" borderId="13" xfId="0" applyFont="1" applyBorder="1" applyAlignment="1">
      <alignment horizontal="center" vertical="center" wrapText="1"/>
    </xf>
    <xf numFmtId="0" fontId="10" fillId="0" borderId="11" xfId="0" applyFont="1" applyBorder="1" applyAlignment="1">
      <alignment horizontal="center" vertical="center" wrapText="1"/>
    </xf>
    <xf numFmtId="0" fontId="4" fillId="3" borderId="13" xfId="0" applyFont="1" applyFill="1" applyBorder="1" applyAlignment="1">
      <alignment horizontal="center" vertical="center" wrapText="1"/>
    </xf>
    <xf numFmtId="164" fontId="4" fillId="3" borderId="13" xfId="0" applyNumberFormat="1" applyFont="1" applyFill="1" applyBorder="1" applyAlignment="1">
      <alignment horizontal="center" vertical="center"/>
    </xf>
    <xf numFmtId="0" fontId="43" fillId="8" borderId="0" xfId="4" applyFont="1" applyFill="1" applyBorder="1" applyAlignment="1">
      <alignment horizontal="center" vertical="center" wrapText="1"/>
    </xf>
    <xf numFmtId="171" fontId="43" fillId="8" borderId="0" xfId="4" applyNumberFormat="1" applyFont="1" applyFill="1" applyBorder="1" applyAlignment="1">
      <alignment horizontal="center" vertical="center" wrapText="1"/>
    </xf>
    <xf numFmtId="173" fontId="43" fillId="8" borderId="0" xfId="4" applyNumberFormat="1" applyFont="1" applyFill="1" applyBorder="1" applyAlignment="1">
      <alignment horizontal="center" vertical="center" wrapText="1"/>
    </xf>
    <xf numFmtId="0" fontId="27" fillId="0" borderId="51" xfId="4" applyFont="1" applyBorder="1" applyAlignment="1">
      <alignment horizontal="center" vertical="center" wrapText="1"/>
    </xf>
    <xf numFmtId="49" fontId="28" fillId="0" borderId="52" xfId="4" applyNumberFormat="1" applyFont="1" applyBorder="1" applyAlignment="1">
      <alignment horizontal="center" vertical="center" wrapText="1"/>
    </xf>
    <xf numFmtId="0" fontId="27" fillId="0" borderId="53" xfId="4" applyFont="1" applyBorder="1" applyAlignment="1">
      <alignment horizontal="center" vertical="center" wrapText="1"/>
    </xf>
    <xf numFmtId="171" fontId="28" fillId="9" borderId="54" xfId="4" applyNumberFormat="1" applyFont="1" applyFill="1" applyBorder="1" applyAlignment="1">
      <alignment horizontal="center" vertical="center" wrapText="1"/>
    </xf>
    <xf numFmtId="0" fontId="0" fillId="8" borderId="0" xfId="0" applyFill="1"/>
    <xf numFmtId="0" fontId="45" fillId="8" borderId="58" xfId="0" applyFont="1" applyFill="1" applyBorder="1" applyAlignment="1">
      <alignment horizontal="center" vertical="center" wrapText="1"/>
    </xf>
    <xf numFmtId="3" fontId="0" fillId="8" borderId="58" xfId="0" applyNumberFormat="1" applyFill="1" applyBorder="1" applyAlignment="1">
      <alignment horizontal="center" vertical="center" wrapText="1"/>
    </xf>
    <xf numFmtId="0" fontId="46" fillId="8" borderId="58" xfId="0" applyFont="1" applyFill="1" applyBorder="1" applyAlignment="1">
      <alignment horizontal="justify" vertical="center" wrapText="1"/>
    </xf>
    <xf numFmtId="2" fontId="48" fillId="8" borderId="58" xfId="0" applyNumberFormat="1" applyFont="1" applyFill="1" applyBorder="1" applyAlignment="1">
      <alignment horizontal="center" vertical="center" wrapText="1"/>
    </xf>
    <xf numFmtId="0" fontId="49" fillId="8" borderId="58" xfId="0" applyFont="1" applyFill="1" applyBorder="1" applyAlignment="1">
      <alignment horizontal="justify" vertical="center" wrapText="1"/>
    </xf>
    <xf numFmtId="0" fontId="53" fillId="8" borderId="58" xfId="0" applyFont="1" applyFill="1" applyBorder="1" applyAlignment="1">
      <alignment horizontal="left" vertical="center" wrapText="1"/>
    </xf>
    <xf numFmtId="0" fontId="49" fillId="8" borderId="58" xfId="0" applyFont="1" applyFill="1" applyBorder="1" applyAlignment="1">
      <alignment vertical="center" wrapText="1"/>
    </xf>
    <xf numFmtId="0" fontId="54" fillId="8" borderId="58" xfId="0" applyFont="1" applyFill="1" applyBorder="1" applyAlignment="1">
      <alignment horizontal="left" vertical="center" wrapText="1"/>
    </xf>
    <xf numFmtId="0" fontId="55" fillId="8" borderId="58" xfId="0" applyFont="1" applyFill="1" applyBorder="1" applyAlignment="1">
      <alignment vertical="center" wrapText="1"/>
    </xf>
    <xf numFmtId="2" fontId="0" fillId="8" borderId="58" xfId="0" applyNumberFormat="1" applyFill="1" applyBorder="1" applyAlignment="1">
      <alignment horizontal="center" vertical="center"/>
    </xf>
    <xf numFmtId="0" fontId="0" fillId="8" borderId="0" xfId="0" applyFill="1" applyAlignment="1">
      <alignment horizontal="center"/>
    </xf>
    <xf numFmtId="2" fontId="0" fillId="8" borderId="0" xfId="0" applyNumberFormat="1" applyFill="1" applyAlignment="1">
      <alignment horizontal="center" vertical="center"/>
    </xf>
    <xf numFmtId="2" fontId="44" fillId="8" borderId="59" xfId="0" applyNumberFormat="1" applyFont="1" applyFill="1" applyBorder="1" applyAlignment="1">
      <alignment horizontal="center" vertical="center" wrapText="1"/>
    </xf>
    <xf numFmtId="2" fontId="44" fillId="8" borderId="0" xfId="0" applyNumberFormat="1" applyFont="1" applyFill="1" applyBorder="1" applyAlignment="1">
      <alignment horizontal="center" vertical="center" wrapText="1"/>
    </xf>
    <xf numFmtId="4" fontId="0" fillId="8" borderId="0" xfId="0" applyNumberFormat="1" applyFill="1" applyAlignment="1">
      <alignment horizontal="center" vertical="center"/>
    </xf>
    <xf numFmtId="0" fontId="0" fillId="8" borderId="0" xfId="0" applyNumberFormat="1" applyFill="1" applyAlignment="1">
      <alignment horizontal="center" vertical="center"/>
    </xf>
    <xf numFmtId="0" fontId="17" fillId="0" borderId="0" xfId="4"/>
    <xf numFmtId="0" fontId="30" fillId="0" borderId="44" xfId="4" applyFont="1" applyBorder="1" applyAlignment="1">
      <alignment horizontal="center" vertical="center"/>
    </xf>
    <xf numFmtId="4" fontId="0" fillId="8" borderId="62" xfId="0" applyNumberFormat="1" applyFill="1" applyBorder="1" applyAlignment="1">
      <alignment horizontal="center" vertical="center"/>
    </xf>
    <xf numFmtId="0" fontId="58" fillId="8" borderId="30" xfId="0" applyFont="1" applyFill="1" applyBorder="1" applyAlignment="1">
      <alignment horizontal="center"/>
    </xf>
    <xf numFmtId="0" fontId="58" fillId="8" borderId="30" xfId="0" applyFont="1" applyFill="1" applyBorder="1" applyAlignment="1">
      <alignment horizontal="center" vertical="center"/>
    </xf>
    <xf numFmtId="3" fontId="59" fillId="8" borderId="30" xfId="0" applyNumberFormat="1" applyFont="1" applyFill="1" applyBorder="1" applyAlignment="1">
      <alignment horizontal="center" vertical="center" wrapText="1"/>
    </xf>
    <xf numFmtId="0" fontId="59" fillId="8" borderId="30" xfId="0" applyFont="1" applyFill="1" applyBorder="1" applyAlignment="1">
      <alignment horizontal="center" vertical="center" wrapText="1"/>
    </xf>
    <xf numFmtId="0" fontId="19" fillId="0" borderId="58" xfId="4" applyFont="1" applyBorder="1" applyAlignment="1">
      <alignment vertical="center" wrapText="1"/>
    </xf>
    <xf numFmtId="0" fontId="23" fillId="0" borderId="64" xfId="4" applyFont="1" applyBorder="1" applyAlignment="1">
      <alignment horizontal="center" vertical="center" wrapText="1"/>
    </xf>
    <xf numFmtId="0" fontId="19" fillId="0" borderId="58" xfId="4" applyFont="1" applyBorder="1" applyAlignment="1">
      <alignment horizontal="center" vertical="center" wrapText="1"/>
    </xf>
    <xf numFmtId="0" fontId="21" fillId="0" borderId="58" xfId="4" applyFont="1" applyBorder="1" applyAlignment="1">
      <alignment horizontal="center" vertical="center" wrapText="1"/>
    </xf>
    <xf numFmtId="172" fontId="22" fillId="0" borderId="58" xfId="5" applyNumberFormat="1" applyFont="1" applyFill="1" applyBorder="1" applyAlignment="1" applyProtection="1">
      <alignment horizontal="center" vertical="center" wrapText="1"/>
    </xf>
    <xf numFmtId="39" fontId="23" fillId="0" borderId="58" xfId="5" applyNumberFormat="1" applyFont="1" applyFill="1" applyBorder="1" applyAlignment="1" applyProtection="1">
      <alignment horizontal="center" vertical="center" wrapText="1"/>
    </xf>
    <xf numFmtId="39" fontId="24" fillId="0" borderId="58" xfId="5" applyNumberFormat="1" applyFont="1" applyFill="1" applyBorder="1" applyAlignment="1" applyProtection="1">
      <alignment horizontal="center" vertical="center" wrapText="1"/>
    </xf>
    <xf numFmtId="0" fontId="25" fillId="0" borderId="58" xfId="4" applyFont="1" applyBorder="1" applyAlignment="1">
      <alignment horizontal="center" vertical="center" wrapText="1"/>
    </xf>
    <xf numFmtId="0" fontId="23" fillId="0" borderId="58" xfId="4" applyFont="1" applyBorder="1" applyAlignment="1">
      <alignment horizontal="center" vertical="center" wrapText="1"/>
    </xf>
    <xf numFmtId="172" fontId="23" fillId="0" borderId="58" xfId="5" applyNumberFormat="1" applyFont="1" applyFill="1" applyBorder="1" applyAlignment="1" applyProtection="1">
      <alignment horizontal="center" vertical="center" wrapText="1"/>
    </xf>
    <xf numFmtId="0" fontId="20" fillId="0" borderId="58" xfId="4" applyFont="1" applyBorder="1" applyAlignment="1">
      <alignment horizontal="center" vertical="center" wrapText="1"/>
    </xf>
    <xf numFmtId="172" fontId="20" fillId="0" borderId="58" xfId="5" applyNumberFormat="1" applyFont="1" applyFill="1" applyBorder="1" applyAlignment="1" applyProtection="1">
      <alignment horizontal="center" vertical="center" wrapText="1"/>
    </xf>
    <xf numFmtId="0" fontId="23" fillId="0" borderId="58" xfId="4" applyFont="1" applyFill="1" applyBorder="1" applyAlignment="1">
      <alignment horizontal="center" vertical="center" wrapText="1"/>
    </xf>
    <xf numFmtId="2" fontId="36" fillId="0" borderId="58" xfId="1" applyNumberFormat="1" applyFont="1" applyBorder="1" applyAlignment="1">
      <alignment horizontal="center" vertical="center" wrapText="1"/>
    </xf>
    <xf numFmtId="2" fontId="23" fillId="0" borderId="58" xfId="5" applyNumberFormat="1" applyFont="1" applyFill="1" applyBorder="1" applyAlignment="1" applyProtection="1">
      <alignment horizontal="center" vertical="center" wrapText="1"/>
    </xf>
    <xf numFmtId="0" fontId="18" fillId="0" borderId="58" xfId="4" applyFont="1" applyBorder="1" applyAlignment="1">
      <alignment horizontal="center" vertical="center" wrapText="1"/>
    </xf>
    <xf numFmtId="172" fontId="20" fillId="0" borderId="58" xfId="4" applyNumberFormat="1" applyFont="1" applyFill="1" applyBorder="1" applyAlignment="1">
      <alignment horizontal="center" vertical="center" wrapText="1"/>
    </xf>
    <xf numFmtId="172" fontId="18" fillId="0" borderId="58" xfId="5" applyNumberFormat="1" applyFont="1" applyFill="1" applyBorder="1" applyAlignment="1" applyProtection="1">
      <alignment horizontal="center" vertical="center" wrapText="1"/>
    </xf>
    <xf numFmtId="0" fontId="4" fillId="3" borderId="66" xfId="0" applyFont="1" applyFill="1" applyBorder="1" applyAlignment="1">
      <alignment horizontal="center" vertical="center" wrapText="1"/>
    </xf>
    <xf numFmtId="164" fontId="8" fillId="8" borderId="67" xfId="0" applyNumberFormat="1" applyFont="1" applyFill="1" applyBorder="1" applyAlignment="1">
      <alignment horizontal="center" vertical="center"/>
    </xf>
    <xf numFmtId="164" fontId="5" fillId="0" borderId="62" xfId="0" applyNumberFormat="1" applyFont="1" applyBorder="1" applyAlignment="1">
      <alignment horizontal="center" vertical="center"/>
    </xf>
    <xf numFmtId="164" fontId="8" fillId="8" borderId="62" xfId="0" applyNumberFormat="1" applyFont="1" applyFill="1" applyBorder="1" applyAlignment="1">
      <alignment horizontal="center" vertical="center"/>
    </xf>
    <xf numFmtId="164" fontId="7" fillId="8" borderId="65" xfId="0" applyNumberFormat="1" applyFont="1" applyFill="1" applyBorder="1" applyAlignment="1">
      <alignment horizontal="center" vertical="center"/>
    </xf>
    <xf numFmtId="164" fontId="4" fillId="3" borderId="67" xfId="0" applyNumberFormat="1" applyFont="1" applyFill="1" applyBorder="1" applyAlignment="1">
      <alignment horizontal="center" vertical="center"/>
    </xf>
    <xf numFmtId="0" fontId="4" fillId="3" borderId="68" xfId="0" applyFont="1" applyFill="1" applyBorder="1" applyAlignment="1">
      <alignment vertical="center"/>
    </xf>
    <xf numFmtId="0" fontId="40" fillId="11" borderId="68" xfId="0" applyFont="1" applyFill="1" applyBorder="1" applyAlignment="1">
      <alignment horizontal="center" vertical="center"/>
    </xf>
    <xf numFmtId="164" fontId="39" fillId="8" borderId="68" xfId="0" applyNumberFormat="1" applyFont="1" applyFill="1" applyBorder="1" applyAlignment="1">
      <alignment horizontal="center" vertical="center"/>
    </xf>
    <xf numFmtId="164" fontId="40" fillId="8" borderId="68" xfId="0" applyNumberFormat="1" applyFont="1" applyFill="1" applyBorder="1" applyAlignment="1">
      <alignment horizontal="center" vertical="center"/>
    </xf>
    <xf numFmtId="164" fontId="40" fillId="11" borderId="68" xfId="0" applyNumberFormat="1" applyFont="1" applyFill="1" applyBorder="1" applyAlignment="1">
      <alignment horizontal="center" vertical="center"/>
    </xf>
    <xf numFmtId="0" fontId="5" fillId="0" borderId="58" xfId="0" applyFont="1" applyBorder="1" applyAlignment="1">
      <alignment horizontal="center" vertical="center" wrapText="1"/>
    </xf>
    <xf numFmtId="164" fontId="5" fillId="0" borderId="58" xfId="0" applyNumberFormat="1" applyFont="1" applyBorder="1" applyAlignment="1">
      <alignment horizontal="center" vertical="center"/>
    </xf>
    <xf numFmtId="10" fontId="5" fillId="0" borderId="58" xfId="0" applyNumberFormat="1" applyFont="1" applyBorder="1" applyAlignment="1">
      <alignment horizontal="center" vertical="center"/>
    </xf>
    <xf numFmtId="164" fontId="4" fillId="0" borderId="58" xfId="0" applyNumberFormat="1" applyFont="1" applyBorder="1" applyAlignment="1">
      <alignment horizontal="center" vertical="center"/>
    </xf>
    <xf numFmtId="0" fontId="5" fillId="0" borderId="58" xfId="0" applyFont="1" applyBorder="1" applyAlignment="1">
      <alignment horizontal="center" vertical="center"/>
    </xf>
    <xf numFmtId="1" fontId="5" fillId="0" borderId="58" xfId="0" applyNumberFormat="1" applyFont="1" applyBorder="1" applyAlignment="1">
      <alignment horizontal="center" vertical="center"/>
    </xf>
    <xf numFmtId="0" fontId="4" fillId="3" borderId="58" xfId="0" applyFont="1" applyFill="1" applyBorder="1" applyAlignment="1">
      <alignment horizontal="center" vertical="center"/>
    </xf>
    <xf numFmtId="0" fontId="4" fillId="3" borderId="58" xfId="0" applyFont="1" applyFill="1" applyBorder="1" applyAlignment="1">
      <alignment horizontal="center" vertical="center" wrapText="1"/>
    </xf>
    <xf numFmtId="166" fontId="5" fillId="0" borderId="58" xfId="0" applyNumberFormat="1" applyFont="1" applyBorder="1" applyAlignment="1">
      <alignment horizontal="center" vertical="center"/>
    </xf>
    <xf numFmtId="4" fontId="8" fillId="0" borderId="58" xfId="0" applyNumberFormat="1" applyFont="1" applyBorder="1" applyAlignment="1">
      <alignment horizontal="center" vertical="center"/>
    </xf>
    <xf numFmtId="4" fontId="7" fillId="0" borderId="58" xfId="0" applyNumberFormat="1" applyFont="1" applyBorder="1" applyAlignment="1">
      <alignment horizontal="center" vertical="center"/>
    </xf>
    <xf numFmtId="0" fontId="4" fillId="2" borderId="0" xfId="0" applyFont="1" applyFill="1" applyBorder="1" applyAlignment="1">
      <alignment horizontal="center" vertical="center"/>
    </xf>
    <xf numFmtId="0" fontId="2" fillId="0" borderId="0" xfId="0" applyFont="1" applyBorder="1" applyAlignment="1">
      <alignment horizontal="left" vertical="center" wrapText="1"/>
    </xf>
    <xf numFmtId="0" fontId="4" fillId="3" borderId="3" xfId="0" applyFont="1" applyFill="1" applyBorder="1" applyAlignment="1">
      <alignment horizontal="center" vertical="center"/>
    </xf>
    <xf numFmtId="0" fontId="4" fillId="3" borderId="65" xfId="0" applyFont="1" applyFill="1" applyBorder="1" applyAlignment="1">
      <alignment horizontal="center" vertical="center"/>
    </xf>
    <xf numFmtId="0" fontId="4" fillId="3" borderId="50" xfId="0" applyFont="1" applyFill="1" applyBorder="1" applyAlignment="1">
      <alignment horizontal="center" vertical="center"/>
    </xf>
    <xf numFmtId="0" fontId="2" fillId="0" borderId="0" xfId="0" applyFont="1" applyBorder="1" applyAlignment="1">
      <alignment horizontal="center" vertical="center"/>
    </xf>
    <xf numFmtId="0" fontId="7" fillId="3" borderId="37" xfId="0" applyFont="1" applyFill="1" applyBorder="1" applyAlignment="1">
      <alignment horizontal="center" vertical="center" wrapText="1"/>
    </xf>
    <xf numFmtId="0" fontId="9" fillId="0" borderId="0" xfId="0" applyFont="1" applyBorder="1" applyAlignment="1">
      <alignment horizontal="left" vertical="center" wrapText="1"/>
    </xf>
    <xf numFmtId="0" fontId="7" fillId="3" borderId="3" xfId="0" applyFont="1" applyFill="1" applyBorder="1" applyAlignment="1">
      <alignment horizontal="center" vertical="center"/>
    </xf>
    <xf numFmtId="0" fontId="7" fillId="3" borderId="29" xfId="0" applyFont="1" applyFill="1" applyBorder="1" applyAlignment="1">
      <alignment horizontal="center" vertical="center"/>
    </xf>
    <xf numFmtId="0" fontId="7" fillId="3" borderId="31" xfId="0" applyFont="1" applyFill="1" applyBorder="1" applyAlignment="1">
      <alignment horizontal="center" vertical="center"/>
    </xf>
    <xf numFmtId="0" fontId="7" fillId="3" borderId="36" xfId="0" applyFont="1" applyFill="1" applyBorder="1" applyAlignment="1">
      <alignment horizontal="center" vertical="center"/>
    </xf>
    <xf numFmtId="0" fontId="7" fillId="3" borderId="32"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55"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3" borderId="36" xfId="0" applyFont="1" applyFill="1" applyBorder="1" applyAlignment="1">
      <alignment horizontal="center" vertical="center" wrapText="1"/>
    </xf>
    <xf numFmtId="0" fontId="2" fillId="5" borderId="0" xfId="0" applyFont="1" applyFill="1" applyBorder="1" applyAlignment="1">
      <alignment horizontal="left" vertical="center" wrapText="1"/>
    </xf>
    <xf numFmtId="0" fontId="4" fillId="3" borderId="29" xfId="0" applyFont="1" applyFill="1" applyBorder="1" applyAlignment="1">
      <alignment horizontal="center" vertical="center" wrapText="1"/>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6" fillId="0" borderId="0" xfId="0" applyFont="1" applyBorder="1" applyAlignment="1">
      <alignment horizontal="center" vertical="center" wrapText="1"/>
    </xf>
    <xf numFmtId="0" fontId="60" fillId="0" borderId="0" xfId="8" applyAlignment="1">
      <alignment horizontal="left" vertical="top" wrapText="1"/>
    </xf>
    <xf numFmtId="0" fontId="42" fillId="0" borderId="0" xfId="0" applyFont="1" applyAlignment="1">
      <alignment horizontal="left" vertical="top" wrapText="1"/>
    </xf>
    <xf numFmtId="0" fontId="1" fillId="2" borderId="0" xfId="0" applyFont="1" applyFill="1" applyBorder="1" applyAlignment="1">
      <alignment horizontal="center"/>
    </xf>
    <xf numFmtId="0" fontId="37" fillId="2" borderId="0" xfId="0" applyFont="1" applyFill="1" applyBorder="1" applyAlignment="1">
      <alignment horizontal="center"/>
    </xf>
    <xf numFmtId="0" fontId="3" fillId="0" borderId="1" xfId="0" applyFont="1" applyBorder="1" applyAlignment="1">
      <alignment horizontal="center" vertical="center" wrapText="1"/>
    </xf>
    <xf numFmtId="0" fontId="18" fillId="0" borderId="38" xfId="4" applyFont="1" applyBorder="1" applyAlignment="1">
      <alignment horizontal="center" vertical="center" wrapText="1"/>
    </xf>
    <xf numFmtId="0" fontId="18" fillId="0" borderId="0" xfId="4" applyFont="1" applyBorder="1" applyAlignment="1">
      <alignment horizontal="center" vertical="center" wrapText="1"/>
    </xf>
    <xf numFmtId="0" fontId="19" fillId="0" borderId="58" xfId="4" applyFont="1" applyBorder="1" applyAlignment="1">
      <alignment horizontal="center" vertical="center" wrapText="1"/>
    </xf>
    <xf numFmtId="0" fontId="19" fillId="0" borderId="64" xfId="4" applyFont="1" applyBorder="1" applyAlignment="1">
      <alignment horizontal="center" vertical="center" wrapText="1"/>
    </xf>
    <xf numFmtId="0" fontId="19" fillId="0" borderId="39" xfId="4" applyFont="1" applyBorder="1" applyAlignment="1">
      <alignment horizontal="center" vertical="center" wrapText="1"/>
    </xf>
    <xf numFmtId="0" fontId="19" fillId="0" borderId="42" xfId="4" applyFont="1" applyBorder="1" applyAlignment="1">
      <alignment horizontal="center" vertical="center" wrapText="1"/>
    </xf>
    <xf numFmtId="0" fontId="27" fillId="0" borderId="0" xfId="4" applyFont="1" applyBorder="1" applyAlignment="1">
      <alignment horizontal="center" vertical="center" wrapText="1"/>
    </xf>
    <xf numFmtId="0" fontId="28" fillId="0" borderId="63" xfId="4" applyFont="1" applyBorder="1" applyAlignment="1">
      <alignment horizontal="center" vertical="center" wrapText="1"/>
    </xf>
    <xf numFmtId="0" fontId="28" fillId="0" borderId="0" xfId="4" applyFont="1" applyBorder="1" applyAlignment="1">
      <alignment horizontal="center" vertical="center" wrapText="1"/>
    </xf>
    <xf numFmtId="171" fontId="28" fillId="10" borderId="63" xfId="4" applyNumberFormat="1" applyFont="1" applyFill="1" applyBorder="1" applyAlignment="1">
      <alignment horizontal="center" vertical="center" wrapText="1"/>
    </xf>
    <xf numFmtId="171" fontId="28" fillId="10" borderId="0" xfId="4" applyNumberFormat="1" applyFont="1" applyFill="1" applyBorder="1" applyAlignment="1">
      <alignment horizontal="center" vertical="center" wrapText="1"/>
    </xf>
    <xf numFmtId="0" fontId="34" fillId="0" borderId="0" xfId="4" applyFont="1" applyBorder="1" applyAlignment="1">
      <alignment horizontal="center" vertical="center" wrapText="1"/>
    </xf>
    <xf numFmtId="0" fontId="17" fillId="0" borderId="0" xfId="4"/>
    <xf numFmtId="0" fontId="19" fillId="0" borderId="38" xfId="4" applyFont="1" applyBorder="1" applyAlignment="1">
      <alignment horizontal="center" vertical="center" wrapText="1"/>
    </xf>
    <xf numFmtId="0" fontId="19" fillId="0" borderId="0" xfId="4" applyFont="1" applyBorder="1" applyAlignment="1">
      <alignment horizontal="center" vertical="center" wrapText="1"/>
    </xf>
    <xf numFmtId="0" fontId="30" fillId="0" borderId="44" xfId="4" applyFont="1" applyBorder="1" applyAlignment="1">
      <alignment horizontal="center" vertical="center"/>
    </xf>
    <xf numFmtId="0" fontId="30" fillId="0" borderId="44" xfId="4" applyFont="1" applyFill="1" applyBorder="1" applyAlignment="1">
      <alignment horizontal="center" vertical="center" wrapText="1"/>
    </xf>
    <xf numFmtId="0" fontId="30" fillId="0" borderId="49" xfId="4" applyFont="1" applyBorder="1" applyAlignment="1">
      <alignment horizontal="center"/>
    </xf>
    <xf numFmtId="0" fontId="44" fillId="8" borderId="55" xfId="0" applyFont="1" applyFill="1" applyBorder="1" applyAlignment="1">
      <alignment horizontal="center" vertical="center" wrapText="1"/>
    </xf>
    <xf numFmtId="0" fontId="44" fillId="8" borderId="56" xfId="0" applyFont="1" applyFill="1" applyBorder="1" applyAlignment="1">
      <alignment horizontal="center" vertical="center" wrapText="1"/>
    </xf>
    <xf numFmtId="0" fontId="44" fillId="8" borderId="57" xfId="0" applyFont="1" applyFill="1" applyBorder="1" applyAlignment="1">
      <alignment horizontal="center" vertical="center" wrapText="1"/>
    </xf>
    <xf numFmtId="4" fontId="0" fillId="8" borderId="60" xfId="0" applyNumberFormat="1" applyFill="1" applyBorder="1" applyAlignment="1">
      <alignment horizontal="center" vertical="center" wrapText="1"/>
    </xf>
    <xf numFmtId="4" fontId="0" fillId="8" borderId="30" xfId="0" applyNumberFormat="1" applyFill="1" applyBorder="1" applyAlignment="1">
      <alignment horizontal="center" vertical="center" wrapText="1"/>
    </xf>
    <xf numFmtId="4" fontId="0" fillId="8" borderId="61" xfId="0" applyNumberFormat="1" applyFill="1" applyBorder="1" applyAlignment="1">
      <alignment horizontal="center" vertical="center" wrapText="1"/>
    </xf>
    <xf numFmtId="0" fontId="57" fillId="8" borderId="30" xfId="0" applyFont="1" applyFill="1" applyBorder="1" applyAlignment="1">
      <alignment horizontal="center" vertical="center" wrapText="1"/>
    </xf>
  </cellXfs>
  <cellStyles count="9">
    <cellStyle name="Hyperlink" xfId="8" builtinId="8"/>
    <cellStyle name="Moeda 2" xfId="5"/>
    <cellStyle name="Normal" xfId="0" builtinId="0"/>
    <cellStyle name="Normal 2" xfId="4"/>
    <cellStyle name="Porcentagem" xfId="2" builtinId="5"/>
    <cellStyle name="Porcentagem 2" xfId="7"/>
    <cellStyle name="Separador de milhares" xfId="1" builtinId="3"/>
    <cellStyle name="TableStyleLight1" xfId="3"/>
    <cellStyle name="Vírgula 2" xfId="6"/>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66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2E75B6"/>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9525</xdr:colOff>
      <xdr:row>27</xdr:row>
      <xdr:rowOff>257175</xdr:rowOff>
    </xdr:to>
    <xdr:sp macro="" textlink="">
      <xdr:nvSpPr>
        <xdr:cNvPr id="108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4"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 name="AutoShape 5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3" name="AutoShape 5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4" name="AutoShape 5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5" name="AutoShape 5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6" name="AutoShape 5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7" name="AutoShape 4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8" name="AutoShape 4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9" name="AutoShape 4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 name="AutoShape 4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 name="AutoShape 4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 name="AutoShape 3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 name="AutoShape 3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 name="AutoShape 3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5" name="AutoShape 3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6" name="AutoShape 3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7" name="AutoShape 2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8" name="AutoShape 2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9" name="AutoShape 2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0" name="AutoShape 2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1" name="AutoShape 2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2" name="AutoShape 1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3"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4"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5"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6"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7"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8"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29"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30"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31" name="AutoShape 5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24" name="AutoShape 5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25" name="AutoShape 5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27" name="AutoShape 5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29" name="AutoShape 5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1" name="AutoShape 4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3" name="AutoShape 4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5" name="AutoShape 4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7" name="AutoShape 4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39" name="AutoShape 4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1" name="AutoShape 3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3" name="AutoShape 3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5" name="AutoShape 3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7" name="AutoShape 3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49" name="AutoShape 3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1" name="AutoShape 2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3" name="AutoShape 2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5" name="AutoShape 2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7" name="AutoShape 2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59" name="AutoShape 2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1" name="AutoShape 1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3"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5"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7"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69"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1"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3"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5"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7"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79" name="AutoShape 5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1" name="AutoShape 5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3" name="AutoShape 5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4" name="AutoShape 5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5" name="AutoShape 5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6" name="AutoShape 4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7" name="AutoShape 4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8" name="AutoShape 4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89" name="AutoShape 4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0" name="AutoShape 4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1" name="AutoShape 3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2" name="AutoShape 3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3" name="AutoShape 3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4" name="AutoShape 3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5" name="AutoShape 3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6" name="AutoShape 2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7" name="AutoShape 2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8" name="AutoShape 2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099" name="AutoShape 2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0" name="AutoShape 2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1" name="AutoShape 1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2"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3"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4"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5"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6"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7"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8"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09"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0" name="AutoShape 5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1" name="AutoShape 5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2" name="AutoShape 5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3" name="AutoShape 5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4" name="AutoShape 5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5" name="AutoShape 4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6" name="AutoShape 4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7" name="AutoShape 4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8" name="AutoShape 4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19" name="AutoShape 4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0" name="AutoShape 3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1" name="AutoShape 3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2" name="AutoShape 3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3" name="AutoShape 3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4" name="AutoShape 3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5" name="AutoShape 2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6" name="AutoShape 2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7" name="AutoShape 2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8" name="AutoShape 2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29" name="AutoShape 2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0" name="AutoShape 1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1"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2"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3"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4"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5"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6"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7"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8"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39" name="AutoShape 5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0" name="AutoShape 5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1" name="AutoShape 5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2" name="AutoShape 5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3" name="AutoShape 5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4" name="AutoShape 4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5" name="AutoShape 4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6" name="AutoShape 4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7" name="AutoShape 4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8" name="AutoShape 4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49" name="AutoShape 3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0" name="AutoShape 3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1" name="AutoShape 3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2" name="AutoShape 3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3" name="AutoShape 3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4" name="AutoShape 2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5" name="AutoShape 2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6" name="AutoShape 2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7" name="AutoShape 2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8" name="AutoShape 2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59" name="AutoShape 1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0"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1"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2"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3"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4"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5"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6"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7"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8" name="AutoShape 5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69" name="AutoShape 5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0" name="AutoShape 5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1" name="AutoShape 5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2" name="AutoShape 5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3" name="AutoShape 4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4" name="AutoShape 4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5" name="AutoShape 4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6" name="AutoShape 4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7" name="AutoShape 4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8" name="AutoShape 3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79" name="AutoShape 3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0" name="AutoShape 3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1" name="AutoShape 3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2" name="AutoShape 3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3" name="AutoShape 2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4" name="AutoShape 2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5" name="AutoShape 2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6" name="AutoShape 2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7" name="AutoShape 2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8" name="AutoShape 1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89" name="AutoShape 1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0" name="AutoShape 1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1" name="AutoShape 1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2" name="AutoShape 10"/>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3" name="AutoShape 8"/>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4" name="AutoShape 6"/>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5"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6" name="AutoShape 2"/>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7" name="AutoShape 5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8" name="AutoShape 5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199" name="AutoShape 5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0" name="AutoShape 5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1" name="AutoShape 5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2" name="AutoShape 4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3" name="AutoShape 4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4" name="AutoShape 4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5" name="AutoShape 4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6" name="AutoShape 4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7" name="AutoShape 3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8" name="AutoShape 3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09" name="AutoShape 3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0" name="AutoShape 3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1" name="AutoShape 3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2" name="AutoShape 2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3" name="AutoShape 2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4" name="AutoShape 2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5" name="AutoShape 2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6" name="AutoShape 2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7" name="AutoShape 1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8" name="AutoShape 1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19" name="AutoShape 1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0" name="AutoShape 1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1" name="AutoShape 1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2" name="AutoShape 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3" name="AutoShape 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4" name="AutoShape 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5" name="AutoShape 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6" name="AutoShape 5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7" name="AutoShape 5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8" name="AutoShape 5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29" name="AutoShape 5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0" name="AutoShape 5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1" name="AutoShape 4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2" name="AutoShape 4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3" name="AutoShape 4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4" name="AutoShape 4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5" name="AutoShape 4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6" name="AutoShape 3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7" name="AutoShape 3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8" name="AutoShape 3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39" name="AutoShape 3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0" name="AutoShape 3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1" name="AutoShape 2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2" name="AutoShape 2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3" name="AutoShape 2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4" name="AutoShape 2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5" name="AutoShape 2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6" name="AutoShape 1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7" name="AutoShape 1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8" name="AutoShape 1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49" name="AutoShape 1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0" name="AutoShape 10"/>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1" name="AutoShape 8"/>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2" name="AutoShape 6"/>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3" name="AutoShape 4"/>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4" name="AutoShape 2"/>
        <xdr:cNvSpPr>
          <a:spLocks noChangeArrowheads="1"/>
        </xdr:cNvSpPr>
      </xdr:nvSpPr>
      <xdr:spPr bwMode="auto">
        <a:xfrm>
          <a:off x="0" y="0"/>
          <a:ext cx="9525000" cy="95250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5" name="AutoShape 5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6" name="AutoShape 5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7" name="AutoShape 5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8" name="AutoShape 5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59" name="AutoShape 5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0" name="AutoShape 4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1" name="AutoShape 4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2" name="AutoShape 4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3" name="AutoShape 4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4" name="AutoShape 4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5" name="AutoShape 3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6" name="AutoShape 3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7" name="AutoShape 3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8" name="AutoShape 3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69" name="AutoShape 3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0" name="AutoShape 2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1" name="AutoShape 2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2" name="AutoShape 2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3" name="AutoShape 2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4" name="AutoShape 2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5" name="AutoShape 1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6" name="AutoShape 1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7" name="AutoShape 1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8" name="AutoShape 1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79" name="AutoShape 1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0" name="AutoShape 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1" name="AutoShape 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2" name="AutoShape 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3" name="AutoShape 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4" name="AutoShape 5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5" name="AutoShape 5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6" name="AutoShape 5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7" name="AutoShape 5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8" name="AutoShape 5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89" name="AutoShape 4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0" name="AutoShape 4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1" name="AutoShape 4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2" name="AutoShape 4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3" name="AutoShape 4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4" name="AutoShape 3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5" name="AutoShape 3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6" name="AutoShape 3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7" name="AutoShape 3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8" name="AutoShape 3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299" name="AutoShape 2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0" name="AutoShape 2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1" name="AutoShape 2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2" name="AutoShape 2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3" name="AutoShape 2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4" name="AutoShape 1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5" name="AutoShape 1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6" name="AutoShape 1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7" name="AutoShape 1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8" name="AutoShape 1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09" name="AutoShape 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0" name="AutoShape 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1" name="AutoShape 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2" name="AutoShape 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3" name="AutoShape 58"/>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4" name="AutoShape 56"/>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5" name="AutoShape 54"/>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6" name="AutoShape 52"/>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7" name="AutoShape 50"/>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8" name="AutoShape 48"/>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19" name="AutoShape 46"/>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0" name="AutoShape 44"/>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1" name="AutoShape 42"/>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2" name="AutoShape 40"/>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3" name="AutoShape 38"/>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4" name="AutoShape 36"/>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5" name="AutoShape 34"/>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6" name="AutoShape 32"/>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7" name="AutoShape 30"/>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8" name="AutoShape 28"/>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29" name="AutoShape 26"/>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0" name="AutoShape 24"/>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1" name="AutoShape 22"/>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2" name="AutoShape 20"/>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3" name="AutoShape 18"/>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4" name="AutoShape 16"/>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5" name="AutoShape 14"/>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6" name="AutoShape 12"/>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7" name="AutoShape 10"/>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8" name="AutoShape 8"/>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39" name="AutoShape 6"/>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0" name="AutoShape 4"/>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1" name="AutoShape 2"/>
        <xdr:cNvSpPr>
          <a:spLocks noChangeArrowheads="1"/>
        </xdr:cNvSpPr>
      </xdr:nvSpPr>
      <xdr:spPr bwMode="auto">
        <a:xfrm>
          <a:off x="0" y="0"/>
          <a:ext cx="9525000" cy="92583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2" name="AutoShape 5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3" name="AutoShape 5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4" name="AutoShape 5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5" name="AutoShape 5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6" name="AutoShape 5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7" name="AutoShape 4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8" name="AutoShape 4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49" name="AutoShape 4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0" name="AutoShape 4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1" name="AutoShape 4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2" name="AutoShape 3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3" name="AutoShape 3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4" name="AutoShape 3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5" name="AutoShape 3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6" name="AutoShape 3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7" name="AutoShape 2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8" name="AutoShape 2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59" name="AutoShape 2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0" name="AutoShape 2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1" name="AutoShape 2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2" name="AutoShape 1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3" name="AutoShape 1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4" name="AutoShape 1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5" name="AutoShape 1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6" name="AutoShape 1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7" name="AutoShape 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8" name="AutoShape 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69" name="AutoShape 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0" name="AutoShape 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1" name="AutoShape 5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2" name="AutoShape 5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3" name="AutoShape 5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4" name="AutoShape 5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5" name="AutoShape 5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6" name="AutoShape 4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7" name="AutoShape 4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8" name="AutoShape 4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79" name="AutoShape 4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0" name="AutoShape 4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1" name="AutoShape 3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2" name="AutoShape 3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3" name="AutoShape 3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4" name="AutoShape 3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5" name="AutoShape 3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6" name="AutoShape 2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7" name="AutoShape 2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8" name="AutoShape 2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89" name="AutoShape 2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0" name="AutoShape 2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1" name="AutoShape 1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2" name="AutoShape 1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3" name="AutoShape 1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4" name="AutoShape 1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5" name="AutoShape 10"/>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6" name="AutoShape 8"/>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7" name="AutoShape 6"/>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8" name="AutoShape 4"/>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399" name="AutoShape 2"/>
        <xdr:cNvSpPr>
          <a:spLocks noChangeArrowheads="1"/>
        </xdr:cNvSpPr>
      </xdr:nvSpPr>
      <xdr:spPr bwMode="auto">
        <a:xfrm>
          <a:off x="0" y="0"/>
          <a:ext cx="9525000" cy="9258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0" name="AutoShape 5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1" name="AutoShape 5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2" name="AutoShape 5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3" name="AutoShape 5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4" name="AutoShape 5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5" name="AutoShape 4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6" name="AutoShape 4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7" name="AutoShape 4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8" name="AutoShape 4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09" name="AutoShape 4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0" name="AutoShape 3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1" name="AutoShape 3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2" name="AutoShape 3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3" name="AutoShape 3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4" name="AutoShape 3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5" name="AutoShape 2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6" name="AutoShape 2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7" name="AutoShape 2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8" name="AutoShape 2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19" name="AutoShape 2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0" name="AutoShape 1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1" name="AutoShape 1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2" name="AutoShape 1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3" name="AutoShape 1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4" name="AutoShape 1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5" name="AutoShape 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6" name="AutoShape 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7" name="AutoShape 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27</xdr:row>
      <xdr:rowOff>257175</xdr:rowOff>
    </xdr:to>
    <xdr:sp macro="" textlink="">
      <xdr:nvSpPr>
        <xdr:cNvPr id="1428" name="AutoShape 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29" name="AutoShape 58"/>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0" name="AutoShape 56"/>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1" name="AutoShape 54"/>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2" name="AutoShape 52"/>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3" name="AutoShape 50"/>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4" name="AutoShape 48"/>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5" name="AutoShape 46"/>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6" name="AutoShape 44"/>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7" name="AutoShape 42"/>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8" name="AutoShape 40"/>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39" name="AutoShape 38"/>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0" name="AutoShape 36"/>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1" name="AutoShape 34"/>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2" name="AutoShape 32"/>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3" name="AutoShape 30"/>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4" name="AutoShape 28"/>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5" name="AutoShape 26"/>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6" name="AutoShape 24"/>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7" name="AutoShape 22"/>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8" name="AutoShape 20"/>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49" name="AutoShape 18"/>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0" name="AutoShape 16"/>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1" name="AutoShape 14"/>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2" name="AutoShape 12"/>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3" name="AutoShape 10"/>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4" name="AutoShape 8"/>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5" name="AutoShape 6"/>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6" name="AutoShape 4"/>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7" name="AutoShape 2"/>
        <xdr:cNvSpPr>
          <a:spLocks noChangeArrowheads="1"/>
        </xdr:cNvSpPr>
      </xdr:nvSpPr>
      <xdr:spPr bwMode="auto">
        <a:xfrm>
          <a:off x="0" y="0"/>
          <a:ext cx="9525000" cy="93249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8" name="AutoShape 5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59" name="AutoShape 5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0" name="AutoShape 5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1" name="AutoShape 5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2" name="AutoShape 5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3" name="AutoShape 4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4" name="AutoShape 4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5" name="AutoShape 4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6" name="AutoShape 4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7" name="AutoShape 4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8" name="AutoShape 3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69" name="AutoShape 3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0" name="AutoShape 3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1" name="AutoShape 3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2" name="AutoShape 3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3" name="AutoShape 2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4" name="AutoShape 2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5" name="AutoShape 2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6" name="AutoShape 2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7" name="AutoShape 2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8" name="AutoShape 1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79" name="AutoShape 1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0" name="AutoShape 1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1" name="AutoShape 1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2" name="AutoShape 1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3" name="AutoShape 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4" name="AutoShape 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5" name="AutoShape 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6" name="AutoShape 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7" name="AutoShape 5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8" name="AutoShape 5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89" name="AutoShape 5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0" name="AutoShape 5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1" name="AutoShape 5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2" name="AutoShape 4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3" name="AutoShape 4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4" name="AutoShape 4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5" name="AutoShape 4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6" name="AutoShape 4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7" name="AutoShape 3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8" name="AutoShape 3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499" name="AutoShape 3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0" name="AutoShape 3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1" name="AutoShape 3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2" name="AutoShape 2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3" name="AutoShape 2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4" name="AutoShape 2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5" name="AutoShape 2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6" name="AutoShape 2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7" name="AutoShape 1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8" name="AutoShape 1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09" name="AutoShape 1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0" name="AutoShape 1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1" name="AutoShape 1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2" name="AutoShape 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3" name="AutoShape 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4" name="AutoShape 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5" name="AutoShape 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6" name="AutoShape 5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7" name="AutoShape 5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8" name="AutoShape 5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19" name="AutoShape 5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0" name="AutoShape 5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1" name="AutoShape 4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2" name="AutoShape 4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3" name="AutoShape 4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4" name="AutoShape 4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5" name="AutoShape 4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6" name="AutoShape 3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7" name="AutoShape 3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8" name="AutoShape 3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29" name="AutoShape 3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0" name="AutoShape 3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1" name="AutoShape 2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2" name="AutoShape 2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3" name="AutoShape 2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4" name="AutoShape 2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5" name="AutoShape 2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6" name="AutoShape 1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7" name="AutoShape 1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8" name="AutoShape 1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39" name="AutoShape 1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40" name="AutoShape 10"/>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41" name="AutoShape 8"/>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42" name="AutoShape 6"/>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43" name="AutoShape 4"/>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7</xdr:col>
      <xdr:colOff>9525</xdr:colOff>
      <xdr:row>26</xdr:row>
      <xdr:rowOff>257175</xdr:rowOff>
    </xdr:to>
    <xdr:sp macro="" textlink="">
      <xdr:nvSpPr>
        <xdr:cNvPr id="1544" name="AutoShape 2"/>
        <xdr:cNvSpPr>
          <a:spLocks noChangeArrowheads="1"/>
        </xdr:cNvSpPr>
      </xdr:nvSpPr>
      <xdr:spPr bwMode="auto">
        <a:xfrm>
          <a:off x="0" y="0"/>
          <a:ext cx="9525000" cy="932497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45" name="AutoShape 58"/>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46" name="AutoShape 56"/>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47" name="AutoShape 54"/>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48" name="AutoShape 52"/>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49" name="AutoShape 50"/>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0" name="AutoShape 48"/>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1" name="AutoShape 46"/>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2" name="AutoShape 44"/>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3" name="AutoShape 42"/>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4" name="AutoShape 40"/>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5" name="AutoShape 38"/>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6" name="AutoShape 36"/>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7" name="AutoShape 34"/>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8" name="AutoShape 32"/>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59" name="AutoShape 30"/>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0" name="AutoShape 28"/>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1" name="AutoShape 26"/>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2" name="AutoShape 24"/>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3" name="AutoShape 22"/>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4" name="AutoShape 20"/>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5" name="AutoShape 18"/>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6" name="AutoShape 16"/>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7" name="AutoShape 14"/>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8" name="AutoShape 12"/>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69" name="AutoShape 10"/>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0" name="AutoShape 8"/>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1" name="AutoShape 6"/>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2" name="AutoShape 4"/>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3" name="AutoShape 2"/>
        <xdr:cNvSpPr>
          <a:spLocks noChangeArrowheads="1"/>
        </xdr:cNvSpPr>
      </xdr:nvSpPr>
      <xdr:spPr bwMode="auto">
        <a:xfrm>
          <a:off x="0" y="0"/>
          <a:ext cx="9525000" cy="93218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4" name="AutoShape 58"/>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5" name="AutoShape 56"/>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6" name="AutoShape 54"/>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7" name="AutoShape 52"/>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8" name="AutoShape 50"/>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79" name="AutoShape 48"/>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0" name="AutoShape 46"/>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1" name="AutoShape 44"/>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2" name="AutoShape 42"/>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3" name="AutoShape 40"/>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4" name="AutoShape 38"/>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5" name="AutoShape 36"/>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6" name="AutoShape 34"/>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7" name="AutoShape 32"/>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8" name="AutoShape 30"/>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89" name="AutoShape 28"/>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0" name="AutoShape 26"/>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1" name="AutoShape 24"/>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2" name="AutoShape 22"/>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3" name="AutoShape 20"/>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4" name="AutoShape 18"/>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5" name="AutoShape 16"/>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6" name="AutoShape 14"/>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7" name="AutoShape 12"/>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8" name="AutoShape 10"/>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599" name="AutoShape 8"/>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0" name="AutoShape 6"/>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1" name="AutoShape 4"/>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2" name="AutoShape 2"/>
        <xdr:cNvSpPr>
          <a:spLocks noChangeArrowheads="1"/>
        </xdr:cNvSpPr>
      </xdr:nvSpPr>
      <xdr:spPr bwMode="auto">
        <a:xfrm>
          <a:off x="0" y="0"/>
          <a:ext cx="9525000" cy="87884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3" name="AutoShape 5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4" name="AutoShape 5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5" name="AutoShape 5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6" name="AutoShape 5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7" name="AutoShape 5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8" name="AutoShape 4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09" name="AutoShape 4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0" name="AutoShape 4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1" name="AutoShape 4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2" name="AutoShape 4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3" name="AutoShape 3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4" name="AutoShape 3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5" name="AutoShape 3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6" name="AutoShape 3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7" name="AutoShape 2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8" name="AutoShape 2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19" name="AutoShape 2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0" name="AutoShape 2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1" name="AutoShape 2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2" name="AutoShape 1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3" name="AutoShape 1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4" name="AutoShape 1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5" name="AutoShape 1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6" name="AutoShape 1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7" name="AutoShape 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8" name="AutoShape 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29" name="AutoShape 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0" name="AutoShape 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1" name="AutoShape 5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2" name="AutoShape 5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3" name="AutoShape 5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4" name="AutoShape 5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5" name="AutoShape 5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6" name="AutoShape 4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7" name="AutoShape 4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8" name="AutoShape 4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39" name="AutoShape 4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0" name="AutoShape 4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1" name="AutoShape 3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2" name="AutoShape 3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3" name="AutoShape 3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4" name="AutoShape 3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5" name="AutoShape 2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6" name="AutoShape 2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7" name="AutoShape 2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8" name="AutoShape 2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49" name="AutoShape 2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0" name="AutoShape 1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1" name="AutoShape 1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2" name="AutoShape 1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3" name="AutoShape 1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4" name="AutoShape 1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5" name="AutoShape 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6" name="AutoShape 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7" name="AutoShape 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8" name="AutoShape 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59" name="AutoShape 5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0" name="AutoShape 5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1" name="AutoShape 5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2" name="AutoShape 5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3" name="AutoShape 5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4" name="AutoShape 4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5" name="AutoShape 4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6" name="AutoShape 4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7" name="AutoShape 4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8" name="AutoShape 4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69" name="AutoShape 3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0" name="AutoShape 3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1" name="AutoShape 3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2" name="AutoShape 3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3" name="AutoShape 2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4" name="AutoShape 2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5" name="AutoShape 2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6" name="AutoShape 2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7" name="AutoShape 2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8" name="AutoShape 1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79" name="AutoShape 1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0" name="AutoShape 1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1" name="AutoShape 1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2" name="AutoShape 1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3" name="AutoShape 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4" name="AutoShape 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5" name="AutoShape 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6" name="AutoShape 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7" name="AutoShape 5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8" name="AutoShape 5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89" name="AutoShape 5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0" name="AutoShape 5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1" name="AutoShape 5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2" name="AutoShape 4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3" name="AutoShape 4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4" name="AutoShape 4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5" name="AutoShape 4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6" name="AutoShape 4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7" name="AutoShape 3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8" name="AutoShape 3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699" name="AutoShape 3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0" name="AutoShape 3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1" name="AutoShape 2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2" name="AutoShape 2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3" name="AutoShape 2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4" name="AutoShape 2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5" name="AutoShape 2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6" name="AutoShape 1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7" name="AutoShape 1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8" name="AutoShape 1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09" name="AutoShape 1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0" name="AutoShape 1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1" name="AutoShape 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2" name="AutoShape 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3" name="AutoShape 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4" name="AutoShape 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5" name="AutoShape 5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6" name="AutoShape 5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7" name="AutoShape 5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8" name="AutoShape 5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19" name="AutoShape 5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0" name="AutoShape 4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1" name="AutoShape 4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2" name="AutoShape 4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3" name="AutoShape 4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4" name="AutoShape 4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5" name="AutoShape 3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6" name="AutoShape 3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7" name="AutoShape 3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8" name="AutoShape 3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29" name="AutoShape 2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0" name="AutoShape 2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1" name="AutoShape 2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2" name="AutoShape 2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3" name="AutoShape 2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4" name="AutoShape 1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5" name="AutoShape 1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6" name="AutoShape 1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7" name="AutoShape 1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8" name="AutoShape 10"/>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39" name="AutoShape 8"/>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40" name="AutoShape 6"/>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41" name="AutoShape 4"/>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800100</xdr:colOff>
      <xdr:row>26</xdr:row>
      <xdr:rowOff>247650</xdr:rowOff>
    </xdr:to>
    <xdr:sp macro="" textlink="">
      <xdr:nvSpPr>
        <xdr:cNvPr id="1742" name="AutoShape 2"/>
        <xdr:cNvSpPr>
          <a:spLocks noChangeArrowheads="1"/>
        </xdr:cNvSpPr>
      </xdr:nvSpPr>
      <xdr:spPr bwMode="auto">
        <a:xfrm>
          <a:off x="0" y="0"/>
          <a:ext cx="9518650" cy="10680700"/>
        </a:xfrm>
        <a:custGeom>
          <a:avLst/>
          <a:gdLst/>
          <a:ahLst/>
          <a:cxnLst/>
          <a:rect l="0" t="0" r="r" b="b"/>
          <a:pathLst/>
        </a:custGeom>
        <a:solidFill>
          <a:srgbClr val="FFFFFF"/>
        </a:solidFill>
        <a:ln w="9525">
          <a:solidFill>
            <a:srgbClr val="000000"/>
          </a:solidFill>
          <a:round/>
          <a:headEnd/>
          <a:tailEnd/>
        </a:ln>
      </xdr:spPr>
    </xdr:sp>
    <xdr:clientData/>
  </xdr:twoCellAnchor>
  <xdr:twoCellAnchor editAs="oneCell">
    <xdr:from>
      <xdr:col>2</xdr:col>
      <xdr:colOff>685800</xdr:colOff>
      <xdr:row>11</xdr:row>
      <xdr:rowOff>704850</xdr:rowOff>
    </xdr:from>
    <xdr:to>
      <xdr:col>8</xdr:col>
      <xdr:colOff>95250</xdr:colOff>
      <xdr:row>12</xdr:row>
      <xdr:rowOff>488950</xdr:rowOff>
    </xdr:to>
    <xdr:pic>
      <xdr:nvPicPr>
        <xdr:cNvPr id="751" name="Imagem 75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3886200" y="6223000"/>
          <a:ext cx="6197600" cy="16256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3.mte.gov.br/sistemas/mediador/ConsultarInstColetiv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I522"/>
  <sheetViews>
    <sheetView showGridLines="0" tabSelected="1" workbookViewId="0">
      <selection activeCell="B481" sqref="B481"/>
    </sheetView>
  </sheetViews>
  <sheetFormatPr defaultRowHeight="15"/>
  <cols>
    <col min="1" max="1" width="29.5703125" customWidth="1"/>
    <col min="2" max="2" width="16.28515625" customWidth="1"/>
    <col min="3" max="3" width="20.28515625"/>
    <col min="4" max="5" width="20.42578125"/>
    <col min="6" max="7" width="17.85546875"/>
    <col min="8" max="8" width="0.42578125" customWidth="1"/>
    <col min="9" max="9" width="5.7109375"/>
  </cols>
  <sheetData>
    <row r="1" spans="1:8" ht="24" customHeight="1">
      <c r="A1" s="322" t="s">
        <v>0</v>
      </c>
      <c r="B1" s="322"/>
      <c r="C1" s="322"/>
      <c r="D1" s="322"/>
      <c r="E1" s="322"/>
      <c r="F1" s="322"/>
      <c r="G1" s="322"/>
      <c r="H1" s="322"/>
    </row>
    <row r="2" spans="1:8" ht="24" customHeight="1">
      <c r="A2" s="322" t="s">
        <v>1</v>
      </c>
      <c r="B2" s="322"/>
      <c r="C2" s="322"/>
      <c r="D2" s="322"/>
      <c r="E2" s="322"/>
      <c r="F2" s="322"/>
      <c r="G2" s="322"/>
      <c r="H2" s="322"/>
    </row>
    <row r="3" spans="1:8" ht="24" customHeight="1">
      <c r="A3" s="323"/>
      <c r="B3" s="323"/>
      <c r="C3" s="323"/>
      <c r="D3" s="323"/>
      <c r="E3" s="323"/>
      <c r="F3" s="323"/>
      <c r="G3" s="323"/>
      <c r="H3" s="323"/>
    </row>
    <row r="4" spans="1:8" ht="176.1" customHeight="1">
      <c r="A4" s="298" t="s">
        <v>2</v>
      </c>
      <c r="B4" s="298"/>
      <c r="C4" s="298"/>
      <c r="D4" s="298"/>
      <c r="E4" s="298"/>
      <c r="F4" s="298"/>
      <c r="G4" s="298"/>
      <c r="H4" s="298"/>
    </row>
    <row r="5" spans="1:8" ht="38.1" customHeight="1">
      <c r="A5" s="324" t="s">
        <v>328</v>
      </c>
      <c r="B5" s="324"/>
      <c r="C5" s="324"/>
      <c r="D5" s="324"/>
      <c r="E5" s="324"/>
      <c r="F5" s="324"/>
      <c r="G5" s="324"/>
      <c r="H5" s="324"/>
    </row>
    <row r="6" spans="1:8" ht="24" customHeight="1">
      <c r="A6" s="297" t="s">
        <v>3</v>
      </c>
      <c r="B6" s="297"/>
      <c r="C6" s="297"/>
      <c r="D6" s="297"/>
      <c r="E6" s="297"/>
      <c r="F6" s="297"/>
      <c r="G6" s="297"/>
      <c r="H6" s="297"/>
    </row>
    <row r="7" spans="1:8" ht="35.1" customHeight="1">
      <c r="A7" s="298" t="s">
        <v>4</v>
      </c>
      <c r="B7" s="298"/>
      <c r="C7" s="298"/>
      <c r="D7" s="298"/>
      <c r="E7" s="298"/>
      <c r="F7" s="298"/>
      <c r="G7" s="298"/>
      <c r="H7" s="298"/>
    </row>
    <row r="8" spans="1:8" ht="17.100000000000001" customHeight="1">
      <c r="A8" s="1"/>
      <c r="B8" s="1"/>
      <c r="C8" s="1"/>
      <c r="D8" s="1"/>
      <c r="E8" s="1"/>
      <c r="F8" s="1"/>
      <c r="G8" s="2"/>
      <c r="H8" s="2"/>
    </row>
    <row r="9" spans="1:8" ht="24" customHeight="1">
      <c r="A9" s="310" t="s">
        <v>5</v>
      </c>
      <c r="B9" s="310"/>
      <c r="C9" s="310"/>
      <c r="D9" s="310"/>
      <c r="E9" s="310"/>
      <c r="F9" s="310"/>
      <c r="G9" s="310"/>
      <c r="H9" s="310"/>
    </row>
    <row r="10" spans="1:8" ht="33.75" customHeight="1">
      <c r="A10" s="298" t="s">
        <v>6</v>
      </c>
      <c r="B10" s="298"/>
      <c r="C10" s="298"/>
      <c r="D10" s="298"/>
      <c r="E10" s="298"/>
      <c r="F10" s="298"/>
      <c r="G10" s="298"/>
      <c r="H10" s="298"/>
    </row>
    <row r="11" spans="1:8" ht="15.75" thickBot="1"/>
    <row r="12" spans="1:8" ht="144.94999999999999" customHeight="1" thickBot="1">
      <c r="A12" s="299" t="s">
        <v>260</v>
      </c>
      <c r="B12" s="299"/>
      <c r="D12" s="320" t="s">
        <v>331</v>
      </c>
      <c r="E12" s="321"/>
      <c r="F12" s="321"/>
      <c r="G12" s="321"/>
    </row>
    <row r="13" spans="1:8" ht="47.25">
      <c r="A13" s="65" t="s">
        <v>336</v>
      </c>
      <c r="B13" s="4">
        <v>11128.73</v>
      </c>
      <c r="D13" s="320"/>
      <c r="E13" s="321"/>
      <c r="F13" s="321"/>
      <c r="G13" s="321"/>
    </row>
    <row r="14" spans="1:8" ht="29.1" customHeight="1">
      <c r="A14" s="3" t="s">
        <v>329</v>
      </c>
      <c r="B14" s="4">
        <v>1545</v>
      </c>
      <c r="D14" s="321"/>
      <c r="E14" s="321"/>
      <c r="F14" s="321"/>
      <c r="G14" s="321"/>
    </row>
    <row r="15" spans="1:8" ht="110.45" hidden="1" customHeight="1" thickBot="1">
      <c r="A15" s="5"/>
      <c r="B15" s="6"/>
    </row>
    <row r="16" spans="1:8" ht="110.45" hidden="1" customHeight="1" thickBot="1">
      <c r="A16" s="5" t="s">
        <v>171</v>
      </c>
      <c r="B16" s="6">
        <v>0</v>
      </c>
    </row>
    <row r="17" spans="1:8" ht="110.45" hidden="1" customHeight="1" thickBot="1">
      <c r="A17" s="5" t="s">
        <v>172</v>
      </c>
      <c r="B17" s="6">
        <v>0</v>
      </c>
    </row>
    <row r="18" spans="1:8" ht="31.5">
      <c r="A18" s="65" t="s">
        <v>333</v>
      </c>
      <c r="B18" s="4">
        <v>2149.5500000000002</v>
      </c>
    </row>
    <row r="19" spans="1:8" ht="17.850000000000001" customHeight="1"/>
    <row r="20" spans="1:8" ht="24" hidden="1" customHeight="1">
      <c r="A20" s="310" t="s">
        <v>9</v>
      </c>
      <c r="B20" s="310"/>
      <c r="C20" s="310"/>
      <c r="D20" s="310"/>
      <c r="E20" s="310"/>
      <c r="F20" s="310"/>
      <c r="G20" s="310"/>
      <c r="H20" s="310"/>
    </row>
    <row r="21" spans="1:8" ht="60.75" hidden="1" customHeight="1">
      <c r="A21" s="298" t="s">
        <v>10</v>
      </c>
      <c r="B21" s="298"/>
      <c r="C21" s="298"/>
      <c r="D21" s="298"/>
      <c r="E21" s="298"/>
      <c r="F21" s="298"/>
      <c r="G21" s="298"/>
      <c r="H21" s="298"/>
    </row>
    <row r="22" spans="1:8" ht="24" hidden="1" customHeight="1" thickBot="1">
      <c r="A22" s="1"/>
      <c r="B22" s="1"/>
      <c r="C22" s="1"/>
      <c r="D22" s="1"/>
      <c r="E22" s="1"/>
      <c r="F22" s="1"/>
    </row>
    <row r="23" spans="1:8" ht="24" hidden="1" customHeight="1" thickBot="1">
      <c r="A23" s="299" t="s">
        <v>9</v>
      </c>
      <c r="B23" s="299"/>
      <c r="C23" s="299"/>
      <c r="D23" s="299"/>
    </row>
    <row r="24" spans="1:8" ht="28.35" hidden="1" customHeight="1">
      <c r="A24" s="7" t="s">
        <v>11</v>
      </c>
      <c r="B24" s="61" t="s">
        <v>259</v>
      </c>
      <c r="C24" s="8" t="s">
        <v>13</v>
      </c>
      <c r="D24" s="9" t="s">
        <v>14</v>
      </c>
    </row>
    <row r="25" spans="1:8" ht="20.85" hidden="1" customHeight="1" thickBot="1">
      <c r="A25" s="5" t="s">
        <v>15</v>
      </c>
      <c r="B25" s="10">
        <f>B14</f>
        <v>1545</v>
      </c>
      <c r="C25" s="11">
        <v>0.43159999999999998</v>
      </c>
      <c r="D25" s="12">
        <f>B25*C25</f>
        <v>666.822</v>
      </c>
      <c r="E25" s="2"/>
      <c r="G25" s="2"/>
      <c r="H25" s="2"/>
    </row>
    <row r="27" spans="1:8" ht="24" customHeight="1">
      <c r="A27" s="310" t="s">
        <v>16</v>
      </c>
      <c r="B27" s="310"/>
      <c r="C27" s="310"/>
      <c r="D27" s="310"/>
      <c r="E27" s="310"/>
      <c r="F27" s="310"/>
      <c r="G27" s="310"/>
      <c r="H27" s="310"/>
    </row>
    <row r="28" spans="1:8" ht="55.15" customHeight="1">
      <c r="A28" s="298" t="s">
        <v>17</v>
      </c>
      <c r="B28" s="298"/>
      <c r="C28" s="298"/>
      <c r="D28" s="298"/>
      <c r="E28" s="298"/>
      <c r="F28" s="298"/>
      <c r="G28" s="298"/>
      <c r="H28" s="298"/>
    </row>
    <row r="29" spans="1:8" ht="12.6" customHeight="1">
      <c r="A29" s="2"/>
      <c r="B29" s="2"/>
      <c r="C29" s="2"/>
      <c r="D29" s="2"/>
      <c r="F29" s="2"/>
    </row>
    <row r="30" spans="1:8" ht="24" customHeight="1" thickBot="1">
      <c r="A30" s="299" t="s">
        <v>18</v>
      </c>
      <c r="B30" s="299"/>
      <c r="C30" s="299"/>
      <c r="D30" s="299"/>
    </row>
    <row r="31" spans="1:8" ht="25.5" customHeight="1" thickBot="1">
      <c r="A31" s="7" t="s">
        <v>11</v>
      </c>
      <c r="B31" s="61" t="s">
        <v>259</v>
      </c>
      <c r="C31" s="8" t="s">
        <v>13</v>
      </c>
      <c r="D31" s="13" t="s">
        <v>19</v>
      </c>
    </row>
    <row r="32" spans="1:8" ht="32.25" thickBot="1">
      <c r="A32" s="85" t="s">
        <v>335</v>
      </c>
      <c r="B32" s="15">
        <f>(B13/220)*200</f>
        <v>10117.027272727271</v>
      </c>
      <c r="C32" s="16">
        <v>0.2</v>
      </c>
      <c r="D32" s="17">
        <f t="shared" ref="D32" si="0">B32*C32</f>
        <v>2023.4054545454544</v>
      </c>
    </row>
    <row r="33" spans="1:8" ht="21.2" customHeight="1" thickBot="1">
      <c r="A33" s="14" t="s">
        <v>330</v>
      </c>
      <c r="B33" s="15">
        <f>(B14/220)*200</f>
        <v>1404.5454545454545</v>
      </c>
      <c r="C33" s="16">
        <v>0.2</v>
      </c>
      <c r="D33" s="17">
        <f t="shared" ref="D33:D37" si="1">B33*C33</f>
        <v>280.90909090909093</v>
      </c>
    </row>
    <row r="34" spans="1:8" ht="21.2" hidden="1" customHeight="1" thickBot="1">
      <c r="A34" s="18" t="str">
        <f>A14</f>
        <v>CBO 412110 Digitador</v>
      </c>
      <c r="B34" s="19">
        <v>0</v>
      </c>
      <c r="C34" s="20">
        <v>0.2</v>
      </c>
      <c r="D34" s="21">
        <f t="shared" si="1"/>
        <v>0</v>
      </c>
    </row>
    <row r="35" spans="1:8" ht="21.2" hidden="1" customHeight="1">
      <c r="A35" s="22"/>
      <c r="B35" s="23"/>
      <c r="C35" s="24"/>
      <c r="D35" s="25"/>
    </row>
    <row r="36" spans="1:8" ht="21.2" hidden="1" customHeight="1">
      <c r="A36" s="22" t="s">
        <v>173</v>
      </c>
      <c r="B36" s="23">
        <f>(B16/220)*200</f>
        <v>0</v>
      </c>
      <c r="C36" s="24">
        <v>0.2</v>
      </c>
      <c r="D36" s="25">
        <f t="shared" si="1"/>
        <v>0</v>
      </c>
    </row>
    <row r="37" spans="1:8" ht="21.2" hidden="1" customHeight="1" thickBot="1">
      <c r="A37" s="22" t="s">
        <v>8</v>
      </c>
      <c r="B37" s="23">
        <f>(B17/220)*200</f>
        <v>0</v>
      </c>
      <c r="C37" s="24">
        <v>0.2</v>
      </c>
      <c r="D37" s="25">
        <f t="shared" si="1"/>
        <v>0</v>
      </c>
    </row>
    <row r="38" spans="1:8" ht="31.5">
      <c r="A38" s="85" t="s">
        <v>334</v>
      </c>
      <c r="B38" s="15">
        <f>(B18/200)*200</f>
        <v>2149.5500000000002</v>
      </c>
      <c r="C38" s="16">
        <v>0.2</v>
      </c>
      <c r="D38" s="17">
        <f t="shared" ref="D38" si="2">B38*C38</f>
        <v>429.91000000000008</v>
      </c>
    </row>
    <row r="39" spans="1:8" ht="11.1" customHeight="1"/>
    <row r="40" spans="1:8" ht="9.75" customHeight="1"/>
    <row r="41" spans="1:8" ht="7.5" customHeight="1"/>
    <row r="42" spans="1:8" ht="24" customHeight="1">
      <c r="A42" s="297" t="s">
        <v>3</v>
      </c>
      <c r="B42" s="297"/>
      <c r="C42" s="297"/>
      <c r="D42" s="297"/>
      <c r="E42" s="297"/>
      <c r="F42" s="297"/>
      <c r="G42" s="297"/>
      <c r="H42" s="297"/>
    </row>
    <row r="43" spans="1:8" ht="34.5" customHeight="1">
      <c r="A43" s="319" t="s">
        <v>261</v>
      </c>
      <c r="B43" s="319"/>
      <c r="C43" s="319"/>
      <c r="D43" s="319"/>
      <c r="E43" s="319"/>
      <c r="F43" s="319"/>
      <c r="G43" s="319"/>
      <c r="H43" s="319"/>
    </row>
    <row r="44" spans="1:8" ht="11.1" customHeight="1"/>
    <row r="45" spans="1:8" ht="24" customHeight="1">
      <c r="A45" s="299" t="s">
        <v>3</v>
      </c>
      <c r="B45" s="299"/>
      <c r="C45" s="299"/>
      <c r="D45" s="299"/>
      <c r="E45" s="299"/>
      <c r="F45" s="299"/>
      <c r="G45" s="299"/>
    </row>
    <row r="46" spans="1:8" ht="32.25" thickBot="1">
      <c r="A46" s="26" t="s">
        <v>11</v>
      </c>
      <c r="B46" s="27" t="s">
        <v>20</v>
      </c>
      <c r="C46" s="28" t="s">
        <v>21</v>
      </c>
      <c r="D46" s="28" t="s">
        <v>22</v>
      </c>
      <c r="E46" s="27"/>
      <c r="F46" s="27"/>
      <c r="G46" s="29" t="s">
        <v>23</v>
      </c>
    </row>
    <row r="47" spans="1:8" ht="32.25" thickBot="1">
      <c r="A47" s="85" t="str">
        <f t="shared" ref="A47:B49" si="3">A32</f>
        <v>Gerente de projetos de tecnologia da informação</v>
      </c>
      <c r="B47" s="15">
        <f t="shared" si="3"/>
        <v>10117.027272727271</v>
      </c>
      <c r="C47" s="15">
        <v>0</v>
      </c>
      <c r="D47" s="15">
        <f>D32</f>
        <v>2023.4054545454544</v>
      </c>
      <c r="E47" s="30"/>
      <c r="F47" s="31"/>
      <c r="G47" s="17">
        <f>SUM(B47:F47)</f>
        <v>12140.432727272726</v>
      </c>
    </row>
    <row r="48" spans="1:8" ht="21.2" customHeight="1" thickBot="1">
      <c r="A48" s="14" t="str">
        <f t="shared" si="3"/>
        <v>Digitador</v>
      </c>
      <c r="B48" s="15">
        <f t="shared" si="3"/>
        <v>1404.5454545454545</v>
      </c>
      <c r="C48" s="15">
        <v>0</v>
      </c>
      <c r="D48" s="15">
        <f>D33</f>
        <v>280.90909090909093</v>
      </c>
      <c r="E48" s="30"/>
      <c r="F48" s="31"/>
      <c r="G48" s="17">
        <f>SUM(B48:F48)</f>
        <v>1685.4545454545455</v>
      </c>
    </row>
    <row r="49" spans="1:8" ht="21.2" hidden="1" customHeight="1" thickBot="1">
      <c r="A49" s="18" t="str">
        <f t="shared" si="3"/>
        <v>CBO 412110 Digitador</v>
      </c>
      <c r="B49" s="19">
        <f t="shared" si="3"/>
        <v>0</v>
      </c>
      <c r="C49" s="19">
        <v>0</v>
      </c>
      <c r="D49" s="19">
        <f>D34</f>
        <v>0</v>
      </c>
      <c r="E49" s="19"/>
      <c r="F49" s="32"/>
      <c r="G49" s="17">
        <f t="shared" ref="G49:G53" si="4">SUM(B49:F49)</f>
        <v>0</v>
      </c>
    </row>
    <row r="50" spans="1:8" ht="21.2" hidden="1" customHeight="1">
      <c r="A50" s="22"/>
      <c r="B50" s="23"/>
      <c r="C50" s="23"/>
      <c r="D50" s="23"/>
      <c r="E50" s="33"/>
      <c r="F50" s="34"/>
      <c r="G50" s="17"/>
    </row>
    <row r="51" spans="1:8" ht="21.2" hidden="1" customHeight="1" thickBot="1">
      <c r="A51" s="22" t="str">
        <f t="shared" ref="A51:B53" si="5">A36</f>
        <v>Merendeiro de Esc./Creche</v>
      </c>
      <c r="B51" s="23">
        <f t="shared" si="5"/>
        <v>0</v>
      </c>
      <c r="C51" s="23">
        <v>0</v>
      </c>
      <c r="D51" s="23">
        <f>D36</f>
        <v>0</v>
      </c>
      <c r="E51" s="33"/>
      <c r="F51" s="34"/>
      <c r="G51" s="17">
        <f t="shared" si="4"/>
        <v>0</v>
      </c>
    </row>
    <row r="52" spans="1:8" ht="21.2" hidden="1" customHeight="1" thickBot="1">
      <c r="A52" s="22" t="str">
        <f t="shared" si="5"/>
        <v>Auxiliar de Merendeira</v>
      </c>
      <c r="B52" s="23">
        <f t="shared" si="5"/>
        <v>0</v>
      </c>
      <c r="C52" s="23">
        <v>0</v>
      </c>
      <c r="D52" s="23">
        <f>D37</f>
        <v>0</v>
      </c>
      <c r="E52" s="33"/>
      <c r="F52" s="34"/>
      <c r="G52" s="17">
        <f t="shared" si="4"/>
        <v>0</v>
      </c>
    </row>
    <row r="53" spans="1:8" ht="31.5">
      <c r="A53" s="85" t="str">
        <f t="shared" si="5"/>
        <v>Consultor de Tecnologia da Informação</v>
      </c>
      <c r="B53" s="15">
        <f t="shared" si="5"/>
        <v>2149.5500000000002</v>
      </c>
      <c r="C53" s="15">
        <v>0</v>
      </c>
      <c r="D53" s="15">
        <f>D38</f>
        <v>429.91000000000008</v>
      </c>
      <c r="E53" s="30"/>
      <c r="F53" s="31"/>
      <c r="G53" s="17">
        <f t="shared" si="4"/>
        <v>2579.46</v>
      </c>
    </row>
    <row r="54" spans="1:8" ht="14.1" customHeight="1">
      <c r="B54" s="35"/>
      <c r="C54" s="36"/>
      <c r="D54" s="35"/>
      <c r="G54" s="37"/>
    </row>
    <row r="55" spans="1:8" ht="24" customHeight="1">
      <c r="A55" s="297" t="s">
        <v>24</v>
      </c>
      <c r="B55" s="297"/>
      <c r="C55" s="297"/>
      <c r="D55" s="297"/>
      <c r="E55" s="297"/>
      <c r="F55" s="297"/>
      <c r="G55" s="297"/>
      <c r="H55" s="297"/>
    </row>
    <row r="56" spans="1:8" ht="14.1" customHeight="1"/>
    <row r="57" spans="1:8" ht="24" customHeight="1">
      <c r="A57" s="310" t="s">
        <v>25</v>
      </c>
      <c r="B57" s="310"/>
      <c r="C57" s="310"/>
      <c r="D57" s="310"/>
      <c r="E57" s="310"/>
      <c r="F57" s="310"/>
      <c r="G57" s="310"/>
      <c r="H57" s="310"/>
    </row>
    <row r="58" spans="1:8" ht="11.1" customHeight="1"/>
    <row r="59" spans="1:8" ht="31.5" customHeight="1">
      <c r="A59" s="312" t="s">
        <v>26</v>
      </c>
      <c r="B59" s="312"/>
      <c r="C59" s="312"/>
      <c r="D59" s="312"/>
      <c r="E59" s="39"/>
    </row>
    <row r="60" spans="1:8" ht="31.5">
      <c r="A60" s="40" t="s">
        <v>11</v>
      </c>
      <c r="B60" s="41" t="s">
        <v>12</v>
      </c>
      <c r="C60" s="42" t="s">
        <v>27</v>
      </c>
      <c r="D60" s="43" t="s">
        <v>19</v>
      </c>
    </row>
    <row r="61" spans="1:8" ht="31.5">
      <c r="A61" s="286" t="str">
        <f>A47</f>
        <v>Gerente de projetos de tecnologia da informação</v>
      </c>
      <c r="B61" s="287">
        <f>G47</f>
        <v>12140.432727272726</v>
      </c>
      <c r="C61" s="288">
        <f t="shared" ref="C61:C67" si="6">1/12</f>
        <v>8.3333333333333329E-2</v>
      </c>
      <c r="D61" s="289">
        <f t="shared" ref="D61" si="7">B61*C61</f>
        <v>1011.7027272727271</v>
      </c>
    </row>
    <row r="62" spans="1:8" ht="21.2" customHeight="1">
      <c r="A62" s="290" t="str">
        <f>A48</f>
        <v>Digitador</v>
      </c>
      <c r="B62" s="287">
        <f>G48</f>
        <v>1685.4545454545455</v>
      </c>
      <c r="C62" s="288">
        <f t="shared" si="6"/>
        <v>8.3333333333333329E-2</v>
      </c>
      <c r="D62" s="289">
        <f t="shared" ref="D62:D67" si="8">B62*C62</f>
        <v>140.45454545454544</v>
      </c>
    </row>
    <row r="63" spans="1:8" ht="21.2" hidden="1" customHeight="1" thickBot="1">
      <c r="A63" s="290" t="str">
        <f>A49</f>
        <v>CBO 412110 Digitador</v>
      </c>
      <c r="B63" s="287">
        <f>G49</f>
        <v>0</v>
      </c>
      <c r="C63" s="288">
        <f t="shared" si="6"/>
        <v>8.3333333333333329E-2</v>
      </c>
      <c r="D63" s="289">
        <f t="shared" si="8"/>
        <v>0</v>
      </c>
    </row>
    <row r="64" spans="1:8" ht="21.2" hidden="1" customHeight="1">
      <c r="A64" s="290"/>
      <c r="B64" s="287"/>
      <c r="C64" s="288"/>
      <c r="D64" s="289"/>
    </row>
    <row r="65" spans="1:5" ht="21.2" hidden="1" customHeight="1">
      <c r="A65" s="290" t="str">
        <f>A51</f>
        <v>Merendeiro de Esc./Creche</v>
      </c>
      <c r="B65" s="287">
        <f>G51</f>
        <v>0</v>
      </c>
      <c r="C65" s="288">
        <f t="shared" si="6"/>
        <v>8.3333333333333329E-2</v>
      </c>
      <c r="D65" s="289">
        <f t="shared" si="8"/>
        <v>0</v>
      </c>
    </row>
    <row r="66" spans="1:5" ht="21.2" hidden="1" customHeight="1" thickBot="1">
      <c r="A66" s="290" t="str">
        <f>A52</f>
        <v>Auxiliar de Merendeira</v>
      </c>
      <c r="B66" s="287">
        <f>G52</f>
        <v>0</v>
      </c>
      <c r="C66" s="288">
        <f t="shared" si="6"/>
        <v>8.3333333333333329E-2</v>
      </c>
      <c r="D66" s="289">
        <f t="shared" si="8"/>
        <v>0</v>
      </c>
    </row>
    <row r="67" spans="1:5" ht="31.5">
      <c r="A67" s="286" t="str">
        <f>A53</f>
        <v>Consultor de Tecnologia da Informação</v>
      </c>
      <c r="B67" s="287">
        <f>G53</f>
        <v>2579.46</v>
      </c>
      <c r="C67" s="288">
        <f t="shared" si="6"/>
        <v>8.3333333333333329E-2</v>
      </c>
      <c r="D67" s="289">
        <f t="shared" si="8"/>
        <v>214.95499999999998</v>
      </c>
    </row>
    <row r="68" spans="1:5" ht="21.6" customHeight="1" thickBot="1">
      <c r="D68" s="47"/>
    </row>
    <row r="69" spans="1:5" ht="36.75" customHeight="1">
      <c r="A69" s="312" t="s">
        <v>28</v>
      </c>
      <c r="B69" s="312"/>
      <c r="C69" s="312"/>
      <c r="D69" s="312"/>
    </row>
    <row r="70" spans="1:5" ht="30.75" customHeight="1" thickBot="1">
      <c r="A70" s="40" t="s">
        <v>11</v>
      </c>
      <c r="B70" s="41" t="s">
        <v>12</v>
      </c>
      <c r="C70" s="42" t="s">
        <v>27</v>
      </c>
      <c r="D70" s="43" t="s">
        <v>19</v>
      </c>
    </row>
    <row r="71" spans="1:5" ht="29.1" customHeight="1" thickBot="1">
      <c r="A71" s="85" t="str">
        <f>A61</f>
        <v>Gerente de projetos de tecnologia da informação</v>
      </c>
      <c r="B71" s="15">
        <f>G47</f>
        <v>12140.432727272726</v>
      </c>
      <c r="C71" s="44">
        <v>8.3299999999999999E-2</v>
      </c>
      <c r="D71" s="17">
        <f>B71*C71</f>
        <v>1011.2980461818181</v>
      </c>
    </row>
    <row r="72" spans="1:5" ht="21.2" customHeight="1" thickBot="1">
      <c r="A72" s="14" t="str">
        <f>A62</f>
        <v>Digitador</v>
      </c>
      <c r="B72" s="15">
        <f>G48</f>
        <v>1685.4545454545455</v>
      </c>
      <c r="C72" s="44">
        <v>8.3299999999999999E-2</v>
      </c>
      <c r="D72" s="17">
        <f>B72*C72</f>
        <v>140.39836363636363</v>
      </c>
    </row>
    <row r="73" spans="1:5" ht="21.2" hidden="1" customHeight="1" thickBot="1">
      <c r="A73" s="18" t="str">
        <f>A63</f>
        <v>CBO 412110 Digitador</v>
      </c>
      <c r="B73" s="19">
        <f>G49</f>
        <v>0</v>
      </c>
      <c r="C73" s="45">
        <v>8.3299999999999999E-2</v>
      </c>
      <c r="D73" s="21">
        <f t="shared" ref="D73:D77" si="9">B73*C73</f>
        <v>0</v>
      </c>
    </row>
    <row r="74" spans="1:5" ht="21.2" hidden="1" customHeight="1">
      <c r="A74" s="22"/>
      <c r="B74" s="23"/>
      <c r="C74" s="46"/>
      <c r="D74" s="25"/>
    </row>
    <row r="75" spans="1:5" ht="21.2" hidden="1" customHeight="1">
      <c r="A75" s="22" t="str">
        <f>A65</f>
        <v>Merendeiro de Esc./Creche</v>
      </c>
      <c r="B75" s="23">
        <f>G51</f>
        <v>0</v>
      </c>
      <c r="C75" s="46">
        <v>8.3299999999999999E-2</v>
      </c>
      <c r="D75" s="25">
        <f t="shared" si="9"/>
        <v>0</v>
      </c>
    </row>
    <row r="76" spans="1:5" ht="21.2" hidden="1" customHeight="1" thickBot="1">
      <c r="A76" s="22" t="str">
        <f>A66</f>
        <v>Auxiliar de Merendeira</v>
      </c>
      <c r="B76" s="23">
        <f>G52</f>
        <v>0</v>
      </c>
      <c r="C76" s="46">
        <v>8.3299999999999999E-2</v>
      </c>
      <c r="D76" s="25">
        <f t="shared" si="9"/>
        <v>0</v>
      </c>
    </row>
    <row r="77" spans="1:5" ht="31.5">
      <c r="A77" s="85" t="str">
        <f>A67</f>
        <v>Consultor de Tecnologia da Informação</v>
      </c>
      <c r="B77" s="15">
        <f>G53</f>
        <v>2579.46</v>
      </c>
      <c r="C77" s="44">
        <v>8.3299999999999999E-2</v>
      </c>
      <c r="D77" s="17">
        <f t="shared" si="9"/>
        <v>214.86901800000001</v>
      </c>
    </row>
    <row r="78" spans="1:5" ht="21.6" customHeight="1" thickBot="1"/>
    <row r="79" spans="1:5" ht="24" customHeight="1">
      <c r="A79" s="312" t="s">
        <v>29</v>
      </c>
      <c r="B79" s="312"/>
      <c r="C79" s="312"/>
      <c r="D79" s="312"/>
      <c r="E79" s="312"/>
    </row>
    <row r="80" spans="1:5" ht="30" customHeight="1" thickBot="1">
      <c r="A80" s="40" t="s">
        <v>11</v>
      </c>
      <c r="B80" s="41" t="s">
        <v>12</v>
      </c>
      <c r="C80" s="42" t="s">
        <v>30</v>
      </c>
      <c r="D80" s="42" t="s">
        <v>27</v>
      </c>
      <c r="E80" s="43" t="s">
        <v>19</v>
      </c>
    </row>
    <row r="81" spans="1:5" ht="27" customHeight="1" thickBot="1">
      <c r="A81" s="85" t="str">
        <f>A71</f>
        <v>Gerente de projetos de tecnologia da informação</v>
      </c>
      <c r="B81" s="15">
        <f>G47</f>
        <v>12140.432727272726</v>
      </c>
      <c r="C81" s="48">
        <f t="shared" ref="C81:C87" si="10">1/3</f>
        <v>0.33333333333333331</v>
      </c>
      <c r="D81" s="44">
        <f t="shared" ref="D81:D87" si="11">1/12</f>
        <v>8.3333333333333329E-2</v>
      </c>
      <c r="E81" s="17">
        <f t="shared" ref="E81" si="12">B81*C81*D81</f>
        <v>337.23424242424232</v>
      </c>
    </row>
    <row r="82" spans="1:5" ht="21.2" customHeight="1" thickBot="1">
      <c r="A82" s="14" t="str">
        <f>A72</f>
        <v>Digitador</v>
      </c>
      <c r="B82" s="15">
        <f>G48</f>
        <v>1685.4545454545455</v>
      </c>
      <c r="C82" s="48">
        <f t="shared" si="10"/>
        <v>0.33333333333333331</v>
      </c>
      <c r="D82" s="44">
        <f t="shared" si="11"/>
        <v>8.3333333333333329E-2</v>
      </c>
      <c r="E82" s="17">
        <f t="shared" ref="E82:E87" si="13">B82*C82*D82</f>
        <v>46.818181818181813</v>
      </c>
    </row>
    <row r="83" spans="1:5" ht="21.2" hidden="1" customHeight="1" thickBot="1">
      <c r="A83" s="18" t="str">
        <f>A73</f>
        <v>CBO 412110 Digitador</v>
      </c>
      <c r="B83" s="19">
        <f>G49</f>
        <v>0</v>
      </c>
      <c r="C83" s="49">
        <f t="shared" si="10"/>
        <v>0.33333333333333331</v>
      </c>
      <c r="D83" s="45">
        <f t="shared" si="11"/>
        <v>8.3333333333333329E-2</v>
      </c>
      <c r="E83" s="21">
        <f t="shared" si="13"/>
        <v>0</v>
      </c>
    </row>
    <row r="84" spans="1:5" ht="21.2" hidden="1" customHeight="1">
      <c r="A84" s="22"/>
      <c r="B84" s="23"/>
      <c r="C84" s="50"/>
      <c r="D84" s="46"/>
      <c r="E84" s="25"/>
    </row>
    <row r="85" spans="1:5" ht="21.2" hidden="1" customHeight="1">
      <c r="A85" s="22" t="str">
        <f>A75</f>
        <v>Merendeiro de Esc./Creche</v>
      </c>
      <c r="B85" s="23">
        <f>G51</f>
        <v>0</v>
      </c>
      <c r="C85" s="50">
        <f t="shared" si="10"/>
        <v>0.33333333333333331</v>
      </c>
      <c r="D85" s="46">
        <f t="shared" si="11"/>
        <v>8.3333333333333329E-2</v>
      </c>
      <c r="E85" s="25">
        <f t="shared" si="13"/>
        <v>0</v>
      </c>
    </row>
    <row r="86" spans="1:5" ht="21.2" hidden="1" customHeight="1" thickBot="1">
      <c r="A86" s="22" t="str">
        <f>A76</f>
        <v>Auxiliar de Merendeira</v>
      </c>
      <c r="B86" s="23">
        <f>G52</f>
        <v>0</v>
      </c>
      <c r="C86" s="50">
        <f t="shared" si="10"/>
        <v>0.33333333333333331</v>
      </c>
      <c r="D86" s="46">
        <f t="shared" si="11"/>
        <v>8.3333333333333329E-2</v>
      </c>
      <c r="E86" s="25">
        <f t="shared" si="13"/>
        <v>0</v>
      </c>
    </row>
    <row r="87" spans="1:5" ht="31.5">
      <c r="A87" s="85" t="str">
        <f>A77</f>
        <v>Consultor de Tecnologia da Informação</v>
      </c>
      <c r="B87" s="15">
        <f>G53</f>
        <v>2579.46</v>
      </c>
      <c r="C87" s="48">
        <f t="shared" si="10"/>
        <v>0.33333333333333331</v>
      </c>
      <c r="D87" s="44">
        <f t="shared" si="11"/>
        <v>8.3333333333333329E-2</v>
      </c>
      <c r="E87" s="17">
        <f t="shared" si="13"/>
        <v>71.651666666666657</v>
      </c>
    </row>
    <row r="88" spans="1:5" ht="22.35" customHeight="1" thickBot="1">
      <c r="E88" s="47"/>
    </row>
    <row r="89" spans="1:5" ht="24" customHeight="1">
      <c r="A89" s="299" t="s">
        <v>25</v>
      </c>
      <c r="B89" s="299"/>
      <c r="C89" s="299"/>
      <c r="D89" s="299"/>
      <c r="E89" s="299"/>
    </row>
    <row r="90" spans="1:5" ht="23.85" customHeight="1" thickBot="1">
      <c r="A90" s="40" t="s">
        <v>11</v>
      </c>
      <c r="B90" s="41" t="s">
        <v>31</v>
      </c>
      <c r="C90" s="41" t="s">
        <v>32</v>
      </c>
      <c r="D90" s="41" t="s">
        <v>33</v>
      </c>
      <c r="E90" s="43" t="s">
        <v>23</v>
      </c>
    </row>
    <row r="91" spans="1:5" ht="30.6" customHeight="1" thickBot="1">
      <c r="A91" s="85" t="str">
        <f>A81</f>
        <v>Gerente de projetos de tecnologia da informação</v>
      </c>
      <c r="B91" s="15">
        <f>D61</f>
        <v>1011.7027272727271</v>
      </c>
      <c r="C91" s="15">
        <f>D71</f>
        <v>1011.2980461818181</v>
      </c>
      <c r="D91" s="15">
        <f>E81</f>
        <v>337.23424242424232</v>
      </c>
      <c r="E91" s="17">
        <f t="shared" ref="E91" si="14">SUM(B91:D91)</f>
        <v>2360.2350158787876</v>
      </c>
    </row>
    <row r="92" spans="1:5" ht="21.2" customHeight="1" thickBot="1">
      <c r="A92" s="14" t="str">
        <f>A82</f>
        <v>Digitador</v>
      </c>
      <c r="B92" s="15">
        <f>D62</f>
        <v>140.45454545454544</v>
      </c>
      <c r="C92" s="15">
        <f>D72</f>
        <v>140.39836363636363</v>
      </c>
      <c r="D92" s="15">
        <f>E82</f>
        <v>46.818181818181813</v>
      </c>
      <c r="E92" s="17">
        <f t="shared" ref="E92:E97" si="15">SUM(B92:D92)</f>
        <v>327.67109090909088</v>
      </c>
    </row>
    <row r="93" spans="1:5" ht="21.2" hidden="1" customHeight="1" thickBot="1">
      <c r="A93" s="18" t="str">
        <f>A83</f>
        <v>CBO 412110 Digitador</v>
      </c>
      <c r="B93" s="19">
        <f>D63</f>
        <v>0</v>
      </c>
      <c r="C93" s="19">
        <f>D73</f>
        <v>0</v>
      </c>
      <c r="D93" s="19">
        <f>E83</f>
        <v>0</v>
      </c>
      <c r="E93" s="17">
        <f t="shared" si="15"/>
        <v>0</v>
      </c>
    </row>
    <row r="94" spans="1:5" ht="21.2" hidden="1" customHeight="1">
      <c r="A94" s="22"/>
      <c r="B94" s="23"/>
      <c r="C94" s="23"/>
      <c r="D94" s="23"/>
      <c r="E94" s="17"/>
    </row>
    <row r="95" spans="1:5" ht="21.2" hidden="1" customHeight="1" thickBot="1">
      <c r="A95" s="22" t="str">
        <f>A85</f>
        <v>Merendeiro de Esc./Creche</v>
      </c>
      <c r="B95" s="23">
        <f>D65</f>
        <v>0</v>
      </c>
      <c r="C95" s="23">
        <f>D75</f>
        <v>0</v>
      </c>
      <c r="D95" s="23">
        <f>E85</f>
        <v>0</v>
      </c>
      <c r="E95" s="17">
        <f t="shared" si="15"/>
        <v>0</v>
      </c>
    </row>
    <row r="96" spans="1:5" ht="21.2" hidden="1" customHeight="1" thickBot="1">
      <c r="A96" s="22" t="str">
        <f>A86</f>
        <v>Auxiliar de Merendeira</v>
      </c>
      <c r="B96" s="23">
        <f>D66</f>
        <v>0</v>
      </c>
      <c r="C96" s="23">
        <f>D76</f>
        <v>0</v>
      </c>
      <c r="D96" s="23">
        <f>E86</f>
        <v>0</v>
      </c>
      <c r="E96" s="17">
        <f t="shared" si="15"/>
        <v>0</v>
      </c>
    </row>
    <row r="97" spans="1:8" ht="31.5">
      <c r="A97" s="85" t="str">
        <f>A87</f>
        <v>Consultor de Tecnologia da Informação</v>
      </c>
      <c r="B97" s="15">
        <f>D67</f>
        <v>214.95499999999998</v>
      </c>
      <c r="C97" s="15">
        <f>D77</f>
        <v>214.86901800000001</v>
      </c>
      <c r="D97" s="15">
        <f>E87</f>
        <v>71.651666666666657</v>
      </c>
      <c r="E97" s="17">
        <f t="shared" si="15"/>
        <v>501.47568466666667</v>
      </c>
    </row>
    <row r="98" spans="1:8" ht="20.100000000000001" customHeight="1">
      <c r="E98" s="35"/>
    </row>
    <row r="99" spans="1:8" ht="24" customHeight="1">
      <c r="A99" s="310" t="s">
        <v>34</v>
      </c>
      <c r="B99" s="310"/>
      <c r="C99" s="310"/>
      <c r="D99" s="310"/>
      <c r="E99" s="310"/>
      <c r="F99" s="310"/>
      <c r="G99" s="310"/>
      <c r="H99" s="310"/>
    </row>
    <row r="100" spans="1:8" ht="44.85" customHeight="1">
      <c r="A100" s="298" t="s">
        <v>35</v>
      </c>
      <c r="B100" s="298"/>
      <c r="C100" s="298"/>
      <c r="D100" s="298"/>
      <c r="E100" s="298"/>
      <c r="F100" s="298"/>
      <c r="G100" s="298"/>
      <c r="H100" s="298"/>
    </row>
    <row r="101" spans="1:8" ht="10.35" customHeight="1"/>
    <row r="102" spans="1:8" ht="24" customHeight="1">
      <c r="A102" s="299" t="s">
        <v>36</v>
      </c>
      <c r="B102" s="299"/>
    </row>
    <row r="103" spans="1:8" ht="24" customHeight="1">
      <c r="A103" s="40" t="s">
        <v>37</v>
      </c>
      <c r="B103" s="43" t="s">
        <v>13</v>
      </c>
    </row>
    <row r="104" spans="1:8" ht="21.2" customHeight="1">
      <c r="A104" s="14" t="s">
        <v>38</v>
      </c>
      <c r="B104" s="51">
        <v>0.2</v>
      </c>
      <c r="D104" s="151"/>
    </row>
    <row r="105" spans="1:8" ht="21.2" customHeight="1">
      <c r="A105" s="18" t="s">
        <v>39</v>
      </c>
      <c r="B105" s="52">
        <v>2.5000000000000001E-2</v>
      </c>
    </row>
    <row r="106" spans="1:8" ht="21.2" customHeight="1">
      <c r="A106" s="18" t="s">
        <v>40</v>
      </c>
      <c r="B106" s="52">
        <v>0.03</v>
      </c>
    </row>
    <row r="107" spans="1:8" ht="21.2" customHeight="1">
      <c r="A107" s="18" t="s">
        <v>41</v>
      </c>
      <c r="B107" s="52">
        <v>1.4999999999999999E-2</v>
      </c>
    </row>
    <row r="108" spans="1:8" ht="21.2" customHeight="1">
      <c r="A108" s="18" t="s">
        <v>42</v>
      </c>
      <c r="B108" s="52">
        <v>0.01</v>
      </c>
    </row>
    <row r="109" spans="1:8" ht="21.2" customHeight="1">
      <c r="A109" s="18" t="s">
        <v>43</v>
      </c>
      <c r="B109" s="52">
        <v>6.0000000000000001E-3</v>
      </c>
    </row>
    <row r="110" spans="1:8" ht="21.2" customHeight="1">
      <c r="A110" s="18" t="s">
        <v>44</v>
      </c>
      <c r="B110" s="52">
        <v>2E-3</v>
      </c>
    </row>
    <row r="111" spans="1:8" ht="21.2" customHeight="1">
      <c r="A111" s="5" t="s">
        <v>45</v>
      </c>
      <c r="B111" s="53">
        <v>0.08</v>
      </c>
    </row>
    <row r="112" spans="1:8" ht="24" customHeight="1">
      <c r="A112" s="54" t="s">
        <v>46</v>
      </c>
      <c r="B112" s="55">
        <f>SUM(B104:B111)</f>
        <v>0.36800000000000005</v>
      </c>
    </row>
    <row r="113" spans="1:4" ht="14.1" customHeight="1"/>
    <row r="114" spans="1:4" ht="24" customHeight="1">
      <c r="A114" s="299" t="s">
        <v>47</v>
      </c>
      <c r="B114" s="299"/>
      <c r="C114" s="299"/>
      <c r="D114" s="299"/>
    </row>
    <row r="115" spans="1:4" ht="24" customHeight="1" thickBot="1">
      <c r="A115" s="40" t="s">
        <v>11</v>
      </c>
      <c r="B115" s="41" t="s">
        <v>12</v>
      </c>
      <c r="C115" s="41" t="s">
        <v>13</v>
      </c>
      <c r="D115" s="43" t="s">
        <v>19</v>
      </c>
    </row>
    <row r="116" spans="1:4" ht="27.6" customHeight="1" thickBot="1">
      <c r="A116" s="85" t="str">
        <f>A91</f>
        <v>Gerente de projetos de tecnologia da informação</v>
      </c>
      <c r="B116" s="15">
        <f t="shared" ref="B116:B122" si="16">G47+E91</f>
        <v>14500.667743151513</v>
      </c>
      <c r="C116" s="44">
        <f>SUM($B$104:$B$110)</f>
        <v>0.28800000000000003</v>
      </c>
      <c r="D116" s="17">
        <f t="shared" ref="D116" si="17">B116*C116</f>
        <v>4176.1923100276363</v>
      </c>
    </row>
    <row r="117" spans="1:4" ht="20.100000000000001" customHeight="1" thickBot="1">
      <c r="A117" s="14" t="str">
        <f>A92</f>
        <v>Digitador</v>
      </c>
      <c r="B117" s="15">
        <f t="shared" si="16"/>
        <v>2013.1256363636364</v>
      </c>
      <c r="C117" s="44">
        <f>SUM($B$104:$B$110)</f>
        <v>0.28800000000000003</v>
      </c>
      <c r="D117" s="17">
        <f t="shared" ref="D117:D122" si="18">B117*C117</f>
        <v>579.78018327272741</v>
      </c>
    </row>
    <row r="118" spans="1:4" ht="24" hidden="1" customHeight="1" thickBot="1">
      <c r="A118" s="18" t="str">
        <f>A93</f>
        <v>CBO 412110 Digitador</v>
      </c>
      <c r="B118" s="19">
        <f t="shared" si="16"/>
        <v>0</v>
      </c>
      <c r="C118" s="44">
        <f t="shared" ref="C118:C122" si="19">SUM($B$104:$B$110)</f>
        <v>0.28800000000000003</v>
      </c>
      <c r="D118" s="17">
        <f t="shared" si="18"/>
        <v>0</v>
      </c>
    </row>
    <row r="119" spans="1:4" ht="24" hidden="1" customHeight="1">
      <c r="A119" s="22"/>
      <c r="B119" s="23">
        <f t="shared" si="16"/>
        <v>0</v>
      </c>
      <c r="C119" s="44"/>
      <c r="D119" s="17"/>
    </row>
    <row r="120" spans="1:4" ht="24" hidden="1" customHeight="1" thickBot="1">
      <c r="A120" s="22" t="str">
        <f>A95</f>
        <v>Merendeiro de Esc./Creche</v>
      </c>
      <c r="B120" s="23">
        <f t="shared" si="16"/>
        <v>0</v>
      </c>
      <c r="C120" s="44">
        <f t="shared" si="19"/>
        <v>0.28800000000000003</v>
      </c>
      <c r="D120" s="17">
        <f t="shared" si="18"/>
        <v>0</v>
      </c>
    </row>
    <row r="121" spans="1:4" ht="24" hidden="1" customHeight="1" thickBot="1">
      <c r="A121" s="22" t="str">
        <f>A96</f>
        <v>Auxiliar de Merendeira</v>
      </c>
      <c r="B121" s="23">
        <f t="shared" si="16"/>
        <v>0</v>
      </c>
      <c r="C121" s="44">
        <f t="shared" si="19"/>
        <v>0.28800000000000003</v>
      </c>
      <c r="D121" s="17">
        <f t="shared" si="18"/>
        <v>0</v>
      </c>
    </row>
    <row r="122" spans="1:4" ht="31.5">
      <c r="A122" s="85" t="str">
        <f>A97</f>
        <v>Consultor de Tecnologia da Informação</v>
      </c>
      <c r="B122" s="15">
        <f t="shared" si="16"/>
        <v>3080.9356846666669</v>
      </c>
      <c r="C122" s="44">
        <f t="shared" si="19"/>
        <v>0.28800000000000003</v>
      </c>
      <c r="D122" s="17">
        <f t="shared" si="18"/>
        <v>887.30947718400023</v>
      </c>
    </row>
    <row r="123" spans="1:4" ht="24.6" customHeight="1" thickBot="1">
      <c r="D123" s="56"/>
    </row>
    <row r="124" spans="1:4" ht="24" customHeight="1">
      <c r="A124" s="299" t="s">
        <v>48</v>
      </c>
      <c r="B124" s="299"/>
      <c r="C124" s="299"/>
      <c r="D124" s="299"/>
    </row>
    <row r="125" spans="1:4" ht="24" customHeight="1" thickBot="1">
      <c r="A125" s="40" t="s">
        <v>11</v>
      </c>
      <c r="B125" s="41" t="s">
        <v>12</v>
      </c>
      <c r="C125" s="41" t="s">
        <v>13</v>
      </c>
      <c r="D125" s="43" t="s">
        <v>19</v>
      </c>
    </row>
    <row r="126" spans="1:4" ht="32.1" customHeight="1" thickBot="1">
      <c r="A126" s="85" t="str">
        <f>A116</f>
        <v>Gerente de projetos de tecnologia da informação</v>
      </c>
      <c r="B126" s="15">
        <f>G47+E91</f>
        <v>14500.667743151513</v>
      </c>
      <c r="C126" s="44">
        <f t="shared" ref="C126:C132" si="20">$B$111</f>
        <v>0.08</v>
      </c>
      <c r="D126" s="17">
        <f t="shared" ref="D126" si="21">B126*C126</f>
        <v>1160.053419452121</v>
      </c>
    </row>
    <row r="127" spans="1:4" ht="24" customHeight="1" thickBot="1">
      <c r="A127" s="14" t="str">
        <f>A117</f>
        <v>Digitador</v>
      </c>
      <c r="B127" s="15">
        <f>G48+E92</f>
        <v>2013.1256363636364</v>
      </c>
      <c r="C127" s="44">
        <f t="shared" si="20"/>
        <v>0.08</v>
      </c>
      <c r="D127" s="17">
        <f t="shared" ref="D127:D132" si="22">B127*C127</f>
        <v>161.05005090909091</v>
      </c>
    </row>
    <row r="128" spans="1:4" ht="24" hidden="1" customHeight="1" thickBot="1">
      <c r="A128" s="18" t="str">
        <f>A118</f>
        <v>CBO 412110 Digitador</v>
      </c>
      <c r="B128" s="19">
        <f>G49+E93</f>
        <v>0</v>
      </c>
      <c r="C128" s="45">
        <f t="shared" si="20"/>
        <v>0.08</v>
      </c>
      <c r="D128" s="21">
        <f t="shared" si="22"/>
        <v>0</v>
      </c>
    </row>
    <row r="129" spans="1:8" ht="24" hidden="1" customHeight="1">
      <c r="A129" s="22"/>
      <c r="B129" s="23"/>
      <c r="C129" s="46"/>
      <c r="D129" s="25"/>
    </row>
    <row r="130" spans="1:8" ht="24" hidden="1" customHeight="1">
      <c r="A130" s="22" t="str">
        <f>A120</f>
        <v>Merendeiro de Esc./Creche</v>
      </c>
      <c r="B130" s="23">
        <f>G51+E95</f>
        <v>0</v>
      </c>
      <c r="C130" s="46">
        <f t="shared" si="20"/>
        <v>0.08</v>
      </c>
      <c r="D130" s="25">
        <f t="shared" si="22"/>
        <v>0</v>
      </c>
    </row>
    <row r="131" spans="1:8" ht="24" hidden="1" customHeight="1" thickBot="1">
      <c r="A131" s="22" t="str">
        <f>A121</f>
        <v>Auxiliar de Merendeira</v>
      </c>
      <c r="B131" s="23">
        <f>G52+E96</f>
        <v>0</v>
      </c>
      <c r="C131" s="46">
        <f t="shared" si="20"/>
        <v>0.08</v>
      </c>
      <c r="D131" s="25">
        <f t="shared" si="22"/>
        <v>0</v>
      </c>
    </row>
    <row r="132" spans="1:8" ht="31.5">
      <c r="A132" s="85" t="str">
        <f>A122</f>
        <v>Consultor de Tecnologia da Informação</v>
      </c>
      <c r="B132" s="15">
        <f>G53+E97</f>
        <v>3080.9356846666669</v>
      </c>
      <c r="C132" s="44">
        <f t="shared" si="20"/>
        <v>0.08</v>
      </c>
      <c r="D132" s="17">
        <f t="shared" si="22"/>
        <v>246.47485477333336</v>
      </c>
    </row>
    <row r="133" spans="1:8" ht="24.6" customHeight="1" thickBot="1"/>
    <row r="134" spans="1:8" ht="24" customHeight="1">
      <c r="A134" s="299" t="s">
        <v>34</v>
      </c>
      <c r="B134" s="299"/>
      <c r="C134" s="299"/>
      <c r="D134" s="299"/>
    </row>
    <row r="135" spans="1:8" ht="24" customHeight="1" thickBot="1">
      <c r="A135" s="40" t="s">
        <v>11</v>
      </c>
      <c r="B135" s="41" t="s">
        <v>49</v>
      </c>
      <c r="C135" s="41" t="s">
        <v>45</v>
      </c>
      <c r="D135" s="43" t="s">
        <v>23</v>
      </c>
    </row>
    <row r="136" spans="1:8" ht="27.95" customHeight="1" thickBot="1">
      <c r="A136" s="85" t="str">
        <f>A126</f>
        <v>Gerente de projetos de tecnologia da informação</v>
      </c>
      <c r="B136" s="15">
        <f>D116</f>
        <v>4176.1923100276363</v>
      </c>
      <c r="C136" s="15">
        <f>D126</f>
        <v>1160.053419452121</v>
      </c>
      <c r="D136" s="17">
        <f t="shared" ref="D136" si="23">B136+C136</f>
        <v>5336.2457294797568</v>
      </c>
    </row>
    <row r="137" spans="1:8" ht="21.2" customHeight="1" thickBot="1">
      <c r="A137" s="14" t="str">
        <f>A127</f>
        <v>Digitador</v>
      </c>
      <c r="B137" s="15">
        <f>D117</f>
        <v>579.78018327272741</v>
      </c>
      <c r="C137" s="15">
        <f>D127</f>
        <v>161.05005090909091</v>
      </c>
      <c r="D137" s="17">
        <f t="shared" ref="D137:D142" si="24">B137+C137</f>
        <v>740.83023418181835</v>
      </c>
    </row>
    <row r="138" spans="1:8" ht="21.2" hidden="1" customHeight="1" thickBot="1">
      <c r="A138" s="18" t="str">
        <f>A128</f>
        <v>CBO 412110 Digitador</v>
      </c>
      <c r="B138" s="19">
        <f>D118</f>
        <v>0</v>
      </c>
      <c r="C138" s="19">
        <f>D128</f>
        <v>0</v>
      </c>
      <c r="D138" s="21">
        <f t="shared" si="24"/>
        <v>0</v>
      </c>
    </row>
    <row r="139" spans="1:8" ht="21.2" hidden="1" customHeight="1">
      <c r="A139" s="22"/>
      <c r="B139" s="23"/>
      <c r="C139" s="23"/>
      <c r="D139" s="25"/>
    </row>
    <row r="140" spans="1:8" ht="21.2" hidden="1" customHeight="1">
      <c r="A140" s="22" t="str">
        <f>A130</f>
        <v>Merendeiro de Esc./Creche</v>
      </c>
      <c r="B140" s="23">
        <f>D120</f>
        <v>0</v>
      </c>
      <c r="C140" s="23">
        <f>D130</f>
        <v>0</v>
      </c>
      <c r="D140" s="25">
        <f t="shared" si="24"/>
        <v>0</v>
      </c>
    </row>
    <row r="141" spans="1:8" ht="21.2" hidden="1" customHeight="1" thickBot="1">
      <c r="A141" s="22" t="str">
        <f>A131</f>
        <v>Auxiliar de Merendeira</v>
      </c>
      <c r="B141" s="23">
        <f>D121</f>
        <v>0</v>
      </c>
      <c r="C141" s="23">
        <f>D131</f>
        <v>0</v>
      </c>
      <c r="D141" s="25">
        <f t="shared" si="24"/>
        <v>0</v>
      </c>
    </row>
    <row r="142" spans="1:8" ht="31.5">
      <c r="A142" s="85" t="str">
        <f>A132</f>
        <v>Consultor de Tecnologia da Informação</v>
      </c>
      <c r="B142" s="15">
        <f>D122</f>
        <v>887.30947718400023</v>
      </c>
      <c r="C142" s="15">
        <f>D132</f>
        <v>246.47485477333336</v>
      </c>
      <c r="D142" s="17">
        <f t="shared" si="24"/>
        <v>1133.7843319573335</v>
      </c>
    </row>
    <row r="143" spans="1:8" ht="21.6" customHeight="1">
      <c r="D143" s="47"/>
    </row>
    <row r="144" spans="1:8" ht="24" customHeight="1">
      <c r="A144" s="310" t="s">
        <v>50</v>
      </c>
      <c r="B144" s="310"/>
      <c r="C144" s="310"/>
      <c r="D144" s="310"/>
      <c r="E144" s="310"/>
      <c r="F144" s="310"/>
      <c r="G144" s="310"/>
      <c r="H144" s="310"/>
    </row>
    <row r="145" spans="1:8" ht="44.1" customHeight="1">
      <c r="A145" s="298" t="s">
        <v>51</v>
      </c>
      <c r="B145" s="298"/>
      <c r="C145" s="298"/>
      <c r="D145" s="298"/>
      <c r="E145" s="298"/>
      <c r="F145" s="298"/>
      <c r="G145" s="298"/>
      <c r="H145" s="298"/>
    </row>
    <row r="146" spans="1:8" ht="18.600000000000001" customHeight="1"/>
    <row r="147" spans="1:8" ht="14.85" customHeight="1">
      <c r="A147" s="318" t="s">
        <v>52</v>
      </c>
      <c r="B147" s="318"/>
      <c r="C147" s="318"/>
      <c r="D147" s="318"/>
      <c r="E147" s="318"/>
      <c r="F147" s="318"/>
      <c r="G147" s="2"/>
    </row>
    <row r="148" spans="1:8" ht="17.850000000000001" customHeight="1"/>
    <row r="149" spans="1:8" ht="24" customHeight="1">
      <c r="A149" s="299" t="s">
        <v>53</v>
      </c>
      <c r="B149" s="299"/>
      <c r="C149" s="299"/>
      <c r="D149" s="299"/>
      <c r="E149" s="299"/>
    </row>
    <row r="150" spans="1:8" ht="31.5">
      <c r="A150" s="40" t="s">
        <v>11</v>
      </c>
      <c r="B150" s="41" t="s">
        <v>54</v>
      </c>
      <c r="C150" s="41" t="s">
        <v>55</v>
      </c>
      <c r="D150" s="42" t="s">
        <v>56</v>
      </c>
      <c r="E150" s="43" t="s">
        <v>57</v>
      </c>
    </row>
    <row r="151" spans="1:8" ht="27.95" customHeight="1">
      <c r="A151" s="286" t="str">
        <f>A136</f>
        <v>Gerente de projetos de tecnologia da informação</v>
      </c>
      <c r="B151" s="287">
        <v>5</v>
      </c>
      <c r="C151" s="291">
        <v>4</v>
      </c>
      <c r="D151" s="291">
        <v>22</v>
      </c>
      <c r="E151" s="289">
        <f>B151*C151*D151</f>
        <v>440</v>
      </c>
    </row>
    <row r="152" spans="1:8" ht="21.2" customHeight="1">
      <c r="A152" s="290" t="str">
        <f>A137</f>
        <v>Digitador</v>
      </c>
      <c r="B152" s="287">
        <v>5</v>
      </c>
      <c r="C152" s="291">
        <v>4</v>
      </c>
      <c r="D152" s="291">
        <v>22</v>
      </c>
      <c r="E152" s="289">
        <f>B152*C152*D152</f>
        <v>440</v>
      </c>
    </row>
    <row r="153" spans="1:8" ht="21.2" hidden="1" customHeight="1" thickBot="1">
      <c r="A153" s="290" t="str">
        <f>A138</f>
        <v>CBO 412110 Digitador</v>
      </c>
      <c r="B153" s="287">
        <f>B152</f>
        <v>5</v>
      </c>
      <c r="C153" s="291">
        <v>0</v>
      </c>
      <c r="D153" s="291">
        <v>0</v>
      </c>
      <c r="E153" s="289">
        <f t="shared" ref="E153:E157" si="25">B153*C153*D153</f>
        <v>0</v>
      </c>
    </row>
    <row r="154" spans="1:8" ht="21.2" hidden="1" customHeight="1">
      <c r="A154" s="290" t="s">
        <v>7</v>
      </c>
      <c r="B154" s="287"/>
      <c r="C154" s="291"/>
      <c r="D154" s="291"/>
      <c r="E154" s="289"/>
    </row>
    <row r="155" spans="1:8" ht="21.2" hidden="1" customHeight="1">
      <c r="A155" s="290" t="str">
        <f>A140</f>
        <v>Merendeiro de Esc./Creche</v>
      </c>
      <c r="B155" s="287">
        <f>B153</f>
        <v>5</v>
      </c>
      <c r="C155" s="291">
        <v>0</v>
      </c>
      <c r="D155" s="291">
        <v>0</v>
      </c>
      <c r="E155" s="289">
        <f t="shared" si="25"/>
        <v>0</v>
      </c>
    </row>
    <row r="156" spans="1:8" ht="21.2" hidden="1" customHeight="1" thickBot="1">
      <c r="A156" s="290" t="str">
        <f>A141</f>
        <v>Auxiliar de Merendeira</v>
      </c>
      <c r="B156" s="287">
        <f>B155</f>
        <v>5</v>
      </c>
      <c r="C156" s="291">
        <v>0</v>
      </c>
      <c r="D156" s="291">
        <v>0</v>
      </c>
      <c r="E156" s="289">
        <f t="shared" si="25"/>
        <v>0</v>
      </c>
    </row>
    <row r="157" spans="1:8" ht="31.5">
      <c r="A157" s="286" t="str">
        <f>A142</f>
        <v>Consultor de Tecnologia da Informação</v>
      </c>
      <c r="B157" s="287">
        <f>B156</f>
        <v>5</v>
      </c>
      <c r="C157" s="291">
        <v>4</v>
      </c>
      <c r="D157" s="291">
        <v>22</v>
      </c>
      <c r="E157" s="289">
        <f t="shared" si="25"/>
        <v>440</v>
      </c>
    </row>
    <row r="158" spans="1:8" ht="23.1" customHeight="1" thickBot="1"/>
    <row r="159" spans="1:8" ht="24" customHeight="1">
      <c r="A159" s="299" t="s">
        <v>58</v>
      </c>
      <c r="B159" s="299"/>
      <c r="C159" s="299"/>
      <c r="D159" s="299"/>
      <c r="E159" s="299"/>
    </row>
    <row r="160" spans="1:8" ht="24" customHeight="1" thickBot="1">
      <c r="A160" s="40" t="s">
        <v>11</v>
      </c>
      <c r="B160" s="41" t="s">
        <v>12</v>
      </c>
      <c r="C160" s="41" t="s">
        <v>59</v>
      </c>
      <c r="D160" s="41" t="s">
        <v>13</v>
      </c>
      <c r="E160" s="43" t="s">
        <v>60</v>
      </c>
    </row>
    <row r="161" spans="1:6" ht="28.5" customHeight="1" thickBot="1">
      <c r="A161" s="85" t="str">
        <f>A151</f>
        <v>Gerente de projetos de tecnologia da informação</v>
      </c>
      <c r="B161" s="15">
        <f>B32</f>
        <v>10117.027272727271</v>
      </c>
      <c r="C161" s="16">
        <v>1</v>
      </c>
      <c r="D161" s="16">
        <v>0.06</v>
      </c>
      <c r="E161" s="17">
        <f t="shared" ref="E161" si="26">B161*C161*D161</f>
        <v>607.02163636363628</v>
      </c>
    </row>
    <row r="162" spans="1:6" ht="21.2" customHeight="1" thickBot="1">
      <c r="A162" s="14" t="str">
        <f>A152</f>
        <v>Digitador</v>
      </c>
      <c r="B162" s="15">
        <f>B33</f>
        <v>1404.5454545454545</v>
      </c>
      <c r="C162" s="16">
        <v>1</v>
      </c>
      <c r="D162" s="16">
        <v>0.06</v>
      </c>
      <c r="E162" s="17">
        <f t="shared" ref="E162:E167" si="27">B162*C162*D162</f>
        <v>84.272727272727266</v>
      </c>
    </row>
    <row r="163" spans="1:6" ht="21.2" hidden="1" customHeight="1" thickBot="1">
      <c r="A163" s="18" t="str">
        <f>A153</f>
        <v>CBO 412110 Digitador</v>
      </c>
      <c r="B163" s="19">
        <f>B34</f>
        <v>0</v>
      </c>
      <c r="C163" s="20">
        <v>1</v>
      </c>
      <c r="D163" s="20">
        <v>0.06</v>
      </c>
      <c r="E163" s="21">
        <f t="shared" si="27"/>
        <v>0</v>
      </c>
    </row>
    <row r="164" spans="1:6" ht="21.2" hidden="1" customHeight="1">
      <c r="A164" s="22"/>
      <c r="B164" s="23"/>
      <c r="C164" s="24"/>
      <c r="D164" s="24"/>
      <c r="E164" s="25"/>
    </row>
    <row r="165" spans="1:6" ht="21.2" hidden="1" customHeight="1">
      <c r="A165" s="22" t="str">
        <f>A155</f>
        <v>Merendeiro de Esc./Creche</v>
      </c>
      <c r="B165" s="23">
        <f>B36</f>
        <v>0</v>
      </c>
      <c r="C165" s="24">
        <v>1</v>
      </c>
      <c r="D165" s="24">
        <v>0.06</v>
      </c>
      <c r="E165" s="25">
        <f t="shared" si="27"/>
        <v>0</v>
      </c>
    </row>
    <row r="166" spans="1:6" ht="21.2" hidden="1" customHeight="1" thickBot="1">
      <c r="A166" s="22" t="str">
        <f>A156</f>
        <v>Auxiliar de Merendeira</v>
      </c>
      <c r="B166" s="23">
        <f>B37</f>
        <v>0</v>
      </c>
      <c r="C166" s="24">
        <v>1</v>
      </c>
      <c r="D166" s="24">
        <v>0.06</v>
      </c>
      <c r="E166" s="25">
        <f t="shared" si="27"/>
        <v>0</v>
      </c>
    </row>
    <row r="167" spans="1:6" ht="31.5">
      <c r="A167" s="85" t="str">
        <f>A157</f>
        <v>Consultor de Tecnologia da Informação</v>
      </c>
      <c r="B167" s="15">
        <f>B38</f>
        <v>2149.5500000000002</v>
      </c>
      <c r="C167" s="16">
        <v>1</v>
      </c>
      <c r="D167" s="16">
        <v>0.06</v>
      </c>
      <c r="E167" s="17">
        <f t="shared" si="27"/>
        <v>128.97300000000001</v>
      </c>
      <c r="F167" s="149"/>
    </row>
    <row r="168" spans="1:6" ht="23.1" customHeight="1" thickBot="1"/>
    <row r="169" spans="1:6" ht="24" customHeight="1">
      <c r="A169" s="299" t="s">
        <v>61</v>
      </c>
      <c r="B169" s="299"/>
      <c r="C169" s="299"/>
      <c r="D169" s="299"/>
    </row>
    <row r="170" spans="1:6" ht="24" customHeight="1" thickBot="1">
      <c r="A170" s="40" t="s">
        <v>11</v>
      </c>
      <c r="B170" s="41" t="s">
        <v>57</v>
      </c>
      <c r="C170" s="41" t="s">
        <v>62</v>
      </c>
      <c r="D170" s="43" t="s">
        <v>63</v>
      </c>
    </row>
    <row r="171" spans="1:6" ht="29.1" customHeight="1" thickBot="1">
      <c r="A171" s="85" t="str">
        <f>A161</f>
        <v>Gerente de projetos de tecnologia da informação</v>
      </c>
      <c r="B171" s="15">
        <f>E151</f>
        <v>440</v>
      </c>
      <c r="C171" s="15">
        <f>E161</f>
        <v>607.02163636363628</v>
      </c>
      <c r="D171" s="17">
        <f t="shared" ref="D171" si="28">B171-C171</f>
        <v>-167.02163636363628</v>
      </c>
      <c r="E171" s="150"/>
    </row>
    <row r="172" spans="1:6" ht="21.2" customHeight="1" thickBot="1">
      <c r="A172" s="14" t="str">
        <f>A162</f>
        <v>Digitador</v>
      </c>
      <c r="B172" s="15">
        <f>E152</f>
        <v>440</v>
      </c>
      <c r="C172" s="15">
        <f>E162</f>
        <v>84.272727272727266</v>
      </c>
      <c r="D172" s="17">
        <f>B172-C172</f>
        <v>355.72727272727275</v>
      </c>
      <c r="E172" s="150"/>
    </row>
    <row r="173" spans="1:6" ht="21.2" hidden="1" customHeight="1" thickBot="1">
      <c r="A173" s="18" t="str">
        <f>A163</f>
        <v>CBO 412110 Digitador</v>
      </c>
      <c r="B173" s="19">
        <f>E153</f>
        <v>0</v>
      </c>
      <c r="C173" s="19">
        <f>E163</f>
        <v>0</v>
      </c>
      <c r="D173" s="21">
        <f t="shared" ref="D173:D177" si="29">B173-C173</f>
        <v>0</v>
      </c>
    </row>
    <row r="174" spans="1:6" ht="21.2" hidden="1" customHeight="1">
      <c r="A174" s="22"/>
      <c r="B174" s="23"/>
      <c r="C174" s="23"/>
      <c r="D174" s="25"/>
    </row>
    <row r="175" spans="1:6" ht="21.2" hidden="1" customHeight="1">
      <c r="A175" s="22" t="str">
        <f>A165</f>
        <v>Merendeiro de Esc./Creche</v>
      </c>
      <c r="B175" s="23">
        <v>0</v>
      </c>
      <c r="C175" s="23">
        <f>E165</f>
        <v>0</v>
      </c>
      <c r="D175" s="25">
        <f t="shared" si="29"/>
        <v>0</v>
      </c>
    </row>
    <row r="176" spans="1:6" ht="21.2" hidden="1" customHeight="1" thickBot="1">
      <c r="A176" s="22" t="str">
        <f>A166</f>
        <v>Auxiliar de Merendeira</v>
      </c>
      <c r="B176" s="23">
        <v>0</v>
      </c>
      <c r="C176" s="23">
        <f>E166</f>
        <v>0</v>
      </c>
      <c r="D176" s="25">
        <f t="shared" si="29"/>
        <v>0</v>
      </c>
    </row>
    <row r="177" spans="1:7" ht="31.5">
      <c r="A177" s="85" t="str">
        <f>A167</f>
        <v>Consultor de Tecnologia da Informação</v>
      </c>
      <c r="B177" s="15">
        <f>E157</f>
        <v>440</v>
      </c>
      <c r="C177" s="15">
        <f>E167</f>
        <v>128.97300000000001</v>
      </c>
      <c r="D177" s="17">
        <f t="shared" si="29"/>
        <v>311.02699999999999</v>
      </c>
    </row>
    <row r="178" spans="1:7" ht="27.6" customHeight="1">
      <c r="D178" s="60"/>
    </row>
    <row r="179" spans="1:7" ht="30.6" customHeight="1">
      <c r="A179" s="318" t="s">
        <v>64</v>
      </c>
      <c r="B179" s="318"/>
      <c r="C179" s="318"/>
      <c r="D179" s="318"/>
      <c r="E179" s="318"/>
      <c r="F179" s="318"/>
      <c r="G179" s="2"/>
    </row>
    <row r="180" spans="1:7" ht="29.1" customHeight="1"/>
    <row r="181" spans="1:7" ht="24" customHeight="1">
      <c r="A181" s="299" t="s">
        <v>64</v>
      </c>
      <c r="B181" s="299"/>
      <c r="C181" s="299"/>
      <c r="D181" s="299"/>
    </row>
    <row r="182" spans="1:7" ht="27" customHeight="1" thickBot="1">
      <c r="A182" s="7" t="s">
        <v>11</v>
      </c>
      <c r="B182" s="8" t="s">
        <v>65</v>
      </c>
      <c r="C182" s="61" t="s">
        <v>56</v>
      </c>
      <c r="D182" s="13" t="s">
        <v>19</v>
      </c>
    </row>
    <row r="183" spans="1:7" ht="29.45" customHeight="1" thickBot="1">
      <c r="A183" s="85" t="str">
        <f>A171</f>
        <v>Gerente de projetos de tecnologia da informação</v>
      </c>
      <c r="B183" s="15">
        <v>17.41</v>
      </c>
      <c r="C183" s="57">
        <f>D151</f>
        <v>22</v>
      </c>
      <c r="D183" s="17">
        <f t="shared" ref="D183" si="30">B183*C183</f>
        <v>383.02</v>
      </c>
    </row>
    <row r="184" spans="1:7" ht="21.2" customHeight="1" thickBot="1">
      <c r="A184" s="14" t="str">
        <f>A172</f>
        <v>Digitador</v>
      </c>
      <c r="B184" s="15">
        <v>17.41</v>
      </c>
      <c r="C184" s="57">
        <f>D152</f>
        <v>22</v>
      </c>
      <c r="D184" s="17">
        <f t="shared" ref="D184:D189" si="31">B184*C184</f>
        <v>383.02</v>
      </c>
    </row>
    <row r="185" spans="1:7" ht="21.2" hidden="1" customHeight="1" thickBot="1">
      <c r="A185" s="18" t="str">
        <f>A173</f>
        <v>CBO 412110 Digitador</v>
      </c>
      <c r="B185" s="19">
        <f>B184</f>
        <v>17.41</v>
      </c>
      <c r="C185" s="58">
        <f>D153</f>
        <v>0</v>
      </c>
      <c r="D185" s="21">
        <f t="shared" si="31"/>
        <v>0</v>
      </c>
    </row>
    <row r="186" spans="1:7" ht="21.2" hidden="1" customHeight="1">
      <c r="A186" s="22"/>
      <c r="B186" s="10"/>
      <c r="C186" s="62"/>
      <c r="D186" s="6"/>
    </row>
    <row r="187" spans="1:7" ht="21.2" hidden="1" customHeight="1" thickBot="1">
      <c r="A187" s="22" t="str">
        <f>A175</f>
        <v>Merendeiro de Esc./Creche</v>
      </c>
      <c r="B187" s="10">
        <v>0</v>
      </c>
      <c r="C187" s="62">
        <v>22</v>
      </c>
      <c r="D187" s="6">
        <f t="shared" si="31"/>
        <v>0</v>
      </c>
    </row>
    <row r="188" spans="1:7" ht="21.2" hidden="1" customHeight="1" thickBot="1">
      <c r="A188" s="22" t="str">
        <f>A176</f>
        <v>Auxiliar de Merendeira</v>
      </c>
      <c r="B188" s="10">
        <v>0</v>
      </c>
      <c r="C188" s="62">
        <v>22</v>
      </c>
      <c r="D188" s="6">
        <f t="shared" si="31"/>
        <v>0</v>
      </c>
    </row>
    <row r="189" spans="1:7" ht="31.5">
      <c r="A189" s="85" t="str">
        <f>A177</f>
        <v>Consultor de Tecnologia da Informação</v>
      </c>
      <c r="B189" s="15">
        <v>17.41</v>
      </c>
      <c r="C189" s="57">
        <f>D157</f>
        <v>22</v>
      </c>
      <c r="D189" s="17">
        <f t="shared" si="31"/>
        <v>383.02</v>
      </c>
    </row>
    <row r="190" spans="1:7" ht="26.85" customHeight="1" thickBot="1"/>
    <row r="191" spans="1:7" ht="24" customHeight="1">
      <c r="A191" s="299" t="s">
        <v>66</v>
      </c>
      <c r="B191" s="299"/>
      <c r="C191" s="299"/>
      <c r="D191" s="299"/>
    </row>
    <row r="192" spans="1:7" ht="24" customHeight="1" thickBot="1">
      <c r="A192" s="40" t="s">
        <v>11</v>
      </c>
      <c r="B192" s="41" t="s">
        <v>12</v>
      </c>
      <c r="C192" s="41" t="s">
        <v>13</v>
      </c>
      <c r="D192" s="43" t="s">
        <v>60</v>
      </c>
    </row>
    <row r="193" spans="1:4" ht="27" customHeight="1" thickBot="1">
      <c r="A193" s="85" t="str">
        <f>A183</f>
        <v>Gerente de projetos de tecnologia da informação</v>
      </c>
      <c r="B193" s="15">
        <f>D183</f>
        <v>383.02</v>
      </c>
      <c r="C193" s="16">
        <v>0.19</v>
      </c>
      <c r="D193" s="17">
        <f t="shared" ref="D193" si="32">B193*C193</f>
        <v>72.773799999999994</v>
      </c>
    </row>
    <row r="194" spans="1:4" ht="21.2" customHeight="1" thickBot="1">
      <c r="A194" s="14" t="str">
        <f>A184</f>
        <v>Digitador</v>
      </c>
      <c r="B194" s="15">
        <f>D184</f>
        <v>383.02</v>
      </c>
      <c r="C194" s="16">
        <v>0.19</v>
      </c>
      <c r="D194" s="17">
        <f t="shared" ref="D194:D199" si="33">B194*C194</f>
        <v>72.773799999999994</v>
      </c>
    </row>
    <row r="195" spans="1:4" ht="21.2" hidden="1" customHeight="1" thickBot="1">
      <c r="A195" s="18" t="str">
        <f>A185</f>
        <v>CBO 412110 Digitador</v>
      </c>
      <c r="B195" s="19">
        <f>D185</f>
        <v>0</v>
      </c>
      <c r="C195" s="20">
        <f>C194</f>
        <v>0.19</v>
      </c>
      <c r="D195" s="21">
        <f t="shared" si="33"/>
        <v>0</v>
      </c>
    </row>
    <row r="196" spans="1:4" ht="21.2" hidden="1" customHeight="1">
      <c r="A196" s="22"/>
      <c r="B196" s="19"/>
      <c r="C196" s="20"/>
      <c r="D196" s="21"/>
    </row>
    <row r="197" spans="1:4" ht="21.2" hidden="1" customHeight="1">
      <c r="A197" s="22" t="str">
        <f>A187</f>
        <v>Merendeiro de Esc./Creche</v>
      </c>
      <c r="B197" s="19">
        <f>D187</f>
        <v>0</v>
      </c>
      <c r="C197" s="20">
        <v>0.19</v>
      </c>
      <c r="D197" s="21">
        <f t="shared" si="33"/>
        <v>0</v>
      </c>
    </row>
    <row r="198" spans="1:4" ht="21.2" hidden="1" customHeight="1" thickBot="1">
      <c r="A198" s="22" t="str">
        <f>A188</f>
        <v>Auxiliar de Merendeira</v>
      </c>
      <c r="B198" s="19">
        <f>D188</f>
        <v>0</v>
      </c>
      <c r="C198" s="20">
        <f>C197</f>
        <v>0.19</v>
      </c>
      <c r="D198" s="21">
        <f t="shared" si="33"/>
        <v>0</v>
      </c>
    </row>
    <row r="199" spans="1:4" ht="31.5">
      <c r="A199" s="85" t="str">
        <f>A189</f>
        <v>Consultor de Tecnologia da Informação</v>
      </c>
      <c r="B199" s="19">
        <f>D189</f>
        <v>383.02</v>
      </c>
      <c r="C199" s="20">
        <f>C198</f>
        <v>0.19</v>
      </c>
      <c r="D199" s="21">
        <f t="shared" si="33"/>
        <v>72.773799999999994</v>
      </c>
    </row>
    <row r="200" spans="1:4" ht="54.4" customHeight="1" thickBot="1"/>
    <row r="201" spans="1:4" ht="24" customHeight="1">
      <c r="A201" s="299" t="s">
        <v>67</v>
      </c>
      <c r="B201" s="299"/>
      <c r="C201" s="299"/>
      <c r="D201" s="299"/>
    </row>
    <row r="202" spans="1:4" ht="24" customHeight="1" thickBot="1">
      <c r="A202" s="40" t="s">
        <v>11</v>
      </c>
      <c r="B202" s="41" t="s">
        <v>57</v>
      </c>
      <c r="C202" s="41" t="s">
        <v>60</v>
      </c>
      <c r="D202" s="43" t="s">
        <v>63</v>
      </c>
    </row>
    <row r="203" spans="1:4" ht="29.1" customHeight="1" thickBot="1">
      <c r="A203" s="85" t="str">
        <f>A193</f>
        <v>Gerente de projetos de tecnologia da informação</v>
      </c>
      <c r="B203" s="15">
        <f>D183</f>
        <v>383.02</v>
      </c>
      <c r="C203" s="15">
        <f>D193</f>
        <v>72.773799999999994</v>
      </c>
      <c r="D203" s="17">
        <f t="shared" ref="D203" si="34">B203-C203</f>
        <v>310.24619999999999</v>
      </c>
    </row>
    <row r="204" spans="1:4" ht="21.2" customHeight="1" thickBot="1">
      <c r="A204" s="14" t="str">
        <f>A194</f>
        <v>Digitador</v>
      </c>
      <c r="B204" s="15">
        <f>D184</f>
        <v>383.02</v>
      </c>
      <c r="C204" s="15">
        <f>D194</f>
        <v>72.773799999999994</v>
      </c>
      <c r="D204" s="17">
        <f t="shared" ref="D204:D209" si="35">B204-C204</f>
        <v>310.24619999999999</v>
      </c>
    </row>
    <row r="205" spans="1:4" ht="21.2" hidden="1" customHeight="1" thickBot="1">
      <c r="A205" s="18" t="str">
        <f>A195</f>
        <v>CBO 412110 Digitador</v>
      </c>
      <c r="B205" s="19">
        <f>D185</f>
        <v>0</v>
      </c>
      <c r="C205" s="19">
        <f>D195</f>
        <v>0</v>
      </c>
      <c r="D205" s="21">
        <f t="shared" si="35"/>
        <v>0</v>
      </c>
    </row>
    <row r="206" spans="1:4" ht="21.2" hidden="1" customHeight="1">
      <c r="A206" s="22"/>
      <c r="B206" s="23"/>
      <c r="C206" s="23"/>
      <c r="D206" s="25"/>
    </row>
    <row r="207" spans="1:4" ht="21.2" hidden="1" customHeight="1">
      <c r="A207" s="22" t="str">
        <f>A197</f>
        <v>Merendeiro de Esc./Creche</v>
      </c>
      <c r="B207" s="23">
        <f>D187</f>
        <v>0</v>
      </c>
      <c r="C207" s="23">
        <f>D197</f>
        <v>0</v>
      </c>
      <c r="D207" s="25">
        <f t="shared" si="35"/>
        <v>0</v>
      </c>
    </row>
    <row r="208" spans="1:4" ht="21.2" hidden="1" customHeight="1" thickBot="1">
      <c r="A208" s="22" t="str">
        <f>A198</f>
        <v>Auxiliar de Merendeira</v>
      </c>
      <c r="B208" s="23">
        <f>D188</f>
        <v>0</v>
      </c>
      <c r="C208" s="23">
        <f>D198</f>
        <v>0</v>
      </c>
      <c r="D208" s="25">
        <f t="shared" si="35"/>
        <v>0</v>
      </c>
    </row>
    <row r="209" spans="1:8" ht="31.5">
      <c r="A209" s="85" t="str">
        <f>A199</f>
        <v>Consultor de Tecnologia da Informação</v>
      </c>
      <c r="B209" s="15">
        <f>D189</f>
        <v>383.02</v>
      </c>
      <c r="C209" s="15">
        <f>D199</f>
        <v>72.773799999999994</v>
      </c>
      <c r="D209" s="17">
        <f t="shared" si="35"/>
        <v>310.24619999999999</v>
      </c>
    </row>
    <row r="210" spans="1:8" ht="13.35" customHeight="1">
      <c r="D210" s="35"/>
    </row>
    <row r="211" spans="1:8" ht="29.1" customHeight="1">
      <c r="A211" s="317" t="s">
        <v>68</v>
      </c>
      <c r="B211" s="317"/>
      <c r="C211" s="317"/>
      <c r="D211" s="317"/>
      <c r="E211" s="317"/>
      <c r="F211" s="317"/>
      <c r="G211" s="317"/>
      <c r="H211" s="317"/>
    </row>
    <row r="212" spans="1:8" ht="9.75" customHeight="1"/>
    <row r="213" spans="1:8" ht="24" customHeight="1">
      <c r="A213" s="299" t="s">
        <v>69</v>
      </c>
      <c r="B213" s="299"/>
      <c r="C213" s="299"/>
      <c r="D213" s="299"/>
    </row>
    <row r="214" spans="1:8" ht="23.1" customHeight="1" thickBot="1">
      <c r="A214" s="40" t="s">
        <v>11</v>
      </c>
      <c r="B214" s="41" t="s">
        <v>57</v>
      </c>
      <c r="C214" s="41" t="s">
        <v>60</v>
      </c>
      <c r="D214" s="43" t="s">
        <v>63</v>
      </c>
    </row>
    <row r="215" spans="1:8" ht="28.5" customHeight="1" thickBot="1">
      <c r="A215" s="85" t="str">
        <f>A203</f>
        <v>Gerente de projetos de tecnologia da informação</v>
      </c>
      <c r="B215" s="15">
        <v>15.62</v>
      </c>
      <c r="C215" s="15">
        <v>0</v>
      </c>
      <c r="D215" s="17">
        <f t="shared" ref="D215" si="36">B215-C215</f>
        <v>15.62</v>
      </c>
    </row>
    <row r="216" spans="1:8" ht="21.2" customHeight="1" thickBot="1">
      <c r="A216" s="14" t="str">
        <f>A204</f>
        <v>Digitador</v>
      </c>
      <c r="B216" s="15">
        <v>15.62</v>
      </c>
      <c r="C216" s="15">
        <v>0</v>
      </c>
      <c r="D216" s="17">
        <f t="shared" ref="D216:D221" si="37">B216-C216</f>
        <v>15.62</v>
      </c>
    </row>
    <row r="217" spans="1:8" ht="21.2" hidden="1" customHeight="1" thickBot="1">
      <c r="A217" s="18" t="str">
        <f>A205</f>
        <v>CBO 412110 Digitador</v>
      </c>
      <c r="B217" s="19">
        <v>0</v>
      </c>
      <c r="C217" s="19">
        <v>0</v>
      </c>
      <c r="D217" s="21">
        <f t="shared" si="37"/>
        <v>0</v>
      </c>
    </row>
    <row r="218" spans="1:8" ht="21.2" hidden="1" customHeight="1">
      <c r="A218" s="22"/>
      <c r="B218" s="23">
        <v>0</v>
      </c>
      <c r="C218" s="23">
        <v>0</v>
      </c>
      <c r="D218" s="25">
        <f t="shared" si="37"/>
        <v>0</v>
      </c>
    </row>
    <row r="219" spans="1:8" ht="21.2" hidden="1" customHeight="1">
      <c r="A219" s="22" t="str">
        <f>A207</f>
        <v>Merendeiro de Esc./Creche</v>
      </c>
      <c r="B219" s="23">
        <v>0</v>
      </c>
      <c r="C219" s="23">
        <v>0</v>
      </c>
      <c r="D219" s="25">
        <f t="shared" si="37"/>
        <v>0</v>
      </c>
    </row>
    <row r="220" spans="1:8" ht="21.2" hidden="1" customHeight="1" thickBot="1">
      <c r="A220" s="22" t="str">
        <f>A208</f>
        <v>Auxiliar de Merendeira</v>
      </c>
      <c r="B220" s="23">
        <v>0</v>
      </c>
      <c r="C220" s="23">
        <v>0</v>
      </c>
      <c r="D220" s="25">
        <f t="shared" si="37"/>
        <v>0</v>
      </c>
    </row>
    <row r="221" spans="1:8" ht="31.5">
      <c r="A221" s="85" t="str">
        <f>A209</f>
        <v>Consultor de Tecnologia da Informação</v>
      </c>
      <c r="B221" s="15">
        <v>15.62</v>
      </c>
      <c r="C221" s="15">
        <v>0</v>
      </c>
      <c r="D221" s="17">
        <f t="shared" si="37"/>
        <v>15.62</v>
      </c>
    </row>
    <row r="222" spans="1:8" ht="13.35" customHeight="1">
      <c r="D222" s="35"/>
    </row>
    <row r="223" spans="1:8" ht="36.75" customHeight="1">
      <c r="A223" s="317" t="s">
        <v>70</v>
      </c>
      <c r="B223" s="317"/>
      <c r="C223" s="317"/>
      <c r="D223" s="317"/>
      <c r="E223" s="317"/>
      <c r="F223" s="317"/>
      <c r="G223" s="317"/>
      <c r="H223" s="317"/>
    </row>
    <row r="224" spans="1:8" ht="21.75" customHeight="1" thickBot="1"/>
    <row r="225" spans="1:7" ht="20.85" customHeight="1" thickBot="1">
      <c r="A225" s="299" t="s">
        <v>71</v>
      </c>
      <c r="B225" s="299"/>
      <c r="C225" s="299"/>
      <c r="D225" s="299"/>
    </row>
    <row r="226" spans="1:7" ht="20.85" customHeight="1" thickBot="1">
      <c r="A226" s="40" t="s">
        <v>11</v>
      </c>
      <c r="B226" s="41"/>
      <c r="C226" s="41"/>
      <c r="D226" s="43"/>
    </row>
    <row r="227" spans="1:7" ht="27.95" customHeight="1" thickBot="1">
      <c r="A227" s="85" t="str">
        <f>A215</f>
        <v>Gerente de projetos de tecnologia da informação</v>
      </c>
      <c r="B227" s="15"/>
      <c r="C227" s="15"/>
      <c r="D227" s="17"/>
    </row>
    <row r="228" spans="1:7" ht="21.2" customHeight="1">
      <c r="A228" s="14" t="str">
        <f>A216</f>
        <v>Digitador</v>
      </c>
      <c r="B228" s="15"/>
      <c r="C228" s="15"/>
      <c r="D228" s="17"/>
    </row>
    <row r="229" spans="1:7" ht="21.2" customHeight="1">
      <c r="A229" s="18" t="str">
        <f>A217</f>
        <v>CBO 412110 Digitador</v>
      </c>
      <c r="B229" s="19"/>
      <c r="C229" s="19"/>
      <c r="D229" s="21"/>
    </row>
    <row r="230" spans="1:7" ht="21.2" customHeight="1">
      <c r="A230" s="22"/>
      <c r="B230" s="23"/>
      <c r="C230" s="23"/>
      <c r="D230" s="25"/>
    </row>
    <row r="231" spans="1:7" ht="21.2" customHeight="1">
      <c r="A231" s="22" t="str">
        <f>A219</f>
        <v>Merendeiro de Esc./Creche</v>
      </c>
      <c r="B231" s="23"/>
      <c r="C231" s="23"/>
      <c r="D231" s="25"/>
    </row>
    <row r="232" spans="1:7" ht="21.2" customHeight="1" thickBot="1">
      <c r="A232" s="22" t="str">
        <f>A220</f>
        <v>Auxiliar de Merendeira</v>
      </c>
      <c r="B232" s="23"/>
      <c r="C232" s="23"/>
      <c r="D232" s="25"/>
    </row>
    <row r="233" spans="1:7" ht="29.1" customHeight="1">
      <c r="A233" s="85" t="str">
        <f>A221</f>
        <v>Consultor de Tecnologia da Informação</v>
      </c>
      <c r="B233" s="15"/>
      <c r="C233" s="15"/>
      <c r="D233" s="17"/>
    </row>
    <row r="234" spans="1:7" ht="14.1" customHeight="1" thickBot="1"/>
    <row r="235" spans="1:7" ht="24" customHeight="1" thickBot="1">
      <c r="A235" s="299" t="s">
        <v>50</v>
      </c>
      <c r="B235" s="299"/>
      <c r="C235" s="299"/>
      <c r="D235" s="299"/>
      <c r="E235" s="299"/>
      <c r="F235" s="299"/>
      <c r="G235" s="63"/>
    </row>
    <row r="236" spans="1:7" ht="24" customHeight="1" thickBot="1">
      <c r="A236" s="40" t="s">
        <v>11</v>
      </c>
      <c r="B236" s="41" t="s">
        <v>72</v>
      </c>
      <c r="C236" s="41" t="s">
        <v>73</v>
      </c>
      <c r="D236" s="41" t="s">
        <v>74</v>
      </c>
      <c r="E236" s="41" t="s">
        <v>75</v>
      </c>
      <c r="F236" s="43" t="s">
        <v>23</v>
      </c>
    </row>
    <row r="237" spans="1:7" ht="27.95" customHeight="1" thickBot="1">
      <c r="A237" s="85" t="str">
        <f>A227</f>
        <v>Gerente de projetos de tecnologia da informação</v>
      </c>
      <c r="B237" s="15">
        <f t="shared" ref="B237:B243" si="38">D171</f>
        <v>-167.02163636363628</v>
      </c>
      <c r="C237" s="15">
        <f t="shared" ref="C237:C243" si="39">D203</f>
        <v>310.24619999999999</v>
      </c>
      <c r="D237" s="15">
        <f t="shared" ref="D237:D243" si="40">D215</f>
        <v>15.62</v>
      </c>
      <c r="E237" s="15">
        <f>D226</f>
        <v>0</v>
      </c>
      <c r="F237" s="17">
        <f t="shared" ref="F237" si="41">SUM(B237:E237)</f>
        <v>158.84456363636372</v>
      </c>
    </row>
    <row r="238" spans="1:7" ht="21.2" customHeight="1" thickBot="1">
      <c r="A238" s="14" t="str">
        <f>A228</f>
        <v>Digitador</v>
      </c>
      <c r="B238" s="15">
        <f t="shared" si="38"/>
        <v>355.72727272727275</v>
      </c>
      <c r="C238" s="15">
        <f t="shared" si="39"/>
        <v>310.24619999999999</v>
      </c>
      <c r="D238" s="15">
        <f t="shared" si="40"/>
        <v>15.62</v>
      </c>
      <c r="E238" s="15">
        <f t="shared" ref="E238:E243" si="42">D228</f>
        <v>0</v>
      </c>
      <c r="F238" s="17">
        <f t="shared" ref="F238:F243" si="43">SUM(B238:E238)</f>
        <v>681.5934727272728</v>
      </c>
    </row>
    <row r="239" spans="1:7" ht="21.2" hidden="1" customHeight="1" thickBot="1">
      <c r="A239" s="18" t="str">
        <f>A229</f>
        <v>CBO 412110 Digitador</v>
      </c>
      <c r="B239" s="19">
        <f t="shared" si="38"/>
        <v>0</v>
      </c>
      <c r="C239" s="19">
        <f t="shared" si="39"/>
        <v>0</v>
      </c>
      <c r="D239" s="19">
        <f t="shared" si="40"/>
        <v>0</v>
      </c>
      <c r="E239" s="19">
        <f t="shared" si="42"/>
        <v>0</v>
      </c>
      <c r="F239" s="17">
        <f t="shared" si="43"/>
        <v>0</v>
      </c>
    </row>
    <row r="240" spans="1:7" ht="21.2" hidden="1" customHeight="1">
      <c r="A240" s="22"/>
      <c r="B240" s="23">
        <f t="shared" si="38"/>
        <v>0</v>
      </c>
      <c r="C240" s="23">
        <f t="shared" si="39"/>
        <v>0</v>
      </c>
      <c r="D240" s="23">
        <f t="shared" si="40"/>
        <v>0</v>
      </c>
      <c r="E240" s="23">
        <f t="shared" si="42"/>
        <v>0</v>
      </c>
      <c r="F240" s="17">
        <f t="shared" si="43"/>
        <v>0</v>
      </c>
    </row>
    <row r="241" spans="1:8" ht="21.2" hidden="1" customHeight="1" thickBot="1">
      <c r="A241" s="22" t="str">
        <f>A231</f>
        <v>Merendeiro de Esc./Creche</v>
      </c>
      <c r="B241" s="23">
        <f t="shared" si="38"/>
        <v>0</v>
      </c>
      <c r="C241" s="23">
        <f t="shared" si="39"/>
        <v>0</v>
      </c>
      <c r="D241" s="23">
        <f t="shared" si="40"/>
        <v>0</v>
      </c>
      <c r="E241" s="23">
        <f t="shared" si="42"/>
        <v>0</v>
      </c>
      <c r="F241" s="17">
        <f t="shared" si="43"/>
        <v>0</v>
      </c>
    </row>
    <row r="242" spans="1:8" ht="21.2" hidden="1" customHeight="1" thickBot="1">
      <c r="A242" s="22" t="str">
        <f>A232</f>
        <v>Auxiliar de Merendeira</v>
      </c>
      <c r="B242" s="23">
        <f t="shared" si="38"/>
        <v>0</v>
      </c>
      <c r="C242" s="23">
        <f t="shared" si="39"/>
        <v>0</v>
      </c>
      <c r="D242" s="23">
        <f t="shared" si="40"/>
        <v>0</v>
      </c>
      <c r="E242" s="23">
        <f t="shared" si="42"/>
        <v>0</v>
      </c>
      <c r="F242" s="17">
        <f t="shared" si="43"/>
        <v>0</v>
      </c>
    </row>
    <row r="243" spans="1:8" ht="31.5">
      <c r="A243" s="85" t="str">
        <f>A233</f>
        <v>Consultor de Tecnologia da Informação</v>
      </c>
      <c r="B243" s="15">
        <f t="shared" si="38"/>
        <v>311.02699999999999</v>
      </c>
      <c r="C243" s="15">
        <f t="shared" si="39"/>
        <v>310.24619999999999</v>
      </c>
      <c r="D243" s="15">
        <f t="shared" si="40"/>
        <v>15.62</v>
      </c>
      <c r="E243" s="15">
        <f t="shared" si="42"/>
        <v>0</v>
      </c>
      <c r="F243" s="17">
        <f t="shared" si="43"/>
        <v>636.89319999999998</v>
      </c>
    </row>
    <row r="244" spans="1:8" ht="23.1" customHeight="1">
      <c r="F244" s="35"/>
    </row>
    <row r="245" spans="1:8" ht="24" customHeight="1">
      <c r="A245" s="297" t="s">
        <v>24</v>
      </c>
      <c r="B245" s="297"/>
      <c r="C245" s="297"/>
      <c r="D245" s="297"/>
      <c r="E245" s="297"/>
      <c r="F245" s="297"/>
      <c r="G245" s="297"/>
      <c r="H245" s="297"/>
    </row>
    <row r="246" spans="1:8" ht="20.100000000000001" customHeight="1"/>
    <row r="247" spans="1:8" ht="24" customHeight="1">
      <c r="A247" s="299" t="s">
        <v>24</v>
      </c>
      <c r="B247" s="299"/>
      <c r="C247" s="299"/>
      <c r="D247" s="299"/>
      <c r="E247" s="299"/>
    </row>
    <row r="248" spans="1:8" ht="24" customHeight="1" thickBot="1">
      <c r="A248" s="40" t="s">
        <v>11</v>
      </c>
      <c r="B248" s="41" t="s">
        <v>76</v>
      </c>
      <c r="C248" s="41" t="s">
        <v>77</v>
      </c>
      <c r="D248" s="41" t="s">
        <v>78</v>
      </c>
      <c r="E248" s="43" t="s">
        <v>23</v>
      </c>
    </row>
    <row r="249" spans="1:8" ht="27.95" customHeight="1" thickBot="1">
      <c r="A249" s="85" t="str">
        <f>A237</f>
        <v>Gerente de projetos de tecnologia da informação</v>
      </c>
      <c r="B249" s="15">
        <f t="shared" ref="B249:B255" si="44">E91</f>
        <v>2360.2350158787876</v>
      </c>
      <c r="C249" s="15">
        <f t="shared" ref="C249:C255" si="45">D136</f>
        <v>5336.2457294797568</v>
      </c>
      <c r="D249" s="15">
        <f t="shared" ref="D249:D255" si="46">F237</f>
        <v>158.84456363636372</v>
      </c>
      <c r="E249" s="17">
        <f t="shared" ref="E249" si="47">SUM(B249:D249)</f>
        <v>7855.3253089949085</v>
      </c>
    </row>
    <row r="250" spans="1:8" ht="21.2" customHeight="1" thickBot="1">
      <c r="A250" s="14" t="str">
        <f>A238</f>
        <v>Digitador</v>
      </c>
      <c r="B250" s="15">
        <f t="shared" si="44"/>
        <v>327.67109090909088</v>
      </c>
      <c r="C250" s="15">
        <f t="shared" si="45"/>
        <v>740.83023418181835</v>
      </c>
      <c r="D250" s="15">
        <f t="shared" si="46"/>
        <v>681.5934727272728</v>
      </c>
      <c r="E250" s="17">
        <f t="shared" ref="E250:E255" si="48">SUM(B250:D250)</f>
        <v>1750.0947978181821</v>
      </c>
    </row>
    <row r="251" spans="1:8" ht="21.2" hidden="1" customHeight="1" thickBot="1">
      <c r="A251" s="18" t="str">
        <f>A239</f>
        <v>CBO 412110 Digitador</v>
      </c>
      <c r="B251" s="19">
        <f t="shared" si="44"/>
        <v>0</v>
      </c>
      <c r="C251" s="19">
        <f t="shared" si="45"/>
        <v>0</v>
      </c>
      <c r="D251" s="19">
        <f t="shared" si="46"/>
        <v>0</v>
      </c>
      <c r="E251" s="17">
        <f t="shared" si="48"/>
        <v>0</v>
      </c>
    </row>
    <row r="252" spans="1:8" ht="21.2" hidden="1" customHeight="1">
      <c r="A252" s="22"/>
      <c r="B252" s="10">
        <f t="shared" si="44"/>
        <v>0</v>
      </c>
      <c r="C252" s="10">
        <f t="shared" si="45"/>
        <v>0</v>
      </c>
      <c r="D252" s="10">
        <f t="shared" si="46"/>
        <v>0</v>
      </c>
      <c r="E252" s="17">
        <f t="shared" si="48"/>
        <v>0</v>
      </c>
    </row>
    <row r="253" spans="1:8" ht="21.2" hidden="1" customHeight="1" thickBot="1">
      <c r="A253" s="22" t="str">
        <f>A241</f>
        <v>Merendeiro de Esc./Creche</v>
      </c>
      <c r="B253" s="10">
        <f t="shared" si="44"/>
        <v>0</v>
      </c>
      <c r="C253" s="10">
        <f t="shared" si="45"/>
        <v>0</v>
      </c>
      <c r="D253" s="10">
        <f t="shared" si="46"/>
        <v>0</v>
      </c>
      <c r="E253" s="17">
        <f t="shared" si="48"/>
        <v>0</v>
      </c>
    </row>
    <row r="254" spans="1:8" ht="21.2" hidden="1" customHeight="1" thickBot="1">
      <c r="A254" s="22" t="str">
        <f>A242</f>
        <v>Auxiliar de Merendeira</v>
      </c>
      <c r="B254" s="10">
        <f t="shared" si="44"/>
        <v>0</v>
      </c>
      <c r="C254" s="10">
        <f t="shared" si="45"/>
        <v>0</v>
      </c>
      <c r="D254" s="10">
        <f t="shared" si="46"/>
        <v>0</v>
      </c>
      <c r="E254" s="17">
        <f t="shared" si="48"/>
        <v>0</v>
      </c>
    </row>
    <row r="255" spans="1:8" ht="31.5">
      <c r="A255" s="85" t="str">
        <f>A243</f>
        <v>Consultor de Tecnologia da Informação</v>
      </c>
      <c r="B255" s="64">
        <f t="shared" si="44"/>
        <v>501.47568466666667</v>
      </c>
      <c r="C255" s="64">
        <f t="shared" si="45"/>
        <v>1133.7843319573335</v>
      </c>
      <c r="D255" s="64">
        <f t="shared" si="46"/>
        <v>636.89319999999998</v>
      </c>
      <c r="E255" s="17">
        <f t="shared" si="48"/>
        <v>2272.1532166240004</v>
      </c>
    </row>
    <row r="256" spans="1:8" ht="23.1" customHeight="1">
      <c r="E256" s="60"/>
    </row>
    <row r="257" spans="1:8" ht="24" customHeight="1">
      <c r="A257" s="297" t="s">
        <v>79</v>
      </c>
      <c r="B257" s="297"/>
      <c r="C257" s="297"/>
      <c r="D257" s="297"/>
      <c r="E257" s="297"/>
      <c r="F257" s="297"/>
      <c r="G257" s="297"/>
      <c r="H257" s="297"/>
    </row>
    <row r="258" spans="1:8" ht="40.35" customHeight="1">
      <c r="A258" s="298" t="s">
        <v>80</v>
      </c>
      <c r="B258" s="298"/>
      <c r="C258" s="298"/>
      <c r="D258" s="298"/>
      <c r="E258" s="298"/>
      <c r="F258" s="298"/>
      <c r="G258" s="298"/>
      <c r="H258" s="298"/>
    </row>
    <row r="259" spans="1:8" ht="14.25" customHeight="1"/>
    <row r="260" spans="1:8" ht="30.75" customHeight="1">
      <c r="A260" s="316" t="s">
        <v>81</v>
      </c>
      <c r="B260" s="316"/>
    </row>
    <row r="261" spans="1:8" ht="15.75">
      <c r="A261" s="26" t="s">
        <v>82</v>
      </c>
      <c r="B261" s="29" t="s">
        <v>13</v>
      </c>
    </row>
    <row r="262" spans="1:8" ht="31.5">
      <c r="A262" s="65" t="s">
        <v>83</v>
      </c>
      <c r="B262" s="66">
        <v>0.48099999999999998</v>
      </c>
      <c r="C262" s="149"/>
    </row>
    <row r="263" spans="1:8" ht="31.5">
      <c r="A263" s="67" t="s">
        <v>84</v>
      </c>
      <c r="B263" s="52">
        <f>B262*45%</f>
        <v>0.21645</v>
      </c>
    </row>
    <row r="264" spans="1:8" ht="31.5">
      <c r="A264" s="67" t="s">
        <v>85</v>
      </c>
      <c r="B264" s="52">
        <f>B262*55%</f>
        <v>0.26455000000000001</v>
      </c>
    </row>
    <row r="265" spans="1:8" ht="32.25" customHeight="1">
      <c r="A265" s="67" t="s">
        <v>86</v>
      </c>
      <c r="B265" s="52">
        <v>2.8799999999999999E-2</v>
      </c>
    </row>
    <row r="266" spans="1:8" ht="30" customHeight="1">
      <c r="A266" s="68" t="s">
        <v>87</v>
      </c>
      <c r="B266" s="69">
        <v>0.49020000000000002</v>
      </c>
    </row>
    <row r="267" spans="1:8" ht="24" customHeight="1">
      <c r="A267" s="26" t="s">
        <v>46</v>
      </c>
      <c r="B267" s="70">
        <f>SUM(B263:B266)</f>
        <v>1</v>
      </c>
      <c r="H267" s="2"/>
    </row>
    <row r="268" spans="1:8" ht="23.1" customHeight="1"/>
    <row r="269" spans="1:8" ht="24" customHeight="1">
      <c r="A269" s="310" t="s">
        <v>88</v>
      </c>
      <c r="B269" s="310"/>
      <c r="C269" s="310"/>
      <c r="D269" s="310"/>
      <c r="E269" s="310"/>
      <c r="F269" s="310"/>
      <c r="G269" s="310"/>
      <c r="H269" s="310"/>
    </row>
    <row r="270" spans="1:8" ht="93.95" customHeight="1">
      <c r="A270" s="298" t="s">
        <v>89</v>
      </c>
      <c r="B270" s="298"/>
      <c r="C270" s="298"/>
      <c r="D270" s="298"/>
      <c r="E270" s="298"/>
      <c r="F270" s="298"/>
      <c r="G270" s="298"/>
      <c r="H270" s="298"/>
    </row>
    <row r="271" spans="1:8" ht="21.6" customHeight="1"/>
    <row r="272" spans="1:8" ht="24" customHeight="1">
      <c r="A272" s="299" t="s">
        <v>90</v>
      </c>
      <c r="B272" s="299"/>
      <c r="C272" s="299"/>
      <c r="D272" s="299"/>
    </row>
    <row r="273" spans="1:5" ht="30" customHeight="1" thickBot="1">
      <c r="A273" s="40" t="s">
        <v>11</v>
      </c>
      <c r="B273" s="41" t="s">
        <v>12</v>
      </c>
      <c r="C273" s="42" t="s">
        <v>27</v>
      </c>
      <c r="D273" s="43" t="s">
        <v>19</v>
      </c>
    </row>
    <row r="274" spans="1:5" ht="27.95" customHeight="1" thickBot="1">
      <c r="A274" s="85" t="str">
        <f>A249</f>
        <v>Gerente de projetos de tecnologia da informação</v>
      </c>
      <c r="B274" s="15">
        <f t="shared" ref="B274:B280" si="49">G47+(E249-D116)</f>
        <v>15819.565726239998</v>
      </c>
      <c r="C274" s="30">
        <v>12</v>
      </c>
      <c r="D274" s="17">
        <f>B274/C274</f>
        <v>1318.2971438533332</v>
      </c>
    </row>
    <row r="275" spans="1:5" ht="21.2" customHeight="1" thickBot="1">
      <c r="A275" s="14" t="str">
        <f>A250</f>
        <v>Digitador</v>
      </c>
      <c r="B275" s="15">
        <f t="shared" si="49"/>
        <v>2855.7691600000003</v>
      </c>
      <c r="C275" s="30">
        <v>12</v>
      </c>
      <c r="D275" s="17">
        <f>B275/C275</f>
        <v>237.98076333333336</v>
      </c>
    </row>
    <row r="276" spans="1:5" ht="21.2" hidden="1" customHeight="1" thickBot="1">
      <c r="A276" s="18" t="str">
        <f>A251</f>
        <v>CBO 412110 Digitador</v>
      </c>
      <c r="B276" s="19">
        <f t="shared" si="49"/>
        <v>0</v>
      </c>
      <c r="C276" s="71">
        <f>C275</f>
        <v>12</v>
      </c>
      <c r="D276" s="21">
        <f t="shared" ref="D276:D280" si="50">B276/C276</f>
        <v>0</v>
      </c>
    </row>
    <row r="277" spans="1:5" ht="21.2" hidden="1" customHeight="1">
      <c r="A277" s="22"/>
      <c r="B277" s="23">
        <f t="shared" si="49"/>
        <v>0</v>
      </c>
      <c r="C277" s="33">
        <f>C276</f>
        <v>12</v>
      </c>
      <c r="D277" s="25">
        <f t="shared" si="50"/>
        <v>0</v>
      </c>
    </row>
    <row r="278" spans="1:5" ht="21.2" hidden="1" customHeight="1">
      <c r="A278" s="22" t="str">
        <f>A253</f>
        <v>Merendeiro de Esc./Creche</v>
      </c>
      <c r="B278" s="23">
        <f t="shared" si="49"/>
        <v>0</v>
      </c>
      <c r="C278" s="33">
        <v>12</v>
      </c>
      <c r="D278" s="25">
        <f t="shared" si="50"/>
        <v>0</v>
      </c>
    </row>
    <row r="279" spans="1:5" ht="21.2" hidden="1" customHeight="1" thickBot="1">
      <c r="A279" s="22" t="str">
        <f>A254</f>
        <v>Auxiliar de Merendeira</v>
      </c>
      <c r="B279" s="23">
        <f t="shared" si="49"/>
        <v>0</v>
      </c>
      <c r="C279" s="33">
        <v>12</v>
      </c>
      <c r="D279" s="25">
        <f t="shared" si="50"/>
        <v>0</v>
      </c>
    </row>
    <row r="280" spans="1:5" ht="31.5">
      <c r="A280" s="85" t="str">
        <f>A255</f>
        <v>Consultor de Tecnologia da Informação</v>
      </c>
      <c r="B280" s="15">
        <f t="shared" si="49"/>
        <v>3964.3037394400003</v>
      </c>
      <c r="C280" s="30">
        <f>C277</f>
        <v>12</v>
      </c>
      <c r="D280" s="17">
        <f t="shared" si="50"/>
        <v>330.35864495333334</v>
      </c>
    </row>
    <row r="281" spans="1:5" ht="21.6" customHeight="1" thickBot="1">
      <c r="D281" s="56"/>
    </row>
    <row r="282" spans="1:5" ht="34.5" customHeight="1">
      <c r="A282" s="312" t="s">
        <v>91</v>
      </c>
      <c r="B282" s="312"/>
      <c r="C282" s="312"/>
      <c r="D282" s="312"/>
      <c r="E282" s="72"/>
    </row>
    <row r="283" spans="1:5" ht="28.5" customHeight="1" thickBot="1">
      <c r="A283" s="40" t="s">
        <v>11</v>
      </c>
      <c r="B283" s="41" t="s">
        <v>12</v>
      </c>
      <c r="C283" s="73" t="s">
        <v>92</v>
      </c>
      <c r="D283" s="43" t="s">
        <v>19</v>
      </c>
    </row>
    <row r="284" spans="1:5" ht="33.6" customHeight="1" thickBot="1">
      <c r="A284" s="85" t="str">
        <f>A274</f>
        <v>Gerente de projetos de tecnologia da informação</v>
      </c>
      <c r="B284" s="15">
        <f t="shared" ref="B284:B290" si="51">D126</f>
        <v>1160.053419452121</v>
      </c>
      <c r="C284" s="16">
        <v>0.4</v>
      </c>
      <c r="D284" s="17">
        <f t="shared" ref="D284" si="52">B284*C284</f>
        <v>464.02136778084844</v>
      </c>
    </row>
    <row r="285" spans="1:5" ht="21.2" customHeight="1" thickBot="1">
      <c r="A285" s="14" t="str">
        <f>A275</f>
        <v>Digitador</v>
      </c>
      <c r="B285" s="15">
        <f t="shared" si="51"/>
        <v>161.05005090909091</v>
      </c>
      <c r="C285" s="16">
        <v>0.4</v>
      </c>
      <c r="D285" s="17">
        <f t="shared" ref="D285:D290" si="53">B285*C285</f>
        <v>64.420020363636368</v>
      </c>
    </row>
    <row r="286" spans="1:5" ht="21.2" hidden="1" customHeight="1" thickBot="1">
      <c r="A286" s="18" t="str">
        <f>A276</f>
        <v>CBO 412110 Digitador</v>
      </c>
      <c r="B286" s="19">
        <f t="shared" si="51"/>
        <v>0</v>
      </c>
      <c r="C286" s="20">
        <f>C285</f>
        <v>0.4</v>
      </c>
      <c r="D286" s="21">
        <f t="shared" si="53"/>
        <v>0</v>
      </c>
    </row>
    <row r="287" spans="1:5" ht="21.2" hidden="1" customHeight="1">
      <c r="A287" s="22"/>
      <c r="B287" s="23">
        <f t="shared" si="51"/>
        <v>0</v>
      </c>
      <c r="C287" s="20">
        <f>C286</f>
        <v>0.4</v>
      </c>
      <c r="D287" s="25">
        <f t="shared" si="53"/>
        <v>0</v>
      </c>
    </row>
    <row r="288" spans="1:5" ht="21.2" hidden="1" customHeight="1">
      <c r="A288" s="22" t="str">
        <f>A278</f>
        <v>Merendeiro de Esc./Creche</v>
      </c>
      <c r="B288" s="23">
        <f t="shared" si="51"/>
        <v>0</v>
      </c>
      <c r="C288" s="20">
        <f>C287</f>
        <v>0.4</v>
      </c>
      <c r="D288" s="25">
        <f t="shared" si="53"/>
        <v>0</v>
      </c>
    </row>
    <row r="289" spans="1:8" ht="21.2" hidden="1" customHeight="1" thickBot="1">
      <c r="A289" s="22" t="str">
        <f>A279</f>
        <v>Auxiliar de Merendeira</v>
      </c>
      <c r="B289" s="23">
        <f t="shared" si="51"/>
        <v>0</v>
      </c>
      <c r="C289" s="20">
        <f>C288</f>
        <v>0.4</v>
      </c>
      <c r="D289" s="25">
        <f t="shared" si="53"/>
        <v>0</v>
      </c>
    </row>
    <row r="290" spans="1:8" ht="31.5">
      <c r="A290" s="85" t="str">
        <f>A280</f>
        <v>Consultor de Tecnologia da Informação</v>
      </c>
      <c r="B290" s="15">
        <f t="shared" si="51"/>
        <v>246.47485477333336</v>
      </c>
      <c r="C290" s="20">
        <f>C289</f>
        <v>0.4</v>
      </c>
      <c r="D290" s="17">
        <f t="shared" si="53"/>
        <v>98.589941909333348</v>
      </c>
    </row>
    <row r="291" spans="1:8" ht="23.1" customHeight="1" thickBot="1">
      <c r="D291" s="56"/>
    </row>
    <row r="292" spans="1:8" ht="24" customHeight="1">
      <c r="A292" s="299" t="s">
        <v>93</v>
      </c>
      <c r="B292" s="299"/>
      <c r="C292" s="299"/>
      <c r="D292" s="299"/>
    </row>
    <row r="293" spans="1:8" ht="24" customHeight="1" thickBot="1">
      <c r="A293" s="40" t="s">
        <v>11</v>
      </c>
      <c r="B293" s="41" t="s">
        <v>12</v>
      </c>
      <c r="C293" s="41" t="s">
        <v>13</v>
      </c>
      <c r="D293" s="43" t="s">
        <v>19</v>
      </c>
    </row>
    <row r="294" spans="1:8" ht="32.450000000000003" customHeight="1" thickBot="1">
      <c r="A294" s="85" t="str">
        <f>A284</f>
        <v>Gerente de projetos de tecnologia da informação</v>
      </c>
      <c r="B294" s="15">
        <f t="shared" ref="B294:B300" si="54">D274+D284</f>
        <v>1782.3185116341815</v>
      </c>
      <c r="C294" s="44">
        <f t="shared" ref="C294:C300" si="55">$B$263</f>
        <v>0.21645</v>
      </c>
      <c r="D294" s="17">
        <f t="shared" ref="D294" si="56">B294*C294</f>
        <v>385.78284184321859</v>
      </c>
    </row>
    <row r="295" spans="1:8" ht="21.2" customHeight="1" thickBot="1">
      <c r="A295" s="85" t="str">
        <f>A285</f>
        <v>Digitador</v>
      </c>
      <c r="B295" s="15">
        <f t="shared" si="54"/>
        <v>302.40078369696971</v>
      </c>
      <c r="C295" s="44">
        <f t="shared" si="55"/>
        <v>0.21645</v>
      </c>
      <c r="D295" s="17">
        <f t="shared" ref="D295:D300" si="57">B295*C295</f>
        <v>65.454649631209094</v>
      </c>
    </row>
    <row r="296" spans="1:8" ht="21.2" hidden="1" customHeight="1" thickBot="1">
      <c r="A296" s="18" t="str">
        <f>A286</f>
        <v>CBO 412110 Digitador</v>
      </c>
      <c r="B296" s="19">
        <f t="shared" si="54"/>
        <v>0</v>
      </c>
      <c r="C296" s="45">
        <f t="shared" si="55"/>
        <v>0.21645</v>
      </c>
      <c r="D296" s="21">
        <f t="shared" si="57"/>
        <v>0</v>
      </c>
    </row>
    <row r="297" spans="1:8" ht="21.2" hidden="1" customHeight="1">
      <c r="A297" s="22"/>
      <c r="B297" s="23">
        <f t="shared" si="54"/>
        <v>0</v>
      </c>
      <c r="C297" s="46">
        <f t="shared" si="55"/>
        <v>0.21645</v>
      </c>
      <c r="D297" s="25">
        <f t="shared" si="57"/>
        <v>0</v>
      </c>
    </row>
    <row r="298" spans="1:8" ht="21.2" hidden="1" customHeight="1">
      <c r="A298" s="22" t="str">
        <f>A288</f>
        <v>Merendeiro de Esc./Creche</v>
      </c>
      <c r="B298" s="23">
        <f t="shared" si="54"/>
        <v>0</v>
      </c>
      <c r="C298" s="46">
        <f t="shared" si="55"/>
        <v>0.21645</v>
      </c>
      <c r="D298" s="25">
        <f t="shared" si="57"/>
        <v>0</v>
      </c>
    </row>
    <row r="299" spans="1:8" ht="21.2" hidden="1" customHeight="1" thickBot="1">
      <c r="A299" s="22" t="str">
        <f>A289</f>
        <v>Auxiliar de Merendeira</v>
      </c>
      <c r="B299" s="23">
        <f t="shared" si="54"/>
        <v>0</v>
      </c>
      <c r="C299" s="46">
        <f t="shared" si="55"/>
        <v>0.21645</v>
      </c>
      <c r="D299" s="25">
        <f t="shared" si="57"/>
        <v>0</v>
      </c>
    </row>
    <row r="300" spans="1:8" ht="31.5">
      <c r="A300" s="85" t="str">
        <f>A290</f>
        <v>Consultor de Tecnologia da Informação</v>
      </c>
      <c r="B300" s="15">
        <f t="shared" si="54"/>
        <v>428.94858686266667</v>
      </c>
      <c r="C300" s="44">
        <f t="shared" si="55"/>
        <v>0.21645</v>
      </c>
      <c r="D300" s="17">
        <f t="shared" si="57"/>
        <v>92.8459216264242</v>
      </c>
    </row>
    <row r="301" spans="1:8" ht="22.35" customHeight="1">
      <c r="D301" s="60"/>
    </row>
    <row r="302" spans="1:8" ht="24" customHeight="1">
      <c r="A302" s="310" t="s">
        <v>94</v>
      </c>
      <c r="B302" s="310"/>
      <c r="C302" s="310"/>
      <c r="D302" s="310"/>
      <c r="E302" s="310"/>
      <c r="F302" s="310"/>
      <c r="G302" s="310"/>
      <c r="H302" s="310"/>
    </row>
    <row r="303" spans="1:8" ht="93.2" customHeight="1">
      <c r="A303" s="298" t="s">
        <v>95</v>
      </c>
      <c r="B303" s="298"/>
      <c r="C303" s="298"/>
      <c r="D303" s="298"/>
      <c r="E303" s="298"/>
      <c r="F303" s="298"/>
      <c r="G303" s="298"/>
      <c r="H303" s="298"/>
    </row>
    <row r="304" spans="1:8" ht="7.5" customHeight="1"/>
    <row r="305" spans="1:4" ht="24" customHeight="1">
      <c r="A305" s="299" t="s">
        <v>96</v>
      </c>
      <c r="B305" s="299"/>
      <c r="C305" s="299"/>
      <c r="D305" s="299"/>
    </row>
    <row r="306" spans="1:4" ht="33" customHeight="1" thickBot="1">
      <c r="A306" s="40" t="s">
        <v>11</v>
      </c>
      <c r="B306" s="41" t="s">
        <v>12</v>
      </c>
      <c r="C306" s="42" t="s">
        <v>27</v>
      </c>
      <c r="D306" s="43" t="s">
        <v>19</v>
      </c>
    </row>
    <row r="307" spans="1:4" ht="27.95" customHeight="1" thickBot="1">
      <c r="A307" s="85" t="str">
        <f>A294</f>
        <v>Gerente de projetos de tecnologia da informação</v>
      </c>
      <c r="B307" s="15">
        <f t="shared" ref="B307:B313" si="58">G47+E249</f>
        <v>19995.758036267634</v>
      </c>
      <c r="C307" s="30">
        <v>12</v>
      </c>
      <c r="D307" s="17">
        <f t="shared" ref="D307" si="59">B307/C307</f>
        <v>1666.3131696889695</v>
      </c>
    </row>
    <row r="308" spans="1:4" ht="21.2" customHeight="1" thickBot="1">
      <c r="A308" s="14" t="str">
        <f>A295</f>
        <v>Digitador</v>
      </c>
      <c r="B308" s="15">
        <f t="shared" si="58"/>
        <v>3435.5493432727276</v>
      </c>
      <c r="C308" s="30">
        <v>12</v>
      </c>
      <c r="D308" s="17">
        <f t="shared" ref="D308:D313" si="60">B308/C308</f>
        <v>286.29577860606065</v>
      </c>
    </row>
    <row r="309" spans="1:4" ht="21.2" hidden="1" customHeight="1" thickBot="1">
      <c r="A309" s="18" t="str">
        <f>A296</f>
        <v>CBO 412110 Digitador</v>
      </c>
      <c r="B309" s="19">
        <f t="shared" si="58"/>
        <v>0</v>
      </c>
      <c r="C309" s="71">
        <v>12</v>
      </c>
      <c r="D309" s="21">
        <f t="shared" si="60"/>
        <v>0</v>
      </c>
    </row>
    <row r="310" spans="1:4" ht="21.2" hidden="1" customHeight="1">
      <c r="A310" s="22"/>
      <c r="B310" s="23">
        <f t="shared" si="58"/>
        <v>0</v>
      </c>
      <c r="C310" s="33">
        <v>12</v>
      </c>
      <c r="D310" s="25">
        <f t="shared" si="60"/>
        <v>0</v>
      </c>
    </row>
    <row r="311" spans="1:4" ht="21.2" hidden="1" customHeight="1">
      <c r="A311" s="22" t="str">
        <f>A298</f>
        <v>Merendeiro de Esc./Creche</v>
      </c>
      <c r="B311" s="23">
        <f t="shared" si="58"/>
        <v>0</v>
      </c>
      <c r="C311" s="33">
        <v>12</v>
      </c>
      <c r="D311" s="25">
        <f t="shared" si="60"/>
        <v>0</v>
      </c>
    </row>
    <row r="312" spans="1:4" ht="21.2" hidden="1" customHeight="1" thickBot="1">
      <c r="A312" s="22" t="str">
        <f>A299</f>
        <v>Auxiliar de Merendeira</v>
      </c>
      <c r="B312" s="23">
        <f t="shared" si="58"/>
        <v>0</v>
      </c>
      <c r="C312" s="33">
        <v>12</v>
      </c>
      <c r="D312" s="25">
        <f t="shared" si="60"/>
        <v>0</v>
      </c>
    </row>
    <row r="313" spans="1:4" ht="31.5">
      <c r="A313" s="85" t="str">
        <f>A300</f>
        <v>Consultor de Tecnologia da Informação</v>
      </c>
      <c r="B313" s="15">
        <f t="shared" si="58"/>
        <v>4851.6132166240004</v>
      </c>
      <c r="C313" s="30">
        <v>12</v>
      </c>
      <c r="D313" s="17">
        <f t="shared" si="60"/>
        <v>404.30110138533337</v>
      </c>
    </row>
    <row r="314" spans="1:4" ht="14.1" customHeight="1" thickBot="1"/>
    <row r="315" spans="1:4" ht="31.5" customHeight="1">
      <c r="A315" s="312" t="s">
        <v>97</v>
      </c>
      <c r="B315" s="312"/>
      <c r="C315" s="312"/>
      <c r="D315" s="312"/>
    </row>
    <row r="316" spans="1:4" ht="34.5" customHeight="1" thickBot="1">
      <c r="A316" s="40" t="s">
        <v>11</v>
      </c>
      <c r="B316" s="41" t="s">
        <v>12</v>
      </c>
      <c r="C316" s="73" t="s">
        <v>92</v>
      </c>
      <c r="D316" s="43" t="s">
        <v>19</v>
      </c>
    </row>
    <row r="317" spans="1:4" ht="27.95" customHeight="1" thickBot="1">
      <c r="A317" s="85" t="str">
        <f>A307</f>
        <v>Gerente de projetos de tecnologia da informação</v>
      </c>
      <c r="B317" s="15">
        <f t="shared" ref="B317:B323" si="61">D126</f>
        <v>1160.053419452121</v>
      </c>
      <c r="C317" s="16">
        <v>0.4</v>
      </c>
      <c r="D317" s="17">
        <f t="shared" ref="D317" si="62">B317*C317</f>
        <v>464.02136778084844</v>
      </c>
    </row>
    <row r="318" spans="1:4" ht="21.2" customHeight="1" thickBot="1">
      <c r="A318" s="14" t="str">
        <f>A308</f>
        <v>Digitador</v>
      </c>
      <c r="B318" s="15">
        <f t="shared" si="61"/>
        <v>161.05005090909091</v>
      </c>
      <c r="C318" s="16">
        <v>0.4</v>
      </c>
      <c r="D318" s="17">
        <f t="shared" ref="D318:D323" si="63">B318*C318</f>
        <v>64.420020363636368</v>
      </c>
    </row>
    <row r="319" spans="1:4" ht="21.2" hidden="1" customHeight="1" thickBot="1">
      <c r="A319" s="18" t="str">
        <f>A309</f>
        <v>CBO 412110 Digitador</v>
      </c>
      <c r="B319" s="19">
        <f t="shared" si="61"/>
        <v>0</v>
      </c>
      <c r="C319" s="20">
        <f>C318</f>
        <v>0.4</v>
      </c>
      <c r="D319" s="21">
        <f t="shared" si="63"/>
        <v>0</v>
      </c>
    </row>
    <row r="320" spans="1:4" ht="21.2" hidden="1" customHeight="1">
      <c r="A320" s="22"/>
      <c r="B320" s="23">
        <f t="shared" si="61"/>
        <v>0</v>
      </c>
      <c r="C320" s="20">
        <f>C319</f>
        <v>0.4</v>
      </c>
      <c r="D320" s="25">
        <f t="shared" si="63"/>
        <v>0</v>
      </c>
    </row>
    <row r="321" spans="1:9" ht="21.2" hidden="1" customHeight="1">
      <c r="A321" s="22" t="str">
        <f>A311</f>
        <v>Merendeiro de Esc./Creche</v>
      </c>
      <c r="B321" s="23">
        <f t="shared" si="61"/>
        <v>0</v>
      </c>
      <c r="C321" s="20">
        <f>C320</f>
        <v>0.4</v>
      </c>
      <c r="D321" s="25">
        <f t="shared" si="63"/>
        <v>0</v>
      </c>
    </row>
    <row r="322" spans="1:9" ht="21.2" hidden="1" customHeight="1" thickBot="1">
      <c r="A322" s="22" t="str">
        <f>A312</f>
        <v>Auxiliar de Merendeira</v>
      </c>
      <c r="B322" s="23">
        <f t="shared" si="61"/>
        <v>0</v>
      </c>
      <c r="C322" s="20">
        <f>C321</f>
        <v>0.4</v>
      </c>
      <c r="D322" s="25">
        <f t="shared" si="63"/>
        <v>0</v>
      </c>
    </row>
    <row r="323" spans="1:9" ht="31.5">
      <c r="A323" s="85" t="str">
        <f>A313</f>
        <v>Consultor de Tecnologia da Informação</v>
      </c>
      <c r="B323" s="15">
        <f t="shared" si="61"/>
        <v>246.47485477333336</v>
      </c>
      <c r="C323" s="20">
        <f>C322</f>
        <v>0.4</v>
      </c>
      <c r="D323" s="17">
        <f t="shared" si="63"/>
        <v>98.589941909333348</v>
      </c>
    </row>
    <row r="324" spans="1:9" ht="23.1" customHeight="1" thickBot="1"/>
    <row r="325" spans="1:9" ht="24" customHeight="1">
      <c r="A325" s="299" t="s">
        <v>98</v>
      </c>
      <c r="B325" s="299"/>
      <c r="C325" s="299"/>
      <c r="D325" s="299"/>
    </row>
    <row r="326" spans="1:9" ht="24" customHeight="1" thickBot="1">
      <c r="A326" s="40" t="s">
        <v>11</v>
      </c>
      <c r="B326" s="41" t="s">
        <v>12</v>
      </c>
      <c r="C326" s="41" t="s">
        <v>13</v>
      </c>
      <c r="D326" s="43" t="s">
        <v>19</v>
      </c>
    </row>
    <row r="327" spans="1:9" ht="29.1" customHeight="1" thickBot="1">
      <c r="A327" s="85" t="str">
        <f>A317</f>
        <v>Gerente de projetos de tecnologia da informação</v>
      </c>
      <c r="B327" s="15">
        <f t="shared" ref="B327:B333" si="64">D307+D317</f>
        <v>2130.3345374698179</v>
      </c>
      <c r="C327" s="44">
        <f t="shared" ref="C327:C333" si="65">$B$264</f>
        <v>0.26455000000000001</v>
      </c>
      <c r="D327" s="17">
        <f t="shared" ref="D327" si="66">B327*C327</f>
        <v>563.58000188764038</v>
      </c>
    </row>
    <row r="328" spans="1:9" ht="21.2" customHeight="1" thickBot="1">
      <c r="A328" s="14" t="str">
        <f>A318</f>
        <v>Digitador</v>
      </c>
      <c r="B328" s="15">
        <f t="shared" si="64"/>
        <v>350.715798969697</v>
      </c>
      <c r="C328" s="44">
        <f t="shared" si="65"/>
        <v>0.26455000000000001</v>
      </c>
      <c r="D328" s="17">
        <f t="shared" ref="D328:D333" si="67">B328*C328</f>
        <v>92.781864617433342</v>
      </c>
    </row>
    <row r="329" spans="1:9" ht="21.2" hidden="1" customHeight="1" thickBot="1">
      <c r="A329" s="18" t="str">
        <f>A319</f>
        <v>CBO 412110 Digitador</v>
      </c>
      <c r="B329" s="19">
        <f t="shared" si="64"/>
        <v>0</v>
      </c>
      <c r="C329" s="45">
        <f t="shared" si="65"/>
        <v>0.26455000000000001</v>
      </c>
      <c r="D329" s="21">
        <f t="shared" si="67"/>
        <v>0</v>
      </c>
    </row>
    <row r="330" spans="1:9" ht="21.2" hidden="1" customHeight="1">
      <c r="A330" s="22"/>
      <c r="B330" s="10">
        <f t="shared" si="64"/>
        <v>0</v>
      </c>
      <c r="C330" s="74">
        <f t="shared" si="65"/>
        <v>0.26455000000000001</v>
      </c>
      <c r="D330" s="6">
        <f t="shared" si="67"/>
        <v>0</v>
      </c>
    </row>
    <row r="331" spans="1:9" ht="21.2" hidden="1" customHeight="1" thickBot="1">
      <c r="A331" s="22" t="str">
        <f>A321</f>
        <v>Merendeiro de Esc./Creche</v>
      </c>
      <c r="B331" s="10">
        <f t="shared" si="64"/>
        <v>0</v>
      </c>
      <c r="C331" s="74">
        <f t="shared" si="65"/>
        <v>0.26455000000000001</v>
      </c>
      <c r="D331" s="6">
        <f t="shared" si="67"/>
        <v>0</v>
      </c>
    </row>
    <row r="332" spans="1:9" ht="21.2" hidden="1" customHeight="1" thickBot="1">
      <c r="A332" s="22" t="str">
        <f>A322</f>
        <v>Auxiliar de Merendeira</v>
      </c>
      <c r="B332" s="10">
        <f t="shared" si="64"/>
        <v>0</v>
      </c>
      <c r="C332" s="74">
        <f t="shared" si="65"/>
        <v>0.26455000000000001</v>
      </c>
      <c r="D332" s="6">
        <f t="shared" si="67"/>
        <v>0</v>
      </c>
    </row>
    <row r="333" spans="1:9" ht="31.5">
      <c r="A333" s="85" t="str">
        <f>A323</f>
        <v>Consultor de Tecnologia da Informação</v>
      </c>
      <c r="B333" s="15">
        <f t="shared" si="64"/>
        <v>502.8910432946667</v>
      </c>
      <c r="C333" s="44">
        <f t="shared" si="65"/>
        <v>0.26455000000000001</v>
      </c>
      <c r="D333" s="17">
        <f t="shared" si="67"/>
        <v>133.03982550360408</v>
      </c>
    </row>
    <row r="334" spans="1:9" ht="23.1" customHeight="1">
      <c r="D334" s="60"/>
    </row>
    <row r="335" spans="1:9" ht="24" customHeight="1">
      <c r="A335" s="310" t="s">
        <v>99</v>
      </c>
      <c r="B335" s="310"/>
      <c r="C335" s="310"/>
      <c r="D335" s="310"/>
      <c r="E335" s="310"/>
      <c r="F335" s="310"/>
      <c r="G335" s="310"/>
      <c r="H335" s="310"/>
    </row>
    <row r="336" spans="1:9" ht="77.099999999999994" customHeight="1">
      <c r="A336" s="315" t="s">
        <v>100</v>
      </c>
      <c r="B336" s="315"/>
      <c r="C336" s="315"/>
      <c r="D336" s="315"/>
      <c r="E336" s="315"/>
      <c r="F336" s="315"/>
      <c r="G336" s="315"/>
      <c r="H336" s="315"/>
      <c r="I336" s="75"/>
    </row>
    <row r="337" spans="1:5" ht="13.35" customHeight="1"/>
    <row r="338" spans="1:5" ht="24" customHeight="1">
      <c r="A338" s="299" t="s">
        <v>101</v>
      </c>
      <c r="B338" s="299"/>
      <c r="C338" s="299"/>
      <c r="D338" s="299"/>
      <c r="E338" s="299"/>
    </row>
    <row r="339" spans="1:5" ht="46.5" customHeight="1" thickBot="1">
      <c r="A339" s="40" t="s">
        <v>11</v>
      </c>
      <c r="B339" s="42" t="s">
        <v>102</v>
      </c>
      <c r="C339" s="42" t="s">
        <v>103</v>
      </c>
      <c r="D339" s="42" t="s">
        <v>104</v>
      </c>
      <c r="E339" s="43" t="s">
        <v>19</v>
      </c>
    </row>
    <row r="340" spans="1:5" ht="27" customHeight="1" thickBot="1">
      <c r="A340" s="85" t="str">
        <f>A327</f>
        <v>Gerente de projetos de tecnologia da informação</v>
      </c>
      <c r="B340" s="76">
        <f t="shared" ref="B340:B346" si="68">-D61</f>
        <v>-1011.7027272727271</v>
      </c>
      <c r="C340" s="76">
        <f t="shared" ref="C340:C346" si="69">-D71</f>
        <v>-1011.2980461818181</v>
      </c>
      <c r="D340" s="76">
        <f t="shared" ref="D340:D346" si="70">-E81</f>
        <v>-337.23424242424232</v>
      </c>
      <c r="E340" s="77">
        <f t="shared" ref="E340" si="71">SUM(B340:D340)</f>
        <v>-2360.2350158787876</v>
      </c>
    </row>
    <row r="341" spans="1:5" ht="21.2" customHeight="1" thickBot="1">
      <c r="A341" s="14" t="str">
        <f>A328</f>
        <v>Digitador</v>
      </c>
      <c r="B341" s="76">
        <f t="shared" si="68"/>
        <v>-140.45454545454544</v>
      </c>
      <c r="C341" s="76">
        <f t="shared" si="69"/>
        <v>-140.39836363636363</v>
      </c>
      <c r="D341" s="76">
        <f t="shared" si="70"/>
        <v>-46.818181818181813</v>
      </c>
      <c r="E341" s="77">
        <f t="shared" ref="E341:E346" si="72">SUM(B341:D341)</f>
        <v>-327.67109090909088</v>
      </c>
    </row>
    <row r="342" spans="1:5" ht="21.2" hidden="1" customHeight="1" thickBot="1">
      <c r="A342" s="18" t="str">
        <f>A329</f>
        <v>CBO 412110 Digitador</v>
      </c>
      <c r="B342" s="78">
        <f t="shared" si="68"/>
        <v>0</v>
      </c>
      <c r="C342" s="78">
        <f t="shared" si="69"/>
        <v>0</v>
      </c>
      <c r="D342" s="78">
        <f t="shared" si="70"/>
        <v>0</v>
      </c>
      <c r="E342" s="77">
        <f t="shared" si="72"/>
        <v>0</v>
      </c>
    </row>
    <row r="343" spans="1:5" ht="21.2" hidden="1" customHeight="1">
      <c r="A343" s="22"/>
      <c r="B343" s="79">
        <f t="shared" si="68"/>
        <v>0</v>
      </c>
      <c r="C343" s="79">
        <f t="shared" si="69"/>
        <v>0</v>
      </c>
      <c r="D343" s="79">
        <f t="shared" si="70"/>
        <v>0</v>
      </c>
      <c r="E343" s="77">
        <f t="shared" si="72"/>
        <v>0</v>
      </c>
    </row>
    <row r="344" spans="1:5" ht="21.2" hidden="1" customHeight="1" thickBot="1">
      <c r="A344" s="22" t="str">
        <f>A331</f>
        <v>Merendeiro de Esc./Creche</v>
      </c>
      <c r="B344" s="79">
        <f t="shared" si="68"/>
        <v>0</v>
      </c>
      <c r="C344" s="79">
        <f t="shared" si="69"/>
        <v>0</v>
      </c>
      <c r="D344" s="79">
        <f t="shared" si="70"/>
        <v>0</v>
      </c>
      <c r="E344" s="77">
        <f t="shared" si="72"/>
        <v>0</v>
      </c>
    </row>
    <row r="345" spans="1:5" ht="21.2" hidden="1" customHeight="1" thickBot="1">
      <c r="A345" s="22" t="str">
        <f>A332</f>
        <v>Auxiliar de Merendeira</v>
      </c>
      <c r="B345" s="79">
        <f t="shared" si="68"/>
        <v>0</v>
      </c>
      <c r="C345" s="79">
        <f t="shared" si="69"/>
        <v>0</v>
      </c>
      <c r="D345" s="79">
        <f t="shared" si="70"/>
        <v>0</v>
      </c>
      <c r="E345" s="77">
        <f t="shared" si="72"/>
        <v>0</v>
      </c>
    </row>
    <row r="346" spans="1:5" ht="31.5">
      <c r="A346" s="85" t="str">
        <f>A333</f>
        <v>Consultor de Tecnologia da Informação</v>
      </c>
      <c r="B346" s="76">
        <f t="shared" si="68"/>
        <v>-214.95499999999998</v>
      </c>
      <c r="C346" s="76">
        <f t="shared" si="69"/>
        <v>-214.86901800000001</v>
      </c>
      <c r="D346" s="76">
        <f t="shared" si="70"/>
        <v>-71.651666666666657</v>
      </c>
      <c r="E346" s="77">
        <f t="shared" si="72"/>
        <v>-501.47568466666667</v>
      </c>
    </row>
    <row r="347" spans="1:5" ht="23.1" customHeight="1" thickBot="1"/>
    <row r="348" spans="1:5" ht="24" customHeight="1">
      <c r="A348" s="299" t="s">
        <v>105</v>
      </c>
      <c r="B348" s="299"/>
      <c r="C348" s="299"/>
      <c r="D348" s="299"/>
    </row>
    <row r="349" spans="1:5" ht="24" customHeight="1" thickBot="1">
      <c r="A349" s="40" t="s">
        <v>11</v>
      </c>
      <c r="B349" s="41" t="s">
        <v>106</v>
      </c>
      <c r="C349" s="41" t="s">
        <v>13</v>
      </c>
      <c r="D349" s="43" t="s">
        <v>19</v>
      </c>
    </row>
    <row r="350" spans="1:5" ht="27.6" customHeight="1" thickBot="1">
      <c r="A350" s="85" t="str">
        <f>A340</f>
        <v>Gerente de projetos de tecnologia da informação</v>
      </c>
      <c r="B350" s="76">
        <f t="shared" ref="B350:B356" si="73">E340</f>
        <v>-2360.2350158787876</v>
      </c>
      <c r="C350" s="44">
        <f t="shared" ref="C350:C356" si="74">$B$265</f>
        <v>2.8799999999999999E-2</v>
      </c>
      <c r="D350" s="77">
        <f t="shared" ref="D350" si="75">B350*C350</f>
        <v>-67.974768457309082</v>
      </c>
    </row>
    <row r="351" spans="1:5" ht="21.2" customHeight="1" thickBot="1">
      <c r="A351" s="14" t="str">
        <f>A341</f>
        <v>Digitador</v>
      </c>
      <c r="B351" s="76">
        <f t="shared" si="73"/>
        <v>-327.67109090909088</v>
      </c>
      <c r="C351" s="44">
        <f t="shared" si="74"/>
        <v>2.8799999999999999E-2</v>
      </c>
      <c r="D351" s="77">
        <f t="shared" ref="D351:D356" si="76">B351*C351</f>
        <v>-9.436927418181817</v>
      </c>
    </row>
    <row r="352" spans="1:5" ht="21.2" hidden="1" customHeight="1" thickBot="1">
      <c r="A352" s="18" t="str">
        <f>A342</f>
        <v>CBO 412110 Digitador</v>
      </c>
      <c r="B352" s="78">
        <f t="shared" si="73"/>
        <v>0</v>
      </c>
      <c r="C352" s="45">
        <f t="shared" si="74"/>
        <v>2.8799999999999999E-2</v>
      </c>
      <c r="D352" s="80">
        <f t="shared" si="76"/>
        <v>0</v>
      </c>
    </row>
    <row r="353" spans="1:8" ht="21.2" hidden="1" customHeight="1">
      <c r="A353" s="22"/>
      <c r="B353" s="81">
        <f t="shared" si="73"/>
        <v>0</v>
      </c>
      <c r="C353" s="74">
        <f t="shared" si="74"/>
        <v>2.8799999999999999E-2</v>
      </c>
      <c r="D353" s="82">
        <f t="shared" si="76"/>
        <v>0</v>
      </c>
    </row>
    <row r="354" spans="1:8" ht="21.2" hidden="1" customHeight="1" thickBot="1">
      <c r="A354" s="22" t="str">
        <f>A344</f>
        <v>Merendeiro de Esc./Creche</v>
      </c>
      <c r="B354" s="81">
        <f t="shared" si="73"/>
        <v>0</v>
      </c>
      <c r="C354" s="74">
        <f t="shared" si="74"/>
        <v>2.8799999999999999E-2</v>
      </c>
      <c r="D354" s="82">
        <f t="shared" si="76"/>
        <v>0</v>
      </c>
    </row>
    <row r="355" spans="1:8" ht="21.2" hidden="1" customHeight="1" thickBot="1">
      <c r="A355" s="22" t="str">
        <f>A345</f>
        <v>Auxiliar de Merendeira</v>
      </c>
      <c r="B355" s="81">
        <f t="shared" si="73"/>
        <v>0</v>
      </c>
      <c r="C355" s="74">
        <f t="shared" si="74"/>
        <v>2.8799999999999999E-2</v>
      </c>
      <c r="D355" s="82">
        <f t="shared" si="76"/>
        <v>0</v>
      </c>
    </row>
    <row r="356" spans="1:8" ht="31.5">
      <c r="A356" s="85" t="str">
        <f>A346</f>
        <v>Consultor de Tecnologia da Informação</v>
      </c>
      <c r="B356" s="76">
        <f t="shared" si="73"/>
        <v>-501.47568466666667</v>
      </c>
      <c r="C356" s="44">
        <f t="shared" si="74"/>
        <v>2.8799999999999999E-2</v>
      </c>
      <c r="D356" s="77">
        <f t="shared" si="76"/>
        <v>-14.442499718399999</v>
      </c>
    </row>
    <row r="357" spans="1:8" ht="23.1" customHeight="1"/>
    <row r="358" spans="1:8" ht="24" customHeight="1">
      <c r="A358" s="297" t="s">
        <v>79</v>
      </c>
      <c r="B358" s="297"/>
      <c r="C358" s="297"/>
      <c r="D358" s="297"/>
      <c r="E358" s="297"/>
      <c r="F358" s="297"/>
      <c r="G358" s="297"/>
      <c r="H358" s="297"/>
    </row>
    <row r="359" spans="1:8" ht="17.100000000000001" customHeight="1"/>
    <row r="360" spans="1:8" ht="24" customHeight="1">
      <c r="A360" s="299" t="s">
        <v>79</v>
      </c>
      <c r="B360" s="299"/>
      <c r="C360" s="299"/>
      <c r="D360" s="299"/>
      <c r="E360" s="299"/>
    </row>
    <row r="361" spans="1:8" ht="24" customHeight="1" thickBot="1">
      <c r="A361" s="40" t="s">
        <v>11</v>
      </c>
      <c r="B361" s="41" t="s">
        <v>107</v>
      </c>
      <c r="C361" s="41" t="s">
        <v>108</v>
      </c>
      <c r="D361" s="41" t="s">
        <v>109</v>
      </c>
      <c r="E361" s="43" t="s">
        <v>23</v>
      </c>
    </row>
    <row r="362" spans="1:8" ht="26.45" customHeight="1" thickBot="1">
      <c r="A362" s="85" t="str">
        <f>A350</f>
        <v>Gerente de projetos de tecnologia da informação</v>
      </c>
      <c r="B362" s="15">
        <f t="shared" ref="B362:B368" si="77">D294</f>
        <v>385.78284184321859</v>
      </c>
      <c r="C362" s="15">
        <f t="shared" ref="C362:C368" si="78">D327</f>
        <v>563.58000188764038</v>
      </c>
      <c r="D362" s="76">
        <f t="shared" ref="D362:D368" si="79">D350</f>
        <v>-67.974768457309082</v>
      </c>
      <c r="E362" s="17">
        <f t="shared" ref="E362" si="80">SUM(B362:D362)</f>
        <v>881.38807527354982</v>
      </c>
    </row>
    <row r="363" spans="1:8" ht="21.2" customHeight="1" thickBot="1">
      <c r="A363" s="14" t="str">
        <f>A351</f>
        <v>Digitador</v>
      </c>
      <c r="B363" s="15">
        <f t="shared" si="77"/>
        <v>65.454649631209094</v>
      </c>
      <c r="C363" s="15">
        <f t="shared" si="78"/>
        <v>92.781864617433342</v>
      </c>
      <c r="D363" s="76">
        <f t="shared" si="79"/>
        <v>-9.436927418181817</v>
      </c>
      <c r="E363" s="17">
        <f t="shared" ref="E363:E368" si="81">SUM(B363:D363)</f>
        <v>148.79958683046061</v>
      </c>
    </row>
    <row r="364" spans="1:8" ht="21.2" hidden="1" customHeight="1" thickBot="1">
      <c r="A364" s="18" t="str">
        <f>A352</f>
        <v>CBO 412110 Digitador</v>
      </c>
      <c r="B364" s="19">
        <f t="shared" si="77"/>
        <v>0</v>
      </c>
      <c r="C364" s="19">
        <f t="shared" si="78"/>
        <v>0</v>
      </c>
      <c r="D364" s="78">
        <f t="shared" si="79"/>
        <v>0</v>
      </c>
      <c r="E364" s="17">
        <f t="shared" si="81"/>
        <v>0</v>
      </c>
    </row>
    <row r="365" spans="1:8" ht="21.2" hidden="1" customHeight="1" thickBot="1">
      <c r="A365" s="22"/>
      <c r="B365" s="23">
        <f t="shared" si="77"/>
        <v>0</v>
      </c>
      <c r="C365" s="23">
        <f t="shared" si="78"/>
        <v>0</v>
      </c>
      <c r="D365" s="79">
        <f t="shared" si="79"/>
        <v>0</v>
      </c>
      <c r="E365" s="17">
        <f t="shared" si="81"/>
        <v>0</v>
      </c>
    </row>
    <row r="366" spans="1:8" ht="21.2" hidden="1" customHeight="1" thickBot="1">
      <c r="A366" s="22" t="str">
        <f>A354</f>
        <v>Merendeiro de Esc./Creche</v>
      </c>
      <c r="B366" s="23">
        <f t="shared" si="77"/>
        <v>0</v>
      </c>
      <c r="C366" s="23">
        <f t="shared" si="78"/>
        <v>0</v>
      </c>
      <c r="D366" s="79">
        <f t="shared" si="79"/>
        <v>0</v>
      </c>
      <c r="E366" s="17">
        <f t="shared" si="81"/>
        <v>0</v>
      </c>
    </row>
    <row r="367" spans="1:8" ht="21.2" hidden="1" customHeight="1" thickBot="1">
      <c r="A367" s="22" t="str">
        <f>A355</f>
        <v>Auxiliar de Merendeira</v>
      </c>
      <c r="B367" s="23">
        <f t="shared" si="77"/>
        <v>0</v>
      </c>
      <c r="C367" s="23">
        <f t="shared" si="78"/>
        <v>0</v>
      </c>
      <c r="D367" s="79">
        <f t="shared" si="79"/>
        <v>0</v>
      </c>
      <c r="E367" s="17">
        <f t="shared" si="81"/>
        <v>0</v>
      </c>
    </row>
    <row r="368" spans="1:8" ht="31.5">
      <c r="A368" s="85" t="str">
        <f>A356</f>
        <v>Consultor de Tecnologia da Informação</v>
      </c>
      <c r="B368" s="15">
        <f t="shared" si="77"/>
        <v>92.8459216264242</v>
      </c>
      <c r="C368" s="15">
        <f t="shared" si="78"/>
        <v>133.03982550360408</v>
      </c>
      <c r="D368" s="76">
        <f t="shared" si="79"/>
        <v>-14.442499718399999</v>
      </c>
      <c r="E368" s="17">
        <f t="shared" si="81"/>
        <v>211.44324741162828</v>
      </c>
    </row>
    <row r="369" spans="1:8" ht="64.150000000000006" customHeight="1">
      <c r="D369" s="60"/>
      <c r="E369" s="60"/>
    </row>
    <row r="370" spans="1:8" ht="24" customHeight="1">
      <c r="A370" s="297" t="s">
        <v>110</v>
      </c>
      <c r="B370" s="297"/>
      <c r="C370" s="297"/>
      <c r="D370" s="297"/>
      <c r="E370" s="297"/>
      <c r="F370" s="297"/>
      <c r="G370" s="297"/>
      <c r="H370" s="297"/>
    </row>
    <row r="371" spans="1:8" ht="113.45" customHeight="1">
      <c r="A371" s="298" t="s">
        <v>111</v>
      </c>
      <c r="B371" s="298"/>
      <c r="C371" s="298"/>
      <c r="D371" s="298"/>
      <c r="E371" s="298"/>
      <c r="F371" s="298"/>
      <c r="G371" s="298"/>
      <c r="H371" s="298"/>
    </row>
    <row r="372" spans="1:8" ht="18.600000000000001" customHeight="1"/>
    <row r="373" spans="1:8" ht="24" customHeight="1">
      <c r="A373" s="312" t="s">
        <v>112</v>
      </c>
      <c r="B373" s="312"/>
      <c r="C373" s="312"/>
      <c r="D373" s="312"/>
      <c r="E373" s="312"/>
      <c r="F373" s="312"/>
      <c r="G373" s="312"/>
    </row>
    <row r="374" spans="1:8" ht="16.5" customHeight="1">
      <c r="A374" s="312" t="s">
        <v>113</v>
      </c>
      <c r="B374" s="312"/>
      <c r="C374" s="312"/>
      <c r="D374" s="312"/>
      <c r="E374" s="312"/>
      <c r="F374" s="312"/>
      <c r="G374" s="312"/>
    </row>
    <row r="375" spans="1:8" ht="24" customHeight="1">
      <c r="A375" s="312" t="s">
        <v>11</v>
      </c>
      <c r="B375" s="313" t="s">
        <v>114</v>
      </c>
      <c r="C375" s="313" t="s">
        <v>115</v>
      </c>
      <c r="D375" s="152"/>
      <c r="E375" s="153"/>
      <c r="F375" s="83" t="s">
        <v>169</v>
      </c>
      <c r="G375" s="84"/>
    </row>
    <row r="376" spans="1:8" ht="31.5" customHeight="1">
      <c r="A376" s="312"/>
      <c r="B376" s="313"/>
      <c r="C376" s="313"/>
      <c r="D376" s="154"/>
      <c r="E376" s="154"/>
      <c r="F376" s="38" t="s">
        <v>116</v>
      </c>
      <c r="G376" s="38" t="s">
        <v>117</v>
      </c>
    </row>
    <row r="377" spans="1:8" ht="21.2" customHeight="1">
      <c r="A377" s="85" t="s">
        <v>32</v>
      </c>
      <c r="B377" s="86">
        <v>1</v>
      </c>
      <c r="C377" s="87">
        <v>30</v>
      </c>
      <c r="D377" s="88"/>
      <c r="E377" s="89"/>
      <c r="F377" s="90">
        <f>(252/365)</f>
        <v>0.69041095890410964</v>
      </c>
      <c r="G377" s="89">
        <f>(B377*C377)*F377</f>
        <v>20.712328767123289</v>
      </c>
    </row>
    <row r="378" spans="1:8" ht="21.2" customHeight="1">
      <c r="A378" s="67" t="s">
        <v>118</v>
      </c>
      <c r="B378" s="91">
        <v>1</v>
      </c>
      <c r="C378" s="92">
        <v>1</v>
      </c>
      <c r="D378" s="93"/>
      <c r="E378" s="94"/>
      <c r="F378" s="95">
        <v>1</v>
      </c>
      <c r="G378" s="94">
        <f>(B378*C378)*F378</f>
        <v>1</v>
      </c>
    </row>
    <row r="379" spans="1:8" ht="21.2" customHeight="1">
      <c r="A379" s="67" t="s">
        <v>119</v>
      </c>
      <c r="B379" s="91">
        <v>0.16420000000000001</v>
      </c>
      <c r="C379" s="92">
        <v>15</v>
      </c>
      <c r="D379" s="93"/>
      <c r="E379" s="94"/>
      <c r="F379" s="95">
        <f>(252/365)</f>
        <v>0.69041095890410964</v>
      </c>
      <c r="G379" s="94">
        <f>(B379*C379)*F379</f>
        <v>1.7004821917808222</v>
      </c>
    </row>
    <row r="380" spans="1:8" ht="21.2" customHeight="1">
      <c r="A380" s="67" t="s">
        <v>120</v>
      </c>
      <c r="B380" s="91">
        <v>1</v>
      </c>
      <c r="C380" s="92">
        <v>5</v>
      </c>
      <c r="D380" s="93"/>
      <c r="E380" s="94"/>
      <c r="F380" s="95">
        <f>(252/365)</f>
        <v>0.69041095890410964</v>
      </c>
      <c r="G380" s="94">
        <f t="shared" ref="G380:G388" si="82">(B380*C380)*F380</f>
        <v>3.4520547945205484</v>
      </c>
    </row>
    <row r="381" spans="1:8" ht="21.2" customHeight="1">
      <c r="A381" s="67" t="s">
        <v>121</v>
      </c>
      <c r="B381" s="91">
        <v>0.15310000000000001</v>
      </c>
      <c r="C381" s="92">
        <v>2</v>
      </c>
      <c r="D381" s="93"/>
      <c r="E381" s="94"/>
      <c r="F381" s="95">
        <v>1</v>
      </c>
      <c r="G381" s="94">
        <f t="shared" si="82"/>
        <v>0.30620000000000003</v>
      </c>
    </row>
    <row r="382" spans="1:8" ht="21.2" customHeight="1">
      <c r="A382" s="67" t="s">
        <v>122</v>
      </c>
      <c r="B382" s="91">
        <v>3.0099999999999998E-2</v>
      </c>
      <c r="C382" s="92">
        <v>2</v>
      </c>
      <c r="D382" s="93"/>
      <c r="E382" s="94"/>
      <c r="F382" s="95">
        <f>(252/365)</f>
        <v>0.69041095890410964</v>
      </c>
      <c r="G382" s="94">
        <f t="shared" si="82"/>
        <v>4.1562739726027399E-2</v>
      </c>
    </row>
    <row r="383" spans="1:8" ht="21.2" customHeight="1">
      <c r="A383" s="67" t="s">
        <v>123</v>
      </c>
      <c r="B383" s="91">
        <v>1.6299999999999999E-2</v>
      </c>
      <c r="C383" s="92">
        <v>3</v>
      </c>
      <c r="D383" s="93"/>
      <c r="E383" s="94"/>
      <c r="F383" s="95">
        <v>1</v>
      </c>
      <c r="G383" s="94">
        <f t="shared" si="82"/>
        <v>4.8899999999999999E-2</v>
      </c>
    </row>
    <row r="384" spans="1:8" ht="21.2" customHeight="1">
      <c r="A384" s="67" t="s">
        <v>124</v>
      </c>
      <c r="B384" s="91">
        <v>0.02</v>
      </c>
      <c r="C384" s="92">
        <v>1</v>
      </c>
      <c r="D384" s="93"/>
      <c r="E384" s="94"/>
      <c r="F384" s="95">
        <v>1</v>
      </c>
      <c r="G384" s="94">
        <f t="shared" si="82"/>
        <v>0.02</v>
      </c>
    </row>
    <row r="385" spans="1:7" ht="21.2" customHeight="1">
      <c r="A385" s="67" t="s">
        <v>125</v>
      </c>
      <c r="B385" s="91">
        <v>4.0000000000000001E-3</v>
      </c>
      <c r="C385" s="92">
        <v>1</v>
      </c>
      <c r="D385" s="93"/>
      <c r="E385" s="94"/>
      <c r="F385" s="95">
        <v>1</v>
      </c>
      <c r="G385" s="94">
        <f t="shared" si="82"/>
        <v>4.0000000000000001E-3</v>
      </c>
    </row>
    <row r="386" spans="1:7" ht="21.2" customHeight="1">
      <c r="A386" s="67" t="s">
        <v>126</v>
      </c>
      <c r="B386" s="91">
        <v>1.7999999999999999E-2</v>
      </c>
      <c r="C386" s="92">
        <v>20</v>
      </c>
      <c r="D386" s="93"/>
      <c r="E386" s="94"/>
      <c r="F386" s="95">
        <f>(252/365)</f>
        <v>0.69041095890410964</v>
      </c>
      <c r="G386" s="94">
        <f t="shared" si="82"/>
        <v>0.24854794520547946</v>
      </c>
    </row>
    <row r="387" spans="1:7" ht="21.2" customHeight="1">
      <c r="A387" s="67" t="s">
        <v>127</v>
      </c>
      <c r="B387" s="91">
        <v>2.64E-2</v>
      </c>
      <c r="C387" s="92">
        <v>180</v>
      </c>
      <c r="D387" s="93"/>
      <c r="E387" s="94"/>
      <c r="F387" s="95">
        <f>(252/365)</f>
        <v>0.69041095890410964</v>
      </c>
      <c r="G387" s="94">
        <f t="shared" si="82"/>
        <v>3.2808328767123287</v>
      </c>
    </row>
    <row r="388" spans="1:7" ht="21.2" customHeight="1" thickBot="1">
      <c r="A388" s="96" t="s">
        <v>128</v>
      </c>
      <c r="B388" s="97">
        <v>2.2000000000000001E-3</v>
      </c>
      <c r="C388" s="98">
        <v>6</v>
      </c>
      <c r="D388" s="99"/>
      <c r="E388" s="100"/>
      <c r="F388" s="101">
        <v>1</v>
      </c>
      <c r="G388" s="100">
        <f t="shared" si="82"/>
        <v>1.32E-2</v>
      </c>
    </row>
    <row r="389" spans="1:7" ht="31.35" customHeight="1" thickBot="1"/>
    <row r="390" spans="1:7" ht="24" customHeight="1" thickBot="1">
      <c r="A390" s="312" t="s">
        <v>129</v>
      </c>
      <c r="B390" s="312"/>
      <c r="C390" s="312"/>
      <c r="D390" s="312"/>
    </row>
    <row r="391" spans="1:7" ht="24" customHeight="1">
      <c r="A391" s="314" t="s">
        <v>130</v>
      </c>
      <c r="B391" s="312"/>
      <c r="C391" s="312"/>
      <c r="D391" s="312"/>
    </row>
    <row r="392" spans="1:7" ht="26.25" customHeight="1">
      <c r="A392" s="314"/>
      <c r="B392" s="102"/>
      <c r="C392" s="28"/>
      <c r="D392" s="103" t="s">
        <v>170</v>
      </c>
    </row>
    <row r="393" spans="1:7" ht="21.2" customHeight="1">
      <c r="A393" s="85" t="s">
        <v>32</v>
      </c>
      <c r="B393" s="86"/>
      <c r="C393" s="86"/>
      <c r="D393" s="104">
        <f t="shared" ref="D393:D404" si="83">G377</f>
        <v>20.712328767123289</v>
      </c>
    </row>
    <row r="394" spans="1:7" ht="21.2" customHeight="1">
      <c r="A394" s="67" t="s">
        <v>118</v>
      </c>
      <c r="B394" s="91"/>
      <c r="C394" s="91"/>
      <c r="D394" s="105">
        <f t="shared" si="83"/>
        <v>1</v>
      </c>
    </row>
    <row r="395" spans="1:7" ht="21.2" customHeight="1">
      <c r="A395" s="67" t="s">
        <v>119</v>
      </c>
      <c r="B395" s="91"/>
      <c r="C395" s="91"/>
      <c r="D395" s="105">
        <f t="shared" si="83"/>
        <v>1.7004821917808222</v>
      </c>
    </row>
    <row r="396" spans="1:7" ht="21.2" customHeight="1">
      <c r="A396" s="67" t="s">
        <v>120</v>
      </c>
      <c r="B396" s="91"/>
      <c r="C396" s="91"/>
      <c r="D396" s="105">
        <f t="shared" si="83"/>
        <v>3.4520547945205484</v>
      </c>
    </row>
    <row r="397" spans="1:7" ht="21.2" customHeight="1">
      <c r="A397" s="67" t="s">
        <v>121</v>
      </c>
      <c r="B397" s="91"/>
      <c r="C397" s="91"/>
      <c r="D397" s="105">
        <f t="shared" si="83"/>
        <v>0.30620000000000003</v>
      </c>
    </row>
    <row r="398" spans="1:7" ht="21.2" customHeight="1">
      <c r="A398" s="106" t="s">
        <v>122</v>
      </c>
      <c r="B398" s="91"/>
      <c r="C398" s="91"/>
      <c r="D398" s="105">
        <f t="shared" si="83"/>
        <v>4.1562739726027399E-2</v>
      </c>
    </row>
    <row r="399" spans="1:7" ht="21.2" customHeight="1">
      <c r="A399" s="106" t="s">
        <v>123</v>
      </c>
      <c r="B399" s="91"/>
      <c r="C399" s="91"/>
      <c r="D399" s="105">
        <f t="shared" si="83"/>
        <v>4.8899999999999999E-2</v>
      </c>
    </row>
    <row r="400" spans="1:7" ht="21.2" customHeight="1">
      <c r="A400" s="106" t="s">
        <v>124</v>
      </c>
      <c r="B400" s="91"/>
      <c r="C400" s="91"/>
      <c r="D400" s="105">
        <f t="shared" si="83"/>
        <v>0.02</v>
      </c>
    </row>
    <row r="401" spans="1:8" ht="21.2" customHeight="1">
      <c r="A401" s="106" t="s">
        <v>125</v>
      </c>
      <c r="B401" s="91"/>
      <c r="C401" s="91"/>
      <c r="D401" s="105">
        <f t="shared" si="83"/>
        <v>4.0000000000000001E-3</v>
      </c>
    </row>
    <row r="402" spans="1:8" ht="21.2" customHeight="1">
      <c r="A402" s="106" t="s">
        <v>126</v>
      </c>
      <c r="B402" s="91"/>
      <c r="C402" s="91"/>
      <c r="D402" s="105">
        <f t="shared" si="83"/>
        <v>0.24854794520547946</v>
      </c>
    </row>
    <row r="403" spans="1:8" ht="21.2" customHeight="1">
      <c r="A403" s="106" t="s">
        <v>127</v>
      </c>
      <c r="B403" s="91"/>
      <c r="C403" s="91"/>
      <c r="D403" s="105">
        <f t="shared" si="83"/>
        <v>3.2808328767123287</v>
      </c>
    </row>
    <row r="404" spans="1:8" ht="21.2" customHeight="1">
      <c r="A404" s="107" t="s">
        <v>128</v>
      </c>
      <c r="B404" s="108"/>
      <c r="C404" s="108"/>
      <c r="D404" s="109">
        <f t="shared" si="83"/>
        <v>1.32E-2</v>
      </c>
    </row>
    <row r="405" spans="1:8" ht="24" customHeight="1">
      <c r="A405" s="102" t="s">
        <v>131</v>
      </c>
      <c r="B405" s="110"/>
      <c r="C405" s="111">
        <v>0.88139999999999996</v>
      </c>
      <c r="D405" s="112">
        <f>SUM(D393:D404)*0.8814</f>
        <v>27.171895550301375</v>
      </c>
      <c r="H405" s="2"/>
    </row>
    <row r="406" spans="1:8" ht="24.6" customHeight="1"/>
    <row r="407" spans="1:8" ht="26.85" customHeight="1">
      <c r="A407" s="310" t="s">
        <v>132</v>
      </c>
      <c r="B407" s="310"/>
      <c r="C407" s="310"/>
      <c r="D407" s="310"/>
      <c r="E407" s="310"/>
      <c r="F407" s="310"/>
      <c r="G407" s="310"/>
      <c r="H407" s="310"/>
    </row>
    <row r="408" spans="1:8" ht="73.150000000000006" customHeight="1">
      <c r="A408" s="298" t="s">
        <v>133</v>
      </c>
      <c r="B408" s="298"/>
      <c r="C408" s="298"/>
      <c r="D408" s="298"/>
      <c r="E408" s="298"/>
      <c r="F408" s="298"/>
      <c r="G408" s="298"/>
      <c r="H408" s="298"/>
    </row>
    <row r="409" spans="1:8" ht="16.350000000000001" customHeight="1"/>
    <row r="410" spans="1:8" ht="24" customHeight="1">
      <c r="A410" s="299" t="s">
        <v>134</v>
      </c>
      <c r="B410" s="299"/>
      <c r="C410" s="299"/>
      <c r="D410" s="299"/>
    </row>
    <row r="411" spans="1:8" ht="24" customHeight="1" thickBot="1">
      <c r="A411" s="40" t="s">
        <v>11</v>
      </c>
      <c r="B411" s="41" t="s">
        <v>12</v>
      </c>
      <c r="C411" s="41" t="s">
        <v>135</v>
      </c>
      <c r="D411" s="43" t="s">
        <v>136</v>
      </c>
    </row>
    <row r="412" spans="1:8" ht="27.6" customHeight="1" thickBot="1">
      <c r="A412" s="85" t="str">
        <f>A362</f>
        <v>Gerente de projetos de tecnologia da informação</v>
      </c>
      <c r="B412" s="15">
        <f t="shared" ref="B412:B418" si="84">G47+E249+E362</f>
        <v>20877.146111541184</v>
      </c>
      <c r="C412" s="57">
        <v>30</v>
      </c>
      <c r="D412" s="17">
        <f t="shared" ref="D412" si="85">B412/C412</f>
        <v>695.9048703847061</v>
      </c>
    </row>
    <row r="413" spans="1:8" ht="21.2" customHeight="1" thickBot="1">
      <c r="A413" s="14" t="str">
        <f>A363</f>
        <v>Digitador</v>
      </c>
      <c r="B413" s="15">
        <f t="shared" si="84"/>
        <v>3584.3489301031882</v>
      </c>
      <c r="C413" s="57">
        <v>30</v>
      </c>
      <c r="D413" s="17">
        <f t="shared" ref="D413:D418" si="86">B413/C413</f>
        <v>119.47829767010627</v>
      </c>
    </row>
    <row r="414" spans="1:8" ht="21.2" hidden="1" customHeight="1" thickBot="1">
      <c r="A414" s="18" t="str">
        <f>A364</f>
        <v>CBO 412110 Digitador</v>
      </c>
      <c r="B414" s="19">
        <f t="shared" si="84"/>
        <v>0</v>
      </c>
      <c r="C414" s="58">
        <f>C413</f>
        <v>30</v>
      </c>
      <c r="D414" s="21">
        <f t="shared" si="86"/>
        <v>0</v>
      </c>
    </row>
    <row r="415" spans="1:8" ht="21.2" hidden="1" customHeight="1">
      <c r="A415" s="22"/>
      <c r="B415" s="23">
        <f t="shared" si="84"/>
        <v>0</v>
      </c>
      <c r="C415" s="59">
        <f>C413</f>
        <v>30</v>
      </c>
      <c r="D415" s="25">
        <f t="shared" si="86"/>
        <v>0</v>
      </c>
    </row>
    <row r="416" spans="1:8" ht="21.2" hidden="1" customHeight="1">
      <c r="A416" s="22" t="str">
        <f>A366</f>
        <v>Merendeiro de Esc./Creche</v>
      </c>
      <c r="B416" s="23">
        <f t="shared" si="84"/>
        <v>0</v>
      </c>
      <c r="C416" s="59">
        <f>C413</f>
        <v>30</v>
      </c>
      <c r="D416" s="25">
        <f t="shared" si="86"/>
        <v>0</v>
      </c>
    </row>
    <row r="417" spans="1:8" ht="21.2" hidden="1" customHeight="1" thickBot="1">
      <c r="A417" s="22" t="str">
        <f>A367</f>
        <v>Auxiliar de Merendeira</v>
      </c>
      <c r="B417" s="23">
        <f t="shared" si="84"/>
        <v>0</v>
      </c>
      <c r="C417" s="59">
        <f>C413</f>
        <v>30</v>
      </c>
      <c r="D417" s="25">
        <f t="shared" si="86"/>
        <v>0</v>
      </c>
    </row>
    <row r="418" spans="1:8" ht="31.5">
      <c r="A418" s="85" t="str">
        <f>A368</f>
        <v>Consultor de Tecnologia da Informação</v>
      </c>
      <c r="B418" s="15">
        <f t="shared" si="84"/>
        <v>5063.0564640356288</v>
      </c>
      <c r="C418" s="57">
        <f>C413</f>
        <v>30</v>
      </c>
      <c r="D418" s="17">
        <f t="shared" si="86"/>
        <v>168.76854880118762</v>
      </c>
    </row>
    <row r="419" spans="1:8" ht="14.1" customHeight="1" thickBot="1"/>
    <row r="420" spans="1:8" ht="24" customHeight="1">
      <c r="A420" s="311" t="s">
        <v>132</v>
      </c>
      <c r="B420" s="311"/>
      <c r="C420" s="311"/>
      <c r="D420" s="311"/>
      <c r="E420" s="311"/>
    </row>
    <row r="421" spans="1:8" ht="33.75" customHeight="1">
      <c r="A421" s="292" t="s">
        <v>11</v>
      </c>
      <c r="B421" s="292" t="s">
        <v>136</v>
      </c>
      <c r="C421" s="293" t="s">
        <v>137</v>
      </c>
      <c r="D421" s="292" t="s">
        <v>138</v>
      </c>
      <c r="E421" s="292" t="s">
        <v>139</v>
      </c>
    </row>
    <row r="422" spans="1:8" ht="32.1" customHeight="1">
      <c r="A422" s="286" t="str">
        <f>A412</f>
        <v>Gerente de projetos de tecnologia da informação</v>
      </c>
      <c r="B422" s="287">
        <f t="shared" ref="B422:B428" si="87">D412</f>
        <v>695.9048703847061</v>
      </c>
      <c r="C422" s="294">
        <f>D405</f>
        <v>27.171895550301375</v>
      </c>
      <c r="D422" s="287">
        <f>B422*C422</f>
        <v>18909.05445103925</v>
      </c>
      <c r="E422" s="289">
        <f>D422/12</f>
        <v>1575.7545375866041</v>
      </c>
    </row>
    <row r="423" spans="1:8" ht="21.2" customHeight="1">
      <c r="A423" s="290" t="str">
        <f>A413</f>
        <v>Digitador</v>
      </c>
      <c r="B423" s="287">
        <f t="shared" si="87"/>
        <v>119.47829767010627</v>
      </c>
      <c r="C423" s="294">
        <f>D405</f>
        <v>27.171895550301375</v>
      </c>
      <c r="D423" s="287">
        <f>B423*C423</f>
        <v>3246.4518248199438</v>
      </c>
      <c r="E423" s="289">
        <f>D423/12</f>
        <v>270.53765206832867</v>
      </c>
    </row>
    <row r="424" spans="1:8" ht="21.2" hidden="1" customHeight="1" thickBot="1">
      <c r="A424" s="290" t="str">
        <f>A414</f>
        <v>CBO 412110 Digitador</v>
      </c>
      <c r="B424" s="287">
        <f t="shared" si="87"/>
        <v>0</v>
      </c>
      <c r="C424" s="294">
        <f>D405</f>
        <v>27.171895550301375</v>
      </c>
      <c r="D424" s="287">
        <f t="shared" ref="D424:D428" si="88">B424*C424</f>
        <v>0</v>
      </c>
      <c r="E424" s="289">
        <f t="shared" ref="E424:E428" si="89">D424/12</f>
        <v>0</v>
      </c>
    </row>
    <row r="425" spans="1:8" ht="21.2" hidden="1" customHeight="1">
      <c r="A425" s="290"/>
      <c r="B425" s="287">
        <f t="shared" si="87"/>
        <v>0</v>
      </c>
      <c r="C425" s="294">
        <v>0</v>
      </c>
      <c r="D425" s="287">
        <f t="shared" si="88"/>
        <v>0</v>
      </c>
      <c r="E425" s="289">
        <f t="shared" si="89"/>
        <v>0</v>
      </c>
    </row>
    <row r="426" spans="1:8" ht="21.2" hidden="1" customHeight="1">
      <c r="A426" s="290" t="str">
        <f>A416</f>
        <v>Merendeiro de Esc./Creche</v>
      </c>
      <c r="B426" s="287">
        <f t="shared" si="87"/>
        <v>0</v>
      </c>
      <c r="C426" s="294">
        <f>D405</f>
        <v>27.171895550301375</v>
      </c>
      <c r="D426" s="287">
        <f t="shared" si="88"/>
        <v>0</v>
      </c>
      <c r="E426" s="289">
        <f t="shared" si="89"/>
        <v>0</v>
      </c>
    </row>
    <row r="427" spans="1:8" ht="21.2" hidden="1" customHeight="1" thickBot="1">
      <c r="A427" s="290" t="str">
        <f>A417</f>
        <v>Auxiliar de Merendeira</v>
      </c>
      <c r="B427" s="287">
        <f t="shared" si="87"/>
        <v>0</v>
      </c>
      <c r="C427" s="294">
        <f>D405</f>
        <v>27.171895550301375</v>
      </c>
      <c r="D427" s="287">
        <f t="shared" si="88"/>
        <v>0</v>
      </c>
      <c r="E427" s="289">
        <f t="shared" si="89"/>
        <v>0</v>
      </c>
    </row>
    <row r="428" spans="1:8" ht="31.5">
      <c r="A428" s="286" t="str">
        <f>A418</f>
        <v>Consultor de Tecnologia da Informação</v>
      </c>
      <c r="B428" s="287">
        <f t="shared" si="87"/>
        <v>168.76854880118762</v>
      </c>
      <c r="C428" s="294">
        <f>D405</f>
        <v>27.171895550301375</v>
      </c>
      <c r="D428" s="287">
        <f t="shared" si="88"/>
        <v>4585.7613802018104</v>
      </c>
      <c r="E428" s="289">
        <f t="shared" si="89"/>
        <v>382.14678168348422</v>
      </c>
    </row>
    <row r="430" spans="1:8" ht="14.85" customHeight="1"/>
    <row r="431" spans="1:8" ht="29.1" customHeight="1">
      <c r="A431" s="297" t="s">
        <v>110</v>
      </c>
      <c r="B431" s="297"/>
      <c r="C431" s="297"/>
      <c r="D431" s="297"/>
      <c r="E431" s="297"/>
      <c r="F431" s="297"/>
      <c r="G431" s="297"/>
      <c r="H431" s="297"/>
    </row>
    <row r="432" spans="1:8" ht="20.100000000000001" customHeight="1"/>
    <row r="433" spans="1:8" ht="24" customHeight="1">
      <c r="A433" s="299" t="s">
        <v>110</v>
      </c>
      <c r="B433" s="299"/>
      <c r="C433" s="299"/>
      <c r="D433" s="299"/>
    </row>
    <row r="434" spans="1:8" ht="24" customHeight="1">
      <c r="A434" s="40" t="s">
        <v>11</v>
      </c>
      <c r="B434" s="41" t="s">
        <v>140</v>
      </c>
      <c r="C434" s="41"/>
      <c r="D434" s="43" t="s">
        <v>23</v>
      </c>
    </row>
    <row r="435" spans="1:8" ht="31.5">
      <c r="A435" s="286" t="str">
        <f>A422</f>
        <v>Gerente de projetos de tecnologia da informação</v>
      </c>
      <c r="B435" s="287">
        <f t="shared" ref="B435:B441" si="90">E422</f>
        <v>1575.7545375866041</v>
      </c>
      <c r="C435" s="287"/>
      <c r="D435" s="289">
        <f t="shared" ref="D435" si="91">B435+C435</f>
        <v>1575.7545375866041</v>
      </c>
    </row>
    <row r="436" spans="1:8" ht="21.2" customHeight="1">
      <c r="A436" s="290" t="str">
        <f>A423</f>
        <v>Digitador</v>
      </c>
      <c r="B436" s="287">
        <f t="shared" si="90"/>
        <v>270.53765206832867</v>
      </c>
      <c r="C436" s="287"/>
      <c r="D436" s="289">
        <f t="shared" ref="D436:D441" si="92">B436+C436</f>
        <v>270.53765206832867</v>
      </c>
    </row>
    <row r="437" spans="1:8" ht="21.2" hidden="1" customHeight="1" thickBot="1">
      <c r="A437" s="290" t="str">
        <f>A424</f>
        <v>CBO 412110 Digitador</v>
      </c>
      <c r="B437" s="287">
        <f t="shared" si="90"/>
        <v>0</v>
      </c>
      <c r="C437" s="287"/>
      <c r="D437" s="289">
        <f t="shared" si="92"/>
        <v>0</v>
      </c>
    </row>
    <row r="438" spans="1:8" ht="21.2" hidden="1" customHeight="1">
      <c r="A438" s="290"/>
      <c r="B438" s="287">
        <f t="shared" si="90"/>
        <v>0</v>
      </c>
      <c r="C438" s="287"/>
      <c r="D438" s="289">
        <f t="shared" si="92"/>
        <v>0</v>
      </c>
    </row>
    <row r="439" spans="1:8" ht="21.2" hidden="1" customHeight="1">
      <c r="A439" s="290" t="str">
        <f>A426</f>
        <v>Merendeiro de Esc./Creche</v>
      </c>
      <c r="B439" s="287">
        <f t="shared" si="90"/>
        <v>0</v>
      </c>
      <c r="C439" s="287"/>
      <c r="D439" s="289">
        <f t="shared" si="92"/>
        <v>0</v>
      </c>
    </row>
    <row r="440" spans="1:8" ht="21.2" hidden="1" customHeight="1" thickBot="1">
      <c r="A440" s="290" t="str">
        <f>A427</f>
        <v>Auxiliar de Merendeira</v>
      </c>
      <c r="B440" s="287">
        <f t="shared" si="90"/>
        <v>0</v>
      </c>
      <c r="C440" s="287"/>
      <c r="D440" s="289">
        <f t="shared" si="92"/>
        <v>0</v>
      </c>
    </row>
    <row r="441" spans="1:8" ht="31.5">
      <c r="A441" s="286" t="str">
        <f>A428</f>
        <v>Consultor de Tecnologia da Informação</v>
      </c>
      <c r="B441" s="287">
        <f t="shared" si="90"/>
        <v>382.14678168348422</v>
      </c>
      <c r="C441" s="287"/>
      <c r="D441" s="289">
        <f t="shared" si="92"/>
        <v>382.14678168348422</v>
      </c>
    </row>
    <row r="442" spans="1:8" ht="23.1" customHeight="1">
      <c r="D442" s="47"/>
    </row>
    <row r="443" spans="1:8" ht="24" customHeight="1">
      <c r="A443" s="297" t="s">
        <v>141</v>
      </c>
      <c r="B443" s="297"/>
      <c r="C443" s="297"/>
      <c r="D443" s="297"/>
      <c r="E443" s="297"/>
      <c r="F443" s="297"/>
      <c r="G443" s="297"/>
      <c r="H443" s="297"/>
    </row>
    <row r="444" spans="1:8" ht="18.600000000000001" customHeight="1" thickBot="1">
      <c r="A444" s="113"/>
      <c r="B444" s="114"/>
      <c r="C444" s="114"/>
      <c r="D444" s="114"/>
      <c r="E444" s="115"/>
    </row>
    <row r="445" spans="1:8" ht="24" customHeight="1" thickBot="1">
      <c r="A445" s="307" t="s">
        <v>265</v>
      </c>
      <c r="B445" s="308"/>
      <c r="C445" s="308"/>
      <c r="D445" s="309"/>
      <c r="E445" s="116"/>
    </row>
    <row r="446" spans="1:8" ht="38.25" customHeight="1" thickBot="1">
      <c r="A446" s="117" t="s">
        <v>11</v>
      </c>
      <c r="B446" s="118" t="s">
        <v>138</v>
      </c>
      <c r="C446" s="119" t="s">
        <v>139</v>
      </c>
      <c r="D446" s="131" t="s">
        <v>143</v>
      </c>
      <c r="E446" s="116"/>
    </row>
    <row r="447" spans="1:8" ht="32.25" thickBot="1">
      <c r="A447" s="85" t="str">
        <f>A435</f>
        <v>Gerente de projetos de tecnologia da informação</v>
      </c>
      <c r="B447" s="120">
        <f>'Uniformes e EPIs'!B64</f>
        <v>120</v>
      </c>
      <c r="C447" s="121">
        <f t="shared" ref="C447" si="93">B447/12</f>
        <v>10</v>
      </c>
      <c r="D447" s="132">
        <f t="shared" ref="D447:D453" si="94">C447/B515</f>
        <v>10</v>
      </c>
      <c r="E447" s="113"/>
    </row>
    <row r="448" spans="1:8" ht="21.2" customHeight="1" thickBot="1">
      <c r="A448" s="14" t="str">
        <f>A436</f>
        <v>Digitador</v>
      </c>
      <c r="B448" s="120">
        <f>'Uniformes e EPIs'!B64</f>
        <v>120</v>
      </c>
      <c r="C448" s="121">
        <f t="shared" ref="C448:C453" si="95">B448/12</f>
        <v>10</v>
      </c>
      <c r="D448" s="132">
        <f t="shared" si="94"/>
        <v>5</v>
      </c>
      <c r="E448" s="113"/>
    </row>
    <row r="449" spans="1:5" ht="21.2" hidden="1" customHeight="1" thickBot="1">
      <c r="A449" s="18" t="str">
        <f>A437</f>
        <v>CBO 412110 Digitador</v>
      </c>
      <c r="B449" s="120">
        <v>0</v>
      </c>
      <c r="C449" s="123">
        <f t="shared" si="95"/>
        <v>0</v>
      </c>
      <c r="D449" s="132" t="e">
        <f t="shared" si="94"/>
        <v>#DIV/0!</v>
      </c>
      <c r="E449" s="113"/>
    </row>
    <row r="450" spans="1:5" ht="21.2" hidden="1" customHeight="1" thickBot="1">
      <c r="A450" s="22"/>
      <c r="B450" s="124"/>
      <c r="C450" s="125">
        <f t="shared" si="95"/>
        <v>0</v>
      </c>
      <c r="D450" s="132" t="e">
        <f t="shared" si="94"/>
        <v>#DIV/0!</v>
      </c>
      <c r="E450" s="113"/>
    </row>
    <row r="451" spans="1:5" ht="21.2" hidden="1" customHeight="1" thickBot="1">
      <c r="A451" s="22" t="str">
        <f>A439</f>
        <v>Merendeiro de Esc./Creche</v>
      </c>
      <c r="B451" s="124">
        <v>0</v>
      </c>
      <c r="C451" s="125">
        <f t="shared" si="95"/>
        <v>0</v>
      </c>
      <c r="D451" s="132" t="e">
        <f t="shared" si="94"/>
        <v>#DIV/0!</v>
      </c>
      <c r="E451" s="113"/>
    </row>
    <row r="452" spans="1:5" ht="21.2" hidden="1" customHeight="1" thickBot="1">
      <c r="A452" s="22" t="str">
        <f>A440</f>
        <v>Auxiliar de Merendeira</v>
      </c>
      <c r="B452" s="124">
        <v>0</v>
      </c>
      <c r="C452" s="125">
        <f t="shared" si="95"/>
        <v>0</v>
      </c>
      <c r="D452" s="132" t="e">
        <f t="shared" si="94"/>
        <v>#DIV/0!</v>
      </c>
      <c r="E452" s="113"/>
    </row>
    <row r="453" spans="1:5" ht="31.5">
      <c r="A453" s="85" t="str">
        <f>A441</f>
        <v>Consultor de Tecnologia da Informação</v>
      </c>
      <c r="B453" s="120">
        <f>'Uniformes e EPIs'!B64</f>
        <v>120</v>
      </c>
      <c r="C453" s="126">
        <f t="shared" si="95"/>
        <v>10</v>
      </c>
      <c r="D453" s="132">
        <f t="shared" si="94"/>
        <v>10</v>
      </c>
      <c r="E453" s="113"/>
    </row>
    <row r="454" spans="1:5" ht="22.35" customHeight="1" thickBot="1">
      <c r="A454" s="113"/>
      <c r="B454" s="127"/>
      <c r="C454" s="128"/>
      <c r="D454" s="114"/>
      <c r="E454" s="113"/>
    </row>
    <row r="455" spans="1:5" ht="24" customHeight="1">
      <c r="A455" s="305" t="s">
        <v>142</v>
      </c>
      <c r="B455" s="305"/>
      <c r="C455" s="305"/>
      <c r="D455" s="305"/>
    </row>
    <row r="456" spans="1:5" ht="35.25" customHeight="1" thickBot="1">
      <c r="A456" s="129" t="s">
        <v>11</v>
      </c>
      <c r="B456" s="130" t="s">
        <v>138</v>
      </c>
      <c r="C456" s="130" t="s">
        <v>139</v>
      </c>
      <c r="D456" s="131" t="s">
        <v>143</v>
      </c>
    </row>
    <row r="457" spans="1:5" ht="32.25" thickBot="1">
      <c r="A457" s="85" t="str">
        <f>A447</f>
        <v>Gerente de projetos de tecnologia da informação</v>
      </c>
      <c r="B457" s="120">
        <f>('Materiais e Equipamentos'!C80/'Materiais e Equipamentos'!E80)*B516</f>
        <v>0</v>
      </c>
      <c r="C457" s="120">
        <f t="shared" ref="C457:C462" si="96">B457/12</f>
        <v>0</v>
      </c>
      <c r="D457" s="132">
        <f>C457/B515</f>
        <v>0</v>
      </c>
    </row>
    <row r="458" spans="1:5" ht="21.2" customHeight="1" thickBot="1">
      <c r="A458" s="14" t="str">
        <f>A448</f>
        <v>Digitador</v>
      </c>
      <c r="B458" s="120">
        <f>('Materiais e Equipamentos'!C80/'Materiais e Equipamentos'!E80)*B516</f>
        <v>0</v>
      </c>
      <c r="C458" s="120">
        <f t="shared" si="96"/>
        <v>0</v>
      </c>
      <c r="D458" s="132">
        <f>C458/B516</f>
        <v>0</v>
      </c>
    </row>
    <row r="459" spans="1:5" ht="21.2" hidden="1" customHeight="1" thickBot="1">
      <c r="A459" s="18" t="str">
        <f>A449</f>
        <v>CBO 412110 Digitador</v>
      </c>
      <c r="B459" s="122">
        <v>0</v>
      </c>
      <c r="C459" s="120">
        <f t="shared" si="96"/>
        <v>0</v>
      </c>
      <c r="D459" s="132" t="e">
        <f>C459/B517</f>
        <v>#DIV/0!</v>
      </c>
    </row>
    <row r="460" spans="1:5" ht="21.2" hidden="1" customHeight="1">
      <c r="A460" s="22"/>
      <c r="B460" s="122"/>
      <c r="C460" s="120">
        <f t="shared" si="96"/>
        <v>0</v>
      </c>
      <c r="D460" s="132">
        <f>C460/1</f>
        <v>0</v>
      </c>
    </row>
    <row r="461" spans="1:5" ht="21.2" hidden="1" customHeight="1" thickBot="1">
      <c r="A461" s="22" t="str">
        <f>A451</f>
        <v>Merendeiro de Esc./Creche</v>
      </c>
      <c r="B461" s="122">
        <v>0</v>
      </c>
      <c r="C461" s="120">
        <f t="shared" si="96"/>
        <v>0</v>
      </c>
      <c r="D461" s="132" t="e">
        <f>C461/B519</f>
        <v>#DIV/0!</v>
      </c>
    </row>
    <row r="462" spans="1:5" ht="21.2" hidden="1" customHeight="1" thickBot="1">
      <c r="A462" s="22" t="str">
        <f>A452</f>
        <v>Auxiliar de Merendeira</v>
      </c>
      <c r="B462" s="122">
        <v>0</v>
      </c>
      <c r="C462" s="120">
        <f t="shared" si="96"/>
        <v>0</v>
      </c>
      <c r="D462" s="132" t="e">
        <f>C462/B520</f>
        <v>#DIV/0!</v>
      </c>
    </row>
    <row r="463" spans="1:5" ht="31.5">
      <c r="A463" s="85" t="str">
        <f>A453</f>
        <v>Consultor de Tecnologia da Informação</v>
      </c>
      <c r="B463" s="120">
        <v>0</v>
      </c>
      <c r="C463" s="120">
        <v>0</v>
      </c>
      <c r="D463" s="132">
        <v>0</v>
      </c>
    </row>
    <row r="464" spans="1:5" ht="23.1" customHeight="1" thickBot="1">
      <c r="B464" s="47"/>
      <c r="D464" s="35"/>
    </row>
    <row r="465" spans="1:8" ht="24" customHeight="1">
      <c r="A465" s="306" t="s">
        <v>141</v>
      </c>
      <c r="B465" s="306"/>
      <c r="C465" s="306"/>
      <c r="D465" s="306"/>
    </row>
    <row r="466" spans="1:8" ht="48" customHeight="1">
      <c r="A466" s="117" t="s">
        <v>11</v>
      </c>
      <c r="B466" s="133" t="s">
        <v>262</v>
      </c>
      <c r="C466" s="133" t="s">
        <v>263</v>
      </c>
      <c r="D466" s="119" t="s">
        <v>19</v>
      </c>
    </row>
    <row r="467" spans="1:8" ht="31.5">
      <c r="A467" s="286" t="str">
        <f>A457</f>
        <v>Gerente de projetos de tecnologia da informação</v>
      </c>
      <c r="B467" s="295">
        <f>'Uniformes e EPIs'!C64</f>
        <v>10</v>
      </c>
      <c r="C467" s="295">
        <f>D458</f>
        <v>0</v>
      </c>
      <c r="D467" s="296">
        <f t="shared" ref="D467:D472" si="97">SUM(B467:C467)</f>
        <v>10</v>
      </c>
    </row>
    <row r="468" spans="1:8" ht="21.2" customHeight="1">
      <c r="A468" s="290" t="str">
        <f>A458</f>
        <v>Digitador</v>
      </c>
      <c r="B468" s="295">
        <f>'Uniformes e EPIs'!C64</f>
        <v>10</v>
      </c>
      <c r="C468" s="295">
        <f t="shared" ref="C468:C473" si="98">D458</f>
        <v>0</v>
      </c>
      <c r="D468" s="296">
        <f t="shared" si="97"/>
        <v>10</v>
      </c>
    </row>
    <row r="469" spans="1:8" ht="21.2" hidden="1" customHeight="1" thickBot="1">
      <c r="A469" s="290" t="str">
        <f>A459</f>
        <v>CBO 412110 Digitador</v>
      </c>
      <c r="B469" s="295" t="e">
        <f>D449</f>
        <v>#DIV/0!</v>
      </c>
      <c r="C469" s="295" t="e">
        <f t="shared" si="98"/>
        <v>#DIV/0!</v>
      </c>
      <c r="D469" s="296" t="e">
        <f t="shared" si="97"/>
        <v>#DIV/0!</v>
      </c>
    </row>
    <row r="470" spans="1:8" ht="21.2" hidden="1" customHeight="1">
      <c r="A470" s="290"/>
      <c r="B470" s="295">
        <f t="shared" ref="B470" si="99">C450</f>
        <v>0</v>
      </c>
      <c r="C470" s="295">
        <f t="shared" si="98"/>
        <v>0</v>
      </c>
      <c r="D470" s="296">
        <f t="shared" si="97"/>
        <v>0</v>
      </c>
    </row>
    <row r="471" spans="1:8" ht="21.2" hidden="1" customHeight="1" thickBot="1">
      <c r="A471" s="290" t="str">
        <f>A461</f>
        <v>Merendeiro de Esc./Creche</v>
      </c>
      <c r="B471" s="295" t="e">
        <f>D451</f>
        <v>#DIV/0!</v>
      </c>
      <c r="C471" s="295" t="e">
        <f t="shared" si="98"/>
        <v>#DIV/0!</v>
      </c>
      <c r="D471" s="296" t="e">
        <f t="shared" si="97"/>
        <v>#DIV/0!</v>
      </c>
    </row>
    <row r="472" spans="1:8" ht="21.2" hidden="1" customHeight="1" thickBot="1">
      <c r="A472" s="290" t="str">
        <f>A462</f>
        <v>Auxiliar de Merendeira</v>
      </c>
      <c r="B472" s="295" t="e">
        <f>D452</f>
        <v>#DIV/0!</v>
      </c>
      <c r="C472" s="295" t="e">
        <f t="shared" si="98"/>
        <v>#DIV/0!</v>
      </c>
      <c r="D472" s="296" t="e">
        <f t="shared" si="97"/>
        <v>#DIV/0!</v>
      </c>
    </row>
    <row r="473" spans="1:8" ht="31.5">
      <c r="A473" s="286" t="str">
        <f>A463</f>
        <v>Consultor de Tecnologia da Informação</v>
      </c>
      <c r="B473" s="295">
        <f>B468</f>
        <v>10</v>
      </c>
      <c r="C473" s="295">
        <f t="shared" si="98"/>
        <v>0</v>
      </c>
      <c r="D473" s="296">
        <f>B473+C473</f>
        <v>10</v>
      </c>
    </row>
    <row r="474" spans="1:8" ht="22.7" customHeight="1">
      <c r="D474" s="35"/>
    </row>
    <row r="475" spans="1:8" ht="24" customHeight="1">
      <c r="A475" s="297" t="s">
        <v>144</v>
      </c>
      <c r="B475" s="297"/>
      <c r="C475" s="297"/>
      <c r="D475" s="297"/>
      <c r="E475" s="297"/>
      <c r="F475" s="297"/>
      <c r="G475" s="297"/>
      <c r="H475" s="297"/>
    </row>
    <row r="476" spans="1:8" ht="17.100000000000001" customHeight="1">
      <c r="A476" s="302"/>
      <c r="B476" s="302"/>
      <c r="C476" s="302"/>
      <c r="D476" s="302"/>
      <c r="E476" s="302"/>
      <c r="F476" s="302"/>
    </row>
    <row r="477" spans="1:8" ht="49.5" customHeight="1">
      <c r="A477" s="303" t="s">
        <v>145</v>
      </c>
      <c r="B477" s="303"/>
      <c r="C477" s="39"/>
      <c r="D477" s="39"/>
      <c r="E477" s="39"/>
      <c r="F477" s="39"/>
    </row>
    <row r="478" spans="1:8" ht="21.2" customHeight="1">
      <c r="A478" s="134" t="s">
        <v>146</v>
      </c>
      <c r="B478" s="135">
        <v>0.03</v>
      </c>
      <c r="C478" s="39"/>
      <c r="D478" s="39"/>
      <c r="E478" s="39"/>
      <c r="F478" s="39"/>
    </row>
    <row r="479" spans="1:8" ht="21.2" customHeight="1">
      <c r="A479" s="134" t="s">
        <v>147</v>
      </c>
      <c r="B479" s="135">
        <v>6.6500000000000004E-2</v>
      </c>
      <c r="C479" s="304" t="s">
        <v>148</v>
      </c>
      <c r="D479" s="304"/>
      <c r="E479" s="39"/>
      <c r="F479" s="39"/>
    </row>
    <row r="480" spans="1:8" ht="21.2" customHeight="1">
      <c r="A480" s="136" t="s">
        <v>149</v>
      </c>
      <c r="B480" s="137">
        <v>0.1</v>
      </c>
      <c r="C480" s="39"/>
      <c r="D480" s="39"/>
      <c r="E480" s="39"/>
      <c r="F480" s="39"/>
    </row>
    <row r="481" spans="1:8" ht="22.35" customHeight="1"/>
    <row r="482" spans="1:8" ht="24" customHeight="1">
      <c r="A482" s="299" t="s">
        <v>144</v>
      </c>
      <c r="B482" s="299"/>
      <c r="C482" s="299"/>
      <c r="D482" s="299"/>
    </row>
    <row r="483" spans="1:8" ht="24" customHeight="1" thickBot="1">
      <c r="A483" s="40" t="s">
        <v>11</v>
      </c>
      <c r="B483" s="41" t="s">
        <v>12</v>
      </c>
      <c r="C483" s="41" t="s">
        <v>13</v>
      </c>
      <c r="D483" s="43" t="s">
        <v>19</v>
      </c>
    </row>
    <row r="484" spans="1:8" ht="32.25" thickBot="1">
      <c r="A484" s="85" t="str">
        <f>A467</f>
        <v>Gerente de projetos de tecnologia da informação</v>
      </c>
      <c r="B484" s="138">
        <f t="shared" ref="B484:B490" si="100">G47+E249+E362+D435+D467</f>
        <v>22462.900649127787</v>
      </c>
      <c r="C484" s="48">
        <f>((1+$B$478)/(1-$B$479-$B$480))-1</f>
        <v>0.23575284943011399</v>
      </c>
      <c r="D484" s="17">
        <f t="shared" ref="D484" si="101">B484*C484</f>
        <v>5295.6928344974331</v>
      </c>
    </row>
    <row r="485" spans="1:8" ht="21.2" customHeight="1" thickBot="1">
      <c r="A485" s="14" t="str">
        <f>A468</f>
        <v>Digitador</v>
      </c>
      <c r="B485" s="138">
        <f t="shared" si="100"/>
        <v>3864.8865821715167</v>
      </c>
      <c r="C485" s="48">
        <f>((1+$B$478)/(1-$B$479-$B$480))-1</f>
        <v>0.23575284943011399</v>
      </c>
      <c r="D485" s="17">
        <f t="shared" ref="D485:D490" si="102">B485*C485</f>
        <v>911.15802447114947</v>
      </c>
    </row>
    <row r="486" spans="1:8" ht="21.2" hidden="1" customHeight="1" thickBot="1">
      <c r="A486" s="18" t="str">
        <f>A469</f>
        <v>CBO 412110 Digitador</v>
      </c>
      <c r="B486" s="139" t="e">
        <f t="shared" si="100"/>
        <v>#DIV/0!</v>
      </c>
      <c r="C486" s="49">
        <f t="shared" ref="C486:C490" si="103">((1+$B$478)/(1-$B$479-$B$480))-1</f>
        <v>0.23575284943011399</v>
      </c>
      <c r="D486" s="21" t="e">
        <f t="shared" si="102"/>
        <v>#DIV/0!</v>
      </c>
    </row>
    <row r="487" spans="1:8" ht="21.2" hidden="1" customHeight="1">
      <c r="A487" s="22"/>
      <c r="B487" s="140">
        <f t="shared" si="100"/>
        <v>0</v>
      </c>
      <c r="C487" s="50">
        <f t="shared" si="103"/>
        <v>0.23575284943011399</v>
      </c>
      <c r="D487" s="25">
        <f t="shared" si="102"/>
        <v>0</v>
      </c>
    </row>
    <row r="488" spans="1:8" ht="21.2" hidden="1" customHeight="1">
      <c r="A488" s="22" t="str">
        <f>A471</f>
        <v>Merendeiro de Esc./Creche</v>
      </c>
      <c r="B488" s="140" t="e">
        <f t="shared" si="100"/>
        <v>#DIV/0!</v>
      </c>
      <c r="C488" s="49">
        <f t="shared" si="103"/>
        <v>0.23575284943011399</v>
      </c>
      <c r="D488" s="25" t="e">
        <f t="shared" si="102"/>
        <v>#DIV/0!</v>
      </c>
    </row>
    <row r="489" spans="1:8" ht="21.2" hidden="1" customHeight="1" thickBot="1">
      <c r="A489" s="22" t="str">
        <f>A472</f>
        <v>Auxiliar de Merendeira</v>
      </c>
      <c r="B489" s="140" t="e">
        <f t="shared" si="100"/>
        <v>#DIV/0!</v>
      </c>
      <c r="C489" s="50">
        <f t="shared" si="103"/>
        <v>0.23575284943011399</v>
      </c>
      <c r="D489" s="25" t="e">
        <f t="shared" si="102"/>
        <v>#DIV/0!</v>
      </c>
    </row>
    <row r="490" spans="1:8" ht="31.5">
      <c r="A490" s="85" t="str">
        <f>A473</f>
        <v>Consultor de Tecnologia da Informação</v>
      </c>
      <c r="B490" s="138">
        <f t="shared" si="100"/>
        <v>5455.2032457191126</v>
      </c>
      <c r="C490" s="48">
        <f t="shared" si="103"/>
        <v>0.23575284943011399</v>
      </c>
      <c r="D490" s="17">
        <f t="shared" si="102"/>
        <v>1286.0797093986871</v>
      </c>
    </row>
    <row r="491" spans="1:8" ht="26.1" customHeight="1">
      <c r="B491" s="35"/>
      <c r="C491" s="36"/>
      <c r="D491" s="35"/>
    </row>
    <row r="492" spans="1:8" ht="24" hidden="1" customHeight="1">
      <c r="A492" s="297" t="s">
        <v>150</v>
      </c>
      <c r="B492" s="297"/>
      <c r="C492" s="297"/>
      <c r="D492" s="297"/>
      <c r="E492" s="297"/>
      <c r="F492" s="297"/>
      <c r="G492" s="297"/>
      <c r="H492" s="297"/>
    </row>
    <row r="493" spans="1:8" ht="38.85" hidden="1" customHeight="1">
      <c r="A493" s="298" t="s">
        <v>151</v>
      </c>
      <c r="B493" s="298"/>
      <c r="C493" s="298"/>
      <c r="D493" s="298"/>
      <c r="E493" s="298"/>
      <c r="F493" s="298"/>
    </row>
    <row r="494" spans="1:8" ht="16.350000000000001" hidden="1" customHeight="1"/>
    <row r="495" spans="1:8" ht="24" hidden="1" customHeight="1">
      <c r="A495" s="299" t="s">
        <v>152</v>
      </c>
      <c r="B495" s="299"/>
      <c r="C495" s="299"/>
      <c r="D495" s="299"/>
    </row>
    <row r="496" spans="1:8" ht="24" hidden="1" customHeight="1" thickBot="1">
      <c r="A496" s="7" t="s">
        <v>11</v>
      </c>
      <c r="B496" s="8" t="s">
        <v>12</v>
      </c>
      <c r="C496" s="8" t="s">
        <v>153</v>
      </c>
      <c r="D496" s="13" t="s">
        <v>19</v>
      </c>
    </row>
    <row r="497" spans="1:9" ht="31.5" hidden="1">
      <c r="A497" s="85" t="str">
        <f>A490</f>
        <v>Consultor de Tecnologia da Informação</v>
      </c>
      <c r="B497" s="15">
        <f>G53+E255+E368+D441+D473+D490</f>
        <v>6741.2829551178002</v>
      </c>
      <c r="C497" s="30">
        <v>0</v>
      </c>
      <c r="D497" s="17" t="e">
        <f>B497/C497</f>
        <v>#DIV/0!</v>
      </c>
    </row>
    <row r="498" spans="1:9" ht="23.1" customHeight="1"/>
    <row r="499" spans="1:9" ht="24" customHeight="1">
      <c r="A499" s="297" t="s">
        <v>266</v>
      </c>
      <c r="B499" s="297"/>
      <c r="C499" s="297"/>
      <c r="D499" s="297"/>
      <c r="E499" s="297"/>
      <c r="F499" s="297"/>
      <c r="G499" s="297"/>
      <c r="H499" s="297"/>
    </row>
    <row r="500" spans="1:9" ht="16.350000000000001" customHeight="1"/>
    <row r="501" spans="1:9" ht="24" customHeight="1" thickBot="1">
      <c r="A501" s="300" t="s">
        <v>154</v>
      </c>
      <c r="B501" s="301"/>
      <c r="C501" s="301"/>
      <c r="D501" s="281"/>
      <c r="E501" s="216"/>
      <c r="F501" s="216"/>
    </row>
    <row r="502" spans="1:9" ht="44.1" customHeight="1" thickBot="1">
      <c r="A502" s="61" t="s">
        <v>155</v>
      </c>
      <c r="B502" s="61" t="str">
        <f>A485</f>
        <v>Digitador</v>
      </c>
      <c r="C502" s="275" t="str">
        <f>A497</f>
        <v>Consultor de Tecnologia da Informação</v>
      </c>
      <c r="D502" s="282"/>
      <c r="E502" s="217" t="str">
        <f>A488</f>
        <v>Merendeiro de Esc./Creche</v>
      </c>
      <c r="F502" s="217" t="str">
        <f>A489</f>
        <v>Auxiliar de Merendeira</v>
      </c>
      <c r="I502" t="s">
        <v>174</v>
      </c>
    </row>
    <row r="503" spans="1:9" ht="27" customHeight="1">
      <c r="A503" s="222" t="s">
        <v>156</v>
      </c>
      <c r="B503" s="15">
        <f>G48</f>
        <v>1685.4545454545455</v>
      </c>
      <c r="C503" s="276">
        <f>G53</f>
        <v>2579.46</v>
      </c>
      <c r="D503" s="283">
        <f>G50</f>
        <v>0</v>
      </c>
      <c r="E503" s="218">
        <f>G51</f>
        <v>0</v>
      </c>
      <c r="F503" s="218">
        <f>G52</f>
        <v>0</v>
      </c>
    </row>
    <row r="504" spans="1:9" ht="27" customHeight="1">
      <c r="A504" s="145" t="s">
        <v>157</v>
      </c>
      <c r="B504" s="19">
        <f>E250</f>
        <v>1750.0947978181821</v>
      </c>
      <c r="C504" s="277">
        <f>E255</f>
        <v>2272.1532166240004</v>
      </c>
      <c r="D504" s="283">
        <f>E252</f>
        <v>0</v>
      </c>
      <c r="E504" s="219">
        <f>E253</f>
        <v>0</v>
      </c>
      <c r="F504" s="219">
        <f>E254</f>
        <v>0</v>
      </c>
    </row>
    <row r="505" spans="1:9" ht="27" customHeight="1">
      <c r="A505" s="145" t="s">
        <v>158</v>
      </c>
      <c r="B505" s="19">
        <f>E363</f>
        <v>148.79958683046061</v>
      </c>
      <c r="C505" s="278">
        <f>E368</f>
        <v>211.44324741162828</v>
      </c>
      <c r="D505" s="283">
        <f>E365</f>
        <v>0</v>
      </c>
      <c r="E505" s="219">
        <f>E366</f>
        <v>0</v>
      </c>
      <c r="F505" s="219">
        <f>E367</f>
        <v>0</v>
      </c>
    </row>
    <row r="506" spans="1:9" ht="27" customHeight="1">
      <c r="A506" s="145" t="s">
        <v>159</v>
      </c>
      <c r="B506" s="19">
        <f>D436</f>
        <v>270.53765206832867</v>
      </c>
      <c r="C506" s="278">
        <f>D441</f>
        <v>382.14678168348422</v>
      </c>
      <c r="D506" s="283">
        <f>D438</f>
        <v>0</v>
      </c>
      <c r="E506" s="219">
        <f>D439</f>
        <v>0</v>
      </c>
      <c r="F506" s="219">
        <f>D440</f>
        <v>0</v>
      </c>
    </row>
    <row r="507" spans="1:9" ht="27" customHeight="1">
      <c r="A507" s="145" t="s">
        <v>160</v>
      </c>
      <c r="B507" s="19">
        <f>D468</f>
        <v>10</v>
      </c>
      <c r="C507" s="278">
        <f>D473</f>
        <v>10</v>
      </c>
      <c r="D507" s="283">
        <f>D470</f>
        <v>0</v>
      </c>
      <c r="E507" s="219" t="e">
        <f>D471</f>
        <v>#DIV/0!</v>
      </c>
      <c r="F507" s="219" t="e">
        <f>D472</f>
        <v>#DIV/0!</v>
      </c>
    </row>
    <row r="508" spans="1:9" ht="27" customHeight="1">
      <c r="A508" s="145" t="s">
        <v>161</v>
      </c>
      <c r="B508" s="19">
        <f>D485</f>
        <v>911.15802447114947</v>
      </c>
      <c r="C508" s="278">
        <f>D490</f>
        <v>1286.0797093986871</v>
      </c>
      <c r="D508" s="283">
        <f>D487</f>
        <v>0</v>
      </c>
      <c r="E508" s="219" t="e">
        <f>D488</f>
        <v>#DIV/0!</v>
      </c>
      <c r="F508" s="219" t="e">
        <f>D489</f>
        <v>#DIV/0!</v>
      </c>
    </row>
    <row r="509" spans="1:9" ht="27" customHeight="1">
      <c r="A509" s="145" t="s">
        <v>162</v>
      </c>
      <c r="B509" s="19">
        <v>0</v>
      </c>
      <c r="C509" s="278">
        <v>0</v>
      </c>
      <c r="D509" s="283">
        <v>0</v>
      </c>
      <c r="E509" s="219" t="e">
        <f>D497</f>
        <v>#DIV/0!</v>
      </c>
      <c r="F509" s="219" t="e">
        <f>D497</f>
        <v>#DIV/0!</v>
      </c>
    </row>
    <row r="510" spans="1:9" ht="28.35" customHeight="1" thickBot="1">
      <c r="A510" s="223" t="s">
        <v>163</v>
      </c>
      <c r="B510" s="141">
        <f>SUM(B503:B509)</f>
        <v>4776.0446066426666</v>
      </c>
      <c r="C510" s="279">
        <f>SUM(C503:C509)</f>
        <v>6741.2829551178002</v>
      </c>
      <c r="D510" s="284">
        <f>SUM(D503:D509)</f>
        <v>0</v>
      </c>
      <c r="E510" s="220" t="e">
        <f>SUM(E503:E509)</f>
        <v>#DIV/0!</v>
      </c>
      <c r="F510" s="220" t="e">
        <f>SUM(F503:F509)</f>
        <v>#DIV/0!</v>
      </c>
    </row>
    <row r="511" spans="1:9" ht="28.35" customHeight="1">
      <c r="A511" s="224" t="s">
        <v>164</v>
      </c>
      <c r="B511" s="225">
        <f>B510</f>
        <v>4776.0446066426666</v>
      </c>
      <c r="C511" s="280">
        <f>C510</f>
        <v>6741.2829551178002</v>
      </c>
      <c r="D511" s="285">
        <f>D510</f>
        <v>0</v>
      </c>
      <c r="E511" s="221" t="e">
        <f>E510</f>
        <v>#DIV/0!</v>
      </c>
      <c r="F511" s="221" t="e">
        <f>F510</f>
        <v>#DIV/0!</v>
      </c>
    </row>
    <row r="512" spans="1:9" ht="14.85" customHeight="1">
      <c r="A512" s="142"/>
    </row>
    <row r="513" spans="1:4" ht="11.85" customHeight="1">
      <c r="A513" s="142"/>
    </row>
    <row r="514" spans="1:4" s="2" customFormat="1" ht="29.1" customHeight="1">
      <c r="A514" s="143" t="s">
        <v>165</v>
      </c>
      <c r="B514" s="143" t="s">
        <v>166</v>
      </c>
      <c r="C514" s="144" t="s">
        <v>167</v>
      </c>
      <c r="D514" s="144" t="s">
        <v>168</v>
      </c>
    </row>
    <row r="515" spans="1:4" ht="31.5">
      <c r="A515" s="145" t="str">
        <f>A484</f>
        <v>Gerente de projetos de tecnologia da informação</v>
      </c>
      <c r="B515" s="71">
        <v>1</v>
      </c>
      <c r="C515" s="146">
        <f>B510*B515</f>
        <v>4776.0446066426666</v>
      </c>
      <c r="D515" s="147">
        <f t="shared" ref="D515" si="104">C515*12</f>
        <v>57312.535279711999</v>
      </c>
    </row>
    <row r="516" spans="1:4" ht="22.7" customHeight="1">
      <c r="A516" s="145" t="str">
        <f>A485</f>
        <v>Digitador</v>
      </c>
      <c r="B516" s="71">
        <v>2</v>
      </c>
      <c r="C516" s="146">
        <f>B511*B516</f>
        <v>9552.0892132853332</v>
      </c>
      <c r="D516" s="147">
        <f t="shared" ref="D516:D521" si="105">C516*12</f>
        <v>114625.070559424</v>
      </c>
    </row>
    <row r="517" spans="1:4" ht="22.7" hidden="1" customHeight="1">
      <c r="A517" s="71" t="str">
        <f>A486</f>
        <v>CBO 412110 Digitador</v>
      </c>
      <c r="B517" s="71">
        <v>0</v>
      </c>
      <c r="C517" s="146">
        <f>C511*B517</f>
        <v>0</v>
      </c>
      <c r="D517" s="147">
        <f t="shared" si="105"/>
        <v>0</v>
      </c>
    </row>
    <row r="518" spans="1:4" ht="22.7" hidden="1" customHeight="1">
      <c r="A518" s="71"/>
      <c r="B518" s="71">
        <v>0</v>
      </c>
      <c r="C518" s="146">
        <f>D511*B518</f>
        <v>0</v>
      </c>
      <c r="D518" s="147">
        <f t="shared" si="105"/>
        <v>0</v>
      </c>
    </row>
    <row r="519" spans="1:4" ht="22.7" hidden="1" customHeight="1">
      <c r="A519" s="71" t="str">
        <f>A488</f>
        <v>Merendeiro de Esc./Creche</v>
      </c>
      <c r="B519" s="71">
        <v>0</v>
      </c>
      <c r="C519" s="146" t="e">
        <f>E511*B519</f>
        <v>#DIV/0!</v>
      </c>
      <c r="D519" s="147" t="e">
        <f t="shared" si="105"/>
        <v>#DIV/0!</v>
      </c>
    </row>
    <row r="520" spans="1:4" ht="22.7" hidden="1" customHeight="1">
      <c r="A520" s="71" t="str">
        <f>A489</f>
        <v>Auxiliar de Merendeira</v>
      </c>
      <c r="B520" s="71">
        <v>0</v>
      </c>
      <c r="C520" s="146" t="e">
        <f>F511*B520</f>
        <v>#DIV/0!</v>
      </c>
      <c r="D520" s="147" t="e">
        <f t="shared" si="105"/>
        <v>#DIV/0!</v>
      </c>
    </row>
    <row r="521" spans="1:4" ht="30.6" customHeight="1">
      <c r="A521" s="145" t="str">
        <f>A490</f>
        <v>Consultor de Tecnologia da Informação</v>
      </c>
      <c r="B521" s="71">
        <v>1</v>
      </c>
      <c r="C521" s="146">
        <f>C511*B521</f>
        <v>6741.2829551178002</v>
      </c>
      <c r="D521" s="147">
        <f t="shared" si="105"/>
        <v>80895.395461413602</v>
      </c>
    </row>
    <row r="522" spans="1:4" s="2" customFormat="1" ht="24" customHeight="1">
      <c r="A522" s="144" t="s">
        <v>23</v>
      </c>
      <c r="B522" s="144">
        <f>SUM(B515+B516+B521)</f>
        <v>4</v>
      </c>
      <c r="C522" s="148">
        <f>C516+C521+C515</f>
        <v>21069.4167750458</v>
      </c>
      <c r="D522" s="148">
        <f>D516+D521+D515</f>
        <v>252833.0013005496</v>
      </c>
    </row>
  </sheetData>
  <mergeCells count="98">
    <mergeCell ref="A1:H1"/>
    <mergeCell ref="A3:H3"/>
    <mergeCell ref="A4:H4"/>
    <mergeCell ref="A5:H5"/>
    <mergeCell ref="A6:H6"/>
    <mergeCell ref="A2:H2"/>
    <mergeCell ref="A7:H7"/>
    <mergeCell ref="A9:H9"/>
    <mergeCell ref="A10:H10"/>
    <mergeCell ref="A12:B12"/>
    <mergeCell ref="A20:H20"/>
    <mergeCell ref="D12:G14"/>
    <mergeCell ref="A21:H21"/>
    <mergeCell ref="A23:D23"/>
    <mergeCell ref="A27:H27"/>
    <mergeCell ref="A28:H28"/>
    <mergeCell ref="A30:D30"/>
    <mergeCell ref="A42:H42"/>
    <mergeCell ref="A43:H43"/>
    <mergeCell ref="A45:G45"/>
    <mergeCell ref="A55:H55"/>
    <mergeCell ref="A57:H57"/>
    <mergeCell ref="A59:D59"/>
    <mergeCell ref="A69:D69"/>
    <mergeCell ref="A79:E79"/>
    <mergeCell ref="A89:E89"/>
    <mergeCell ref="A99:H99"/>
    <mergeCell ref="A100:H100"/>
    <mergeCell ref="A102:B102"/>
    <mergeCell ref="A114:D114"/>
    <mergeCell ref="A124:D124"/>
    <mergeCell ref="A134:D134"/>
    <mergeCell ref="A144:H144"/>
    <mergeCell ref="A145:H145"/>
    <mergeCell ref="A147:F147"/>
    <mergeCell ref="A149:E149"/>
    <mergeCell ref="A159:E159"/>
    <mergeCell ref="A169:D169"/>
    <mergeCell ref="A179:F179"/>
    <mergeCell ref="A181:D181"/>
    <mergeCell ref="A191:D191"/>
    <mergeCell ref="A201:D201"/>
    <mergeCell ref="A211:H211"/>
    <mergeCell ref="A213:D213"/>
    <mergeCell ref="A223:H223"/>
    <mergeCell ref="A225:D225"/>
    <mergeCell ref="A235:F235"/>
    <mergeCell ref="A245:H245"/>
    <mergeCell ref="A247:E247"/>
    <mergeCell ref="A257:H257"/>
    <mergeCell ref="A258:H258"/>
    <mergeCell ref="A260:B260"/>
    <mergeCell ref="A269:H269"/>
    <mergeCell ref="A270:H270"/>
    <mergeCell ref="A272:D272"/>
    <mergeCell ref="A282:D282"/>
    <mergeCell ref="A292:D292"/>
    <mergeCell ref="A302:H302"/>
    <mergeCell ref="A303:H303"/>
    <mergeCell ref="A305:D305"/>
    <mergeCell ref="A315:D315"/>
    <mergeCell ref="A325:D325"/>
    <mergeCell ref="A335:H335"/>
    <mergeCell ref="A336:H336"/>
    <mergeCell ref="A338:E338"/>
    <mergeCell ref="A348:D348"/>
    <mergeCell ref="A358:H358"/>
    <mergeCell ref="A360:E360"/>
    <mergeCell ref="A370:H370"/>
    <mergeCell ref="A371:H371"/>
    <mergeCell ref="A373:G373"/>
    <mergeCell ref="A374:G374"/>
    <mergeCell ref="A375:A376"/>
    <mergeCell ref="B375:B376"/>
    <mergeCell ref="C375:C376"/>
    <mergeCell ref="A390:D390"/>
    <mergeCell ref="A391:A392"/>
    <mergeCell ref="B391:D391"/>
    <mergeCell ref="A407:H407"/>
    <mergeCell ref="A408:H408"/>
    <mergeCell ref="A410:D410"/>
    <mergeCell ref="A420:E420"/>
    <mergeCell ref="A431:H431"/>
    <mergeCell ref="A433:D433"/>
    <mergeCell ref="A443:H443"/>
    <mergeCell ref="A455:D455"/>
    <mergeCell ref="A465:D465"/>
    <mergeCell ref="A445:D445"/>
    <mergeCell ref="A475:H475"/>
    <mergeCell ref="A476:F476"/>
    <mergeCell ref="A477:B477"/>
    <mergeCell ref="C479:D479"/>
    <mergeCell ref="A482:D482"/>
    <mergeCell ref="A492:H492"/>
    <mergeCell ref="A493:F493"/>
    <mergeCell ref="A495:D495"/>
    <mergeCell ref="A499:H499"/>
    <mergeCell ref="A501:C501"/>
  </mergeCells>
  <hyperlinks>
    <hyperlink ref="D12" r:id="rId1" location="                                                        Subsecretaria de Relações do Trabalho - SRTSistema de Negociações Coletivas de Trabalho - MEDIADOR     "/>
  </hyperlinks>
  <pageMargins left="0" right="0" top="0.19685039370078741" bottom="0.19685039370078741" header="0.31496062992125984" footer="0.31496062992125984"/>
  <pageSetup paperSize="9" firstPageNumber="0" orientation="landscape" r:id="rId2"/>
  <drawing r:id="rId3"/>
  <legacyDrawing r:id="rId4"/>
</worksheet>
</file>

<file path=xl/worksheets/sheet2.xml><?xml version="1.0" encoding="utf-8"?>
<worksheet xmlns="http://schemas.openxmlformats.org/spreadsheetml/2006/main" xmlns:r="http://schemas.openxmlformats.org/officeDocument/2006/relationships">
  <dimension ref="A1:P91"/>
  <sheetViews>
    <sheetView workbookViewId="0">
      <selection activeCell="B76" sqref="B76"/>
    </sheetView>
  </sheetViews>
  <sheetFormatPr defaultRowHeight="15"/>
  <cols>
    <col min="1" max="1" width="15.7109375" style="155" customWidth="1"/>
    <col min="2" max="2" width="32" style="155" customWidth="1"/>
    <col min="3" max="3" width="12.85546875" style="155" customWidth="1"/>
    <col min="4" max="4" width="15.7109375" style="155" customWidth="1"/>
    <col min="5" max="5" width="13.42578125" style="155" customWidth="1"/>
    <col min="6" max="6" width="14.85546875" style="155" customWidth="1"/>
    <col min="7" max="7" width="12.85546875" style="155" customWidth="1"/>
    <col min="8" max="8" width="11.85546875" style="155" customWidth="1"/>
    <col min="9" max="9" width="12.5703125" style="155" customWidth="1"/>
    <col min="10" max="10" width="12.140625" style="155" customWidth="1"/>
    <col min="11" max="11" width="13.28515625" style="155" customWidth="1"/>
    <col min="12" max="12" width="9.140625" style="155"/>
    <col min="13" max="13" width="12.140625" style="155" customWidth="1"/>
    <col min="14" max="14" width="9.140625" style="155"/>
    <col min="15" max="15" width="12.140625" style="155" customWidth="1"/>
    <col min="16" max="256" width="9.140625" style="155"/>
    <col min="257" max="257" width="15.7109375" style="155" customWidth="1"/>
    <col min="258" max="258" width="32" style="155" customWidth="1"/>
    <col min="259" max="259" width="12.85546875" style="155" customWidth="1"/>
    <col min="260" max="260" width="15.7109375" style="155" customWidth="1"/>
    <col min="261" max="261" width="13.42578125" style="155" customWidth="1"/>
    <col min="262" max="262" width="14.85546875" style="155" customWidth="1"/>
    <col min="263" max="263" width="12.85546875" style="155" customWidth="1"/>
    <col min="264" max="264" width="11.28515625" style="155" customWidth="1"/>
    <col min="265" max="265" width="12.5703125" style="155" customWidth="1"/>
    <col min="266" max="266" width="12.140625" style="155" customWidth="1"/>
    <col min="267" max="267" width="13.28515625" style="155" customWidth="1"/>
    <col min="268" max="268" width="9.140625" style="155"/>
    <col min="269" max="269" width="12.140625" style="155" customWidth="1"/>
    <col min="270" max="270" width="9.140625" style="155"/>
    <col min="271" max="271" width="12.140625" style="155" customWidth="1"/>
    <col min="272" max="512" width="9.140625" style="155"/>
    <col min="513" max="513" width="15.7109375" style="155" customWidth="1"/>
    <col min="514" max="514" width="32" style="155" customWidth="1"/>
    <col min="515" max="515" width="12.85546875" style="155" customWidth="1"/>
    <col min="516" max="516" width="15.7109375" style="155" customWidth="1"/>
    <col min="517" max="517" width="13.42578125" style="155" customWidth="1"/>
    <col min="518" max="518" width="14.85546875" style="155" customWidth="1"/>
    <col min="519" max="519" width="12.85546875" style="155" customWidth="1"/>
    <col min="520" max="520" width="11.28515625" style="155" customWidth="1"/>
    <col min="521" max="521" width="12.5703125" style="155" customWidth="1"/>
    <col min="522" max="522" width="12.140625" style="155" customWidth="1"/>
    <col min="523" max="523" width="13.28515625" style="155" customWidth="1"/>
    <col min="524" max="524" width="9.140625" style="155"/>
    <col min="525" max="525" width="12.140625" style="155" customWidth="1"/>
    <col min="526" max="526" width="9.140625" style="155"/>
    <col min="527" max="527" width="12.140625" style="155" customWidth="1"/>
    <col min="528" max="768" width="9.140625" style="155"/>
    <col min="769" max="769" width="15.7109375" style="155" customWidth="1"/>
    <col min="770" max="770" width="32" style="155" customWidth="1"/>
    <col min="771" max="771" width="12.85546875" style="155" customWidth="1"/>
    <col min="772" max="772" width="15.7109375" style="155" customWidth="1"/>
    <col min="773" max="773" width="13.42578125" style="155" customWidth="1"/>
    <col min="774" max="774" width="14.85546875" style="155" customWidth="1"/>
    <col min="775" max="775" width="12.85546875" style="155" customWidth="1"/>
    <col min="776" max="776" width="11.28515625" style="155" customWidth="1"/>
    <col min="777" max="777" width="12.5703125" style="155" customWidth="1"/>
    <col min="778" max="778" width="12.140625" style="155" customWidth="1"/>
    <col min="779" max="779" width="13.28515625" style="155" customWidth="1"/>
    <col min="780" max="780" width="9.140625" style="155"/>
    <col min="781" max="781" width="12.140625" style="155" customWidth="1"/>
    <col min="782" max="782" width="9.140625" style="155"/>
    <col min="783" max="783" width="12.140625" style="155" customWidth="1"/>
    <col min="784" max="1024" width="9.140625" style="155"/>
    <col min="1025" max="1025" width="15.7109375" style="155" customWidth="1"/>
    <col min="1026" max="1026" width="32" style="155" customWidth="1"/>
    <col min="1027" max="1027" width="12.85546875" style="155" customWidth="1"/>
    <col min="1028" max="1028" width="15.7109375" style="155" customWidth="1"/>
    <col min="1029" max="1029" width="13.42578125" style="155" customWidth="1"/>
    <col min="1030" max="1030" width="14.85546875" style="155" customWidth="1"/>
    <col min="1031" max="1031" width="12.85546875" style="155" customWidth="1"/>
    <col min="1032" max="1032" width="11.28515625" style="155" customWidth="1"/>
    <col min="1033" max="1033" width="12.5703125" style="155" customWidth="1"/>
    <col min="1034" max="1034" width="12.140625" style="155" customWidth="1"/>
    <col min="1035" max="1035" width="13.28515625" style="155" customWidth="1"/>
    <col min="1036" max="1036" width="9.140625" style="155"/>
    <col min="1037" max="1037" width="12.140625" style="155" customWidth="1"/>
    <col min="1038" max="1038" width="9.140625" style="155"/>
    <col min="1039" max="1039" width="12.140625" style="155" customWidth="1"/>
    <col min="1040" max="1280" width="9.140625" style="155"/>
    <col min="1281" max="1281" width="15.7109375" style="155" customWidth="1"/>
    <col min="1282" max="1282" width="32" style="155" customWidth="1"/>
    <col min="1283" max="1283" width="12.85546875" style="155" customWidth="1"/>
    <col min="1284" max="1284" width="15.7109375" style="155" customWidth="1"/>
    <col min="1285" max="1285" width="13.42578125" style="155" customWidth="1"/>
    <col min="1286" max="1286" width="14.85546875" style="155" customWidth="1"/>
    <col min="1287" max="1287" width="12.85546875" style="155" customWidth="1"/>
    <col min="1288" max="1288" width="11.28515625" style="155" customWidth="1"/>
    <col min="1289" max="1289" width="12.5703125" style="155" customWidth="1"/>
    <col min="1290" max="1290" width="12.140625" style="155" customWidth="1"/>
    <col min="1291" max="1291" width="13.28515625" style="155" customWidth="1"/>
    <col min="1292" max="1292" width="9.140625" style="155"/>
    <col min="1293" max="1293" width="12.140625" style="155" customWidth="1"/>
    <col min="1294" max="1294" width="9.140625" style="155"/>
    <col min="1295" max="1295" width="12.140625" style="155" customWidth="1"/>
    <col min="1296" max="1536" width="9.140625" style="155"/>
    <col min="1537" max="1537" width="15.7109375" style="155" customWidth="1"/>
    <col min="1538" max="1538" width="32" style="155" customWidth="1"/>
    <col min="1539" max="1539" width="12.85546875" style="155" customWidth="1"/>
    <col min="1540" max="1540" width="15.7109375" style="155" customWidth="1"/>
    <col min="1541" max="1541" width="13.42578125" style="155" customWidth="1"/>
    <col min="1542" max="1542" width="14.85546875" style="155" customWidth="1"/>
    <col min="1543" max="1543" width="12.85546875" style="155" customWidth="1"/>
    <col min="1544" max="1544" width="11.28515625" style="155" customWidth="1"/>
    <col min="1545" max="1545" width="12.5703125" style="155" customWidth="1"/>
    <col min="1546" max="1546" width="12.140625" style="155" customWidth="1"/>
    <col min="1547" max="1547" width="13.28515625" style="155" customWidth="1"/>
    <col min="1548" max="1548" width="9.140625" style="155"/>
    <col min="1549" max="1549" width="12.140625" style="155" customWidth="1"/>
    <col min="1550" max="1550" width="9.140625" style="155"/>
    <col min="1551" max="1551" width="12.140625" style="155" customWidth="1"/>
    <col min="1552" max="1792" width="9.140625" style="155"/>
    <col min="1793" max="1793" width="15.7109375" style="155" customWidth="1"/>
    <col min="1794" max="1794" width="32" style="155" customWidth="1"/>
    <col min="1795" max="1795" width="12.85546875" style="155" customWidth="1"/>
    <col min="1796" max="1796" width="15.7109375" style="155" customWidth="1"/>
    <col min="1797" max="1797" width="13.42578125" style="155" customWidth="1"/>
    <col min="1798" max="1798" width="14.85546875" style="155" customWidth="1"/>
    <col min="1799" max="1799" width="12.85546875" style="155" customWidth="1"/>
    <col min="1800" max="1800" width="11.28515625" style="155" customWidth="1"/>
    <col min="1801" max="1801" width="12.5703125" style="155" customWidth="1"/>
    <col min="1802" max="1802" width="12.140625" style="155" customWidth="1"/>
    <col min="1803" max="1803" width="13.28515625" style="155" customWidth="1"/>
    <col min="1804" max="1804" width="9.140625" style="155"/>
    <col min="1805" max="1805" width="12.140625" style="155" customWidth="1"/>
    <col min="1806" max="1806" width="9.140625" style="155"/>
    <col min="1807" max="1807" width="12.140625" style="155" customWidth="1"/>
    <col min="1808" max="2048" width="9.140625" style="155"/>
    <col min="2049" max="2049" width="15.7109375" style="155" customWidth="1"/>
    <col min="2050" max="2050" width="32" style="155" customWidth="1"/>
    <col min="2051" max="2051" width="12.85546875" style="155" customWidth="1"/>
    <col min="2052" max="2052" width="15.7109375" style="155" customWidth="1"/>
    <col min="2053" max="2053" width="13.42578125" style="155" customWidth="1"/>
    <col min="2054" max="2054" width="14.85546875" style="155" customWidth="1"/>
    <col min="2055" max="2055" width="12.85546875" style="155" customWidth="1"/>
    <col min="2056" max="2056" width="11.28515625" style="155" customWidth="1"/>
    <col min="2057" max="2057" width="12.5703125" style="155" customWidth="1"/>
    <col min="2058" max="2058" width="12.140625" style="155" customWidth="1"/>
    <col min="2059" max="2059" width="13.28515625" style="155" customWidth="1"/>
    <col min="2060" max="2060" width="9.140625" style="155"/>
    <col min="2061" max="2061" width="12.140625" style="155" customWidth="1"/>
    <col min="2062" max="2062" width="9.140625" style="155"/>
    <col min="2063" max="2063" width="12.140625" style="155" customWidth="1"/>
    <col min="2064" max="2304" width="9.140625" style="155"/>
    <col min="2305" max="2305" width="15.7109375" style="155" customWidth="1"/>
    <col min="2306" max="2306" width="32" style="155" customWidth="1"/>
    <col min="2307" max="2307" width="12.85546875" style="155" customWidth="1"/>
    <col min="2308" max="2308" width="15.7109375" style="155" customWidth="1"/>
    <col min="2309" max="2309" width="13.42578125" style="155" customWidth="1"/>
    <col min="2310" max="2310" width="14.85546875" style="155" customWidth="1"/>
    <col min="2311" max="2311" width="12.85546875" style="155" customWidth="1"/>
    <col min="2312" max="2312" width="11.28515625" style="155" customWidth="1"/>
    <col min="2313" max="2313" width="12.5703125" style="155" customWidth="1"/>
    <col min="2314" max="2314" width="12.140625" style="155" customWidth="1"/>
    <col min="2315" max="2315" width="13.28515625" style="155" customWidth="1"/>
    <col min="2316" max="2316" width="9.140625" style="155"/>
    <col min="2317" max="2317" width="12.140625" style="155" customWidth="1"/>
    <col min="2318" max="2318" width="9.140625" style="155"/>
    <col min="2319" max="2319" width="12.140625" style="155" customWidth="1"/>
    <col min="2320" max="2560" width="9.140625" style="155"/>
    <col min="2561" max="2561" width="15.7109375" style="155" customWidth="1"/>
    <col min="2562" max="2562" width="32" style="155" customWidth="1"/>
    <col min="2563" max="2563" width="12.85546875" style="155" customWidth="1"/>
    <col min="2564" max="2564" width="15.7109375" style="155" customWidth="1"/>
    <col min="2565" max="2565" width="13.42578125" style="155" customWidth="1"/>
    <col min="2566" max="2566" width="14.85546875" style="155" customWidth="1"/>
    <col min="2567" max="2567" width="12.85546875" style="155" customWidth="1"/>
    <col min="2568" max="2568" width="11.28515625" style="155" customWidth="1"/>
    <col min="2569" max="2569" width="12.5703125" style="155" customWidth="1"/>
    <col min="2570" max="2570" width="12.140625" style="155" customWidth="1"/>
    <col min="2571" max="2571" width="13.28515625" style="155" customWidth="1"/>
    <col min="2572" max="2572" width="9.140625" style="155"/>
    <col min="2573" max="2573" width="12.140625" style="155" customWidth="1"/>
    <col min="2574" max="2574" width="9.140625" style="155"/>
    <col min="2575" max="2575" width="12.140625" style="155" customWidth="1"/>
    <col min="2576" max="2816" width="9.140625" style="155"/>
    <col min="2817" max="2817" width="15.7109375" style="155" customWidth="1"/>
    <col min="2818" max="2818" width="32" style="155" customWidth="1"/>
    <col min="2819" max="2819" width="12.85546875" style="155" customWidth="1"/>
    <col min="2820" max="2820" width="15.7109375" style="155" customWidth="1"/>
    <col min="2821" max="2821" width="13.42578125" style="155" customWidth="1"/>
    <col min="2822" max="2822" width="14.85546875" style="155" customWidth="1"/>
    <col min="2823" max="2823" width="12.85546875" style="155" customWidth="1"/>
    <col min="2824" max="2824" width="11.28515625" style="155" customWidth="1"/>
    <col min="2825" max="2825" width="12.5703125" style="155" customWidth="1"/>
    <col min="2826" max="2826" width="12.140625" style="155" customWidth="1"/>
    <col min="2827" max="2827" width="13.28515625" style="155" customWidth="1"/>
    <col min="2828" max="2828" width="9.140625" style="155"/>
    <col min="2829" max="2829" width="12.140625" style="155" customWidth="1"/>
    <col min="2830" max="2830" width="9.140625" style="155"/>
    <col min="2831" max="2831" width="12.140625" style="155" customWidth="1"/>
    <col min="2832" max="3072" width="9.140625" style="155"/>
    <col min="3073" max="3073" width="15.7109375" style="155" customWidth="1"/>
    <col min="3074" max="3074" width="32" style="155" customWidth="1"/>
    <col min="3075" max="3075" width="12.85546875" style="155" customWidth="1"/>
    <col min="3076" max="3076" width="15.7109375" style="155" customWidth="1"/>
    <col min="3077" max="3077" width="13.42578125" style="155" customWidth="1"/>
    <col min="3078" max="3078" width="14.85546875" style="155" customWidth="1"/>
    <col min="3079" max="3079" width="12.85546875" style="155" customWidth="1"/>
    <col min="3080" max="3080" width="11.28515625" style="155" customWidth="1"/>
    <col min="3081" max="3081" width="12.5703125" style="155" customWidth="1"/>
    <col min="3082" max="3082" width="12.140625" style="155" customWidth="1"/>
    <col min="3083" max="3083" width="13.28515625" style="155" customWidth="1"/>
    <col min="3084" max="3084" width="9.140625" style="155"/>
    <col min="3085" max="3085" width="12.140625" style="155" customWidth="1"/>
    <col min="3086" max="3086" width="9.140625" style="155"/>
    <col min="3087" max="3087" width="12.140625" style="155" customWidth="1"/>
    <col min="3088" max="3328" width="9.140625" style="155"/>
    <col min="3329" max="3329" width="15.7109375" style="155" customWidth="1"/>
    <col min="3330" max="3330" width="32" style="155" customWidth="1"/>
    <col min="3331" max="3331" width="12.85546875" style="155" customWidth="1"/>
    <col min="3332" max="3332" width="15.7109375" style="155" customWidth="1"/>
    <col min="3333" max="3333" width="13.42578125" style="155" customWidth="1"/>
    <col min="3334" max="3334" width="14.85546875" style="155" customWidth="1"/>
    <col min="3335" max="3335" width="12.85546875" style="155" customWidth="1"/>
    <col min="3336" max="3336" width="11.28515625" style="155" customWidth="1"/>
    <col min="3337" max="3337" width="12.5703125" style="155" customWidth="1"/>
    <col min="3338" max="3338" width="12.140625" style="155" customWidth="1"/>
    <col min="3339" max="3339" width="13.28515625" style="155" customWidth="1"/>
    <col min="3340" max="3340" width="9.140625" style="155"/>
    <col min="3341" max="3341" width="12.140625" style="155" customWidth="1"/>
    <col min="3342" max="3342" width="9.140625" style="155"/>
    <col min="3343" max="3343" width="12.140625" style="155" customWidth="1"/>
    <col min="3344" max="3584" width="9.140625" style="155"/>
    <col min="3585" max="3585" width="15.7109375" style="155" customWidth="1"/>
    <col min="3586" max="3586" width="32" style="155" customWidth="1"/>
    <col min="3587" max="3587" width="12.85546875" style="155" customWidth="1"/>
    <col min="3588" max="3588" width="15.7109375" style="155" customWidth="1"/>
    <col min="3589" max="3589" width="13.42578125" style="155" customWidth="1"/>
    <col min="3590" max="3590" width="14.85546875" style="155" customWidth="1"/>
    <col min="3591" max="3591" width="12.85546875" style="155" customWidth="1"/>
    <col min="3592" max="3592" width="11.28515625" style="155" customWidth="1"/>
    <col min="3593" max="3593" width="12.5703125" style="155" customWidth="1"/>
    <col min="3594" max="3594" width="12.140625" style="155" customWidth="1"/>
    <col min="3595" max="3595" width="13.28515625" style="155" customWidth="1"/>
    <col min="3596" max="3596" width="9.140625" style="155"/>
    <col min="3597" max="3597" width="12.140625" style="155" customWidth="1"/>
    <col min="3598" max="3598" width="9.140625" style="155"/>
    <col min="3599" max="3599" width="12.140625" style="155" customWidth="1"/>
    <col min="3600" max="3840" width="9.140625" style="155"/>
    <col min="3841" max="3841" width="15.7109375" style="155" customWidth="1"/>
    <col min="3842" max="3842" width="32" style="155" customWidth="1"/>
    <col min="3843" max="3843" width="12.85546875" style="155" customWidth="1"/>
    <col min="3844" max="3844" width="15.7109375" style="155" customWidth="1"/>
    <col min="3845" max="3845" width="13.42578125" style="155" customWidth="1"/>
    <col min="3846" max="3846" width="14.85546875" style="155" customWidth="1"/>
    <col min="3847" max="3847" width="12.85546875" style="155" customWidth="1"/>
    <col min="3848" max="3848" width="11.28515625" style="155" customWidth="1"/>
    <col min="3849" max="3849" width="12.5703125" style="155" customWidth="1"/>
    <col min="3850" max="3850" width="12.140625" style="155" customWidth="1"/>
    <col min="3851" max="3851" width="13.28515625" style="155" customWidth="1"/>
    <col min="3852" max="3852" width="9.140625" style="155"/>
    <col min="3853" max="3853" width="12.140625" style="155" customWidth="1"/>
    <col min="3854" max="3854" width="9.140625" style="155"/>
    <col min="3855" max="3855" width="12.140625" style="155" customWidth="1"/>
    <col min="3856" max="4096" width="9.140625" style="155"/>
    <col min="4097" max="4097" width="15.7109375" style="155" customWidth="1"/>
    <col min="4098" max="4098" width="32" style="155" customWidth="1"/>
    <col min="4099" max="4099" width="12.85546875" style="155" customWidth="1"/>
    <col min="4100" max="4100" width="15.7109375" style="155" customWidth="1"/>
    <col min="4101" max="4101" width="13.42578125" style="155" customWidth="1"/>
    <col min="4102" max="4102" width="14.85546875" style="155" customWidth="1"/>
    <col min="4103" max="4103" width="12.85546875" style="155" customWidth="1"/>
    <col min="4104" max="4104" width="11.28515625" style="155" customWidth="1"/>
    <col min="4105" max="4105" width="12.5703125" style="155" customWidth="1"/>
    <col min="4106" max="4106" width="12.140625" style="155" customWidth="1"/>
    <col min="4107" max="4107" width="13.28515625" style="155" customWidth="1"/>
    <col min="4108" max="4108" width="9.140625" style="155"/>
    <col min="4109" max="4109" width="12.140625" style="155" customWidth="1"/>
    <col min="4110" max="4110" width="9.140625" style="155"/>
    <col min="4111" max="4111" width="12.140625" style="155" customWidth="1"/>
    <col min="4112" max="4352" width="9.140625" style="155"/>
    <col min="4353" max="4353" width="15.7109375" style="155" customWidth="1"/>
    <col min="4354" max="4354" width="32" style="155" customWidth="1"/>
    <col min="4355" max="4355" width="12.85546875" style="155" customWidth="1"/>
    <col min="4356" max="4356" width="15.7109375" style="155" customWidth="1"/>
    <col min="4357" max="4357" width="13.42578125" style="155" customWidth="1"/>
    <col min="4358" max="4358" width="14.85546875" style="155" customWidth="1"/>
    <col min="4359" max="4359" width="12.85546875" style="155" customWidth="1"/>
    <col min="4360" max="4360" width="11.28515625" style="155" customWidth="1"/>
    <col min="4361" max="4361" width="12.5703125" style="155" customWidth="1"/>
    <col min="4362" max="4362" width="12.140625" style="155" customWidth="1"/>
    <col min="4363" max="4363" width="13.28515625" style="155" customWidth="1"/>
    <col min="4364" max="4364" width="9.140625" style="155"/>
    <col min="4365" max="4365" width="12.140625" style="155" customWidth="1"/>
    <col min="4366" max="4366" width="9.140625" style="155"/>
    <col min="4367" max="4367" width="12.140625" style="155" customWidth="1"/>
    <col min="4368" max="4608" width="9.140625" style="155"/>
    <col min="4609" max="4609" width="15.7109375" style="155" customWidth="1"/>
    <col min="4610" max="4610" width="32" style="155" customWidth="1"/>
    <col min="4611" max="4611" width="12.85546875" style="155" customWidth="1"/>
    <col min="4612" max="4612" width="15.7109375" style="155" customWidth="1"/>
    <col min="4613" max="4613" width="13.42578125" style="155" customWidth="1"/>
    <col min="4614" max="4614" width="14.85546875" style="155" customWidth="1"/>
    <col min="4615" max="4615" width="12.85546875" style="155" customWidth="1"/>
    <col min="4616" max="4616" width="11.28515625" style="155" customWidth="1"/>
    <col min="4617" max="4617" width="12.5703125" style="155" customWidth="1"/>
    <col min="4618" max="4618" width="12.140625" style="155" customWidth="1"/>
    <col min="4619" max="4619" width="13.28515625" style="155" customWidth="1"/>
    <col min="4620" max="4620" width="9.140625" style="155"/>
    <col min="4621" max="4621" width="12.140625" style="155" customWidth="1"/>
    <col min="4622" max="4622" width="9.140625" style="155"/>
    <col min="4623" max="4623" width="12.140625" style="155" customWidth="1"/>
    <col min="4624" max="4864" width="9.140625" style="155"/>
    <col min="4865" max="4865" width="15.7109375" style="155" customWidth="1"/>
    <col min="4866" max="4866" width="32" style="155" customWidth="1"/>
    <col min="4867" max="4867" width="12.85546875" style="155" customWidth="1"/>
    <col min="4868" max="4868" width="15.7109375" style="155" customWidth="1"/>
    <col min="4869" max="4869" width="13.42578125" style="155" customWidth="1"/>
    <col min="4870" max="4870" width="14.85546875" style="155" customWidth="1"/>
    <col min="4871" max="4871" width="12.85546875" style="155" customWidth="1"/>
    <col min="4872" max="4872" width="11.28515625" style="155" customWidth="1"/>
    <col min="4873" max="4873" width="12.5703125" style="155" customWidth="1"/>
    <col min="4874" max="4874" width="12.140625" style="155" customWidth="1"/>
    <col min="4875" max="4875" width="13.28515625" style="155" customWidth="1"/>
    <col min="4876" max="4876" width="9.140625" style="155"/>
    <col min="4877" max="4877" width="12.140625" style="155" customWidth="1"/>
    <col min="4878" max="4878" width="9.140625" style="155"/>
    <col min="4879" max="4879" width="12.140625" style="155" customWidth="1"/>
    <col min="4880" max="5120" width="9.140625" style="155"/>
    <col min="5121" max="5121" width="15.7109375" style="155" customWidth="1"/>
    <col min="5122" max="5122" width="32" style="155" customWidth="1"/>
    <col min="5123" max="5123" width="12.85546875" style="155" customWidth="1"/>
    <col min="5124" max="5124" width="15.7109375" style="155" customWidth="1"/>
    <col min="5125" max="5125" width="13.42578125" style="155" customWidth="1"/>
    <col min="5126" max="5126" width="14.85546875" style="155" customWidth="1"/>
    <col min="5127" max="5127" width="12.85546875" style="155" customWidth="1"/>
    <col min="5128" max="5128" width="11.28515625" style="155" customWidth="1"/>
    <col min="5129" max="5129" width="12.5703125" style="155" customWidth="1"/>
    <col min="5130" max="5130" width="12.140625" style="155" customWidth="1"/>
    <col min="5131" max="5131" width="13.28515625" style="155" customWidth="1"/>
    <col min="5132" max="5132" width="9.140625" style="155"/>
    <col min="5133" max="5133" width="12.140625" style="155" customWidth="1"/>
    <col min="5134" max="5134" width="9.140625" style="155"/>
    <col min="5135" max="5135" width="12.140625" style="155" customWidth="1"/>
    <col min="5136" max="5376" width="9.140625" style="155"/>
    <col min="5377" max="5377" width="15.7109375" style="155" customWidth="1"/>
    <col min="5378" max="5378" width="32" style="155" customWidth="1"/>
    <col min="5379" max="5379" width="12.85546875" style="155" customWidth="1"/>
    <col min="5380" max="5380" width="15.7109375" style="155" customWidth="1"/>
    <col min="5381" max="5381" width="13.42578125" style="155" customWidth="1"/>
    <col min="5382" max="5382" width="14.85546875" style="155" customWidth="1"/>
    <col min="5383" max="5383" width="12.85546875" style="155" customWidth="1"/>
    <col min="5384" max="5384" width="11.28515625" style="155" customWidth="1"/>
    <col min="5385" max="5385" width="12.5703125" style="155" customWidth="1"/>
    <col min="5386" max="5386" width="12.140625" style="155" customWidth="1"/>
    <col min="5387" max="5387" width="13.28515625" style="155" customWidth="1"/>
    <col min="5388" max="5388" width="9.140625" style="155"/>
    <col min="5389" max="5389" width="12.140625" style="155" customWidth="1"/>
    <col min="5390" max="5390" width="9.140625" style="155"/>
    <col min="5391" max="5391" width="12.140625" style="155" customWidth="1"/>
    <col min="5392" max="5632" width="9.140625" style="155"/>
    <col min="5633" max="5633" width="15.7109375" style="155" customWidth="1"/>
    <col min="5634" max="5634" width="32" style="155" customWidth="1"/>
    <col min="5635" max="5635" width="12.85546875" style="155" customWidth="1"/>
    <col min="5636" max="5636" width="15.7109375" style="155" customWidth="1"/>
    <col min="5637" max="5637" width="13.42578125" style="155" customWidth="1"/>
    <col min="5638" max="5638" width="14.85546875" style="155" customWidth="1"/>
    <col min="5639" max="5639" width="12.85546875" style="155" customWidth="1"/>
    <col min="5640" max="5640" width="11.28515625" style="155" customWidth="1"/>
    <col min="5641" max="5641" width="12.5703125" style="155" customWidth="1"/>
    <col min="5642" max="5642" width="12.140625" style="155" customWidth="1"/>
    <col min="5643" max="5643" width="13.28515625" style="155" customWidth="1"/>
    <col min="5644" max="5644" width="9.140625" style="155"/>
    <col min="5645" max="5645" width="12.140625" style="155" customWidth="1"/>
    <col min="5646" max="5646" width="9.140625" style="155"/>
    <col min="5647" max="5647" width="12.140625" style="155" customWidth="1"/>
    <col min="5648" max="5888" width="9.140625" style="155"/>
    <col min="5889" max="5889" width="15.7109375" style="155" customWidth="1"/>
    <col min="5890" max="5890" width="32" style="155" customWidth="1"/>
    <col min="5891" max="5891" width="12.85546875" style="155" customWidth="1"/>
    <col min="5892" max="5892" width="15.7109375" style="155" customWidth="1"/>
    <col min="5893" max="5893" width="13.42578125" style="155" customWidth="1"/>
    <col min="5894" max="5894" width="14.85546875" style="155" customWidth="1"/>
    <col min="5895" max="5895" width="12.85546875" style="155" customWidth="1"/>
    <col min="5896" max="5896" width="11.28515625" style="155" customWidth="1"/>
    <col min="5897" max="5897" width="12.5703125" style="155" customWidth="1"/>
    <col min="5898" max="5898" width="12.140625" style="155" customWidth="1"/>
    <col min="5899" max="5899" width="13.28515625" style="155" customWidth="1"/>
    <col min="5900" max="5900" width="9.140625" style="155"/>
    <col min="5901" max="5901" width="12.140625" style="155" customWidth="1"/>
    <col min="5902" max="5902" width="9.140625" style="155"/>
    <col min="5903" max="5903" width="12.140625" style="155" customWidth="1"/>
    <col min="5904" max="6144" width="9.140625" style="155"/>
    <col min="6145" max="6145" width="15.7109375" style="155" customWidth="1"/>
    <col min="6146" max="6146" width="32" style="155" customWidth="1"/>
    <col min="6147" max="6147" width="12.85546875" style="155" customWidth="1"/>
    <col min="6148" max="6148" width="15.7109375" style="155" customWidth="1"/>
    <col min="6149" max="6149" width="13.42578125" style="155" customWidth="1"/>
    <col min="6150" max="6150" width="14.85546875" style="155" customWidth="1"/>
    <col min="6151" max="6151" width="12.85546875" style="155" customWidth="1"/>
    <col min="6152" max="6152" width="11.28515625" style="155" customWidth="1"/>
    <col min="6153" max="6153" width="12.5703125" style="155" customWidth="1"/>
    <col min="6154" max="6154" width="12.140625" style="155" customWidth="1"/>
    <col min="6155" max="6155" width="13.28515625" style="155" customWidth="1"/>
    <col min="6156" max="6156" width="9.140625" style="155"/>
    <col min="6157" max="6157" width="12.140625" style="155" customWidth="1"/>
    <col min="6158" max="6158" width="9.140625" style="155"/>
    <col min="6159" max="6159" width="12.140625" style="155" customWidth="1"/>
    <col min="6160" max="6400" width="9.140625" style="155"/>
    <col min="6401" max="6401" width="15.7109375" style="155" customWidth="1"/>
    <col min="6402" max="6402" width="32" style="155" customWidth="1"/>
    <col min="6403" max="6403" width="12.85546875" style="155" customWidth="1"/>
    <col min="6404" max="6404" width="15.7109375" style="155" customWidth="1"/>
    <col min="6405" max="6405" width="13.42578125" style="155" customWidth="1"/>
    <col min="6406" max="6406" width="14.85546875" style="155" customWidth="1"/>
    <col min="6407" max="6407" width="12.85546875" style="155" customWidth="1"/>
    <col min="6408" max="6408" width="11.28515625" style="155" customWidth="1"/>
    <col min="6409" max="6409" width="12.5703125" style="155" customWidth="1"/>
    <col min="6410" max="6410" width="12.140625" style="155" customWidth="1"/>
    <col min="6411" max="6411" width="13.28515625" style="155" customWidth="1"/>
    <col min="6412" max="6412" width="9.140625" style="155"/>
    <col min="6413" max="6413" width="12.140625" style="155" customWidth="1"/>
    <col min="6414" max="6414" width="9.140625" style="155"/>
    <col min="6415" max="6415" width="12.140625" style="155" customWidth="1"/>
    <col min="6416" max="6656" width="9.140625" style="155"/>
    <col min="6657" max="6657" width="15.7109375" style="155" customWidth="1"/>
    <col min="6658" max="6658" width="32" style="155" customWidth="1"/>
    <col min="6659" max="6659" width="12.85546875" style="155" customWidth="1"/>
    <col min="6660" max="6660" width="15.7109375" style="155" customWidth="1"/>
    <col min="6661" max="6661" width="13.42578125" style="155" customWidth="1"/>
    <col min="6662" max="6662" width="14.85546875" style="155" customWidth="1"/>
    <col min="6663" max="6663" width="12.85546875" style="155" customWidth="1"/>
    <col min="6664" max="6664" width="11.28515625" style="155" customWidth="1"/>
    <col min="6665" max="6665" width="12.5703125" style="155" customWidth="1"/>
    <col min="6666" max="6666" width="12.140625" style="155" customWidth="1"/>
    <col min="6667" max="6667" width="13.28515625" style="155" customWidth="1"/>
    <col min="6668" max="6668" width="9.140625" style="155"/>
    <col min="6669" max="6669" width="12.140625" style="155" customWidth="1"/>
    <col min="6670" max="6670" width="9.140625" style="155"/>
    <col min="6671" max="6671" width="12.140625" style="155" customWidth="1"/>
    <col min="6672" max="6912" width="9.140625" style="155"/>
    <col min="6913" max="6913" width="15.7109375" style="155" customWidth="1"/>
    <col min="6914" max="6914" width="32" style="155" customWidth="1"/>
    <col min="6915" max="6915" width="12.85546875" style="155" customWidth="1"/>
    <col min="6916" max="6916" width="15.7109375" style="155" customWidth="1"/>
    <col min="6917" max="6917" width="13.42578125" style="155" customWidth="1"/>
    <col min="6918" max="6918" width="14.85546875" style="155" customWidth="1"/>
    <col min="6919" max="6919" width="12.85546875" style="155" customWidth="1"/>
    <col min="6920" max="6920" width="11.28515625" style="155" customWidth="1"/>
    <col min="6921" max="6921" width="12.5703125" style="155" customWidth="1"/>
    <col min="6922" max="6922" width="12.140625" style="155" customWidth="1"/>
    <col min="6923" max="6923" width="13.28515625" style="155" customWidth="1"/>
    <col min="6924" max="6924" width="9.140625" style="155"/>
    <col min="6925" max="6925" width="12.140625" style="155" customWidth="1"/>
    <col min="6926" max="6926" width="9.140625" style="155"/>
    <col min="6927" max="6927" width="12.140625" style="155" customWidth="1"/>
    <col min="6928" max="7168" width="9.140625" style="155"/>
    <col min="7169" max="7169" width="15.7109375" style="155" customWidth="1"/>
    <col min="7170" max="7170" width="32" style="155" customWidth="1"/>
    <col min="7171" max="7171" width="12.85546875" style="155" customWidth="1"/>
    <col min="7172" max="7172" width="15.7109375" style="155" customWidth="1"/>
    <col min="7173" max="7173" width="13.42578125" style="155" customWidth="1"/>
    <col min="7174" max="7174" width="14.85546875" style="155" customWidth="1"/>
    <col min="7175" max="7175" width="12.85546875" style="155" customWidth="1"/>
    <col min="7176" max="7176" width="11.28515625" style="155" customWidth="1"/>
    <col min="7177" max="7177" width="12.5703125" style="155" customWidth="1"/>
    <col min="7178" max="7178" width="12.140625" style="155" customWidth="1"/>
    <col min="7179" max="7179" width="13.28515625" style="155" customWidth="1"/>
    <col min="7180" max="7180" width="9.140625" style="155"/>
    <col min="7181" max="7181" width="12.140625" style="155" customWidth="1"/>
    <col min="7182" max="7182" width="9.140625" style="155"/>
    <col min="7183" max="7183" width="12.140625" style="155" customWidth="1"/>
    <col min="7184" max="7424" width="9.140625" style="155"/>
    <col min="7425" max="7425" width="15.7109375" style="155" customWidth="1"/>
    <col min="7426" max="7426" width="32" style="155" customWidth="1"/>
    <col min="7427" max="7427" width="12.85546875" style="155" customWidth="1"/>
    <col min="7428" max="7428" width="15.7109375" style="155" customWidth="1"/>
    <col min="7429" max="7429" width="13.42578125" style="155" customWidth="1"/>
    <col min="7430" max="7430" width="14.85546875" style="155" customWidth="1"/>
    <col min="7431" max="7431" width="12.85546875" style="155" customWidth="1"/>
    <col min="7432" max="7432" width="11.28515625" style="155" customWidth="1"/>
    <col min="7433" max="7433" width="12.5703125" style="155" customWidth="1"/>
    <col min="7434" max="7434" width="12.140625" style="155" customWidth="1"/>
    <col min="7435" max="7435" width="13.28515625" style="155" customWidth="1"/>
    <col min="7436" max="7436" width="9.140625" style="155"/>
    <col min="7437" max="7437" width="12.140625" style="155" customWidth="1"/>
    <col min="7438" max="7438" width="9.140625" style="155"/>
    <col min="7439" max="7439" width="12.140625" style="155" customWidth="1"/>
    <col min="7440" max="7680" width="9.140625" style="155"/>
    <col min="7681" max="7681" width="15.7109375" style="155" customWidth="1"/>
    <col min="7682" max="7682" width="32" style="155" customWidth="1"/>
    <col min="7683" max="7683" width="12.85546875" style="155" customWidth="1"/>
    <col min="7684" max="7684" width="15.7109375" style="155" customWidth="1"/>
    <col min="7685" max="7685" width="13.42578125" style="155" customWidth="1"/>
    <col min="7686" max="7686" width="14.85546875" style="155" customWidth="1"/>
    <col min="7687" max="7687" width="12.85546875" style="155" customWidth="1"/>
    <col min="7688" max="7688" width="11.28515625" style="155" customWidth="1"/>
    <col min="7689" max="7689" width="12.5703125" style="155" customWidth="1"/>
    <col min="7690" max="7690" width="12.140625" style="155" customWidth="1"/>
    <col min="7691" max="7691" width="13.28515625" style="155" customWidth="1"/>
    <col min="7692" max="7692" width="9.140625" style="155"/>
    <col min="7693" max="7693" width="12.140625" style="155" customWidth="1"/>
    <col min="7694" max="7694" width="9.140625" style="155"/>
    <col min="7695" max="7695" width="12.140625" style="155" customWidth="1"/>
    <col min="7696" max="7936" width="9.140625" style="155"/>
    <col min="7937" max="7937" width="15.7109375" style="155" customWidth="1"/>
    <col min="7938" max="7938" width="32" style="155" customWidth="1"/>
    <col min="7939" max="7939" width="12.85546875" style="155" customWidth="1"/>
    <col min="7940" max="7940" width="15.7109375" style="155" customWidth="1"/>
    <col min="7941" max="7941" width="13.42578125" style="155" customWidth="1"/>
    <col min="7942" max="7942" width="14.85546875" style="155" customWidth="1"/>
    <col min="7943" max="7943" width="12.85546875" style="155" customWidth="1"/>
    <col min="7944" max="7944" width="11.28515625" style="155" customWidth="1"/>
    <col min="7945" max="7945" width="12.5703125" style="155" customWidth="1"/>
    <col min="7946" max="7946" width="12.140625" style="155" customWidth="1"/>
    <col min="7947" max="7947" width="13.28515625" style="155" customWidth="1"/>
    <col min="7948" max="7948" width="9.140625" style="155"/>
    <col min="7949" max="7949" width="12.140625" style="155" customWidth="1"/>
    <col min="7950" max="7950" width="9.140625" style="155"/>
    <col min="7951" max="7951" width="12.140625" style="155" customWidth="1"/>
    <col min="7952" max="8192" width="9.140625" style="155"/>
    <col min="8193" max="8193" width="15.7109375" style="155" customWidth="1"/>
    <col min="8194" max="8194" width="32" style="155" customWidth="1"/>
    <col min="8195" max="8195" width="12.85546875" style="155" customWidth="1"/>
    <col min="8196" max="8196" width="15.7109375" style="155" customWidth="1"/>
    <col min="8197" max="8197" width="13.42578125" style="155" customWidth="1"/>
    <col min="8198" max="8198" width="14.85546875" style="155" customWidth="1"/>
    <col min="8199" max="8199" width="12.85546875" style="155" customWidth="1"/>
    <col min="8200" max="8200" width="11.28515625" style="155" customWidth="1"/>
    <col min="8201" max="8201" width="12.5703125" style="155" customWidth="1"/>
    <col min="8202" max="8202" width="12.140625" style="155" customWidth="1"/>
    <col min="8203" max="8203" width="13.28515625" style="155" customWidth="1"/>
    <col min="8204" max="8204" width="9.140625" style="155"/>
    <col min="8205" max="8205" width="12.140625" style="155" customWidth="1"/>
    <col min="8206" max="8206" width="9.140625" style="155"/>
    <col min="8207" max="8207" width="12.140625" style="155" customWidth="1"/>
    <col min="8208" max="8448" width="9.140625" style="155"/>
    <col min="8449" max="8449" width="15.7109375" style="155" customWidth="1"/>
    <col min="8450" max="8450" width="32" style="155" customWidth="1"/>
    <col min="8451" max="8451" width="12.85546875" style="155" customWidth="1"/>
    <col min="8452" max="8452" width="15.7109375" style="155" customWidth="1"/>
    <col min="8453" max="8453" width="13.42578125" style="155" customWidth="1"/>
    <col min="8454" max="8454" width="14.85546875" style="155" customWidth="1"/>
    <col min="8455" max="8455" width="12.85546875" style="155" customWidth="1"/>
    <col min="8456" max="8456" width="11.28515625" style="155" customWidth="1"/>
    <col min="8457" max="8457" width="12.5703125" style="155" customWidth="1"/>
    <col min="8458" max="8458" width="12.140625" style="155" customWidth="1"/>
    <col min="8459" max="8459" width="13.28515625" style="155" customWidth="1"/>
    <col min="8460" max="8460" width="9.140625" style="155"/>
    <col min="8461" max="8461" width="12.140625" style="155" customWidth="1"/>
    <col min="8462" max="8462" width="9.140625" style="155"/>
    <col min="8463" max="8463" width="12.140625" style="155" customWidth="1"/>
    <col min="8464" max="8704" width="9.140625" style="155"/>
    <col min="8705" max="8705" width="15.7109375" style="155" customWidth="1"/>
    <col min="8706" max="8706" width="32" style="155" customWidth="1"/>
    <col min="8707" max="8707" width="12.85546875" style="155" customWidth="1"/>
    <col min="8708" max="8708" width="15.7109375" style="155" customWidth="1"/>
    <col min="8709" max="8709" width="13.42578125" style="155" customWidth="1"/>
    <col min="8710" max="8710" width="14.85546875" style="155" customWidth="1"/>
    <col min="8711" max="8711" width="12.85546875" style="155" customWidth="1"/>
    <col min="8712" max="8712" width="11.28515625" style="155" customWidth="1"/>
    <col min="8713" max="8713" width="12.5703125" style="155" customWidth="1"/>
    <col min="8714" max="8714" width="12.140625" style="155" customWidth="1"/>
    <col min="8715" max="8715" width="13.28515625" style="155" customWidth="1"/>
    <col min="8716" max="8716" width="9.140625" style="155"/>
    <col min="8717" max="8717" width="12.140625" style="155" customWidth="1"/>
    <col min="8718" max="8718" width="9.140625" style="155"/>
    <col min="8719" max="8719" width="12.140625" style="155" customWidth="1"/>
    <col min="8720" max="8960" width="9.140625" style="155"/>
    <col min="8961" max="8961" width="15.7109375" style="155" customWidth="1"/>
    <col min="8962" max="8962" width="32" style="155" customWidth="1"/>
    <col min="8963" max="8963" width="12.85546875" style="155" customWidth="1"/>
    <col min="8964" max="8964" width="15.7109375" style="155" customWidth="1"/>
    <col min="8965" max="8965" width="13.42578125" style="155" customWidth="1"/>
    <col min="8966" max="8966" width="14.85546875" style="155" customWidth="1"/>
    <col min="8967" max="8967" width="12.85546875" style="155" customWidth="1"/>
    <col min="8968" max="8968" width="11.28515625" style="155" customWidth="1"/>
    <col min="8969" max="8969" width="12.5703125" style="155" customWidth="1"/>
    <col min="8970" max="8970" width="12.140625" style="155" customWidth="1"/>
    <col min="8971" max="8971" width="13.28515625" style="155" customWidth="1"/>
    <col min="8972" max="8972" width="9.140625" style="155"/>
    <col min="8973" max="8973" width="12.140625" style="155" customWidth="1"/>
    <col min="8974" max="8974" width="9.140625" style="155"/>
    <col min="8975" max="8975" width="12.140625" style="155" customWidth="1"/>
    <col min="8976" max="9216" width="9.140625" style="155"/>
    <col min="9217" max="9217" width="15.7109375" style="155" customWidth="1"/>
    <col min="9218" max="9218" width="32" style="155" customWidth="1"/>
    <col min="9219" max="9219" width="12.85546875" style="155" customWidth="1"/>
    <col min="9220" max="9220" width="15.7109375" style="155" customWidth="1"/>
    <col min="9221" max="9221" width="13.42578125" style="155" customWidth="1"/>
    <col min="9222" max="9222" width="14.85546875" style="155" customWidth="1"/>
    <col min="9223" max="9223" width="12.85546875" style="155" customWidth="1"/>
    <col min="9224" max="9224" width="11.28515625" style="155" customWidth="1"/>
    <col min="9225" max="9225" width="12.5703125" style="155" customWidth="1"/>
    <col min="9226" max="9226" width="12.140625" style="155" customWidth="1"/>
    <col min="9227" max="9227" width="13.28515625" style="155" customWidth="1"/>
    <col min="9228" max="9228" width="9.140625" style="155"/>
    <col min="9229" max="9229" width="12.140625" style="155" customWidth="1"/>
    <col min="9230" max="9230" width="9.140625" style="155"/>
    <col min="9231" max="9231" width="12.140625" style="155" customWidth="1"/>
    <col min="9232" max="9472" width="9.140625" style="155"/>
    <col min="9473" max="9473" width="15.7109375" style="155" customWidth="1"/>
    <col min="9474" max="9474" width="32" style="155" customWidth="1"/>
    <col min="9475" max="9475" width="12.85546875" style="155" customWidth="1"/>
    <col min="9476" max="9476" width="15.7109375" style="155" customWidth="1"/>
    <col min="9477" max="9477" width="13.42578125" style="155" customWidth="1"/>
    <col min="9478" max="9478" width="14.85546875" style="155" customWidth="1"/>
    <col min="9479" max="9479" width="12.85546875" style="155" customWidth="1"/>
    <col min="9480" max="9480" width="11.28515625" style="155" customWidth="1"/>
    <col min="9481" max="9481" width="12.5703125" style="155" customWidth="1"/>
    <col min="9482" max="9482" width="12.140625" style="155" customWidth="1"/>
    <col min="9483" max="9483" width="13.28515625" style="155" customWidth="1"/>
    <col min="9484" max="9484" width="9.140625" style="155"/>
    <col min="9485" max="9485" width="12.140625" style="155" customWidth="1"/>
    <col min="9486" max="9486" width="9.140625" style="155"/>
    <col min="9487" max="9487" width="12.140625" style="155" customWidth="1"/>
    <col min="9488" max="9728" width="9.140625" style="155"/>
    <col min="9729" max="9729" width="15.7109375" style="155" customWidth="1"/>
    <col min="9730" max="9730" width="32" style="155" customWidth="1"/>
    <col min="9731" max="9731" width="12.85546875" style="155" customWidth="1"/>
    <col min="9732" max="9732" width="15.7109375" style="155" customWidth="1"/>
    <col min="9733" max="9733" width="13.42578125" style="155" customWidth="1"/>
    <col min="9734" max="9734" width="14.85546875" style="155" customWidth="1"/>
    <col min="9735" max="9735" width="12.85546875" style="155" customWidth="1"/>
    <col min="9736" max="9736" width="11.28515625" style="155" customWidth="1"/>
    <col min="9737" max="9737" width="12.5703125" style="155" customWidth="1"/>
    <col min="9738" max="9738" width="12.140625" style="155" customWidth="1"/>
    <col min="9739" max="9739" width="13.28515625" style="155" customWidth="1"/>
    <col min="9740" max="9740" width="9.140625" style="155"/>
    <col min="9741" max="9741" width="12.140625" style="155" customWidth="1"/>
    <col min="9742" max="9742" width="9.140625" style="155"/>
    <col min="9743" max="9743" width="12.140625" style="155" customWidth="1"/>
    <col min="9744" max="9984" width="9.140625" style="155"/>
    <col min="9985" max="9985" width="15.7109375" style="155" customWidth="1"/>
    <col min="9986" max="9986" width="32" style="155" customWidth="1"/>
    <col min="9987" max="9987" width="12.85546875" style="155" customWidth="1"/>
    <col min="9988" max="9988" width="15.7109375" style="155" customWidth="1"/>
    <col min="9989" max="9989" width="13.42578125" style="155" customWidth="1"/>
    <col min="9990" max="9990" width="14.85546875" style="155" customWidth="1"/>
    <col min="9991" max="9991" width="12.85546875" style="155" customWidth="1"/>
    <col min="9992" max="9992" width="11.28515625" style="155" customWidth="1"/>
    <col min="9993" max="9993" width="12.5703125" style="155" customWidth="1"/>
    <col min="9994" max="9994" width="12.140625" style="155" customWidth="1"/>
    <col min="9995" max="9995" width="13.28515625" style="155" customWidth="1"/>
    <col min="9996" max="9996" width="9.140625" style="155"/>
    <col min="9997" max="9997" width="12.140625" style="155" customWidth="1"/>
    <col min="9998" max="9998" width="9.140625" style="155"/>
    <col min="9999" max="9999" width="12.140625" style="155" customWidth="1"/>
    <col min="10000" max="10240" width="9.140625" style="155"/>
    <col min="10241" max="10241" width="15.7109375" style="155" customWidth="1"/>
    <col min="10242" max="10242" width="32" style="155" customWidth="1"/>
    <col min="10243" max="10243" width="12.85546875" style="155" customWidth="1"/>
    <col min="10244" max="10244" width="15.7109375" style="155" customWidth="1"/>
    <col min="10245" max="10245" width="13.42578125" style="155" customWidth="1"/>
    <col min="10246" max="10246" width="14.85546875" style="155" customWidth="1"/>
    <col min="10247" max="10247" width="12.85546875" style="155" customWidth="1"/>
    <col min="10248" max="10248" width="11.28515625" style="155" customWidth="1"/>
    <col min="10249" max="10249" width="12.5703125" style="155" customWidth="1"/>
    <col min="10250" max="10250" width="12.140625" style="155" customWidth="1"/>
    <col min="10251" max="10251" width="13.28515625" style="155" customWidth="1"/>
    <col min="10252" max="10252" width="9.140625" style="155"/>
    <col min="10253" max="10253" width="12.140625" style="155" customWidth="1"/>
    <col min="10254" max="10254" width="9.140625" style="155"/>
    <col min="10255" max="10255" width="12.140625" style="155" customWidth="1"/>
    <col min="10256" max="10496" width="9.140625" style="155"/>
    <col min="10497" max="10497" width="15.7109375" style="155" customWidth="1"/>
    <col min="10498" max="10498" width="32" style="155" customWidth="1"/>
    <col min="10499" max="10499" width="12.85546875" style="155" customWidth="1"/>
    <col min="10500" max="10500" width="15.7109375" style="155" customWidth="1"/>
    <col min="10501" max="10501" width="13.42578125" style="155" customWidth="1"/>
    <col min="10502" max="10502" width="14.85546875" style="155" customWidth="1"/>
    <col min="10503" max="10503" width="12.85546875" style="155" customWidth="1"/>
    <col min="10504" max="10504" width="11.28515625" style="155" customWidth="1"/>
    <col min="10505" max="10505" width="12.5703125" style="155" customWidth="1"/>
    <col min="10506" max="10506" width="12.140625" style="155" customWidth="1"/>
    <col min="10507" max="10507" width="13.28515625" style="155" customWidth="1"/>
    <col min="10508" max="10508" width="9.140625" style="155"/>
    <col min="10509" max="10509" width="12.140625" style="155" customWidth="1"/>
    <col min="10510" max="10510" width="9.140625" style="155"/>
    <col min="10511" max="10511" width="12.140625" style="155" customWidth="1"/>
    <col min="10512" max="10752" width="9.140625" style="155"/>
    <col min="10753" max="10753" width="15.7109375" style="155" customWidth="1"/>
    <col min="10754" max="10754" width="32" style="155" customWidth="1"/>
    <col min="10755" max="10755" width="12.85546875" style="155" customWidth="1"/>
    <col min="10756" max="10756" width="15.7109375" style="155" customWidth="1"/>
    <col min="10757" max="10757" width="13.42578125" style="155" customWidth="1"/>
    <col min="10758" max="10758" width="14.85546875" style="155" customWidth="1"/>
    <col min="10759" max="10759" width="12.85546875" style="155" customWidth="1"/>
    <col min="10760" max="10760" width="11.28515625" style="155" customWidth="1"/>
    <col min="10761" max="10761" width="12.5703125" style="155" customWidth="1"/>
    <col min="10762" max="10762" width="12.140625" style="155" customWidth="1"/>
    <col min="10763" max="10763" width="13.28515625" style="155" customWidth="1"/>
    <col min="10764" max="10764" width="9.140625" style="155"/>
    <col min="10765" max="10765" width="12.140625" style="155" customWidth="1"/>
    <col min="10766" max="10766" width="9.140625" style="155"/>
    <col min="10767" max="10767" width="12.140625" style="155" customWidth="1"/>
    <col min="10768" max="11008" width="9.140625" style="155"/>
    <col min="11009" max="11009" width="15.7109375" style="155" customWidth="1"/>
    <col min="11010" max="11010" width="32" style="155" customWidth="1"/>
    <col min="11011" max="11011" width="12.85546875" style="155" customWidth="1"/>
    <col min="11012" max="11012" width="15.7109375" style="155" customWidth="1"/>
    <col min="11013" max="11013" width="13.42578125" style="155" customWidth="1"/>
    <col min="11014" max="11014" width="14.85546875" style="155" customWidth="1"/>
    <col min="11015" max="11015" width="12.85546875" style="155" customWidth="1"/>
    <col min="11016" max="11016" width="11.28515625" style="155" customWidth="1"/>
    <col min="11017" max="11017" width="12.5703125" style="155" customWidth="1"/>
    <col min="11018" max="11018" width="12.140625" style="155" customWidth="1"/>
    <col min="11019" max="11019" width="13.28515625" style="155" customWidth="1"/>
    <col min="11020" max="11020" width="9.140625" style="155"/>
    <col min="11021" max="11021" width="12.140625" style="155" customWidth="1"/>
    <col min="11022" max="11022" width="9.140625" style="155"/>
    <col min="11023" max="11023" width="12.140625" style="155" customWidth="1"/>
    <col min="11024" max="11264" width="9.140625" style="155"/>
    <col min="11265" max="11265" width="15.7109375" style="155" customWidth="1"/>
    <col min="11266" max="11266" width="32" style="155" customWidth="1"/>
    <col min="11267" max="11267" width="12.85546875" style="155" customWidth="1"/>
    <col min="11268" max="11268" width="15.7109375" style="155" customWidth="1"/>
    <col min="11269" max="11269" width="13.42578125" style="155" customWidth="1"/>
    <col min="11270" max="11270" width="14.85546875" style="155" customWidth="1"/>
    <col min="11271" max="11271" width="12.85546875" style="155" customWidth="1"/>
    <col min="11272" max="11272" width="11.28515625" style="155" customWidth="1"/>
    <col min="11273" max="11273" width="12.5703125" style="155" customWidth="1"/>
    <col min="11274" max="11274" width="12.140625" style="155" customWidth="1"/>
    <col min="11275" max="11275" width="13.28515625" style="155" customWidth="1"/>
    <col min="11276" max="11276" width="9.140625" style="155"/>
    <col min="11277" max="11277" width="12.140625" style="155" customWidth="1"/>
    <col min="11278" max="11278" width="9.140625" style="155"/>
    <col min="11279" max="11279" width="12.140625" style="155" customWidth="1"/>
    <col min="11280" max="11520" width="9.140625" style="155"/>
    <col min="11521" max="11521" width="15.7109375" style="155" customWidth="1"/>
    <col min="11522" max="11522" width="32" style="155" customWidth="1"/>
    <col min="11523" max="11523" width="12.85546875" style="155" customWidth="1"/>
    <col min="11524" max="11524" width="15.7109375" style="155" customWidth="1"/>
    <col min="11525" max="11525" width="13.42578125" style="155" customWidth="1"/>
    <col min="11526" max="11526" width="14.85546875" style="155" customWidth="1"/>
    <col min="11527" max="11527" width="12.85546875" style="155" customWidth="1"/>
    <col min="11528" max="11528" width="11.28515625" style="155" customWidth="1"/>
    <col min="11529" max="11529" width="12.5703125" style="155" customWidth="1"/>
    <col min="11530" max="11530" width="12.140625" style="155" customWidth="1"/>
    <col min="11531" max="11531" width="13.28515625" style="155" customWidth="1"/>
    <col min="11532" max="11532" width="9.140625" style="155"/>
    <col min="11533" max="11533" width="12.140625" style="155" customWidth="1"/>
    <col min="11534" max="11534" width="9.140625" style="155"/>
    <col min="11535" max="11535" width="12.140625" style="155" customWidth="1"/>
    <col min="11536" max="11776" width="9.140625" style="155"/>
    <col min="11777" max="11777" width="15.7109375" style="155" customWidth="1"/>
    <col min="11778" max="11778" width="32" style="155" customWidth="1"/>
    <col min="11779" max="11779" width="12.85546875" style="155" customWidth="1"/>
    <col min="11780" max="11780" width="15.7109375" style="155" customWidth="1"/>
    <col min="11781" max="11781" width="13.42578125" style="155" customWidth="1"/>
    <col min="11782" max="11782" width="14.85546875" style="155" customWidth="1"/>
    <col min="11783" max="11783" width="12.85546875" style="155" customWidth="1"/>
    <col min="11784" max="11784" width="11.28515625" style="155" customWidth="1"/>
    <col min="11785" max="11785" width="12.5703125" style="155" customWidth="1"/>
    <col min="11786" max="11786" width="12.140625" style="155" customWidth="1"/>
    <col min="11787" max="11787" width="13.28515625" style="155" customWidth="1"/>
    <col min="11788" max="11788" width="9.140625" style="155"/>
    <col min="11789" max="11789" width="12.140625" style="155" customWidth="1"/>
    <col min="11790" max="11790" width="9.140625" style="155"/>
    <col min="11791" max="11791" width="12.140625" style="155" customWidth="1"/>
    <col min="11792" max="12032" width="9.140625" style="155"/>
    <col min="12033" max="12033" width="15.7109375" style="155" customWidth="1"/>
    <col min="12034" max="12034" width="32" style="155" customWidth="1"/>
    <col min="12035" max="12035" width="12.85546875" style="155" customWidth="1"/>
    <col min="12036" max="12036" width="15.7109375" style="155" customWidth="1"/>
    <col min="12037" max="12037" width="13.42578125" style="155" customWidth="1"/>
    <col min="12038" max="12038" width="14.85546875" style="155" customWidth="1"/>
    <col min="12039" max="12039" width="12.85546875" style="155" customWidth="1"/>
    <col min="12040" max="12040" width="11.28515625" style="155" customWidth="1"/>
    <col min="12041" max="12041" width="12.5703125" style="155" customWidth="1"/>
    <col min="12042" max="12042" width="12.140625" style="155" customWidth="1"/>
    <col min="12043" max="12043" width="13.28515625" style="155" customWidth="1"/>
    <col min="12044" max="12044" width="9.140625" style="155"/>
    <col min="12045" max="12045" width="12.140625" style="155" customWidth="1"/>
    <col min="12046" max="12046" width="9.140625" style="155"/>
    <col min="12047" max="12047" width="12.140625" style="155" customWidth="1"/>
    <col min="12048" max="12288" width="9.140625" style="155"/>
    <col min="12289" max="12289" width="15.7109375" style="155" customWidth="1"/>
    <col min="12290" max="12290" width="32" style="155" customWidth="1"/>
    <col min="12291" max="12291" width="12.85546875" style="155" customWidth="1"/>
    <col min="12292" max="12292" width="15.7109375" style="155" customWidth="1"/>
    <col min="12293" max="12293" width="13.42578125" style="155" customWidth="1"/>
    <col min="12294" max="12294" width="14.85546875" style="155" customWidth="1"/>
    <col min="12295" max="12295" width="12.85546875" style="155" customWidth="1"/>
    <col min="12296" max="12296" width="11.28515625" style="155" customWidth="1"/>
    <col min="12297" max="12297" width="12.5703125" style="155" customWidth="1"/>
    <col min="12298" max="12298" width="12.140625" style="155" customWidth="1"/>
    <col min="12299" max="12299" width="13.28515625" style="155" customWidth="1"/>
    <col min="12300" max="12300" width="9.140625" style="155"/>
    <col min="12301" max="12301" width="12.140625" style="155" customWidth="1"/>
    <col min="12302" max="12302" width="9.140625" style="155"/>
    <col min="12303" max="12303" width="12.140625" style="155" customWidth="1"/>
    <col min="12304" max="12544" width="9.140625" style="155"/>
    <col min="12545" max="12545" width="15.7109375" style="155" customWidth="1"/>
    <col min="12546" max="12546" width="32" style="155" customWidth="1"/>
    <col min="12547" max="12547" width="12.85546875" style="155" customWidth="1"/>
    <col min="12548" max="12548" width="15.7109375" style="155" customWidth="1"/>
    <col min="12549" max="12549" width="13.42578125" style="155" customWidth="1"/>
    <col min="12550" max="12550" width="14.85546875" style="155" customWidth="1"/>
    <col min="12551" max="12551" width="12.85546875" style="155" customWidth="1"/>
    <col min="12552" max="12552" width="11.28515625" style="155" customWidth="1"/>
    <col min="12553" max="12553" width="12.5703125" style="155" customWidth="1"/>
    <col min="12554" max="12554" width="12.140625" style="155" customWidth="1"/>
    <col min="12555" max="12555" width="13.28515625" style="155" customWidth="1"/>
    <col min="12556" max="12556" width="9.140625" style="155"/>
    <col min="12557" max="12557" width="12.140625" style="155" customWidth="1"/>
    <col min="12558" max="12558" width="9.140625" style="155"/>
    <col min="12559" max="12559" width="12.140625" style="155" customWidth="1"/>
    <col min="12560" max="12800" width="9.140625" style="155"/>
    <col min="12801" max="12801" width="15.7109375" style="155" customWidth="1"/>
    <col min="12802" max="12802" width="32" style="155" customWidth="1"/>
    <col min="12803" max="12803" width="12.85546875" style="155" customWidth="1"/>
    <col min="12804" max="12804" width="15.7109375" style="155" customWidth="1"/>
    <col min="12805" max="12805" width="13.42578125" style="155" customWidth="1"/>
    <col min="12806" max="12806" width="14.85546875" style="155" customWidth="1"/>
    <col min="12807" max="12807" width="12.85546875" style="155" customWidth="1"/>
    <col min="12808" max="12808" width="11.28515625" style="155" customWidth="1"/>
    <col min="12809" max="12809" width="12.5703125" style="155" customWidth="1"/>
    <col min="12810" max="12810" width="12.140625" style="155" customWidth="1"/>
    <col min="12811" max="12811" width="13.28515625" style="155" customWidth="1"/>
    <col min="12812" max="12812" width="9.140625" style="155"/>
    <col min="12813" max="12813" width="12.140625" style="155" customWidth="1"/>
    <col min="12814" max="12814" width="9.140625" style="155"/>
    <col min="12815" max="12815" width="12.140625" style="155" customWidth="1"/>
    <col min="12816" max="13056" width="9.140625" style="155"/>
    <col min="13057" max="13057" width="15.7109375" style="155" customWidth="1"/>
    <col min="13058" max="13058" width="32" style="155" customWidth="1"/>
    <col min="13059" max="13059" width="12.85546875" style="155" customWidth="1"/>
    <col min="13060" max="13060" width="15.7109375" style="155" customWidth="1"/>
    <col min="13061" max="13061" width="13.42578125" style="155" customWidth="1"/>
    <col min="13062" max="13062" width="14.85546875" style="155" customWidth="1"/>
    <col min="13063" max="13063" width="12.85546875" style="155" customWidth="1"/>
    <col min="13064" max="13064" width="11.28515625" style="155" customWidth="1"/>
    <col min="13065" max="13065" width="12.5703125" style="155" customWidth="1"/>
    <col min="13066" max="13066" width="12.140625" style="155" customWidth="1"/>
    <col min="13067" max="13067" width="13.28515625" style="155" customWidth="1"/>
    <col min="13068" max="13068" width="9.140625" style="155"/>
    <col min="13069" max="13069" width="12.140625" style="155" customWidth="1"/>
    <col min="13070" max="13070" width="9.140625" style="155"/>
    <col min="13071" max="13071" width="12.140625" style="155" customWidth="1"/>
    <col min="13072" max="13312" width="9.140625" style="155"/>
    <col min="13313" max="13313" width="15.7109375" style="155" customWidth="1"/>
    <col min="13314" max="13314" width="32" style="155" customWidth="1"/>
    <col min="13315" max="13315" width="12.85546875" style="155" customWidth="1"/>
    <col min="13316" max="13316" width="15.7109375" style="155" customWidth="1"/>
    <col min="13317" max="13317" width="13.42578125" style="155" customWidth="1"/>
    <col min="13318" max="13318" width="14.85546875" style="155" customWidth="1"/>
    <col min="13319" max="13319" width="12.85546875" style="155" customWidth="1"/>
    <col min="13320" max="13320" width="11.28515625" style="155" customWidth="1"/>
    <col min="13321" max="13321" width="12.5703125" style="155" customWidth="1"/>
    <col min="13322" max="13322" width="12.140625" style="155" customWidth="1"/>
    <col min="13323" max="13323" width="13.28515625" style="155" customWidth="1"/>
    <col min="13324" max="13324" width="9.140625" style="155"/>
    <col min="13325" max="13325" width="12.140625" style="155" customWidth="1"/>
    <col min="13326" max="13326" width="9.140625" style="155"/>
    <col min="13327" max="13327" width="12.140625" style="155" customWidth="1"/>
    <col min="13328" max="13568" width="9.140625" style="155"/>
    <col min="13569" max="13569" width="15.7109375" style="155" customWidth="1"/>
    <col min="13570" max="13570" width="32" style="155" customWidth="1"/>
    <col min="13571" max="13571" width="12.85546875" style="155" customWidth="1"/>
    <col min="13572" max="13572" width="15.7109375" style="155" customWidth="1"/>
    <col min="13573" max="13573" width="13.42578125" style="155" customWidth="1"/>
    <col min="13574" max="13574" width="14.85546875" style="155" customWidth="1"/>
    <col min="13575" max="13575" width="12.85546875" style="155" customWidth="1"/>
    <col min="13576" max="13576" width="11.28515625" style="155" customWidth="1"/>
    <col min="13577" max="13577" width="12.5703125" style="155" customWidth="1"/>
    <col min="13578" max="13578" width="12.140625" style="155" customWidth="1"/>
    <col min="13579" max="13579" width="13.28515625" style="155" customWidth="1"/>
    <col min="13580" max="13580" width="9.140625" style="155"/>
    <col min="13581" max="13581" width="12.140625" style="155" customWidth="1"/>
    <col min="13582" max="13582" width="9.140625" style="155"/>
    <col min="13583" max="13583" width="12.140625" style="155" customWidth="1"/>
    <col min="13584" max="13824" width="9.140625" style="155"/>
    <col min="13825" max="13825" width="15.7109375" style="155" customWidth="1"/>
    <col min="13826" max="13826" width="32" style="155" customWidth="1"/>
    <col min="13827" max="13827" width="12.85546875" style="155" customWidth="1"/>
    <col min="13828" max="13828" width="15.7109375" style="155" customWidth="1"/>
    <col min="13829" max="13829" width="13.42578125" style="155" customWidth="1"/>
    <col min="13830" max="13830" width="14.85546875" style="155" customWidth="1"/>
    <col min="13831" max="13831" width="12.85546875" style="155" customWidth="1"/>
    <col min="13832" max="13832" width="11.28515625" style="155" customWidth="1"/>
    <col min="13833" max="13833" width="12.5703125" style="155" customWidth="1"/>
    <col min="13834" max="13834" width="12.140625" style="155" customWidth="1"/>
    <col min="13835" max="13835" width="13.28515625" style="155" customWidth="1"/>
    <col min="13836" max="13836" width="9.140625" style="155"/>
    <col min="13837" max="13837" width="12.140625" style="155" customWidth="1"/>
    <col min="13838" max="13838" width="9.140625" style="155"/>
    <col min="13839" max="13839" width="12.140625" style="155" customWidth="1"/>
    <col min="13840" max="14080" width="9.140625" style="155"/>
    <col min="14081" max="14081" width="15.7109375" style="155" customWidth="1"/>
    <col min="14082" max="14082" width="32" style="155" customWidth="1"/>
    <col min="14083" max="14083" width="12.85546875" style="155" customWidth="1"/>
    <col min="14084" max="14084" width="15.7109375" style="155" customWidth="1"/>
    <col min="14085" max="14085" width="13.42578125" style="155" customWidth="1"/>
    <col min="14086" max="14086" width="14.85546875" style="155" customWidth="1"/>
    <col min="14087" max="14087" width="12.85546875" style="155" customWidth="1"/>
    <col min="14088" max="14088" width="11.28515625" style="155" customWidth="1"/>
    <col min="14089" max="14089" width="12.5703125" style="155" customWidth="1"/>
    <col min="14090" max="14090" width="12.140625" style="155" customWidth="1"/>
    <col min="14091" max="14091" width="13.28515625" style="155" customWidth="1"/>
    <col min="14092" max="14092" width="9.140625" style="155"/>
    <col min="14093" max="14093" width="12.140625" style="155" customWidth="1"/>
    <col min="14094" max="14094" width="9.140625" style="155"/>
    <col min="14095" max="14095" width="12.140625" style="155" customWidth="1"/>
    <col min="14096" max="14336" width="9.140625" style="155"/>
    <col min="14337" max="14337" width="15.7109375" style="155" customWidth="1"/>
    <col min="14338" max="14338" width="32" style="155" customWidth="1"/>
    <col min="14339" max="14339" width="12.85546875" style="155" customWidth="1"/>
    <col min="14340" max="14340" width="15.7109375" style="155" customWidth="1"/>
    <col min="14341" max="14341" width="13.42578125" style="155" customWidth="1"/>
    <col min="14342" max="14342" width="14.85546875" style="155" customWidth="1"/>
    <col min="14343" max="14343" width="12.85546875" style="155" customWidth="1"/>
    <col min="14344" max="14344" width="11.28515625" style="155" customWidth="1"/>
    <col min="14345" max="14345" width="12.5703125" style="155" customWidth="1"/>
    <col min="14346" max="14346" width="12.140625" style="155" customWidth="1"/>
    <col min="14347" max="14347" width="13.28515625" style="155" customWidth="1"/>
    <col min="14348" max="14348" width="9.140625" style="155"/>
    <col min="14349" max="14349" width="12.140625" style="155" customWidth="1"/>
    <col min="14350" max="14350" width="9.140625" style="155"/>
    <col min="14351" max="14351" width="12.140625" style="155" customWidth="1"/>
    <col min="14352" max="14592" width="9.140625" style="155"/>
    <col min="14593" max="14593" width="15.7109375" style="155" customWidth="1"/>
    <col min="14594" max="14594" width="32" style="155" customWidth="1"/>
    <col min="14595" max="14595" width="12.85546875" style="155" customWidth="1"/>
    <col min="14596" max="14596" width="15.7109375" style="155" customWidth="1"/>
    <col min="14597" max="14597" width="13.42578125" style="155" customWidth="1"/>
    <col min="14598" max="14598" width="14.85546875" style="155" customWidth="1"/>
    <col min="14599" max="14599" width="12.85546875" style="155" customWidth="1"/>
    <col min="14600" max="14600" width="11.28515625" style="155" customWidth="1"/>
    <col min="14601" max="14601" width="12.5703125" style="155" customWidth="1"/>
    <col min="14602" max="14602" width="12.140625" style="155" customWidth="1"/>
    <col min="14603" max="14603" width="13.28515625" style="155" customWidth="1"/>
    <col min="14604" max="14604" width="9.140625" style="155"/>
    <col min="14605" max="14605" width="12.140625" style="155" customWidth="1"/>
    <col min="14606" max="14606" width="9.140625" style="155"/>
    <col min="14607" max="14607" width="12.140625" style="155" customWidth="1"/>
    <col min="14608" max="14848" width="9.140625" style="155"/>
    <col min="14849" max="14849" width="15.7109375" style="155" customWidth="1"/>
    <col min="14850" max="14850" width="32" style="155" customWidth="1"/>
    <col min="14851" max="14851" width="12.85546875" style="155" customWidth="1"/>
    <col min="14852" max="14852" width="15.7109375" style="155" customWidth="1"/>
    <col min="14853" max="14853" width="13.42578125" style="155" customWidth="1"/>
    <col min="14854" max="14854" width="14.85546875" style="155" customWidth="1"/>
    <col min="14855" max="14855" width="12.85546875" style="155" customWidth="1"/>
    <col min="14856" max="14856" width="11.28515625" style="155" customWidth="1"/>
    <col min="14857" max="14857" width="12.5703125" style="155" customWidth="1"/>
    <col min="14858" max="14858" width="12.140625" style="155" customWidth="1"/>
    <col min="14859" max="14859" width="13.28515625" style="155" customWidth="1"/>
    <col min="14860" max="14860" width="9.140625" style="155"/>
    <col min="14861" max="14861" width="12.140625" style="155" customWidth="1"/>
    <col min="14862" max="14862" width="9.140625" style="155"/>
    <col min="14863" max="14863" width="12.140625" style="155" customWidth="1"/>
    <col min="14864" max="15104" width="9.140625" style="155"/>
    <col min="15105" max="15105" width="15.7109375" style="155" customWidth="1"/>
    <col min="15106" max="15106" width="32" style="155" customWidth="1"/>
    <col min="15107" max="15107" width="12.85546875" style="155" customWidth="1"/>
    <col min="15108" max="15108" width="15.7109375" style="155" customWidth="1"/>
    <col min="15109" max="15109" width="13.42578125" style="155" customWidth="1"/>
    <col min="15110" max="15110" width="14.85546875" style="155" customWidth="1"/>
    <col min="15111" max="15111" width="12.85546875" style="155" customWidth="1"/>
    <col min="15112" max="15112" width="11.28515625" style="155" customWidth="1"/>
    <col min="15113" max="15113" width="12.5703125" style="155" customWidth="1"/>
    <col min="15114" max="15114" width="12.140625" style="155" customWidth="1"/>
    <col min="15115" max="15115" width="13.28515625" style="155" customWidth="1"/>
    <col min="15116" max="15116" width="9.140625" style="155"/>
    <col min="15117" max="15117" width="12.140625" style="155" customWidth="1"/>
    <col min="15118" max="15118" width="9.140625" style="155"/>
    <col min="15119" max="15119" width="12.140625" style="155" customWidth="1"/>
    <col min="15120" max="15360" width="9.140625" style="155"/>
    <col min="15361" max="15361" width="15.7109375" style="155" customWidth="1"/>
    <col min="15362" max="15362" width="32" style="155" customWidth="1"/>
    <col min="15363" max="15363" width="12.85546875" style="155" customWidth="1"/>
    <col min="15364" max="15364" width="15.7109375" style="155" customWidth="1"/>
    <col min="15365" max="15365" width="13.42578125" style="155" customWidth="1"/>
    <col min="15366" max="15366" width="14.85546875" style="155" customWidth="1"/>
    <col min="15367" max="15367" width="12.85546875" style="155" customWidth="1"/>
    <col min="15368" max="15368" width="11.28515625" style="155" customWidth="1"/>
    <col min="15369" max="15369" width="12.5703125" style="155" customWidth="1"/>
    <col min="15370" max="15370" width="12.140625" style="155" customWidth="1"/>
    <col min="15371" max="15371" width="13.28515625" style="155" customWidth="1"/>
    <col min="15372" max="15372" width="9.140625" style="155"/>
    <col min="15373" max="15373" width="12.140625" style="155" customWidth="1"/>
    <col min="15374" max="15374" width="9.140625" style="155"/>
    <col min="15375" max="15375" width="12.140625" style="155" customWidth="1"/>
    <col min="15376" max="15616" width="9.140625" style="155"/>
    <col min="15617" max="15617" width="15.7109375" style="155" customWidth="1"/>
    <col min="15618" max="15618" width="32" style="155" customWidth="1"/>
    <col min="15619" max="15619" width="12.85546875" style="155" customWidth="1"/>
    <col min="15620" max="15620" width="15.7109375" style="155" customWidth="1"/>
    <col min="15621" max="15621" width="13.42578125" style="155" customWidth="1"/>
    <col min="15622" max="15622" width="14.85546875" style="155" customWidth="1"/>
    <col min="15623" max="15623" width="12.85546875" style="155" customWidth="1"/>
    <col min="15624" max="15624" width="11.28515625" style="155" customWidth="1"/>
    <col min="15625" max="15625" width="12.5703125" style="155" customWidth="1"/>
    <col min="15626" max="15626" width="12.140625" style="155" customWidth="1"/>
    <col min="15627" max="15627" width="13.28515625" style="155" customWidth="1"/>
    <col min="15628" max="15628" width="9.140625" style="155"/>
    <col min="15629" max="15629" width="12.140625" style="155" customWidth="1"/>
    <col min="15630" max="15630" width="9.140625" style="155"/>
    <col min="15631" max="15631" width="12.140625" style="155" customWidth="1"/>
    <col min="15632" max="15872" width="9.140625" style="155"/>
    <col min="15873" max="15873" width="15.7109375" style="155" customWidth="1"/>
    <col min="15874" max="15874" width="32" style="155" customWidth="1"/>
    <col min="15875" max="15875" width="12.85546875" style="155" customWidth="1"/>
    <col min="15876" max="15876" width="15.7109375" style="155" customWidth="1"/>
    <col min="15877" max="15877" width="13.42578125" style="155" customWidth="1"/>
    <col min="15878" max="15878" width="14.85546875" style="155" customWidth="1"/>
    <col min="15879" max="15879" width="12.85546875" style="155" customWidth="1"/>
    <col min="15880" max="15880" width="11.28515625" style="155" customWidth="1"/>
    <col min="15881" max="15881" width="12.5703125" style="155" customWidth="1"/>
    <col min="15882" max="15882" width="12.140625" style="155" customWidth="1"/>
    <col min="15883" max="15883" width="13.28515625" style="155" customWidth="1"/>
    <col min="15884" max="15884" width="9.140625" style="155"/>
    <col min="15885" max="15885" width="12.140625" style="155" customWidth="1"/>
    <col min="15886" max="15886" width="9.140625" style="155"/>
    <col min="15887" max="15887" width="12.140625" style="155" customWidth="1"/>
    <col min="15888" max="16128" width="9.140625" style="155"/>
    <col min="16129" max="16129" width="15.7109375" style="155" customWidth="1"/>
    <col min="16130" max="16130" width="32" style="155" customWidth="1"/>
    <col min="16131" max="16131" width="12.85546875" style="155" customWidth="1"/>
    <col min="16132" max="16132" width="15.7109375" style="155" customWidth="1"/>
    <col min="16133" max="16133" width="13.42578125" style="155" customWidth="1"/>
    <col min="16134" max="16134" width="14.85546875" style="155" customWidth="1"/>
    <col min="16135" max="16135" width="12.85546875" style="155" customWidth="1"/>
    <col min="16136" max="16136" width="11.28515625" style="155" customWidth="1"/>
    <col min="16137" max="16137" width="12.5703125" style="155" customWidth="1"/>
    <col min="16138" max="16138" width="12.140625" style="155" customWidth="1"/>
    <col min="16139" max="16139" width="13.28515625" style="155" customWidth="1"/>
    <col min="16140" max="16140" width="9.140625" style="155"/>
    <col min="16141" max="16141" width="12.140625" style="155" customWidth="1"/>
    <col min="16142" max="16142" width="9.140625" style="155"/>
    <col min="16143" max="16143" width="12.140625" style="155" customWidth="1"/>
    <col min="16144" max="16384" width="9.140625" style="155"/>
  </cols>
  <sheetData>
    <row r="1" spans="1:8" ht="15" customHeight="1" thickBot="1">
      <c r="A1" s="325" t="s">
        <v>332</v>
      </c>
      <c r="B1" s="325"/>
      <c r="C1" s="325"/>
      <c r="D1" s="325"/>
      <c r="E1" s="325"/>
      <c r="F1" s="325"/>
    </row>
    <row r="2" spans="1:8" ht="15.75" thickBot="1">
      <c r="A2" s="325"/>
      <c r="B2" s="325"/>
      <c r="C2" s="325"/>
      <c r="D2" s="325"/>
      <c r="E2" s="325"/>
      <c r="F2" s="325"/>
    </row>
    <row r="3" spans="1:8">
      <c r="A3" s="326"/>
      <c r="B3" s="326"/>
      <c r="C3" s="326"/>
      <c r="D3" s="326"/>
      <c r="E3" s="326"/>
      <c r="F3" s="326"/>
    </row>
    <row r="4" spans="1:8" ht="45">
      <c r="A4" s="259" t="s">
        <v>175</v>
      </c>
      <c r="B4" s="259" t="s">
        <v>176</v>
      </c>
      <c r="C4" s="259" t="s">
        <v>177</v>
      </c>
      <c r="D4" s="259" t="s">
        <v>178</v>
      </c>
      <c r="E4" s="259" t="s">
        <v>179</v>
      </c>
      <c r="F4" s="259" t="s">
        <v>180</v>
      </c>
      <c r="G4" s="156"/>
      <c r="H4" s="156"/>
    </row>
    <row r="5" spans="1:8" ht="15.75" customHeight="1">
      <c r="A5" s="327" t="s">
        <v>15</v>
      </c>
      <c r="B5" s="260"/>
      <c r="C5" s="259" t="s">
        <v>181</v>
      </c>
      <c r="D5" s="260"/>
      <c r="E5" s="261"/>
      <c r="F5" s="262"/>
      <c r="G5" s="156"/>
      <c r="H5" s="156"/>
    </row>
    <row r="6" spans="1:8">
      <c r="A6" s="327"/>
      <c r="B6" s="259" t="s">
        <v>182</v>
      </c>
      <c r="C6" s="259">
        <f>C7+C21+C34+C48</f>
        <v>1</v>
      </c>
      <c r="D6" s="260"/>
      <c r="E6" s="261"/>
      <c r="F6" s="263">
        <f>F5</f>
        <v>0</v>
      </c>
      <c r="G6" s="156"/>
      <c r="H6" s="156"/>
    </row>
    <row r="7" spans="1:8" ht="65.45" customHeight="1">
      <c r="A7" s="257" t="s">
        <v>234</v>
      </c>
      <c r="B7" s="264" t="s">
        <v>183</v>
      </c>
      <c r="C7" s="327">
        <v>1</v>
      </c>
      <c r="D7" s="265">
        <f>2*2*C7</f>
        <v>4</v>
      </c>
      <c r="E7" s="266">
        <v>30</v>
      </c>
      <c r="F7" s="266">
        <f>D7*E7</f>
        <v>120</v>
      </c>
      <c r="G7" s="156"/>
      <c r="H7" s="156"/>
    </row>
    <row r="8" spans="1:8" ht="35.85" hidden="1" customHeight="1" thickBot="1">
      <c r="A8" s="257"/>
      <c r="B8" s="265" t="s">
        <v>184</v>
      </c>
      <c r="C8" s="327"/>
      <c r="D8" s="265">
        <v>0</v>
      </c>
      <c r="E8" s="266">
        <v>35</v>
      </c>
      <c r="F8" s="266">
        <f>D8*E8</f>
        <v>0</v>
      </c>
      <c r="G8" s="156"/>
      <c r="H8" s="156"/>
    </row>
    <row r="9" spans="1:8" ht="42.75" hidden="1">
      <c r="A9" s="257"/>
      <c r="B9" s="265" t="s">
        <v>185</v>
      </c>
      <c r="C9" s="327"/>
      <c r="D9" s="267">
        <v>0</v>
      </c>
      <c r="E9" s="268">
        <v>45</v>
      </c>
      <c r="F9" s="266">
        <f>D9*E9</f>
        <v>0</v>
      </c>
      <c r="G9" s="156"/>
      <c r="H9" s="156"/>
    </row>
    <row r="10" spans="1:8" ht="42.75" hidden="1">
      <c r="A10" s="257"/>
      <c r="B10" s="265" t="s">
        <v>233</v>
      </c>
      <c r="C10" s="327"/>
      <c r="D10" s="269">
        <v>0</v>
      </c>
      <c r="E10" s="266">
        <v>40</v>
      </c>
      <c r="F10" s="266">
        <f>C7*D10*E10</f>
        <v>0</v>
      </c>
      <c r="G10" s="156"/>
      <c r="H10" s="156"/>
    </row>
    <row r="11" spans="1:8" ht="28.5" hidden="1">
      <c r="A11" s="257"/>
      <c r="B11" s="265" t="s">
        <v>186</v>
      </c>
      <c r="C11" s="327"/>
      <c r="D11" s="269">
        <v>0</v>
      </c>
      <c r="E11" s="266">
        <v>10</v>
      </c>
      <c r="F11" s="266">
        <f>C7*D11*E11</f>
        <v>0</v>
      </c>
      <c r="G11" s="156"/>
      <c r="H11" s="156"/>
    </row>
    <row r="12" spans="1:8" ht="33" hidden="1" customHeight="1" thickBot="1">
      <c r="A12" s="257"/>
      <c r="B12" s="265" t="s">
        <v>235</v>
      </c>
      <c r="C12" s="327"/>
      <c r="D12" s="269">
        <v>0</v>
      </c>
      <c r="E12" s="266">
        <v>4</v>
      </c>
      <c r="F12" s="266">
        <f>C7*D12*E12</f>
        <v>0</v>
      </c>
      <c r="G12" s="156"/>
      <c r="H12" s="156"/>
    </row>
    <row r="13" spans="1:8" ht="59.25" hidden="1" customHeight="1" thickBot="1">
      <c r="A13" s="257"/>
      <c r="B13" s="265" t="s">
        <v>236</v>
      </c>
      <c r="C13" s="327"/>
      <c r="D13" s="269">
        <v>0</v>
      </c>
      <c r="E13" s="270">
        <v>0.8</v>
      </c>
      <c r="F13" s="266">
        <f>D13*E13</f>
        <v>0</v>
      </c>
      <c r="G13" s="156"/>
      <c r="H13" s="156"/>
    </row>
    <row r="14" spans="1:8" ht="42.75" hidden="1">
      <c r="A14" s="257"/>
      <c r="B14" s="265" t="s">
        <v>258</v>
      </c>
      <c r="C14" s="327"/>
      <c r="D14" s="269">
        <v>0</v>
      </c>
      <c r="E14" s="266">
        <v>20</v>
      </c>
      <c r="F14" s="266">
        <f>E14*D14</f>
        <v>0</v>
      </c>
      <c r="G14" s="156"/>
      <c r="H14" s="156"/>
    </row>
    <row r="15" spans="1:8" ht="30.6" hidden="1" customHeight="1" thickBot="1">
      <c r="A15" s="257"/>
      <c r="B15" s="265" t="s">
        <v>237</v>
      </c>
      <c r="C15" s="327"/>
      <c r="D15" s="269">
        <v>0</v>
      </c>
      <c r="E15" s="266">
        <v>8</v>
      </c>
      <c r="F15" s="266">
        <f>C7*D15*E15</f>
        <v>0</v>
      </c>
      <c r="G15" s="156"/>
      <c r="H15" s="156"/>
    </row>
    <row r="16" spans="1:8" ht="30.6" hidden="1" customHeight="1" thickBot="1">
      <c r="A16" s="257"/>
      <c r="B16" s="265" t="s">
        <v>190</v>
      </c>
      <c r="C16" s="327"/>
      <c r="D16" s="269">
        <v>0</v>
      </c>
      <c r="E16" s="266">
        <v>9</v>
      </c>
      <c r="F16" s="266">
        <f>D16*E16</f>
        <v>0</v>
      </c>
      <c r="G16" s="156"/>
      <c r="H16" s="156"/>
    </row>
    <row r="17" spans="1:8" ht="30.6" hidden="1" customHeight="1" thickBot="1">
      <c r="A17" s="257"/>
      <c r="B17" s="265" t="s">
        <v>191</v>
      </c>
      <c r="C17" s="327"/>
      <c r="D17" s="269">
        <v>0</v>
      </c>
      <c r="E17" s="271">
        <f>40/100</f>
        <v>0.4</v>
      </c>
      <c r="F17" s="266">
        <f>D17*E17</f>
        <v>0</v>
      </c>
      <c r="G17" s="156"/>
      <c r="H17" s="156"/>
    </row>
    <row r="18" spans="1:8" ht="30.6" hidden="1" customHeight="1" thickBot="1">
      <c r="A18" s="257"/>
      <c r="B18" s="265" t="s">
        <v>192</v>
      </c>
      <c r="C18" s="327"/>
      <c r="D18" s="269">
        <v>0</v>
      </c>
      <c r="E18" s="266">
        <v>10</v>
      </c>
      <c r="F18" s="266">
        <f>D18*E18</f>
        <v>0</v>
      </c>
      <c r="G18" s="156"/>
      <c r="H18" s="156"/>
    </row>
    <row r="19" spans="1:8" ht="62.25" hidden="1" customHeight="1" thickBot="1">
      <c r="A19" s="257"/>
      <c r="B19" s="265" t="s">
        <v>193</v>
      </c>
      <c r="C19" s="327"/>
      <c r="D19" s="269">
        <v>0</v>
      </c>
      <c r="E19" s="266">
        <v>510</v>
      </c>
      <c r="F19" s="266">
        <f>D19*E19</f>
        <v>0</v>
      </c>
      <c r="G19" s="156"/>
      <c r="H19" s="156"/>
    </row>
    <row r="20" spans="1:8" ht="31.5">
      <c r="A20" s="257"/>
      <c r="B20" s="272" t="s">
        <v>238</v>
      </c>
      <c r="C20" s="259">
        <v>0</v>
      </c>
      <c r="D20" s="267"/>
      <c r="E20" s="273"/>
      <c r="F20" s="274">
        <f>SUM(F7:F19)</f>
        <v>120</v>
      </c>
      <c r="G20" s="156"/>
      <c r="H20" s="156"/>
    </row>
    <row r="21" spans="1:8" ht="39" hidden="1" customHeight="1" thickBot="1">
      <c r="A21" s="328"/>
      <c r="B21" s="160" t="s">
        <v>194</v>
      </c>
      <c r="C21" s="328">
        <v>0</v>
      </c>
      <c r="D21" s="258">
        <f>(20/10*1)</f>
        <v>2</v>
      </c>
      <c r="E21" s="159">
        <v>42</v>
      </c>
      <c r="F21" s="159">
        <f>C21*D21*E21</f>
        <v>0</v>
      </c>
      <c r="G21" s="156"/>
      <c r="H21" s="156"/>
    </row>
    <row r="22" spans="1:8" ht="35.85" hidden="1" customHeight="1" thickBot="1">
      <c r="A22" s="329"/>
      <c r="B22" s="160" t="s">
        <v>195</v>
      </c>
      <c r="C22" s="329"/>
      <c r="D22" s="158">
        <f>(20/10*1)</f>
        <v>2</v>
      </c>
      <c r="E22" s="159">
        <v>42</v>
      </c>
      <c r="F22" s="159">
        <f>C21*D22*E22</f>
        <v>0</v>
      </c>
      <c r="G22" s="156"/>
      <c r="H22" s="156"/>
    </row>
    <row r="23" spans="1:8" ht="43.5" hidden="1" thickBot="1">
      <c r="A23" s="329"/>
      <c r="B23" s="160" t="s">
        <v>196</v>
      </c>
      <c r="C23" s="329"/>
      <c r="D23" s="161">
        <f>(10/10*1)</f>
        <v>1</v>
      </c>
      <c r="E23" s="162">
        <v>62.86</v>
      </c>
      <c r="F23" s="159">
        <f>C21*D23*E23</f>
        <v>0</v>
      </c>
      <c r="G23" s="156"/>
      <c r="H23" s="156"/>
    </row>
    <row r="24" spans="1:8" ht="29.25" hidden="1" thickBot="1">
      <c r="A24" s="329"/>
      <c r="B24" s="160" t="s">
        <v>197</v>
      </c>
      <c r="C24" s="329"/>
      <c r="D24" s="163">
        <f>(10/10*1)</f>
        <v>1</v>
      </c>
      <c r="E24" s="159">
        <v>2.61</v>
      </c>
      <c r="F24" s="159">
        <f>C21*D24*E24</f>
        <v>0</v>
      </c>
      <c r="G24" s="156"/>
      <c r="H24" s="156"/>
    </row>
    <row r="25" spans="1:8" ht="29.25" hidden="1" thickBot="1">
      <c r="A25" s="329"/>
      <c r="B25" s="160" t="s">
        <v>186</v>
      </c>
      <c r="C25" s="329"/>
      <c r="D25" s="163">
        <f>(10/10*1)</f>
        <v>1</v>
      </c>
      <c r="E25" s="159">
        <v>4</v>
      </c>
      <c r="F25" s="159">
        <f>C21*D25*E25</f>
        <v>0</v>
      </c>
      <c r="G25" s="156"/>
      <c r="H25" s="156"/>
    </row>
    <row r="26" spans="1:8" ht="29.25" hidden="1" thickBot="1">
      <c r="A26" s="329"/>
      <c r="B26" s="160" t="s">
        <v>187</v>
      </c>
      <c r="C26" s="329"/>
      <c r="D26" s="163">
        <f>(20/10*1)</f>
        <v>2</v>
      </c>
      <c r="E26" s="159">
        <v>2.27</v>
      </c>
      <c r="F26" s="159">
        <f>C21*D26*E26</f>
        <v>0</v>
      </c>
      <c r="G26" s="156"/>
      <c r="H26" s="156"/>
    </row>
    <row r="27" spans="1:8" ht="29.25" hidden="1" thickBot="1">
      <c r="A27" s="329"/>
      <c r="B27" s="160" t="s">
        <v>188</v>
      </c>
      <c r="C27" s="329"/>
      <c r="D27" s="163">
        <f>4/8*1</f>
        <v>0.5</v>
      </c>
      <c r="E27" s="159">
        <v>42</v>
      </c>
      <c r="F27" s="159">
        <f>C21*D27*E27</f>
        <v>0</v>
      </c>
      <c r="G27" s="156"/>
      <c r="H27" s="156"/>
    </row>
    <row r="28" spans="1:8" ht="30.6" hidden="1" customHeight="1" thickBot="1">
      <c r="A28" s="329"/>
      <c r="B28" s="160" t="s">
        <v>189</v>
      </c>
      <c r="C28" s="329"/>
      <c r="D28" s="163">
        <f>10/10*1</f>
        <v>1</v>
      </c>
      <c r="E28" s="159">
        <v>2.85</v>
      </c>
      <c r="F28" s="159">
        <f>C21*D28*E28</f>
        <v>0</v>
      </c>
      <c r="G28" s="156"/>
      <c r="H28" s="156"/>
    </row>
    <row r="29" spans="1:8" ht="30.6" hidden="1" customHeight="1" thickBot="1">
      <c r="A29" s="329"/>
      <c r="B29" s="160" t="s">
        <v>190</v>
      </c>
      <c r="C29" s="329"/>
      <c r="D29" s="163">
        <f>30/10*1</f>
        <v>3</v>
      </c>
      <c r="E29" s="159"/>
      <c r="F29" s="159"/>
      <c r="G29" s="156"/>
      <c r="H29" s="156"/>
    </row>
    <row r="30" spans="1:8" ht="30.6" hidden="1" customHeight="1" thickBot="1">
      <c r="A30" s="329"/>
      <c r="B30" s="160" t="s">
        <v>191</v>
      </c>
      <c r="C30" s="329"/>
      <c r="D30" s="163">
        <f>(200/10*1)*12</f>
        <v>240</v>
      </c>
      <c r="E30" s="159"/>
      <c r="F30" s="159"/>
      <c r="G30" s="156"/>
      <c r="H30" s="156"/>
    </row>
    <row r="31" spans="1:8" ht="30.6" hidden="1" customHeight="1" thickBot="1">
      <c r="A31" s="329"/>
      <c r="B31" s="160" t="s">
        <v>192</v>
      </c>
      <c r="C31" s="329"/>
      <c r="D31" s="163">
        <f>10/10*1</f>
        <v>1</v>
      </c>
      <c r="E31" s="159"/>
      <c r="F31" s="159"/>
      <c r="G31" s="156"/>
      <c r="H31" s="156"/>
    </row>
    <row r="32" spans="1:8" ht="62.25" hidden="1" customHeight="1" thickBot="1">
      <c r="A32" s="329"/>
      <c r="B32" s="160" t="s">
        <v>193</v>
      </c>
      <c r="C32" s="329"/>
      <c r="D32" s="163">
        <f>4/8*1</f>
        <v>0.5</v>
      </c>
      <c r="E32" s="159">
        <v>188</v>
      </c>
      <c r="F32" s="159">
        <f>C21*D32*E32</f>
        <v>0</v>
      </c>
      <c r="G32" s="156"/>
      <c r="H32" s="156"/>
    </row>
    <row r="33" spans="1:16" ht="32.25" hidden="1" thickBot="1">
      <c r="A33" s="329"/>
      <c r="B33" s="164" t="s">
        <v>198</v>
      </c>
      <c r="C33" s="165" t="s">
        <v>181</v>
      </c>
      <c r="D33" s="161"/>
      <c r="E33" s="166"/>
      <c r="F33" s="167">
        <f>SUM(F21:F32)</f>
        <v>0</v>
      </c>
      <c r="G33" s="156"/>
      <c r="H33" s="156"/>
    </row>
    <row r="34" spans="1:16" ht="42" hidden="1" customHeight="1" thickBot="1">
      <c r="A34" s="329" t="s">
        <v>172</v>
      </c>
      <c r="B34" s="157" t="s">
        <v>183</v>
      </c>
      <c r="C34" s="330">
        <v>0</v>
      </c>
      <c r="D34" s="158">
        <v>0</v>
      </c>
      <c r="E34" s="159">
        <v>30</v>
      </c>
      <c r="F34" s="159">
        <f>C34*D34*E34</f>
        <v>0</v>
      </c>
      <c r="G34" s="168"/>
      <c r="H34" s="168"/>
      <c r="I34" s="169"/>
      <c r="J34" s="169"/>
      <c r="K34" s="169"/>
      <c r="L34" s="169"/>
      <c r="M34" s="169"/>
      <c r="N34" s="169"/>
      <c r="O34" s="170"/>
    </row>
    <row r="35" spans="1:16" ht="42.75" hidden="1" customHeight="1" thickBot="1">
      <c r="A35" s="329"/>
      <c r="B35" s="160" t="s">
        <v>184</v>
      </c>
      <c r="C35" s="330"/>
      <c r="D35" s="158">
        <v>0</v>
      </c>
      <c r="E35" s="159">
        <v>42</v>
      </c>
      <c r="F35" s="159">
        <f>C34*D35*E35</f>
        <v>0</v>
      </c>
      <c r="G35" s="156"/>
      <c r="H35" s="168"/>
      <c r="I35" s="169"/>
      <c r="J35" s="169"/>
      <c r="K35" s="169"/>
      <c r="L35" s="169"/>
      <c r="M35" s="169"/>
      <c r="N35" s="169"/>
      <c r="O35" s="169"/>
      <c r="P35" s="170"/>
    </row>
    <row r="36" spans="1:16" s="203" customFormat="1" ht="42.75" hidden="1" customHeight="1" thickBot="1">
      <c r="A36" s="329"/>
      <c r="B36" s="160" t="s">
        <v>239</v>
      </c>
      <c r="C36" s="330"/>
      <c r="D36" s="158">
        <v>0</v>
      </c>
      <c r="E36" s="159">
        <v>80</v>
      </c>
      <c r="F36" s="159">
        <f>D36*E36</f>
        <v>0</v>
      </c>
      <c r="G36" s="156"/>
      <c r="H36" s="168"/>
      <c r="I36" s="169"/>
      <c r="J36" s="169"/>
      <c r="K36" s="169"/>
      <c r="L36" s="169"/>
      <c r="M36" s="169"/>
      <c r="N36" s="169"/>
      <c r="O36" s="169"/>
      <c r="P36" s="170"/>
    </row>
    <row r="37" spans="1:16" ht="29.25" hidden="1" thickBot="1">
      <c r="A37" s="329"/>
      <c r="B37" s="160" t="s">
        <v>240</v>
      </c>
      <c r="C37" s="330"/>
      <c r="D37" s="158">
        <v>0</v>
      </c>
      <c r="E37" s="171">
        <v>9</v>
      </c>
      <c r="F37" s="159">
        <f>C34*D37*E37</f>
        <v>0</v>
      </c>
      <c r="G37" s="156"/>
      <c r="H37" s="168"/>
      <c r="I37" s="169"/>
      <c r="J37" s="169"/>
      <c r="K37" s="169"/>
      <c r="L37" s="169"/>
      <c r="M37" s="169"/>
      <c r="N37" s="169"/>
      <c r="O37" s="169"/>
      <c r="P37" s="170"/>
    </row>
    <row r="38" spans="1:16" ht="29.25" hidden="1" thickBot="1">
      <c r="A38" s="329"/>
      <c r="B38" s="172" t="s">
        <v>241</v>
      </c>
      <c r="C38" s="330"/>
      <c r="D38" s="158">
        <v>0</v>
      </c>
      <c r="E38" s="206">
        <v>0.72</v>
      </c>
      <c r="F38" s="159">
        <f t="shared" ref="F38:F43" si="0">D38*E38</f>
        <v>0</v>
      </c>
      <c r="G38" s="156"/>
      <c r="H38" s="168"/>
      <c r="I38" s="169"/>
      <c r="J38" s="169"/>
      <c r="K38" s="169"/>
      <c r="L38" s="169"/>
      <c r="M38" s="169"/>
      <c r="N38" s="169"/>
      <c r="O38" s="170"/>
    </row>
    <row r="39" spans="1:16" ht="29.25" hidden="1" thickBot="1">
      <c r="A39" s="329"/>
      <c r="B39" s="172" t="s">
        <v>200</v>
      </c>
      <c r="C39" s="330"/>
      <c r="D39" s="158">
        <v>0</v>
      </c>
      <c r="E39" s="159">
        <v>66</v>
      </c>
      <c r="F39" s="159">
        <f t="shared" si="0"/>
        <v>0</v>
      </c>
      <c r="G39" s="156"/>
      <c r="H39" s="168"/>
      <c r="I39" s="169"/>
      <c r="J39" s="169"/>
      <c r="K39" s="169"/>
      <c r="L39" s="169"/>
      <c r="M39" s="169"/>
      <c r="N39" s="169"/>
      <c r="O39" s="170"/>
    </row>
    <row r="40" spans="1:16" ht="29.25" hidden="1" thickBot="1">
      <c r="A40" s="329"/>
      <c r="B40" s="172" t="s">
        <v>257</v>
      </c>
      <c r="C40" s="330"/>
      <c r="D40" s="158">
        <v>0</v>
      </c>
      <c r="E40" s="159">
        <v>40</v>
      </c>
      <c r="F40" s="159">
        <f t="shared" si="0"/>
        <v>0</v>
      </c>
      <c r="G40" s="156"/>
      <c r="H40" s="168"/>
      <c r="I40" s="169"/>
      <c r="J40" s="169"/>
      <c r="K40" s="169"/>
      <c r="L40" s="169"/>
      <c r="M40" s="169"/>
      <c r="N40" s="169"/>
      <c r="O40" s="170"/>
    </row>
    <row r="41" spans="1:16" ht="29.25" hidden="1" thickBot="1">
      <c r="A41" s="329"/>
      <c r="B41" s="172" t="s">
        <v>202</v>
      </c>
      <c r="C41" s="330"/>
      <c r="D41" s="158">
        <v>0</v>
      </c>
      <c r="E41" s="159">
        <v>38</v>
      </c>
      <c r="F41" s="159">
        <f t="shared" si="0"/>
        <v>0</v>
      </c>
      <c r="G41" s="156"/>
      <c r="H41" s="168"/>
      <c r="I41" s="169"/>
      <c r="J41" s="169"/>
      <c r="K41" s="169"/>
      <c r="L41" s="169"/>
      <c r="M41" s="169"/>
      <c r="N41" s="169"/>
      <c r="O41" s="170"/>
    </row>
    <row r="42" spans="1:16" ht="29.25" hidden="1" thickBot="1">
      <c r="A42" s="329"/>
      <c r="B42" s="172" t="s">
        <v>244</v>
      </c>
      <c r="C42" s="330"/>
      <c r="D42" s="158">
        <v>0</v>
      </c>
      <c r="E42" s="159">
        <v>95</v>
      </c>
      <c r="F42" s="159">
        <f t="shared" si="0"/>
        <v>0</v>
      </c>
      <c r="G42" s="156"/>
      <c r="H42" s="168"/>
      <c r="I42" s="169"/>
      <c r="J42" s="169"/>
      <c r="K42" s="169"/>
      <c r="L42" s="169"/>
      <c r="M42" s="169"/>
      <c r="N42" s="169"/>
      <c r="O42" s="170"/>
    </row>
    <row r="43" spans="1:16" ht="15.75" hidden="1" thickBot="1">
      <c r="A43" s="329"/>
      <c r="B43" s="172" t="s">
        <v>243</v>
      </c>
      <c r="C43" s="330"/>
      <c r="D43" s="158">
        <v>0</v>
      </c>
      <c r="E43" s="204">
        <v>0.15</v>
      </c>
      <c r="F43" s="159">
        <f t="shared" si="0"/>
        <v>0</v>
      </c>
      <c r="G43" s="156"/>
      <c r="H43" s="168"/>
      <c r="I43" s="169"/>
      <c r="J43" s="169"/>
      <c r="K43" s="169"/>
      <c r="L43" s="169"/>
      <c r="M43" s="169"/>
      <c r="N43" s="169"/>
      <c r="O43" s="170"/>
    </row>
    <row r="44" spans="1:16" ht="29.25" hidden="1" thickBot="1">
      <c r="A44" s="329"/>
      <c r="B44" s="172" t="s">
        <v>205</v>
      </c>
      <c r="C44" s="330"/>
      <c r="D44" s="158">
        <v>0</v>
      </c>
      <c r="E44" s="159">
        <v>8</v>
      </c>
      <c r="F44" s="159">
        <f>E44*D44</f>
        <v>0</v>
      </c>
      <c r="G44" s="156"/>
      <c r="H44" s="168"/>
      <c r="I44" s="169"/>
      <c r="J44" s="169"/>
      <c r="K44" s="169"/>
      <c r="L44" s="169"/>
      <c r="M44" s="169"/>
      <c r="N44" s="169"/>
      <c r="O44" s="170"/>
    </row>
    <row r="45" spans="1:16" ht="43.5" hidden="1" thickBot="1">
      <c r="A45" s="329"/>
      <c r="B45" s="172" t="s">
        <v>206</v>
      </c>
      <c r="C45" s="330"/>
      <c r="D45" s="158">
        <v>0</v>
      </c>
      <c r="E45" s="204">
        <v>0.8</v>
      </c>
      <c r="F45" s="159">
        <f>E45*D45</f>
        <v>0</v>
      </c>
      <c r="G45" s="156"/>
      <c r="H45" s="168"/>
      <c r="I45" s="169"/>
      <c r="J45" s="169"/>
      <c r="K45" s="169"/>
      <c r="L45" s="169"/>
      <c r="M45" s="169"/>
      <c r="N45" s="169"/>
      <c r="O45" s="170"/>
    </row>
    <row r="46" spans="1:16" ht="29.25" hidden="1" thickBot="1">
      <c r="A46" s="329"/>
      <c r="B46" s="160" t="s">
        <v>186</v>
      </c>
      <c r="C46" s="330"/>
      <c r="D46" s="158">
        <v>0</v>
      </c>
      <c r="E46" s="159">
        <v>10</v>
      </c>
      <c r="F46" s="159">
        <f>D46*E46</f>
        <v>0</v>
      </c>
      <c r="G46" s="156"/>
      <c r="H46" s="168"/>
      <c r="I46" s="169"/>
      <c r="J46" s="169"/>
      <c r="K46" s="169"/>
      <c r="L46" s="169"/>
      <c r="M46" s="169"/>
      <c r="N46" s="169"/>
      <c r="O46" s="170"/>
    </row>
    <row r="47" spans="1:16" ht="32.25" hidden="1" thickBot="1">
      <c r="A47" s="329"/>
      <c r="B47" s="164" t="s">
        <v>207</v>
      </c>
      <c r="C47" s="165">
        <f>C34</f>
        <v>0</v>
      </c>
      <c r="D47" s="161"/>
      <c r="E47" s="173"/>
      <c r="F47" s="167">
        <f>SUM(F34:F46)</f>
        <v>0</v>
      </c>
      <c r="G47" s="156"/>
      <c r="H47" s="156"/>
    </row>
    <row r="48" spans="1:16" ht="42" hidden="1" customHeight="1" thickBot="1">
      <c r="A48" s="329" t="s">
        <v>208</v>
      </c>
      <c r="B48" s="157" t="s">
        <v>183</v>
      </c>
      <c r="C48" s="330">
        <v>0</v>
      </c>
      <c r="D48" s="158">
        <v>0</v>
      </c>
      <c r="E48" s="159">
        <v>30</v>
      </c>
      <c r="F48" s="159">
        <f>D48*E48</f>
        <v>0</v>
      </c>
      <c r="G48" s="168"/>
      <c r="H48" s="168"/>
      <c r="I48" s="169"/>
      <c r="J48" s="169"/>
      <c r="K48" s="169"/>
      <c r="L48" s="169"/>
      <c r="M48" s="169"/>
      <c r="N48" s="169"/>
      <c r="O48" s="170"/>
    </row>
    <row r="49" spans="1:16" s="203" customFormat="1" ht="42" hidden="1" customHeight="1" thickBot="1">
      <c r="A49" s="329"/>
      <c r="B49" s="160" t="s">
        <v>184</v>
      </c>
      <c r="C49" s="330"/>
      <c r="D49" s="158">
        <v>0</v>
      </c>
      <c r="E49" s="159">
        <v>42</v>
      </c>
      <c r="F49" s="159">
        <f>D49*E49</f>
        <v>0</v>
      </c>
      <c r="G49" s="168"/>
      <c r="H49" s="168"/>
      <c r="I49" s="169"/>
      <c r="J49" s="169"/>
      <c r="K49" s="169"/>
      <c r="L49" s="169"/>
      <c r="M49" s="169"/>
      <c r="N49" s="169"/>
      <c r="O49" s="170"/>
    </row>
    <row r="50" spans="1:16" ht="42.75" hidden="1" customHeight="1" thickBot="1">
      <c r="A50" s="329"/>
      <c r="B50" s="160" t="s">
        <v>239</v>
      </c>
      <c r="C50" s="330"/>
      <c r="D50" s="158">
        <v>0</v>
      </c>
      <c r="E50" s="159">
        <v>80</v>
      </c>
      <c r="F50" s="159">
        <f>D50*E50</f>
        <v>0</v>
      </c>
      <c r="G50" s="156"/>
      <c r="H50" s="168"/>
      <c r="I50" s="169"/>
      <c r="J50" s="169"/>
      <c r="K50" s="169"/>
      <c r="L50" s="169"/>
      <c r="M50" s="169"/>
      <c r="N50" s="169"/>
      <c r="O50" s="169"/>
      <c r="P50" s="170"/>
    </row>
    <row r="51" spans="1:16" ht="29.25" hidden="1" thickBot="1">
      <c r="A51" s="329"/>
      <c r="B51" s="160" t="s">
        <v>256</v>
      </c>
      <c r="C51" s="330"/>
      <c r="D51" s="158">
        <v>0</v>
      </c>
      <c r="E51" s="171">
        <v>9</v>
      </c>
      <c r="F51" s="159">
        <f>D51*E51</f>
        <v>0</v>
      </c>
      <c r="G51" s="156"/>
      <c r="H51" s="168"/>
      <c r="I51" s="169"/>
      <c r="J51" s="169"/>
      <c r="K51" s="169"/>
      <c r="L51" s="169"/>
      <c r="M51" s="169"/>
      <c r="N51" s="169"/>
      <c r="O51" s="169"/>
      <c r="P51" s="170"/>
    </row>
    <row r="52" spans="1:16" ht="15.75" hidden="1" thickBot="1">
      <c r="A52" s="329"/>
      <c r="B52" s="172" t="s">
        <v>199</v>
      </c>
      <c r="C52" s="330"/>
      <c r="D52" s="158">
        <v>0</v>
      </c>
      <c r="E52" s="204">
        <v>0.72</v>
      </c>
      <c r="F52" s="159">
        <f t="shared" ref="F52:F60" si="1">D52*E52</f>
        <v>0</v>
      </c>
      <c r="G52" s="156"/>
      <c r="H52" s="168"/>
      <c r="I52" s="169"/>
      <c r="J52" s="169"/>
      <c r="K52" s="169"/>
      <c r="L52" s="169"/>
      <c r="M52" s="169"/>
      <c r="N52" s="169"/>
      <c r="O52" s="170"/>
    </row>
    <row r="53" spans="1:16" ht="29.25" hidden="1" thickBot="1">
      <c r="A53" s="329"/>
      <c r="B53" s="172" t="s">
        <v>200</v>
      </c>
      <c r="C53" s="330"/>
      <c r="D53" s="158">
        <v>0</v>
      </c>
      <c r="E53" s="159">
        <v>66</v>
      </c>
      <c r="F53" s="159">
        <f t="shared" si="1"/>
        <v>0</v>
      </c>
      <c r="G53" s="156"/>
      <c r="H53" s="168"/>
      <c r="I53" s="169"/>
      <c r="J53" s="169"/>
      <c r="K53" s="169"/>
      <c r="L53" s="169"/>
      <c r="M53" s="169"/>
      <c r="N53" s="169"/>
      <c r="O53" s="170"/>
    </row>
    <row r="54" spans="1:16" ht="29.25" hidden="1" thickBot="1">
      <c r="A54" s="329"/>
      <c r="B54" s="172" t="s">
        <v>201</v>
      </c>
      <c r="C54" s="330"/>
      <c r="D54" s="158">
        <v>0</v>
      </c>
      <c r="E54" s="159">
        <v>40</v>
      </c>
      <c r="F54" s="159">
        <f t="shared" si="1"/>
        <v>0</v>
      </c>
      <c r="G54" s="156"/>
      <c r="H54" s="168"/>
      <c r="I54" s="208"/>
      <c r="J54" s="169"/>
      <c r="K54" s="169"/>
      <c r="L54" s="169"/>
      <c r="M54" s="169"/>
      <c r="N54" s="169"/>
      <c r="O54" s="170"/>
    </row>
    <row r="55" spans="1:16" ht="29.25" hidden="1" thickBot="1">
      <c r="A55" s="329"/>
      <c r="B55" s="172" t="s">
        <v>242</v>
      </c>
      <c r="C55" s="330"/>
      <c r="D55" s="158">
        <v>0</v>
      </c>
      <c r="E55" s="159">
        <v>38</v>
      </c>
      <c r="F55" s="159">
        <f t="shared" si="1"/>
        <v>0</v>
      </c>
      <c r="G55" s="156"/>
      <c r="H55" s="168"/>
      <c r="I55" s="169"/>
      <c r="J55" s="169"/>
      <c r="K55" s="169"/>
      <c r="L55" s="169"/>
      <c r="M55" s="169"/>
      <c r="N55" s="169"/>
      <c r="O55" s="170"/>
    </row>
    <row r="56" spans="1:16" ht="29.25" hidden="1" thickBot="1">
      <c r="A56" s="329"/>
      <c r="B56" s="172" t="s">
        <v>203</v>
      </c>
      <c r="C56" s="330"/>
      <c r="D56" s="158">
        <v>0</v>
      </c>
      <c r="E56" s="204">
        <v>95</v>
      </c>
      <c r="F56" s="159">
        <f t="shared" si="1"/>
        <v>0</v>
      </c>
      <c r="G56" s="156"/>
      <c r="H56" s="168"/>
      <c r="I56" s="169"/>
      <c r="J56" s="169"/>
      <c r="K56" s="169"/>
      <c r="L56" s="169"/>
      <c r="M56" s="169"/>
      <c r="N56" s="169"/>
      <c r="O56" s="170"/>
    </row>
    <row r="57" spans="1:16" ht="15.75" hidden="1" thickBot="1">
      <c r="A57" s="329"/>
      <c r="B57" s="172" t="s">
        <v>204</v>
      </c>
      <c r="C57" s="330"/>
      <c r="D57" s="158">
        <v>0</v>
      </c>
      <c r="E57" s="204">
        <v>0.15</v>
      </c>
      <c r="F57" s="159">
        <f t="shared" si="1"/>
        <v>0</v>
      </c>
      <c r="G57" s="156"/>
      <c r="H57" s="168"/>
      <c r="I57" s="169"/>
      <c r="J57" s="169"/>
      <c r="K57" s="169"/>
      <c r="L57" s="169"/>
      <c r="M57" s="169"/>
      <c r="N57" s="169"/>
      <c r="O57" s="170"/>
    </row>
    <row r="58" spans="1:16" ht="29.25" hidden="1" thickBot="1">
      <c r="A58" s="329"/>
      <c r="B58" s="172" t="s">
        <v>205</v>
      </c>
      <c r="C58" s="330"/>
      <c r="D58" s="158">
        <v>0</v>
      </c>
      <c r="E58" s="204">
        <v>8</v>
      </c>
      <c r="F58" s="159">
        <f t="shared" si="1"/>
        <v>0</v>
      </c>
      <c r="G58" s="156"/>
      <c r="H58" s="168"/>
      <c r="I58" s="169"/>
      <c r="J58" s="169"/>
      <c r="K58" s="169"/>
      <c r="L58" s="169"/>
      <c r="M58" s="169"/>
      <c r="N58" s="169"/>
      <c r="O58" s="170"/>
    </row>
    <row r="59" spans="1:16" ht="43.5" hidden="1" thickBot="1">
      <c r="A59" s="329"/>
      <c r="B59" s="172" t="s">
        <v>206</v>
      </c>
      <c r="C59" s="330"/>
      <c r="D59" s="158">
        <f>C48*60*12</f>
        <v>0</v>
      </c>
      <c r="E59" s="204">
        <v>0.8</v>
      </c>
      <c r="F59" s="159">
        <f t="shared" si="1"/>
        <v>0</v>
      </c>
      <c r="G59" s="156"/>
      <c r="H59" s="168"/>
      <c r="I59" s="169"/>
      <c r="J59" s="169"/>
      <c r="K59" s="169"/>
      <c r="L59" s="169"/>
      <c r="M59" s="169"/>
      <c r="N59" s="169"/>
      <c r="O59" s="170"/>
    </row>
    <row r="60" spans="1:16" ht="29.25" hidden="1" thickBot="1">
      <c r="A60" s="329"/>
      <c r="B60" s="160" t="s">
        <v>186</v>
      </c>
      <c r="C60" s="330"/>
      <c r="D60" s="158">
        <f>C48*2</f>
        <v>0</v>
      </c>
      <c r="E60" s="204">
        <v>10</v>
      </c>
      <c r="F60" s="159">
        <f t="shared" si="1"/>
        <v>0</v>
      </c>
      <c r="G60" s="156"/>
      <c r="H60" s="168"/>
      <c r="I60" s="169"/>
      <c r="J60" s="169"/>
      <c r="K60" s="169"/>
      <c r="L60" s="169"/>
      <c r="M60" s="169"/>
      <c r="N60" s="169"/>
      <c r="O60" s="170"/>
    </row>
    <row r="61" spans="1:16" ht="32.25" hidden="1" thickBot="1">
      <c r="A61" s="329"/>
      <c r="B61" s="164" t="s">
        <v>209</v>
      </c>
      <c r="C61" s="165">
        <v>0</v>
      </c>
      <c r="D61" s="161"/>
      <c r="E61" s="173"/>
      <c r="F61" s="167">
        <f>SUM(F48:F60)</f>
        <v>0</v>
      </c>
      <c r="G61" s="156"/>
      <c r="H61" s="156"/>
    </row>
    <row r="62" spans="1:16">
      <c r="A62" s="156"/>
      <c r="B62" s="156"/>
      <c r="C62" s="156"/>
      <c r="D62" s="156"/>
      <c r="E62" s="156"/>
      <c r="F62" s="156"/>
      <c r="G62" s="156"/>
      <c r="H62" s="156"/>
    </row>
    <row r="63" spans="1:16" ht="54.6" customHeight="1">
      <c r="A63" s="229"/>
      <c r="B63" s="230" t="s">
        <v>247</v>
      </c>
      <c r="C63" s="332" t="s">
        <v>210</v>
      </c>
      <c r="D63" s="333"/>
      <c r="E63" s="226"/>
      <c r="F63" s="226" t="s">
        <v>246</v>
      </c>
      <c r="G63" s="226" t="s">
        <v>211</v>
      </c>
      <c r="H63" s="226" t="s">
        <v>245</v>
      </c>
      <c r="I63" s="226" t="s">
        <v>212</v>
      </c>
    </row>
    <row r="64" spans="1:16" ht="140.25">
      <c r="A64" s="231" t="s">
        <v>213</v>
      </c>
      <c r="B64" s="232">
        <f>F20</f>
        <v>120</v>
      </c>
      <c r="C64" s="334">
        <f>(B64/C7)/12</f>
        <v>10</v>
      </c>
      <c r="D64" s="335"/>
      <c r="E64" s="227"/>
      <c r="F64" s="227">
        <f>F47</f>
        <v>0</v>
      </c>
      <c r="G64" s="228" t="e">
        <f>F64/C34/12</f>
        <v>#DIV/0!</v>
      </c>
      <c r="H64" s="227">
        <f>F61</f>
        <v>0</v>
      </c>
      <c r="I64" s="228" t="e">
        <f>H64/C48/12</f>
        <v>#DIV/0!</v>
      </c>
    </row>
    <row r="65" spans="1:9" ht="15.75" thickBot="1">
      <c r="A65" s="156"/>
      <c r="B65" s="156"/>
      <c r="C65" s="156"/>
      <c r="D65" s="156"/>
      <c r="E65" s="156"/>
      <c r="F65" s="168"/>
      <c r="G65" s="168"/>
      <c r="H65" s="156"/>
    </row>
    <row r="66" spans="1:9">
      <c r="A66" s="174">
        <f>(A67/12)/C6</f>
        <v>10</v>
      </c>
      <c r="B66" s="175" t="s">
        <v>248</v>
      </c>
      <c r="D66" s="210"/>
      <c r="F66" s="169"/>
      <c r="G66" s="207"/>
    </row>
    <row r="67" spans="1:9" ht="15.75" thickBot="1">
      <c r="A67" s="209">
        <f>B64+F64+H64</f>
        <v>120</v>
      </c>
      <c r="B67" s="176" t="s">
        <v>214</v>
      </c>
      <c r="C67" s="169"/>
      <c r="D67" s="207"/>
      <c r="E67" s="169"/>
      <c r="F67" s="169"/>
      <c r="G67" s="169"/>
    </row>
    <row r="68" spans="1:9" ht="15" customHeight="1">
      <c r="A68" s="331"/>
      <c r="B68" s="331"/>
      <c r="C68" s="331"/>
      <c r="D68" s="331"/>
      <c r="E68" s="331"/>
      <c r="F68" s="331"/>
      <c r="G68" s="331"/>
      <c r="I68" s="210"/>
    </row>
    <row r="69" spans="1:9">
      <c r="A69" s="331"/>
      <c r="B69" s="331"/>
      <c r="C69" s="331"/>
      <c r="D69" s="331"/>
      <c r="E69" s="331"/>
      <c r="F69" s="331"/>
      <c r="G69" s="331"/>
    </row>
    <row r="70" spans="1:9">
      <c r="A70" s="331"/>
      <c r="B70" s="331"/>
      <c r="C70" s="331"/>
      <c r="D70" s="331"/>
      <c r="E70" s="331"/>
      <c r="F70" s="331"/>
      <c r="G70" s="331"/>
    </row>
    <row r="71" spans="1:9">
      <c r="A71" s="331"/>
      <c r="B71" s="331"/>
      <c r="C71" s="331"/>
      <c r="D71" s="331"/>
      <c r="E71" s="331"/>
      <c r="F71" s="331"/>
      <c r="G71" s="331"/>
    </row>
    <row r="72" spans="1:9">
      <c r="A72" s="331"/>
      <c r="B72" s="331"/>
      <c r="C72" s="331"/>
      <c r="D72" s="331"/>
      <c r="E72" s="331"/>
      <c r="F72" s="331"/>
      <c r="G72" s="331"/>
    </row>
    <row r="81" spans="3:6">
      <c r="C81" s="177"/>
      <c r="D81" s="178"/>
      <c r="E81" s="178"/>
      <c r="F81" s="178"/>
    </row>
    <row r="82" spans="3:6">
      <c r="C82" s="179"/>
      <c r="D82" s="178"/>
      <c r="E82" s="178"/>
      <c r="F82" s="178"/>
    </row>
    <row r="83" spans="3:6">
      <c r="C83" s="179"/>
      <c r="D83" s="178"/>
      <c r="E83" s="178"/>
      <c r="F83" s="178"/>
    </row>
    <row r="84" spans="3:6">
      <c r="C84" s="178"/>
      <c r="D84" s="178"/>
      <c r="E84" s="178"/>
      <c r="F84" s="178"/>
    </row>
    <row r="85" spans="3:6">
      <c r="C85" s="178"/>
      <c r="D85" s="178"/>
      <c r="E85" s="178"/>
      <c r="F85" s="178"/>
    </row>
    <row r="86" spans="3:6">
      <c r="C86" s="178"/>
      <c r="D86" s="178"/>
      <c r="E86" s="178"/>
      <c r="F86" s="178"/>
    </row>
    <row r="87" spans="3:6">
      <c r="C87" s="178"/>
      <c r="D87" s="178"/>
      <c r="E87" s="178"/>
      <c r="F87" s="178"/>
    </row>
    <row r="88" spans="3:6">
      <c r="C88" s="178"/>
      <c r="D88" s="178"/>
      <c r="E88" s="178"/>
      <c r="F88" s="178"/>
    </row>
    <row r="89" spans="3:6">
      <c r="C89" s="178"/>
      <c r="D89" s="178"/>
      <c r="E89" s="178"/>
      <c r="F89" s="178"/>
    </row>
    <row r="90" spans="3:6">
      <c r="C90" s="178"/>
      <c r="D90" s="178"/>
      <c r="E90" s="178"/>
      <c r="F90" s="178"/>
    </row>
    <row r="91" spans="3:6">
      <c r="C91" s="178"/>
      <c r="D91" s="178"/>
      <c r="E91" s="178"/>
      <c r="F91" s="178"/>
    </row>
  </sheetData>
  <sheetProtection selectLockedCells="1" selectUnlockedCells="1"/>
  <mergeCells count="12">
    <mergeCell ref="A34:A47"/>
    <mergeCell ref="C34:C46"/>
    <mergeCell ref="A48:A61"/>
    <mergeCell ref="C48:C60"/>
    <mergeCell ref="A68:G72"/>
    <mergeCell ref="C63:D63"/>
    <mergeCell ref="C64:D64"/>
    <mergeCell ref="A1:F3"/>
    <mergeCell ref="A5:A6"/>
    <mergeCell ref="C7:C19"/>
    <mergeCell ref="A21:A33"/>
    <mergeCell ref="C21:C32"/>
  </mergeCells>
  <pageMargins left="0.51180555555555551" right="0.51180555555555551" top="0.78749999999999998" bottom="0.39374999999999999" header="0.51180555555555551" footer="0.51180555555555551"/>
  <pageSetup scale="80" firstPageNumber="0" orientation="portrait" verticalDpi="300" r:id="rId1"/>
  <headerFooter alignWithMargins="0"/>
</worksheet>
</file>

<file path=xl/worksheets/sheet3.xml><?xml version="1.0" encoding="utf-8"?>
<worksheet xmlns="http://schemas.openxmlformats.org/spreadsheetml/2006/main" xmlns:r="http://schemas.openxmlformats.org/officeDocument/2006/relationships">
  <dimension ref="A1:P86"/>
  <sheetViews>
    <sheetView topLeftCell="A67" workbookViewId="0">
      <selection activeCell="E80" sqref="E80"/>
    </sheetView>
  </sheetViews>
  <sheetFormatPr defaultRowHeight="15"/>
  <cols>
    <col min="1" max="1" width="17.5703125" style="155" customWidth="1"/>
    <col min="2" max="2" width="14.5703125" style="250" customWidth="1"/>
    <col min="3" max="3" width="14.7109375" style="155" customWidth="1"/>
    <col min="4" max="4" width="33.85546875" style="155" customWidth="1"/>
    <col min="5" max="5" width="14.140625" style="155" customWidth="1"/>
    <col min="6" max="6" width="15.5703125" style="155" customWidth="1"/>
    <col min="7" max="7" width="16" style="155" customWidth="1"/>
    <col min="8" max="8" width="14.140625" style="155" customWidth="1"/>
    <col min="9" max="9" width="9.42578125" style="155" customWidth="1"/>
    <col min="10" max="10" width="15.140625" style="155" customWidth="1"/>
    <col min="11" max="11" width="12.140625" style="155" customWidth="1"/>
    <col min="12" max="12" width="13.28515625" style="155" customWidth="1"/>
    <col min="13" max="13" width="9.140625" style="155"/>
    <col min="14" max="14" width="12.140625" style="155" customWidth="1"/>
    <col min="15" max="15" width="9.140625" style="155"/>
    <col min="16" max="16" width="12.140625" style="155" customWidth="1"/>
    <col min="17" max="257" width="9.140625" style="155"/>
    <col min="258" max="258" width="17" style="155" customWidth="1"/>
    <col min="259" max="259" width="29" style="155" customWidth="1"/>
    <col min="260" max="260" width="15.140625" style="155" customWidth="1"/>
    <col min="261" max="261" width="14.140625" style="155" customWidth="1"/>
    <col min="262" max="262" width="15.5703125" style="155" customWidth="1"/>
    <col min="263" max="263" width="16" style="155" customWidth="1"/>
    <col min="264" max="264" width="14.140625" style="155" customWidth="1"/>
    <col min="265" max="265" width="9.42578125" style="155" customWidth="1"/>
    <col min="266" max="266" width="15.140625" style="155" customWidth="1"/>
    <col min="267" max="267" width="12.140625" style="155" customWidth="1"/>
    <col min="268" max="268" width="13.28515625" style="155" customWidth="1"/>
    <col min="269" max="269" width="9.140625" style="155"/>
    <col min="270" max="270" width="12.140625" style="155" customWidth="1"/>
    <col min="271" max="271" width="9.140625" style="155"/>
    <col min="272" max="272" width="12.140625" style="155" customWidth="1"/>
    <col min="273" max="513" width="9.140625" style="155"/>
    <col min="514" max="514" width="17" style="155" customWidth="1"/>
    <col min="515" max="515" width="29" style="155" customWidth="1"/>
    <col min="516" max="516" width="15.140625" style="155" customWidth="1"/>
    <col min="517" max="517" width="14.140625" style="155" customWidth="1"/>
    <col min="518" max="518" width="15.5703125" style="155" customWidth="1"/>
    <col min="519" max="519" width="16" style="155" customWidth="1"/>
    <col min="520" max="520" width="14.140625" style="155" customWidth="1"/>
    <col min="521" max="521" width="9.42578125" style="155" customWidth="1"/>
    <col min="522" max="522" width="15.140625" style="155" customWidth="1"/>
    <col min="523" max="523" width="12.140625" style="155" customWidth="1"/>
    <col min="524" max="524" width="13.28515625" style="155" customWidth="1"/>
    <col min="525" max="525" width="9.140625" style="155"/>
    <col min="526" max="526" width="12.140625" style="155" customWidth="1"/>
    <col min="527" max="527" width="9.140625" style="155"/>
    <col min="528" max="528" width="12.140625" style="155" customWidth="1"/>
    <col min="529" max="769" width="9.140625" style="155"/>
    <col min="770" max="770" width="17" style="155" customWidth="1"/>
    <col min="771" max="771" width="29" style="155" customWidth="1"/>
    <col min="772" max="772" width="15.140625" style="155" customWidth="1"/>
    <col min="773" max="773" width="14.140625" style="155" customWidth="1"/>
    <col min="774" max="774" width="15.5703125" style="155" customWidth="1"/>
    <col min="775" max="775" width="16" style="155" customWidth="1"/>
    <col min="776" max="776" width="14.140625" style="155" customWidth="1"/>
    <col min="777" max="777" width="9.42578125" style="155" customWidth="1"/>
    <col min="778" max="778" width="15.140625" style="155" customWidth="1"/>
    <col min="779" max="779" width="12.140625" style="155" customWidth="1"/>
    <col min="780" max="780" width="13.28515625" style="155" customWidth="1"/>
    <col min="781" max="781" width="9.140625" style="155"/>
    <col min="782" max="782" width="12.140625" style="155" customWidth="1"/>
    <col min="783" max="783" width="9.140625" style="155"/>
    <col min="784" max="784" width="12.140625" style="155" customWidth="1"/>
    <col min="785" max="1025" width="9.140625" style="155"/>
    <col min="1026" max="1026" width="17" style="155" customWidth="1"/>
    <col min="1027" max="1027" width="29" style="155" customWidth="1"/>
    <col min="1028" max="1028" width="15.140625" style="155" customWidth="1"/>
    <col min="1029" max="1029" width="14.140625" style="155" customWidth="1"/>
    <col min="1030" max="1030" width="15.5703125" style="155" customWidth="1"/>
    <col min="1031" max="1031" width="16" style="155" customWidth="1"/>
    <col min="1032" max="1032" width="14.140625" style="155" customWidth="1"/>
    <col min="1033" max="1033" width="9.42578125" style="155" customWidth="1"/>
    <col min="1034" max="1034" width="15.140625" style="155" customWidth="1"/>
    <col min="1035" max="1035" width="12.140625" style="155" customWidth="1"/>
    <col min="1036" max="1036" width="13.28515625" style="155" customWidth="1"/>
    <col min="1037" max="1037" width="9.140625" style="155"/>
    <col min="1038" max="1038" width="12.140625" style="155" customWidth="1"/>
    <col min="1039" max="1039" width="9.140625" style="155"/>
    <col min="1040" max="1040" width="12.140625" style="155" customWidth="1"/>
    <col min="1041" max="1281" width="9.140625" style="155"/>
    <col min="1282" max="1282" width="17" style="155" customWidth="1"/>
    <col min="1283" max="1283" width="29" style="155" customWidth="1"/>
    <col min="1284" max="1284" width="15.140625" style="155" customWidth="1"/>
    <col min="1285" max="1285" width="14.140625" style="155" customWidth="1"/>
    <col min="1286" max="1286" width="15.5703125" style="155" customWidth="1"/>
    <col min="1287" max="1287" width="16" style="155" customWidth="1"/>
    <col min="1288" max="1288" width="14.140625" style="155" customWidth="1"/>
    <col min="1289" max="1289" width="9.42578125" style="155" customWidth="1"/>
    <col min="1290" max="1290" width="15.140625" style="155" customWidth="1"/>
    <col min="1291" max="1291" width="12.140625" style="155" customWidth="1"/>
    <col min="1292" max="1292" width="13.28515625" style="155" customWidth="1"/>
    <col min="1293" max="1293" width="9.140625" style="155"/>
    <col min="1294" max="1294" width="12.140625" style="155" customWidth="1"/>
    <col min="1295" max="1295" width="9.140625" style="155"/>
    <col min="1296" max="1296" width="12.140625" style="155" customWidth="1"/>
    <col min="1297" max="1537" width="9.140625" style="155"/>
    <col min="1538" max="1538" width="17" style="155" customWidth="1"/>
    <col min="1539" max="1539" width="29" style="155" customWidth="1"/>
    <col min="1540" max="1540" width="15.140625" style="155" customWidth="1"/>
    <col min="1541" max="1541" width="14.140625" style="155" customWidth="1"/>
    <col min="1542" max="1542" width="15.5703125" style="155" customWidth="1"/>
    <col min="1543" max="1543" width="16" style="155" customWidth="1"/>
    <col min="1544" max="1544" width="14.140625" style="155" customWidth="1"/>
    <col min="1545" max="1545" width="9.42578125" style="155" customWidth="1"/>
    <col min="1546" max="1546" width="15.140625" style="155" customWidth="1"/>
    <col min="1547" max="1547" width="12.140625" style="155" customWidth="1"/>
    <col min="1548" max="1548" width="13.28515625" style="155" customWidth="1"/>
    <col min="1549" max="1549" width="9.140625" style="155"/>
    <col min="1550" max="1550" width="12.140625" style="155" customWidth="1"/>
    <col min="1551" max="1551" width="9.140625" style="155"/>
    <col min="1552" max="1552" width="12.140625" style="155" customWidth="1"/>
    <col min="1553" max="1793" width="9.140625" style="155"/>
    <col min="1794" max="1794" width="17" style="155" customWidth="1"/>
    <col min="1795" max="1795" width="29" style="155" customWidth="1"/>
    <col min="1796" max="1796" width="15.140625" style="155" customWidth="1"/>
    <col min="1797" max="1797" width="14.140625" style="155" customWidth="1"/>
    <col min="1798" max="1798" width="15.5703125" style="155" customWidth="1"/>
    <col min="1799" max="1799" width="16" style="155" customWidth="1"/>
    <col min="1800" max="1800" width="14.140625" style="155" customWidth="1"/>
    <col min="1801" max="1801" width="9.42578125" style="155" customWidth="1"/>
    <col min="1802" max="1802" width="15.140625" style="155" customWidth="1"/>
    <col min="1803" max="1803" width="12.140625" style="155" customWidth="1"/>
    <col min="1804" max="1804" width="13.28515625" style="155" customWidth="1"/>
    <col min="1805" max="1805" width="9.140625" style="155"/>
    <col min="1806" max="1806" width="12.140625" style="155" customWidth="1"/>
    <col min="1807" max="1807" width="9.140625" style="155"/>
    <col min="1808" max="1808" width="12.140625" style="155" customWidth="1"/>
    <col min="1809" max="2049" width="9.140625" style="155"/>
    <col min="2050" max="2050" width="17" style="155" customWidth="1"/>
    <col min="2051" max="2051" width="29" style="155" customWidth="1"/>
    <col min="2052" max="2052" width="15.140625" style="155" customWidth="1"/>
    <col min="2053" max="2053" width="14.140625" style="155" customWidth="1"/>
    <col min="2054" max="2054" width="15.5703125" style="155" customWidth="1"/>
    <col min="2055" max="2055" width="16" style="155" customWidth="1"/>
    <col min="2056" max="2056" width="14.140625" style="155" customWidth="1"/>
    <col min="2057" max="2057" width="9.42578125" style="155" customWidth="1"/>
    <col min="2058" max="2058" width="15.140625" style="155" customWidth="1"/>
    <col min="2059" max="2059" width="12.140625" style="155" customWidth="1"/>
    <col min="2060" max="2060" width="13.28515625" style="155" customWidth="1"/>
    <col min="2061" max="2061" width="9.140625" style="155"/>
    <col min="2062" max="2062" width="12.140625" style="155" customWidth="1"/>
    <col min="2063" max="2063" width="9.140625" style="155"/>
    <col min="2064" max="2064" width="12.140625" style="155" customWidth="1"/>
    <col min="2065" max="2305" width="9.140625" style="155"/>
    <col min="2306" max="2306" width="17" style="155" customWidth="1"/>
    <col min="2307" max="2307" width="29" style="155" customWidth="1"/>
    <col min="2308" max="2308" width="15.140625" style="155" customWidth="1"/>
    <col min="2309" max="2309" width="14.140625" style="155" customWidth="1"/>
    <col min="2310" max="2310" width="15.5703125" style="155" customWidth="1"/>
    <col min="2311" max="2311" width="16" style="155" customWidth="1"/>
    <col min="2312" max="2312" width="14.140625" style="155" customWidth="1"/>
    <col min="2313" max="2313" width="9.42578125" style="155" customWidth="1"/>
    <col min="2314" max="2314" width="15.140625" style="155" customWidth="1"/>
    <col min="2315" max="2315" width="12.140625" style="155" customWidth="1"/>
    <col min="2316" max="2316" width="13.28515625" style="155" customWidth="1"/>
    <col min="2317" max="2317" width="9.140625" style="155"/>
    <col min="2318" max="2318" width="12.140625" style="155" customWidth="1"/>
    <col min="2319" max="2319" width="9.140625" style="155"/>
    <col min="2320" max="2320" width="12.140625" style="155" customWidth="1"/>
    <col min="2321" max="2561" width="9.140625" style="155"/>
    <col min="2562" max="2562" width="17" style="155" customWidth="1"/>
    <col min="2563" max="2563" width="29" style="155" customWidth="1"/>
    <col min="2564" max="2564" width="15.140625" style="155" customWidth="1"/>
    <col min="2565" max="2565" width="14.140625" style="155" customWidth="1"/>
    <col min="2566" max="2566" width="15.5703125" style="155" customWidth="1"/>
    <col min="2567" max="2567" width="16" style="155" customWidth="1"/>
    <col min="2568" max="2568" width="14.140625" style="155" customWidth="1"/>
    <col min="2569" max="2569" width="9.42578125" style="155" customWidth="1"/>
    <col min="2570" max="2570" width="15.140625" style="155" customWidth="1"/>
    <col min="2571" max="2571" width="12.140625" style="155" customWidth="1"/>
    <col min="2572" max="2572" width="13.28515625" style="155" customWidth="1"/>
    <col min="2573" max="2573" width="9.140625" style="155"/>
    <col min="2574" max="2574" width="12.140625" style="155" customWidth="1"/>
    <col min="2575" max="2575" width="9.140625" style="155"/>
    <col min="2576" max="2576" width="12.140625" style="155" customWidth="1"/>
    <col min="2577" max="2817" width="9.140625" style="155"/>
    <col min="2818" max="2818" width="17" style="155" customWidth="1"/>
    <col min="2819" max="2819" width="29" style="155" customWidth="1"/>
    <col min="2820" max="2820" width="15.140625" style="155" customWidth="1"/>
    <col min="2821" max="2821" width="14.140625" style="155" customWidth="1"/>
    <col min="2822" max="2822" width="15.5703125" style="155" customWidth="1"/>
    <col min="2823" max="2823" width="16" style="155" customWidth="1"/>
    <col min="2824" max="2824" width="14.140625" style="155" customWidth="1"/>
    <col min="2825" max="2825" width="9.42578125" style="155" customWidth="1"/>
    <col min="2826" max="2826" width="15.140625" style="155" customWidth="1"/>
    <col min="2827" max="2827" width="12.140625" style="155" customWidth="1"/>
    <col min="2828" max="2828" width="13.28515625" style="155" customWidth="1"/>
    <col min="2829" max="2829" width="9.140625" style="155"/>
    <col min="2830" max="2830" width="12.140625" style="155" customWidth="1"/>
    <col min="2831" max="2831" width="9.140625" style="155"/>
    <col min="2832" max="2832" width="12.140625" style="155" customWidth="1"/>
    <col min="2833" max="3073" width="9.140625" style="155"/>
    <col min="3074" max="3074" width="17" style="155" customWidth="1"/>
    <col min="3075" max="3075" width="29" style="155" customWidth="1"/>
    <col min="3076" max="3076" width="15.140625" style="155" customWidth="1"/>
    <col min="3077" max="3077" width="14.140625" style="155" customWidth="1"/>
    <col min="3078" max="3078" width="15.5703125" style="155" customWidth="1"/>
    <col min="3079" max="3079" width="16" style="155" customWidth="1"/>
    <col min="3080" max="3080" width="14.140625" style="155" customWidth="1"/>
    <col min="3081" max="3081" width="9.42578125" style="155" customWidth="1"/>
    <col min="3082" max="3082" width="15.140625" style="155" customWidth="1"/>
    <col min="3083" max="3083" width="12.140625" style="155" customWidth="1"/>
    <col min="3084" max="3084" width="13.28515625" style="155" customWidth="1"/>
    <col min="3085" max="3085" width="9.140625" style="155"/>
    <col min="3086" max="3086" width="12.140625" style="155" customWidth="1"/>
    <col min="3087" max="3087" width="9.140625" style="155"/>
    <col min="3088" max="3088" width="12.140625" style="155" customWidth="1"/>
    <col min="3089" max="3329" width="9.140625" style="155"/>
    <col min="3330" max="3330" width="17" style="155" customWidth="1"/>
    <col min="3331" max="3331" width="29" style="155" customWidth="1"/>
    <col min="3332" max="3332" width="15.140625" style="155" customWidth="1"/>
    <col min="3333" max="3333" width="14.140625" style="155" customWidth="1"/>
    <col min="3334" max="3334" width="15.5703125" style="155" customWidth="1"/>
    <col min="3335" max="3335" width="16" style="155" customWidth="1"/>
    <col min="3336" max="3336" width="14.140625" style="155" customWidth="1"/>
    <col min="3337" max="3337" width="9.42578125" style="155" customWidth="1"/>
    <col min="3338" max="3338" width="15.140625" style="155" customWidth="1"/>
    <col min="3339" max="3339" width="12.140625" style="155" customWidth="1"/>
    <col min="3340" max="3340" width="13.28515625" style="155" customWidth="1"/>
    <col min="3341" max="3341" width="9.140625" style="155"/>
    <col min="3342" max="3342" width="12.140625" style="155" customWidth="1"/>
    <col min="3343" max="3343" width="9.140625" style="155"/>
    <col min="3344" max="3344" width="12.140625" style="155" customWidth="1"/>
    <col min="3345" max="3585" width="9.140625" style="155"/>
    <col min="3586" max="3586" width="17" style="155" customWidth="1"/>
    <col min="3587" max="3587" width="29" style="155" customWidth="1"/>
    <col min="3588" max="3588" width="15.140625" style="155" customWidth="1"/>
    <col min="3589" max="3589" width="14.140625" style="155" customWidth="1"/>
    <col min="3590" max="3590" width="15.5703125" style="155" customWidth="1"/>
    <col min="3591" max="3591" width="16" style="155" customWidth="1"/>
    <col min="3592" max="3592" width="14.140625" style="155" customWidth="1"/>
    <col min="3593" max="3593" width="9.42578125" style="155" customWidth="1"/>
    <col min="3594" max="3594" width="15.140625" style="155" customWidth="1"/>
    <col min="3595" max="3595" width="12.140625" style="155" customWidth="1"/>
    <col min="3596" max="3596" width="13.28515625" style="155" customWidth="1"/>
    <col min="3597" max="3597" width="9.140625" style="155"/>
    <col min="3598" max="3598" width="12.140625" style="155" customWidth="1"/>
    <col min="3599" max="3599" width="9.140625" style="155"/>
    <col min="3600" max="3600" width="12.140625" style="155" customWidth="1"/>
    <col min="3601" max="3841" width="9.140625" style="155"/>
    <col min="3842" max="3842" width="17" style="155" customWidth="1"/>
    <col min="3843" max="3843" width="29" style="155" customWidth="1"/>
    <col min="3844" max="3844" width="15.140625" style="155" customWidth="1"/>
    <col min="3845" max="3845" width="14.140625" style="155" customWidth="1"/>
    <col min="3846" max="3846" width="15.5703125" style="155" customWidth="1"/>
    <col min="3847" max="3847" width="16" style="155" customWidth="1"/>
    <col min="3848" max="3848" width="14.140625" style="155" customWidth="1"/>
    <col min="3849" max="3849" width="9.42578125" style="155" customWidth="1"/>
    <col min="3850" max="3850" width="15.140625" style="155" customWidth="1"/>
    <col min="3851" max="3851" width="12.140625" style="155" customWidth="1"/>
    <col min="3852" max="3852" width="13.28515625" style="155" customWidth="1"/>
    <col min="3853" max="3853" width="9.140625" style="155"/>
    <col min="3854" max="3854" width="12.140625" style="155" customWidth="1"/>
    <col min="3855" max="3855" width="9.140625" style="155"/>
    <col min="3856" max="3856" width="12.140625" style="155" customWidth="1"/>
    <col min="3857" max="4097" width="9.140625" style="155"/>
    <col min="4098" max="4098" width="17" style="155" customWidth="1"/>
    <col min="4099" max="4099" width="29" style="155" customWidth="1"/>
    <col min="4100" max="4100" width="15.140625" style="155" customWidth="1"/>
    <col min="4101" max="4101" width="14.140625" style="155" customWidth="1"/>
    <col min="4102" max="4102" width="15.5703125" style="155" customWidth="1"/>
    <col min="4103" max="4103" width="16" style="155" customWidth="1"/>
    <col min="4104" max="4104" width="14.140625" style="155" customWidth="1"/>
    <col min="4105" max="4105" width="9.42578125" style="155" customWidth="1"/>
    <col min="4106" max="4106" width="15.140625" style="155" customWidth="1"/>
    <col min="4107" max="4107" width="12.140625" style="155" customWidth="1"/>
    <col min="4108" max="4108" width="13.28515625" style="155" customWidth="1"/>
    <col min="4109" max="4109" width="9.140625" style="155"/>
    <col min="4110" max="4110" width="12.140625" style="155" customWidth="1"/>
    <col min="4111" max="4111" width="9.140625" style="155"/>
    <col min="4112" max="4112" width="12.140625" style="155" customWidth="1"/>
    <col min="4113" max="4353" width="9.140625" style="155"/>
    <col min="4354" max="4354" width="17" style="155" customWidth="1"/>
    <col min="4355" max="4355" width="29" style="155" customWidth="1"/>
    <col min="4356" max="4356" width="15.140625" style="155" customWidth="1"/>
    <col min="4357" max="4357" width="14.140625" style="155" customWidth="1"/>
    <col min="4358" max="4358" width="15.5703125" style="155" customWidth="1"/>
    <col min="4359" max="4359" width="16" style="155" customWidth="1"/>
    <col min="4360" max="4360" width="14.140625" style="155" customWidth="1"/>
    <col min="4361" max="4361" width="9.42578125" style="155" customWidth="1"/>
    <col min="4362" max="4362" width="15.140625" style="155" customWidth="1"/>
    <col min="4363" max="4363" width="12.140625" style="155" customWidth="1"/>
    <col min="4364" max="4364" width="13.28515625" style="155" customWidth="1"/>
    <col min="4365" max="4365" width="9.140625" style="155"/>
    <col min="4366" max="4366" width="12.140625" style="155" customWidth="1"/>
    <col min="4367" max="4367" width="9.140625" style="155"/>
    <col min="4368" max="4368" width="12.140625" style="155" customWidth="1"/>
    <col min="4369" max="4609" width="9.140625" style="155"/>
    <col min="4610" max="4610" width="17" style="155" customWidth="1"/>
    <col min="4611" max="4611" width="29" style="155" customWidth="1"/>
    <col min="4612" max="4612" width="15.140625" style="155" customWidth="1"/>
    <col min="4613" max="4613" width="14.140625" style="155" customWidth="1"/>
    <col min="4614" max="4614" width="15.5703125" style="155" customWidth="1"/>
    <col min="4615" max="4615" width="16" style="155" customWidth="1"/>
    <col min="4616" max="4616" width="14.140625" style="155" customWidth="1"/>
    <col min="4617" max="4617" width="9.42578125" style="155" customWidth="1"/>
    <col min="4618" max="4618" width="15.140625" style="155" customWidth="1"/>
    <col min="4619" max="4619" width="12.140625" style="155" customWidth="1"/>
    <col min="4620" max="4620" width="13.28515625" style="155" customWidth="1"/>
    <col min="4621" max="4621" width="9.140625" style="155"/>
    <col min="4622" max="4622" width="12.140625" style="155" customWidth="1"/>
    <col min="4623" max="4623" width="9.140625" style="155"/>
    <col min="4624" max="4624" width="12.140625" style="155" customWidth="1"/>
    <col min="4625" max="4865" width="9.140625" style="155"/>
    <col min="4866" max="4866" width="17" style="155" customWidth="1"/>
    <col min="4867" max="4867" width="29" style="155" customWidth="1"/>
    <col min="4868" max="4868" width="15.140625" style="155" customWidth="1"/>
    <col min="4869" max="4869" width="14.140625" style="155" customWidth="1"/>
    <col min="4870" max="4870" width="15.5703125" style="155" customWidth="1"/>
    <col min="4871" max="4871" width="16" style="155" customWidth="1"/>
    <col min="4872" max="4872" width="14.140625" style="155" customWidth="1"/>
    <col min="4873" max="4873" width="9.42578125" style="155" customWidth="1"/>
    <col min="4874" max="4874" width="15.140625" style="155" customWidth="1"/>
    <col min="4875" max="4875" width="12.140625" style="155" customWidth="1"/>
    <col min="4876" max="4876" width="13.28515625" style="155" customWidth="1"/>
    <col min="4877" max="4877" width="9.140625" style="155"/>
    <col min="4878" max="4878" width="12.140625" style="155" customWidth="1"/>
    <col min="4879" max="4879" width="9.140625" style="155"/>
    <col min="4880" max="4880" width="12.140625" style="155" customWidth="1"/>
    <col min="4881" max="5121" width="9.140625" style="155"/>
    <col min="5122" max="5122" width="17" style="155" customWidth="1"/>
    <col min="5123" max="5123" width="29" style="155" customWidth="1"/>
    <col min="5124" max="5124" width="15.140625" style="155" customWidth="1"/>
    <col min="5125" max="5125" width="14.140625" style="155" customWidth="1"/>
    <col min="5126" max="5126" width="15.5703125" style="155" customWidth="1"/>
    <col min="5127" max="5127" width="16" style="155" customWidth="1"/>
    <col min="5128" max="5128" width="14.140625" style="155" customWidth="1"/>
    <col min="5129" max="5129" width="9.42578125" style="155" customWidth="1"/>
    <col min="5130" max="5130" width="15.140625" style="155" customWidth="1"/>
    <col min="5131" max="5131" width="12.140625" style="155" customWidth="1"/>
    <col min="5132" max="5132" width="13.28515625" style="155" customWidth="1"/>
    <col min="5133" max="5133" width="9.140625" style="155"/>
    <col min="5134" max="5134" width="12.140625" style="155" customWidth="1"/>
    <col min="5135" max="5135" width="9.140625" style="155"/>
    <col min="5136" max="5136" width="12.140625" style="155" customWidth="1"/>
    <col min="5137" max="5377" width="9.140625" style="155"/>
    <col min="5378" max="5378" width="17" style="155" customWidth="1"/>
    <col min="5379" max="5379" width="29" style="155" customWidth="1"/>
    <col min="5380" max="5380" width="15.140625" style="155" customWidth="1"/>
    <col min="5381" max="5381" width="14.140625" style="155" customWidth="1"/>
    <col min="5382" max="5382" width="15.5703125" style="155" customWidth="1"/>
    <col min="5383" max="5383" width="16" style="155" customWidth="1"/>
    <col min="5384" max="5384" width="14.140625" style="155" customWidth="1"/>
    <col min="5385" max="5385" width="9.42578125" style="155" customWidth="1"/>
    <col min="5386" max="5386" width="15.140625" style="155" customWidth="1"/>
    <col min="5387" max="5387" width="12.140625" style="155" customWidth="1"/>
    <col min="5388" max="5388" width="13.28515625" style="155" customWidth="1"/>
    <col min="5389" max="5389" width="9.140625" style="155"/>
    <col min="5390" max="5390" width="12.140625" style="155" customWidth="1"/>
    <col min="5391" max="5391" width="9.140625" style="155"/>
    <col min="5392" max="5392" width="12.140625" style="155" customWidth="1"/>
    <col min="5393" max="5633" width="9.140625" style="155"/>
    <col min="5634" max="5634" width="17" style="155" customWidth="1"/>
    <col min="5635" max="5635" width="29" style="155" customWidth="1"/>
    <col min="5636" max="5636" width="15.140625" style="155" customWidth="1"/>
    <col min="5637" max="5637" width="14.140625" style="155" customWidth="1"/>
    <col min="5638" max="5638" width="15.5703125" style="155" customWidth="1"/>
    <col min="5639" max="5639" width="16" style="155" customWidth="1"/>
    <col min="5640" max="5640" width="14.140625" style="155" customWidth="1"/>
    <col min="5641" max="5641" width="9.42578125" style="155" customWidth="1"/>
    <col min="5642" max="5642" width="15.140625" style="155" customWidth="1"/>
    <col min="5643" max="5643" width="12.140625" style="155" customWidth="1"/>
    <col min="5644" max="5644" width="13.28515625" style="155" customWidth="1"/>
    <col min="5645" max="5645" width="9.140625" style="155"/>
    <col min="5646" max="5646" width="12.140625" style="155" customWidth="1"/>
    <col min="5647" max="5647" width="9.140625" style="155"/>
    <col min="5648" max="5648" width="12.140625" style="155" customWidth="1"/>
    <col min="5649" max="5889" width="9.140625" style="155"/>
    <col min="5890" max="5890" width="17" style="155" customWidth="1"/>
    <col min="5891" max="5891" width="29" style="155" customWidth="1"/>
    <col min="5892" max="5892" width="15.140625" style="155" customWidth="1"/>
    <col min="5893" max="5893" width="14.140625" style="155" customWidth="1"/>
    <col min="5894" max="5894" width="15.5703125" style="155" customWidth="1"/>
    <col min="5895" max="5895" width="16" style="155" customWidth="1"/>
    <col min="5896" max="5896" width="14.140625" style="155" customWidth="1"/>
    <col min="5897" max="5897" width="9.42578125" style="155" customWidth="1"/>
    <col min="5898" max="5898" width="15.140625" style="155" customWidth="1"/>
    <col min="5899" max="5899" width="12.140625" style="155" customWidth="1"/>
    <col min="5900" max="5900" width="13.28515625" style="155" customWidth="1"/>
    <col min="5901" max="5901" width="9.140625" style="155"/>
    <col min="5902" max="5902" width="12.140625" style="155" customWidth="1"/>
    <col min="5903" max="5903" width="9.140625" style="155"/>
    <col min="5904" max="5904" width="12.140625" style="155" customWidth="1"/>
    <col min="5905" max="6145" width="9.140625" style="155"/>
    <col min="6146" max="6146" width="17" style="155" customWidth="1"/>
    <col min="6147" max="6147" width="29" style="155" customWidth="1"/>
    <col min="6148" max="6148" width="15.140625" style="155" customWidth="1"/>
    <col min="6149" max="6149" width="14.140625" style="155" customWidth="1"/>
    <col min="6150" max="6150" width="15.5703125" style="155" customWidth="1"/>
    <col min="6151" max="6151" width="16" style="155" customWidth="1"/>
    <col min="6152" max="6152" width="14.140625" style="155" customWidth="1"/>
    <col min="6153" max="6153" width="9.42578125" style="155" customWidth="1"/>
    <col min="6154" max="6154" width="15.140625" style="155" customWidth="1"/>
    <col min="6155" max="6155" width="12.140625" style="155" customWidth="1"/>
    <col min="6156" max="6156" width="13.28515625" style="155" customWidth="1"/>
    <col min="6157" max="6157" width="9.140625" style="155"/>
    <col min="6158" max="6158" width="12.140625" style="155" customWidth="1"/>
    <col min="6159" max="6159" width="9.140625" style="155"/>
    <col min="6160" max="6160" width="12.140625" style="155" customWidth="1"/>
    <col min="6161" max="6401" width="9.140625" style="155"/>
    <col min="6402" max="6402" width="17" style="155" customWidth="1"/>
    <col min="6403" max="6403" width="29" style="155" customWidth="1"/>
    <col min="6404" max="6404" width="15.140625" style="155" customWidth="1"/>
    <col min="6405" max="6405" width="14.140625" style="155" customWidth="1"/>
    <col min="6406" max="6406" width="15.5703125" style="155" customWidth="1"/>
    <col min="6407" max="6407" width="16" style="155" customWidth="1"/>
    <col min="6408" max="6408" width="14.140625" style="155" customWidth="1"/>
    <col min="6409" max="6409" width="9.42578125" style="155" customWidth="1"/>
    <col min="6410" max="6410" width="15.140625" style="155" customWidth="1"/>
    <col min="6411" max="6411" width="12.140625" style="155" customWidth="1"/>
    <col min="6412" max="6412" width="13.28515625" style="155" customWidth="1"/>
    <col min="6413" max="6413" width="9.140625" style="155"/>
    <col min="6414" max="6414" width="12.140625" style="155" customWidth="1"/>
    <col min="6415" max="6415" width="9.140625" style="155"/>
    <col min="6416" max="6416" width="12.140625" style="155" customWidth="1"/>
    <col min="6417" max="6657" width="9.140625" style="155"/>
    <col min="6658" max="6658" width="17" style="155" customWidth="1"/>
    <col min="6659" max="6659" width="29" style="155" customWidth="1"/>
    <col min="6660" max="6660" width="15.140625" style="155" customWidth="1"/>
    <col min="6661" max="6661" width="14.140625" style="155" customWidth="1"/>
    <col min="6662" max="6662" width="15.5703125" style="155" customWidth="1"/>
    <col min="6663" max="6663" width="16" style="155" customWidth="1"/>
    <col min="6664" max="6664" width="14.140625" style="155" customWidth="1"/>
    <col min="6665" max="6665" width="9.42578125" style="155" customWidth="1"/>
    <col min="6666" max="6666" width="15.140625" style="155" customWidth="1"/>
    <col min="6667" max="6667" width="12.140625" style="155" customWidth="1"/>
    <col min="6668" max="6668" width="13.28515625" style="155" customWidth="1"/>
    <col min="6669" max="6669" width="9.140625" style="155"/>
    <col min="6670" max="6670" width="12.140625" style="155" customWidth="1"/>
    <col min="6671" max="6671" width="9.140625" style="155"/>
    <col min="6672" max="6672" width="12.140625" style="155" customWidth="1"/>
    <col min="6673" max="6913" width="9.140625" style="155"/>
    <col min="6914" max="6914" width="17" style="155" customWidth="1"/>
    <col min="6915" max="6915" width="29" style="155" customWidth="1"/>
    <col min="6916" max="6916" width="15.140625" style="155" customWidth="1"/>
    <col min="6917" max="6917" width="14.140625" style="155" customWidth="1"/>
    <col min="6918" max="6918" width="15.5703125" style="155" customWidth="1"/>
    <col min="6919" max="6919" width="16" style="155" customWidth="1"/>
    <col min="6920" max="6920" width="14.140625" style="155" customWidth="1"/>
    <col min="6921" max="6921" width="9.42578125" style="155" customWidth="1"/>
    <col min="6922" max="6922" width="15.140625" style="155" customWidth="1"/>
    <col min="6923" max="6923" width="12.140625" style="155" customWidth="1"/>
    <col min="6924" max="6924" width="13.28515625" style="155" customWidth="1"/>
    <col min="6925" max="6925" width="9.140625" style="155"/>
    <col min="6926" max="6926" width="12.140625" style="155" customWidth="1"/>
    <col min="6927" max="6927" width="9.140625" style="155"/>
    <col min="6928" max="6928" width="12.140625" style="155" customWidth="1"/>
    <col min="6929" max="7169" width="9.140625" style="155"/>
    <col min="7170" max="7170" width="17" style="155" customWidth="1"/>
    <col min="7171" max="7171" width="29" style="155" customWidth="1"/>
    <col min="7172" max="7172" width="15.140625" style="155" customWidth="1"/>
    <col min="7173" max="7173" width="14.140625" style="155" customWidth="1"/>
    <col min="7174" max="7174" width="15.5703125" style="155" customWidth="1"/>
    <col min="7175" max="7175" width="16" style="155" customWidth="1"/>
    <col min="7176" max="7176" width="14.140625" style="155" customWidth="1"/>
    <col min="7177" max="7177" width="9.42578125" style="155" customWidth="1"/>
    <col min="7178" max="7178" width="15.140625" style="155" customWidth="1"/>
    <col min="7179" max="7179" width="12.140625" style="155" customWidth="1"/>
    <col min="7180" max="7180" width="13.28515625" style="155" customWidth="1"/>
    <col min="7181" max="7181" width="9.140625" style="155"/>
    <col min="7182" max="7182" width="12.140625" style="155" customWidth="1"/>
    <col min="7183" max="7183" width="9.140625" style="155"/>
    <col min="7184" max="7184" width="12.140625" style="155" customWidth="1"/>
    <col min="7185" max="7425" width="9.140625" style="155"/>
    <col min="7426" max="7426" width="17" style="155" customWidth="1"/>
    <col min="7427" max="7427" width="29" style="155" customWidth="1"/>
    <col min="7428" max="7428" width="15.140625" style="155" customWidth="1"/>
    <col min="7429" max="7429" width="14.140625" style="155" customWidth="1"/>
    <col min="7430" max="7430" width="15.5703125" style="155" customWidth="1"/>
    <col min="7431" max="7431" width="16" style="155" customWidth="1"/>
    <col min="7432" max="7432" width="14.140625" style="155" customWidth="1"/>
    <col min="7433" max="7433" width="9.42578125" style="155" customWidth="1"/>
    <col min="7434" max="7434" width="15.140625" style="155" customWidth="1"/>
    <col min="7435" max="7435" width="12.140625" style="155" customWidth="1"/>
    <col min="7436" max="7436" width="13.28515625" style="155" customWidth="1"/>
    <col min="7437" max="7437" width="9.140625" style="155"/>
    <col min="7438" max="7438" width="12.140625" style="155" customWidth="1"/>
    <col min="7439" max="7439" width="9.140625" style="155"/>
    <col min="7440" max="7440" width="12.140625" style="155" customWidth="1"/>
    <col min="7441" max="7681" width="9.140625" style="155"/>
    <col min="7682" max="7682" width="17" style="155" customWidth="1"/>
    <col min="7683" max="7683" width="29" style="155" customWidth="1"/>
    <col min="7684" max="7684" width="15.140625" style="155" customWidth="1"/>
    <col min="7685" max="7685" width="14.140625" style="155" customWidth="1"/>
    <col min="7686" max="7686" width="15.5703125" style="155" customWidth="1"/>
    <col min="7687" max="7687" width="16" style="155" customWidth="1"/>
    <col min="7688" max="7688" width="14.140625" style="155" customWidth="1"/>
    <col min="7689" max="7689" width="9.42578125" style="155" customWidth="1"/>
    <col min="7690" max="7690" width="15.140625" style="155" customWidth="1"/>
    <col min="7691" max="7691" width="12.140625" style="155" customWidth="1"/>
    <col min="7692" max="7692" width="13.28515625" style="155" customWidth="1"/>
    <col min="7693" max="7693" width="9.140625" style="155"/>
    <col min="7694" max="7694" width="12.140625" style="155" customWidth="1"/>
    <col min="7695" max="7695" width="9.140625" style="155"/>
    <col min="7696" max="7696" width="12.140625" style="155" customWidth="1"/>
    <col min="7697" max="7937" width="9.140625" style="155"/>
    <col min="7938" max="7938" width="17" style="155" customWidth="1"/>
    <col min="7939" max="7939" width="29" style="155" customWidth="1"/>
    <col min="7940" max="7940" width="15.140625" style="155" customWidth="1"/>
    <col min="7941" max="7941" width="14.140625" style="155" customWidth="1"/>
    <col min="7942" max="7942" width="15.5703125" style="155" customWidth="1"/>
    <col min="7943" max="7943" width="16" style="155" customWidth="1"/>
    <col min="7944" max="7944" width="14.140625" style="155" customWidth="1"/>
    <col min="7945" max="7945" width="9.42578125" style="155" customWidth="1"/>
    <col min="7946" max="7946" width="15.140625" style="155" customWidth="1"/>
    <col min="7947" max="7947" width="12.140625" style="155" customWidth="1"/>
    <col min="7948" max="7948" width="13.28515625" style="155" customWidth="1"/>
    <col min="7949" max="7949" width="9.140625" style="155"/>
    <col min="7950" max="7950" width="12.140625" style="155" customWidth="1"/>
    <col min="7951" max="7951" width="9.140625" style="155"/>
    <col min="7952" max="7952" width="12.140625" style="155" customWidth="1"/>
    <col min="7953" max="8193" width="9.140625" style="155"/>
    <col min="8194" max="8194" width="17" style="155" customWidth="1"/>
    <col min="8195" max="8195" width="29" style="155" customWidth="1"/>
    <col min="8196" max="8196" width="15.140625" style="155" customWidth="1"/>
    <col min="8197" max="8197" width="14.140625" style="155" customWidth="1"/>
    <col min="8198" max="8198" width="15.5703125" style="155" customWidth="1"/>
    <col min="8199" max="8199" width="16" style="155" customWidth="1"/>
    <col min="8200" max="8200" width="14.140625" style="155" customWidth="1"/>
    <col min="8201" max="8201" width="9.42578125" style="155" customWidth="1"/>
    <col min="8202" max="8202" width="15.140625" style="155" customWidth="1"/>
    <col min="8203" max="8203" width="12.140625" style="155" customWidth="1"/>
    <col min="8204" max="8204" width="13.28515625" style="155" customWidth="1"/>
    <col min="8205" max="8205" width="9.140625" style="155"/>
    <col min="8206" max="8206" width="12.140625" style="155" customWidth="1"/>
    <col min="8207" max="8207" width="9.140625" style="155"/>
    <col min="8208" max="8208" width="12.140625" style="155" customWidth="1"/>
    <col min="8209" max="8449" width="9.140625" style="155"/>
    <col min="8450" max="8450" width="17" style="155" customWidth="1"/>
    <col min="8451" max="8451" width="29" style="155" customWidth="1"/>
    <col min="8452" max="8452" width="15.140625" style="155" customWidth="1"/>
    <col min="8453" max="8453" width="14.140625" style="155" customWidth="1"/>
    <col min="8454" max="8454" width="15.5703125" style="155" customWidth="1"/>
    <col min="8455" max="8455" width="16" style="155" customWidth="1"/>
    <col min="8456" max="8456" width="14.140625" style="155" customWidth="1"/>
    <col min="8457" max="8457" width="9.42578125" style="155" customWidth="1"/>
    <col min="8458" max="8458" width="15.140625" style="155" customWidth="1"/>
    <col min="8459" max="8459" width="12.140625" style="155" customWidth="1"/>
    <col min="8460" max="8460" width="13.28515625" style="155" customWidth="1"/>
    <col min="8461" max="8461" width="9.140625" style="155"/>
    <col min="8462" max="8462" width="12.140625" style="155" customWidth="1"/>
    <col min="8463" max="8463" width="9.140625" style="155"/>
    <col min="8464" max="8464" width="12.140625" style="155" customWidth="1"/>
    <col min="8465" max="8705" width="9.140625" style="155"/>
    <col min="8706" max="8706" width="17" style="155" customWidth="1"/>
    <col min="8707" max="8707" width="29" style="155" customWidth="1"/>
    <col min="8708" max="8708" width="15.140625" style="155" customWidth="1"/>
    <col min="8709" max="8709" width="14.140625" style="155" customWidth="1"/>
    <col min="8710" max="8710" width="15.5703125" style="155" customWidth="1"/>
    <col min="8711" max="8711" width="16" style="155" customWidth="1"/>
    <col min="8712" max="8712" width="14.140625" style="155" customWidth="1"/>
    <col min="8713" max="8713" width="9.42578125" style="155" customWidth="1"/>
    <col min="8714" max="8714" width="15.140625" style="155" customWidth="1"/>
    <col min="8715" max="8715" width="12.140625" style="155" customWidth="1"/>
    <col min="8716" max="8716" width="13.28515625" style="155" customWidth="1"/>
    <col min="8717" max="8717" width="9.140625" style="155"/>
    <col min="8718" max="8718" width="12.140625" style="155" customWidth="1"/>
    <col min="8719" max="8719" width="9.140625" style="155"/>
    <col min="8720" max="8720" width="12.140625" style="155" customWidth="1"/>
    <col min="8721" max="8961" width="9.140625" style="155"/>
    <col min="8962" max="8962" width="17" style="155" customWidth="1"/>
    <col min="8963" max="8963" width="29" style="155" customWidth="1"/>
    <col min="8964" max="8964" width="15.140625" style="155" customWidth="1"/>
    <col min="8965" max="8965" width="14.140625" style="155" customWidth="1"/>
    <col min="8966" max="8966" width="15.5703125" style="155" customWidth="1"/>
    <col min="8967" max="8967" width="16" style="155" customWidth="1"/>
    <col min="8968" max="8968" width="14.140625" style="155" customWidth="1"/>
    <col min="8969" max="8969" width="9.42578125" style="155" customWidth="1"/>
    <col min="8970" max="8970" width="15.140625" style="155" customWidth="1"/>
    <col min="8971" max="8971" width="12.140625" style="155" customWidth="1"/>
    <col min="8972" max="8972" width="13.28515625" style="155" customWidth="1"/>
    <col min="8973" max="8973" width="9.140625" style="155"/>
    <col min="8974" max="8974" width="12.140625" style="155" customWidth="1"/>
    <col min="8975" max="8975" width="9.140625" style="155"/>
    <col min="8976" max="8976" width="12.140625" style="155" customWidth="1"/>
    <col min="8977" max="9217" width="9.140625" style="155"/>
    <col min="9218" max="9218" width="17" style="155" customWidth="1"/>
    <col min="9219" max="9219" width="29" style="155" customWidth="1"/>
    <col min="9220" max="9220" width="15.140625" style="155" customWidth="1"/>
    <col min="9221" max="9221" width="14.140625" style="155" customWidth="1"/>
    <col min="9222" max="9222" width="15.5703125" style="155" customWidth="1"/>
    <col min="9223" max="9223" width="16" style="155" customWidth="1"/>
    <col min="9224" max="9224" width="14.140625" style="155" customWidth="1"/>
    <col min="9225" max="9225" width="9.42578125" style="155" customWidth="1"/>
    <col min="9226" max="9226" width="15.140625" style="155" customWidth="1"/>
    <col min="9227" max="9227" width="12.140625" style="155" customWidth="1"/>
    <col min="9228" max="9228" width="13.28515625" style="155" customWidth="1"/>
    <col min="9229" max="9229" width="9.140625" style="155"/>
    <col min="9230" max="9230" width="12.140625" style="155" customWidth="1"/>
    <col min="9231" max="9231" width="9.140625" style="155"/>
    <col min="9232" max="9232" width="12.140625" style="155" customWidth="1"/>
    <col min="9233" max="9473" width="9.140625" style="155"/>
    <col min="9474" max="9474" width="17" style="155" customWidth="1"/>
    <col min="9475" max="9475" width="29" style="155" customWidth="1"/>
    <col min="9476" max="9476" width="15.140625" style="155" customWidth="1"/>
    <col min="9477" max="9477" width="14.140625" style="155" customWidth="1"/>
    <col min="9478" max="9478" width="15.5703125" style="155" customWidth="1"/>
    <col min="9479" max="9479" width="16" style="155" customWidth="1"/>
    <col min="9480" max="9480" width="14.140625" style="155" customWidth="1"/>
    <col min="9481" max="9481" width="9.42578125" style="155" customWidth="1"/>
    <col min="9482" max="9482" width="15.140625" style="155" customWidth="1"/>
    <col min="9483" max="9483" width="12.140625" style="155" customWidth="1"/>
    <col min="9484" max="9484" width="13.28515625" style="155" customWidth="1"/>
    <col min="9485" max="9485" width="9.140625" style="155"/>
    <col min="9486" max="9486" width="12.140625" style="155" customWidth="1"/>
    <col min="9487" max="9487" width="9.140625" style="155"/>
    <col min="9488" max="9488" width="12.140625" style="155" customWidth="1"/>
    <col min="9489" max="9729" width="9.140625" style="155"/>
    <col min="9730" max="9730" width="17" style="155" customWidth="1"/>
    <col min="9731" max="9731" width="29" style="155" customWidth="1"/>
    <col min="9732" max="9732" width="15.140625" style="155" customWidth="1"/>
    <col min="9733" max="9733" width="14.140625" style="155" customWidth="1"/>
    <col min="9734" max="9734" width="15.5703125" style="155" customWidth="1"/>
    <col min="9735" max="9735" width="16" style="155" customWidth="1"/>
    <col min="9736" max="9736" width="14.140625" style="155" customWidth="1"/>
    <col min="9737" max="9737" width="9.42578125" style="155" customWidth="1"/>
    <col min="9738" max="9738" width="15.140625" style="155" customWidth="1"/>
    <col min="9739" max="9739" width="12.140625" style="155" customWidth="1"/>
    <col min="9740" max="9740" width="13.28515625" style="155" customWidth="1"/>
    <col min="9741" max="9741" width="9.140625" style="155"/>
    <col min="9742" max="9742" width="12.140625" style="155" customWidth="1"/>
    <col min="9743" max="9743" width="9.140625" style="155"/>
    <col min="9744" max="9744" width="12.140625" style="155" customWidth="1"/>
    <col min="9745" max="9985" width="9.140625" style="155"/>
    <col min="9986" max="9986" width="17" style="155" customWidth="1"/>
    <col min="9987" max="9987" width="29" style="155" customWidth="1"/>
    <col min="9988" max="9988" width="15.140625" style="155" customWidth="1"/>
    <col min="9989" max="9989" width="14.140625" style="155" customWidth="1"/>
    <col min="9990" max="9990" width="15.5703125" style="155" customWidth="1"/>
    <col min="9991" max="9991" width="16" style="155" customWidth="1"/>
    <col min="9992" max="9992" width="14.140625" style="155" customWidth="1"/>
    <col min="9993" max="9993" width="9.42578125" style="155" customWidth="1"/>
    <col min="9994" max="9994" width="15.140625" style="155" customWidth="1"/>
    <col min="9995" max="9995" width="12.140625" style="155" customWidth="1"/>
    <col min="9996" max="9996" width="13.28515625" style="155" customWidth="1"/>
    <col min="9997" max="9997" width="9.140625" style="155"/>
    <col min="9998" max="9998" width="12.140625" style="155" customWidth="1"/>
    <col min="9999" max="9999" width="9.140625" style="155"/>
    <col min="10000" max="10000" width="12.140625" style="155" customWidth="1"/>
    <col min="10001" max="10241" width="9.140625" style="155"/>
    <col min="10242" max="10242" width="17" style="155" customWidth="1"/>
    <col min="10243" max="10243" width="29" style="155" customWidth="1"/>
    <col min="10244" max="10244" width="15.140625" style="155" customWidth="1"/>
    <col min="10245" max="10245" width="14.140625" style="155" customWidth="1"/>
    <col min="10246" max="10246" width="15.5703125" style="155" customWidth="1"/>
    <col min="10247" max="10247" width="16" style="155" customWidth="1"/>
    <col min="10248" max="10248" width="14.140625" style="155" customWidth="1"/>
    <col min="10249" max="10249" width="9.42578125" style="155" customWidth="1"/>
    <col min="10250" max="10250" width="15.140625" style="155" customWidth="1"/>
    <col min="10251" max="10251" width="12.140625" style="155" customWidth="1"/>
    <col min="10252" max="10252" width="13.28515625" style="155" customWidth="1"/>
    <col min="10253" max="10253" width="9.140625" style="155"/>
    <col min="10254" max="10254" width="12.140625" style="155" customWidth="1"/>
    <col min="10255" max="10255" width="9.140625" style="155"/>
    <col min="10256" max="10256" width="12.140625" style="155" customWidth="1"/>
    <col min="10257" max="10497" width="9.140625" style="155"/>
    <col min="10498" max="10498" width="17" style="155" customWidth="1"/>
    <col min="10499" max="10499" width="29" style="155" customWidth="1"/>
    <col min="10500" max="10500" width="15.140625" style="155" customWidth="1"/>
    <col min="10501" max="10501" width="14.140625" style="155" customWidth="1"/>
    <col min="10502" max="10502" width="15.5703125" style="155" customWidth="1"/>
    <col min="10503" max="10503" width="16" style="155" customWidth="1"/>
    <col min="10504" max="10504" width="14.140625" style="155" customWidth="1"/>
    <col min="10505" max="10505" width="9.42578125" style="155" customWidth="1"/>
    <col min="10506" max="10506" width="15.140625" style="155" customWidth="1"/>
    <col min="10507" max="10507" width="12.140625" style="155" customWidth="1"/>
    <col min="10508" max="10508" width="13.28515625" style="155" customWidth="1"/>
    <col min="10509" max="10509" width="9.140625" style="155"/>
    <col min="10510" max="10510" width="12.140625" style="155" customWidth="1"/>
    <col min="10511" max="10511" width="9.140625" style="155"/>
    <col min="10512" max="10512" width="12.140625" style="155" customWidth="1"/>
    <col min="10513" max="10753" width="9.140625" style="155"/>
    <col min="10754" max="10754" width="17" style="155" customWidth="1"/>
    <col min="10755" max="10755" width="29" style="155" customWidth="1"/>
    <col min="10756" max="10756" width="15.140625" style="155" customWidth="1"/>
    <col min="10757" max="10757" width="14.140625" style="155" customWidth="1"/>
    <col min="10758" max="10758" width="15.5703125" style="155" customWidth="1"/>
    <col min="10759" max="10759" width="16" style="155" customWidth="1"/>
    <col min="10760" max="10760" width="14.140625" style="155" customWidth="1"/>
    <col min="10761" max="10761" width="9.42578125" style="155" customWidth="1"/>
    <col min="10762" max="10762" width="15.140625" style="155" customWidth="1"/>
    <col min="10763" max="10763" width="12.140625" style="155" customWidth="1"/>
    <col min="10764" max="10764" width="13.28515625" style="155" customWidth="1"/>
    <col min="10765" max="10765" width="9.140625" style="155"/>
    <col min="10766" max="10766" width="12.140625" style="155" customWidth="1"/>
    <col min="10767" max="10767" width="9.140625" style="155"/>
    <col min="10768" max="10768" width="12.140625" style="155" customWidth="1"/>
    <col min="10769" max="11009" width="9.140625" style="155"/>
    <col min="11010" max="11010" width="17" style="155" customWidth="1"/>
    <col min="11011" max="11011" width="29" style="155" customWidth="1"/>
    <col min="11012" max="11012" width="15.140625" style="155" customWidth="1"/>
    <col min="11013" max="11013" width="14.140625" style="155" customWidth="1"/>
    <col min="11014" max="11014" width="15.5703125" style="155" customWidth="1"/>
    <col min="11015" max="11015" width="16" style="155" customWidth="1"/>
    <col min="11016" max="11016" width="14.140625" style="155" customWidth="1"/>
    <col min="11017" max="11017" width="9.42578125" style="155" customWidth="1"/>
    <col min="11018" max="11018" width="15.140625" style="155" customWidth="1"/>
    <col min="11019" max="11019" width="12.140625" style="155" customWidth="1"/>
    <col min="11020" max="11020" width="13.28515625" style="155" customWidth="1"/>
    <col min="11021" max="11021" width="9.140625" style="155"/>
    <col min="11022" max="11022" width="12.140625" style="155" customWidth="1"/>
    <col min="11023" max="11023" width="9.140625" style="155"/>
    <col min="11024" max="11024" width="12.140625" style="155" customWidth="1"/>
    <col min="11025" max="11265" width="9.140625" style="155"/>
    <col min="11266" max="11266" width="17" style="155" customWidth="1"/>
    <col min="11267" max="11267" width="29" style="155" customWidth="1"/>
    <col min="11268" max="11268" width="15.140625" style="155" customWidth="1"/>
    <col min="11269" max="11269" width="14.140625" style="155" customWidth="1"/>
    <col min="11270" max="11270" width="15.5703125" style="155" customWidth="1"/>
    <col min="11271" max="11271" width="16" style="155" customWidth="1"/>
    <col min="11272" max="11272" width="14.140625" style="155" customWidth="1"/>
    <col min="11273" max="11273" width="9.42578125" style="155" customWidth="1"/>
    <col min="11274" max="11274" width="15.140625" style="155" customWidth="1"/>
    <col min="11275" max="11275" width="12.140625" style="155" customWidth="1"/>
    <col min="11276" max="11276" width="13.28515625" style="155" customWidth="1"/>
    <col min="11277" max="11277" width="9.140625" style="155"/>
    <col min="11278" max="11278" width="12.140625" style="155" customWidth="1"/>
    <col min="11279" max="11279" width="9.140625" style="155"/>
    <col min="11280" max="11280" width="12.140625" style="155" customWidth="1"/>
    <col min="11281" max="11521" width="9.140625" style="155"/>
    <col min="11522" max="11522" width="17" style="155" customWidth="1"/>
    <col min="11523" max="11523" width="29" style="155" customWidth="1"/>
    <col min="11524" max="11524" width="15.140625" style="155" customWidth="1"/>
    <col min="11525" max="11525" width="14.140625" style="155" customWidth="1"/>
    <col min="11526" max="11526" width="15.5703125" style="155" customWidth="1"/>
    <col min="11527" max="11527" width="16" style="155" customWidth="1"/>
    <col min="11528" max="11528" width="14.140625" style="155" customWidth="1"/>
    <col min="11529" max="11529" width="9.42578125" style="155" customWidth="1"/>
    <col min="11530" max="11530" width="15.140625" style="155" customWidth="1"/>
    <col min="11531" max="11531" width="12.140625" style="155" customWidth="1"/>
    <col min="11532" max="11532" width="13.28515625" style="155" customWidth="1"/>
    <col min="11533" max="11533" width="9.140625" style="155"/>
    <col min="11534" max="11534" width="12.140625" style="155" customWidth="1"/>
    <col min="11535" max="11535" width="9.140625" style="155"/>
    <col min="11536" max="11536" width="12.140625" style="155" customWidth="1"/>
    <col min="11537" max="11777" width="9.140625" style="155"/>
    <col min="11778" max="11778" width="17" style="155" customWidth="1"/>
    <col min="11779" max="11779" width="29" style="155" customWidth="1"/>
    <col min="11780" max="11780" width="15.140625" style="155" customWidth="1"/>
    <col min="11781" max="11781" width="14.140625" style="155" customWidth="1"/>
    <col min="11782" max="11782" width="15.5703125" style="155" customWidth="1"/>
    <col min="11783" max="11783" width="16" style="155" customWidth="1"/>
    <col min="11784" max="11784" width="14.140625" style="155" customWidth="1"/>
    <col min="11785" max="11785" width="9.42578125" style="155" customWidth="1"/>
    <col min="11786" max="11786" width="15.140625" style="155" customWidth="1"/>
    <col min="11787" max="11787" width="12.140625" style="155" customWidth="1"/>
    <col min="11788" max="11788" width="13.28515625" style="155" customWidth="1"/>
    <col min="11789" max="11789" width="9.140625" style="155"/>
    <col min="11790" max="11790" width="12.140625" style="155" customWidth="1"/>
    <col min="11791" max="11791" width="9.140625" style="155"/>
    <col min="11792" max="11792" width="12.140625" style="155" customWidth="1"/>
    <col min="11793" max="12033" width="9.140625" style="155"/>
    <col min="12034" max="12034" width="17" style="155" customWidth="1"/>
    <col min="12035" max="12035" width="29" style="155" customWidth="1"/>
    <col min="12036" max="12036" width="15.140625" style="155" customWidth="1"/>
    <col min="12037" max="12037" width="14.140625" style="155" customWidth="1"/>
    <col min="12038" max="12038" width="15.5703125" style="155" customWidth="1"/>
    <col min="12039" max="12039" width="16" style="155" customWidth="1"/>
    <col min="12040" max="12040" width="14.140625" style="155" customWidth="1"/>
    <col min="12041" max="12041" width="9.42578125" style="155" customWidth="1"/>
    <col min="12042" max="12042" width="15.140625" style="155" customWidth="1"/>
    <col min="12043" max="12043" width="12.140625" style="155" customWidth="1"/>
    <col min="12044" max="12044" width="13.28515625" style="155" customWidth="1"/>
    <col min="12045" max="12045" width="9.140625" style="155"/>
    <col min="12046" max="12046" width="12.140625" style="155" customWidth="1"/>
    <col min="12047" max="12047" width="9.140625" style="155"/>
    <col min="12048" max="12048" width="12.140625" style="155" customWidth="1"/>
    <col min="12049" max="12289" width="9.140625" style="155"/>
    <col min="12290" max="12290" width="17" style="155" customWidth="1"/>
    <col min="12291" max="12291" width="29" style="155" customWidth="1"/>
    <col min="12292" max="12292" width="15.140625" style="155" customWidth="1"/>
    <col min="12293" max="12293" width="14.140625" style="155" customWidth="1"/>
    <col min="12294" max="12294" width="15.5703125" style="155" customWidth="1"/>
    <col min="12295" max="12295" width="16" style="155" customWidth="1"/>
    <col min="12296" max="12296" width="14.140625" style="155" customWidth="1"/>
    <col min="12297" max="12297" width="9.42578125" style="155" customWidth="1"/>
    <col min="12298" max="12298" width="15.140625" style="155" customWidth="1"/>
    <col min="12299" max="12299" width="12.140625" style="155" customWidth="1"/>
    <col min="12300" max="12300" width="13.28515625" style="155" customWidth="1"/>
    <col min="12301" max="12301" width="9.140625" style="155"/>
    <col min="12302" max="12302" width="12.140625" style="155" customWidth="1"/>
    <col min="12303" max="12303" width="9.140625" style="155"/>
    <col min="12304" max="12304" width="12.140625" style="155" customWidth="1"/>
    <col min="12305" max="12545" width="9.140625" style="155"/>
    <col min="12546" max="12546" width="17" style="155" customWidth="1"/>
    <col min="12547" max="12547" width="29" style="155" customWidth="1"/>
    <col min="12548" max="12548" width="15.140625" style="155" customWidth="1"/>
    <col min="12549" max="12549" width="14.140625" style="155" customWidth="1"/>
    <col min="12550" max="12550" width="15.5703125" style="155" customWidth="1"/>
    <col min="12551" max="12551" width="16" style="155" customWidth="1"/>
    <col min="12552" max="12552" width="14.140625" style="155" customWidth="1"/>
    <col min="12553" max="12553" width="9.42578125" style="155" customWidth="1"/>
    <col min="12554" max="12554" width="15.140625" style="155" customWidth="1"/>
    <col min="12555" max="12555" width="12.140625" style="155" customWidth="1"/>
    <col min="12556" max="12556" width="13.28515625" style="155" customWidth="1"/>
    <col min="12557" max="12557" width="9.140625" style="155"/>
    <col min="12558" max="12558" width="12.140625" style="155" customWidth="1"/>
    <col min="12559" max="12559" width="9.140625" style="155"/>
    <col min="12560" max="12560" width="12.140625" style="155" customWidth="1"/>
    <col min="12561" max="12801" width="9.140625" style="155"/>
    <col min="12802" max="12802" width="17" style="155" customWidth="1"/>
    <col min="12803" max="12803" width="29" style="155" customWidth="1"/>
    <col min="12804" max="12804" width="15.140625" style="155" customWidth="1"/>
    <col min="12805" max="12805" width="14.140625" style="155" customWidth="1"/>
    <col min="12806" max="12806" width="15.5703125" style="155" customWidth="1"/>
    <col min="12807" max="12807" width="16" style="155" customWidth="1"/>
    <col min="12808" max="12808" width="14.140625" style="155" customWidth="1"/>
    <col min="12809" max="12809" width="9.42578125" style="155" customWidth="1"/>
    <col min="12810" max="12810" width="15.140625" style="155" customWidth="1"/>
    <col min="12811" max="12811" width="12.140625" style="155" customWidth="1"/>
    <col min="12812" max="12812" width="13.28515625" style="155" customWidth="1"/>
    <col min="12813" max="12813" width="9.140625" style="155"/>
    <col min="12814" max="12814" width="12.140625" style="155" customWidth="1"/>
    <col min="12815" max="12815" width="9.140625" style="155"/>
    <col min="12816" max="12816" width="12.140625" style="155" customWidth="1"/>
    <col min="12817" max="13057" width="9.140625" style="155"/>
    <col min="13058" max="13058" width="17" style="155" customWidth="1"/>
    <col min="13059" max="13059" width="29" style="155" customWidth="1"/>
    <col min="13060" max="13060" width="15.140625" style="155" customWidth="1"/>
    <col min="13061" max="13061" width="14.140625" style="155" customWidth="1"/>
    <col min="13062" max="13062" width="15.5703125" style="155" customWidth="1"/>
    <col min="13063" max="13063" width="16" style="155" customWidth="1"/>
    <col min="13064" max="13064" width="14.140625" style="155" customWidth="1"/>
    <col min="13065" max="13065" width="9.42578125" style="155" customWidth="1"/>
    <col min="13066" max="13066" width="15.140625" style="155" customWidth="1"/>
    <col min="13067" max="13067" width="12.140625" style="155" customWidth="1"/>
    <col min="13068" max="13068" width="13.28515625" style="155" customWidth="1"/>
    <col min="13069" max="13069" width="9.140625" style="155"/>
    <col min="13070" max="13070" width="12.140625" style="155" customWidth="1"/>
    <col min="13071" max="13071" width="9.140625" style="155"/>
    <col min="13072" max="13072" width="12.140625" style="155" customWidth="1"/>
    <col min="13073" max="13313" width="9.140625" style="155"/>
    <col min="13314" max="13314" width="17" style="155" customWidth="1"/>
    <col min="13315" max="13315" width="29" style="155" customWidth="1"/>
    <col min="13316" max="13316" width="15.140625" style="155" customWidth="1"/>
    <col min="13317" max="13317" width="14.140625" style="155" customWidth="1"/>
    <col min="13318" max="13318" width="15.5703125" style="155" customWidth="1"/>
    <col min="13319" max="13319" width="16" style="155" customWidth="1"/>
    <col min="13320" max="13320" width="14.140625" style="155" customWidth="1"/>
    <col min="13321" max="13321" width="9.42578125" style="155" customWidth="1"/>
    <col min="13322" max="13322" width="15.140625" style="155" customWidth="1"/>
    <col min="13323" max="13323" width="12.140625" style="155" customWidth="1"/>
    <col min="13324" max="13324" width="13.28515625" style="155" customWidth="1"/>
    <col min="13325" max="13325" width="9.140625" style="155"/>
    <col min="13326" max="13326" width="12.140625" style="155" customWidth="1"/>
    <col min="13327" max="13327" width="9.140625" style="155"/>
    <col min="13328" max="13328" width="12.140625" style="155" customWidth="1"/>
    <col min="13329" max="13569" width="9.140625" style="155"/>
    <col min="13570" max="13570" width="17" style="155" customWidth="1"/>
    <col min="13571" max="13571" width="29" style="155" customWidth="1"/>
    <col min="13572" max="13572" width="15.140625" style="155" customWidth="1"/>
    <col min="13573" max="13573" width="14.140625" style="155" customWidth="1"/>
    <col min="13574" max="13574" width="15.5703125" style="155" customWidth="1"/>
    <col min="13575" max="13575" width="16" style="155" customWidth="1"/>
    <col min="13576" max="13576" width="14.140625" style="155" customWidth="1"/>
    <col min="13577" max="13577" width="9.42578125" style="155" customWidth="1"/>
    <col min="13578" max="13578" width="15.140625" style="155" customWidth="1"/>
    <col min="13579" max="13579" width="12.140625" style="155" customWidth="1"/>
    <col min="13580" max="13580" width="13.28515625" style="155" customWidth="1"/>
    <col min="13581" max="13581" width="9.140625" style="155"/>
    <col min="13582" max="13582" width="12.140625" style="155" customWidth="1"/>
    <col min="13583" max="13583" width="9.140625" style="155"/>
    <col min="13584" max="13584" width="12.140625" style="155" customWidth="1"/>
    <col min="13585" max="13825" width="9.140625" style="155"/>
    <col min="13826" max="13826" width="17" style="155" customWidth="1"/>
    <col min="13827" max="13827" width="29" style="155" customWidth="1"/>
    <col min="13828" max="13828" width="15.140625" style="155" customWidth="1"/>
    <col min="13829" max="13829" width="14.140625" style="155" customWidth="1"/>
    <col min="13830" max="13830" width="15.5703125" style="155" customWidth="1"/>
    <col min="13831" max="13831" width="16" style="155" customWidth="1"/>
    <col min="13832" max="13832" width="14.140625" style="155" customWidth="1"/>
    <col min="13833" max="13833" width="9.42578125" style="155" customWidth="1"/>
    <col min="13834" max="13834" width="15.140625" style="155" customWidth="1"/>
    <col min="13835" max="13835" width="12.140625" style="155" customWidth="1"/>
    <col min="13836" max="13836" width="13.28515625" style="155" customWidth="1"/>
    <col min="13837" max="13837" width="9.140625" style="155"/>
    <col min="13838" max="13838" width="12.140625" style="155" customWidth="1"/>
    <col min="13839" max="13839" width="9.140625" style="155"/>
    <col min="13840" max="13840" width="12.140625" style="155" customWidth="1"/>
    <col min="13841" max="14081" width="9.140625" style="155"/>
    <col min="14082" max="14082" width="17" style="155" customWidth="1"/>
    <col min="14083" max="14083" width="29" style="155" customWidth="1"/>
    <col min="14084" max="14084" width="15.140625" style="155" customWidth="1"/>
    <col min="14085" max="14085" width="14.140625" style="155" customWidth="1"/>
    <col min="14086" max="14086" width="15.5703125" style="155" customWidth="1"/>
    <col min="14087" max="14087" width="16" style="155" customWidth="1"/>
    <col min="14088" max="14088" width="14.140625" style="155" customWidth="1"/>
    <col min="14089" max="14089" width="9.42578125" style="155" customWidth="1"/>
    <col min="14090" max="14090" width="15.140625" style="155" customWidth="1"/>
    <col min="14091" max="14091" width="12.140625" style="155" customWidth="1"/>
    <col min="14092" max="14092" width="13.28515625" style="155" customWidth="1"/>
    <col min="14093" max="14093" width="9.140625" style="155"/>
    <col min="14094" max="14094" width="12.140625" style="155" customWidth="1"/>
    <col min="14095" max="14095" width="9.140625" style="155"/>
    <col min="14096" max="14096" width="12.140625" style="155" customWidth="1"/>
    <col min="14097" max="14337" width="9.140625" style="155"/>
    <col min="14338" max="14338" width="17" style="155" customWidth="1"/>
    <col min="14339" max="14339" width="29" style="155" customWidth="1"/>
    <col min="14340" max="14340" width="15.140625" style="155" customWidth="1"/>
    <col min="14341" max="14341" width="14.140625" style="155" customWidth="1"/>
    <col min="14342" max="14342" width="15.5703125" style="155" customWidth="1"/>
    <col min="14343" max="14343" width="16" style="155" customWidth="1"/>
    <col min="14344" max="14344" width="14.140625" style="155" customWidth="1"/>
    <col min="14345" max="14345" width="9.42578125" style="155" customWidth="1"/>
    <col min="14346" max="14346" width="15.140625" style="155" customWidth="1"/>
    <col min="14347" max="14347" width="12.140625" style="155" customWidth="1"/>
    <col min="14348" max="14348" width="13.28515625" style="155" customWidth="1"/>
    <col min="14349" max="14349" width="9.140625" style="155"/>
    <col min="14350" max="14350" width="12.140625" style="155" customWidth="1"/>
    <col min="14351" max="14351" width="9.140625" style="155"/>
    <col min="14352" max="14352" width="12.140625" style="155" customWidth="1"/>
    <col min="14353" max="14593" width="9.140625" style="155"/>
    <col min="14594" max="14594" width="17" style="155" customWidth="1"/>
    <col min="14595" max="14595" width="29" style="155" customWidth="1"/>
    <col min="14596" max="14596" width="15.140625" style="155" customWidth="1"/>
    <col min="14597" max="14597" width="14.140625" style="155" customWidth="1"/>
    <col min="14598" max="14598" width="15.5703125" style="155" customWidth="1"/>
    <col min="14599" max="14599" width="16" style="155" customWidth="1"/>
    <col min="14600" max="14600" width="14.140625" style="155" customWidth="1"/>
    <col min="14601" max="14601" width="9.42578125" style="155" customWidth="1"/>
    <col min="14602" max="14602" width="15.140625" style="155" customWidth="1"/>
    <col min="14603" max="14603" width="12.140625" style="155" customWidth="1"/>
    <col min="14604" max="14604" width="13.28515625" style="155" customWidth="1"/>
    <col min="14605" max="14605" width="9.140625" style="155"/>
    <col min="14606" max="14606" width="12.140625" style="155" customWidth="1"/>
    <col min="14607" max="14607" width="9.140625" style="155"/>
    <col min="14608" max="14608" width="12.140625" style="155" customWidth="1"/>
    <col min="14609" max="14849" width="9.140625" style="155"/>
    <col min="14850" max="14850" width="17" style="155" customWidth="1"/>
    <col min="14851" max="14851" width="29" style="155" customWidth="1"/>
    <col min="14852" max="14852" width="15.140625" style="155" customWidth="1"/>
    <col min="14853" max="14853" width="14.140625" style="155" customWidth="1"/>
    <col min="14854" max="14854" width="15.5703125" style="155" customWidth="1"/>
    <col min="14855" max="14855" width="16" style="155" customWidth="1"/>
    <col min="14856" max="14856" width="14.140625" style="155" customWidth="1"/>
    <col min="14857" max="14857" width="9.42578125" style="155" customWidth="1"/>
    <col min="14858" max="14858" width="15.140625" style="155" customWidth="1"/>
    <col min="14859" max="14859" width="12.140625" style="155" customWidth="1"/>
    <col min="14860" max="14860" width="13.28515625" style="155" customWidth="1"/>
    <col min="14861" max="14861" width="9.140625" style="155"/>
    <col min="14862" max="14862" width="12.140625" style="155" customWidth="1"/>
    <col min="14863" max="14863" width="9.140625" style="155"/>
    <col min="14864" max="14864" width="12.140625" style="155" customWidth="1"/>
    <col min="14865" max="15105" width="9.140625" style="155"/>
    <col min="15106" max="15106" width="17" style="155" customWidth="1"/>
    <col min="15107" max="15107" width="29" style="155" customWidth="1"/>
    <col min="15108" max="15108" width="15.140625" style="155" customWidth="1"/>
    <col min="15109" max="15109" width="14.140625" style="155" customWidth="1"/>
    <col min="15110" max="15110" width="15.5703125" style="155" customWidth="1"/>
    <col min="15111" max="15111" width="16" style="155" customWidth="1"/>
    <col min="15112" max="15112" width="14.140625" style="155" customWidth="1"/>
    <col min="15113" max="15113" width="9.42578125" style="155" customWidth="1"/>
    <col min="15114" max="15114" width="15.140625" style="155" customWidth="1"/>
    <col min="15115" max="15115" width="12.140625" style="155" customWidth="1"/>
    <col min="15116" max="15116" width="13.28515625" style="155" customWidth="1"/>
    <col min="15117" max="15117" width="9.140625" style="155"/>
    <col min="15118" max="15118" width="12.140625" style="155" customWidth="1"/>
    <col min="15119" max="15119" width="9.140625" style="155"/>
    <col min="15120" max="15120" width="12.140625" style="155" customWidth="1"/>
    <col min="15121" max="15361" width="9.140625" style="155"/>
    <col min="15362" max="15362" width="17" style="155" customWidth="1"/>
    <col min="15363" max="15363" width="29" style="155" customWidth="1"/>
    <col min="15364" max="15364" width="15.140625" style="155" customWidth="1"/>
    <col min="15365" max="15365" width="14.140625" style="155" customWidth="1"/>
    <col min="15366" max="15366" width="15.5703125" style="155" customWidth="1"/>
    <col min="15367" max="15367" width="16" style="155" customWidth="1"/>
    <col min="15368" max="15368" width="14.140625" style="155" customWidth="1"/>
    <col min="15369" max="15369" width="9.42578125" style="155" customWidth="1"/>
    <col min="15370" max="15370" width="15.140625" style="155" customWidth="1"/>
    <col min="15371" max="15371" width="12.140625" style="155" customWidth="1"/>
    <col min="15372" max="15372" width="13.28515625" style="155" customWidth="1"/>
    <col min="15373" max="15373" width="9.140625" style="155"/>
    <col min="15374" max="15374" width="12.140625" style="155" customWidth="1"/>
    <col min="15375" max="15375" width="9.140625" style="155"/>
    <col min="15376" max="15376" width="12.140625" style="155" customWidth="1"/>
    <col min="15377" max="15617" width="9.140625" style="155"/>
    <col min="15618" max="15618" width="17" style="155" customWidth="1"/>
    <col min="15619" max="15619" width="29" style="155" customWidth="1"/>
    <col min="15620" max="15620" width="15.140625" style="155" customWidth="1"/>
    <col min="15621" max="15621" width="14.140625" style="155" customWidth="1"/>
    <col min="15622" max="15622" width="15.5703125" style="155" customWidth="1"/>
    <col min="15623" max="15623" width="16" style="155" customWidth="1"/>
    <col min="15624" max="15624" width="14.140625" style="155" customWidth="1"/>
    <col min="15625" max="15625" width="9.42578125" style="155" customWidth="1"/>
    <col min="15626" max="15626" width="15.140625" style="155" customWidth="1"/>
    <col min="15627" max="15627" width="12.140625" style="155" customWidth="1"/>
    <col min="15628" max="15628" width="13.28515625" style="155" customWidth="1"/>
    <col min="15629" max="15629" width="9.140625" style="155"/>
    <col min="15630" max="15630" width="12.140625" style="155" customWidth="1"/>
    <col min="15631" max="15631" width="9.140625" style="155"/>
    <col min="15632" max="15632" width="12.140625" style="155" customWidth="1"/>
    <col min="15633" max="15873" width="9.140625" style="155"/>
    <col min="15874" max="15874" width="17" style="155" customWidth="1"/>
    <col min="15875" max="15875" width="29" style="155" customWidth="1"/>
    <col min="15876" max="15876" width="15.140625" style="155" customWidth="1"/>
    <col min="15877" max="15877" width="14.140625" style="155" customWidth="1"/>
    <col min="15878" max="15878" width="15.5703125" style="155" customWidth="1"/>
    <col min="15879" max="15879" width="16" style="155" customWidth="1"/>
    <col min="15880" max="15880" width="14.140625" style="155" customWidth="1"/>
    <col min="15881" max="15881" width="9.42578125" style="155" customWidth="1"/>
    <col min="15882" max="15882" width="15.140625" style="155" customWidth="1"/>
    <col min="15883" max="15883" width="12.140625" style="155" customWidth="1"/>
    <col min="15884" max="15884" width="13.28515625" style="155" customWidth="1"/>
    <col min="15885" max="15885" width="9.140625" style="155"/>
    <col min="15886" max="15886" width="12.140625" style="155" customWidth="1"/>
    <col min="15887" max="15887" width="9.140625" style="155"/>
    <col min="15888" max="15888" width="12.140625" style="155" customWidth="1"/>
    <col min="15889" max="16129" width="9.140625" style="155"/>
    <col min="16130" max="16130" width="17" style="155" customWidth="1"/>
    <col min="16131" max="16131" width="29" style="155" customWidth="1"/>
    <col min="16132" max="16132" width="15.140625" style="155" customWidth="1"/>
    <col min="16133" max="16133" width="14.140625" style="155" customWidth="1"/>
    <col min="16134" max="16134" width="15.5703125" style="155" customWidth="1"/>
    <col min="16135" max="16135" width="16" style="155" customWidth="1"/>
    <col min="16136" max="16136" width="14.140625" style="155" customWidth="1"/>
    <col min="16137" max="16137" width="9.42578125" style="155" customWidth="1"/>
    <col min="16138" max="16138" width="15.140625" style="155" customWidth="1"/>
    <col min="16139" max="16139" width="12.140625" style="155" customWidth="1"/>
    <col min="16140" max="16140" width="13.28515625" style="155" customWidth="1"/>
    <col min="16141" max="16141" width="9.140625" style="155"/>
    <col min="16142" max="16142" width="12.140625" style="155" customWidth="1"/>
    <col min="16143" max="16143" width="9.140625" style="155"/>
    <col min="16144" max="16144" width="12.140625" style="155" customWidth="1"/>
    <col min="16145" max="16384" width="9.140625" style="155"/>
  </cols>
  <sheetData>
    <row r="1" spans="1:7" ht="15.75" thickBot="1">
      <c r="A1" s="338" t="s">
        <v>267</v>
      </c>
      <c r="B1" s="338"/>
      <c r="C1" s="338"/>
      <c r="D1" s="338"/>
      <c r="E1" s="338"/>
      <c r="F1" s="338"/>
      <c r="G1" s="338"/>
    </row>
    <row r="2" spans="1:7" ht="15.75" thickBot="1">
      <c r="A2" s="338"/>
      <c r="B2" s="338"/>
      <c r="C2" s="338"/>
      <c r="D2" s="338"/>
      <c r="E2" s="338"/>
      <c r="F2" s="338"/>
      <c r="G2" s="338"/>
    </row>
    <row r="3" spans="1:7" ht="15.75" thickBot="1">
      <c r="A3" s="338"/>
      <c r="B3" s="338"/>
      <c r="C3" s="338"/>
      <c r="D3" s="338"/>
      <c r="E3" s="338"/>
      <c r="F3" s="338"/>
      <c r="G3" s="339"/>
    </row>
    <row r="4" spans="1:7" s="233" customFormat="1" ht="14.45" customHeight="1">
      <c r="A4" s="343" t="s">
        <v>215</v>
      </c>
      <c r="B4" s="343" t="s">
        <v>323</v>
      </c>
      <c r="C4" s="343" t="s">
        <v>326</v>
      </c>
      <c r="D4" s="343" t="s">
        <v>269</v>
      </c>
      <c r="E4" s="246" t="s">
        <v>19</v>
      </c>
      <c r="F4" s="346" t="s">
        <v>327</v>
      </c>
      <c r="G4" s="349" t="s">
        <v>323</v>
      </c>
    </row>
    <row r="5" spans="1:7" s="233" customFormat="1">
      <c r="A5" s="344"/>
      <c r="B5" s="344"/>
      <c r="C5" s="344"/>
      <c r="D5" s="344"/>
      <c r="E5" s="247" t="s">
        <v>270</v>
      </c>
      <c r="F5" s="347"/>
      <c r="G5" s="349"/>
    </row>
    <row r="6" spans="1:7" s="233" customFormat="1">
      <c r="A6" s="344"/>
      <c r="B6" s="344"/>
      <c r="C6" s="344"/>
      <c r="D6" s="344"/>
      <c r="E6" s="247" t="s">
        <v>271</v>
      </c>
      <c r="F6" s="347"/>
      <c r="G6" s="349"/>
    </row>
    <row r="7" spans="1:7" s="233" customFormat="1" ht="30">
      <c r="A7" s="345"/>
      <c r="B7" s="344"/>
      <c r="C7" s="344"/>
      <c r="D7" s="344"/>
      <c r="E7" s="247" t="s">
        <v>272</v>
      </c>
      <c r="F7" s="348"/>
      <c r="G7" s="349"/>
    </row>
    <row r="8" spans="1:7" s="233" customFormat="1" ht="178.5">
      <c r="A8" s="234">
        <v>1</v>
      </c>
      <c r="B8" s="235">
        <v>0</v>
      </c>
      <c r="C8" s="235">
        <f>B8/23</f>
        <v>0</v>
      </c>
      <c r="D8" s="236" t="s">
        <v>273</v>
      </c>
      <c r="E8" s="237">
        <v>4.8099999999999996</v>
      </c>
      <c r="F8" s="252">
        <f t="shared" ref="F8:F39" si="0">E8*C8</f>
        <v>0</v>
      </c>
      <c r="G8" s="255">
        <v>9000</v>
      </c>
    </row>
    <row r="9" spans="1:7" s="233" customFormat="1" ht="140.25">
      <c r="A9" s="234">
        <v>2</v>
      </c>
      <c r="B9" s="235">
        <v>0</v>
      </c>
      <c r="C9" s="235">
        <f t="shared" ref="C9:C57" si="1">B9/23</f>
        <v>0</v>
      </c>
      <c r="D9" s="236" t="s">
        <v>274</v>
      </c>
      <c r="E9" s="237">
        <v>5.72</v>
      </c>
      <c r="F9" s="252">
        <f t="shared" si="0"/>
        <v>0</v>
      </c>
      <c r="G9" s="255">
        <v>0</v>
      </c>
    </row>
    <row r="10" spans="1:7" s="233" customFormat="1" ht="51">
      <c r="A10" s="234">
        <v>3</v>
      </c>
      <c r="B10" s="235">
        <v>0</v>
      </c>
      <c r="C10" s="235">
        <f t="shared" si="1"/>
        <v>0</v>
      </c>
      <c r="D10" s="238" t="s">
        <v>275</v>
      </c>
      <c r="E10" s="237">
        <v>5.88</v>
      </c>
      <c r="F10" s="252">
        <f t="shared" si="0"/>
        <v>0</v>
      </c>
      <c r="G10" s="255">
        <v>10000</v>
      </c>
    </row>
    <row r="11" spans="1:7" s="233" customFormat="1" ht="51">
      <c r="A11" s="234">
        <v>4</v>
      </c>
      <c r="B11" s="235">
        <v>0</v>
      </c>
      <c r="C11" s="235">
        <f t="shared" si="1"/>
        <v>0</v>
      </c>
      <c r="D11" s="238" t="s">
        <v>276</v>
      </c>
      <c r="E11" s="237">
        <v>7.37</v>
      </c>
      <c r="F11" s="252">
        <f t="shared" si="0"/>
        <v>0</v>
      </c>
      <c r="G11" s="255">
        <v>2500</v>
      </c>
    </row>
    <row r="12" spans="1:7" s="233" customFormat="1" ht="25.5">
      <c r="A12" s="234">
        <v>5</v>
      </c>
      <c r="B12" s="235">
        <v>0</v>
      </c>
      <c r="C12" s="235">
        <f t="shared" si="1"/>
        <v>0</v>
      </c>
      <c r="D12" s="238" t="s">
        <v>277</v>
      </c>
      <c r="E12" s="237">
        <v>5.43</v>
      </c>
      <c r="F12" s="252">
        <f t="shared" si="0"/>
        <v>0</v>
      </c>
      <c r="G12" s="255">
        <v>100</v>
      </c>
    </row>
    <row r="13" spans="1:7" s="233" customFormat="1" ht="25.5">
      <c r="A13" s="234">
        <v>6</v>
      </c>
      <c r="B13" s="235">
        <v>0</v>
      </c>
      <c r="C13" s="235">
        <f t="shared" si="1"/>
        <v>0</v>
      </c>
      <c r="D13" s="238" t="s">
        <v>278</v>
      </c>
      <c r="E13" s="237">
        <v>13.63</v>
      </c>
      <c r="F13" s="252">
        <f t="shared" si="0"/>
        <v>0</v>
      </c>
      <c r="G13" s="255">
        <v>800</v>
      </c>
    </row>
    <row r="14" spans="1:7" s="233" customFormat="1" ht="25.5">
      <c r="A14" s="234">
        <v>7</v>
      </c>
      <c r="B14" s="235">
        <v>0</v>
      </c>
      <c r="C14" s="235">
        <f t="shared" si="1"/>
        <v>0</v>
      </c>
      <c r="D14" s="238" t="s">
        <v>279</v>
      </c>
      <c r="E14" s="237">
        <v>41.15</v>
      </c>
      <c r="F14" s="252">
        <f t="shared" si="0"/>
        <v>0</v>
      </c>
      <c r="G14" s="255">
        <v>200</v>
      </c>
    </row>
    <row r="15" spans="1:7" s="233" customFormat="1" ht="63.75">
      <c r="A15" s="234">
        <v>8</v>
      </c>
      <c r="B15" s="235">
        <v>0</v>
      </c>
      <c r="C15" s="235">
        <f t="shared" si="1"/>
        <v>0</v>
      </c>
      <c r="D15" s="236" t="s">
        <v>280</v>
      </c>
      <c r="E15" s="237">
        <v>4.5999999999999996</v>
      </c>
      <c r="F15" s="252">
        <f t="shared" si="0"/>
        <v>0</v>
      </c>
      <c r="G15" s="255">
        <v>3000</v>
      </c>
    </row>
    <row r="16" spans="1:7" s="233" customFormat="1" ht="63.75">
      <c r="A16" s="234">
        <v>9</v>
      </c>
      <c r="B16" s="235">
        <v>0</v>
      </c>
      <c r="C16" s="235">
        <f t="shared" si="1"/>
        <v>0</v>
      </c>
      <c r="D16" s="236" t="s">
        <v>281</v>
      </c>
      <c r="E16" s="237">
        <v>4.83</v>
      </c>
      <c r="F16" s="252">
        <f t="shared" si="0"/>
        <v>0</v>
      </c>
      <c r="G16" s="255">
        <v>3000</v>
      </c>
    </row>
    <row r="17" spans="1:7" s="233" customFormat="1" ht="140.25">
      <c r="A17" s="234">
        <v>10</v>
      </c>
      <c r="B17" s="235">
        <v>0</v>
      </c>
      <c r="C17" s="235">
        <f t="shared" si="1"/>
        <v>0</v>
      </c>
      <c r="D17" s="236" t="s">
        <v>282</v>
      </c>
      <c r="E17" s="237">
        <v>7.18</v>
      </c>
      <c r="F17" s="252">
        <f t="shared" si="0"/>
        <v>0</v>
      </c>
      <c r="G17" s="255">
        <v>1200</v>
      </c>
    </row>
    <row r="18" spans="1:7" s="233" customFormat="1" ht="25.5">
      <c r="A18" s="234">
        <v>11</v>
      </c>
      <c r="B18" s="235">
        <v>0</v>
      </c>
      <c r="C18" s="235">
        <f t="shared" si="1"/>
        <v>0</v>
      </c>
      <c r="D18" s="238" t="s">
        <v>283</v>
      </c>
      <c r="E18" s="237">
        <v>4.6900000000000004</v>
      </c>
      <c r="F18" s="252">
        <f t="shared" si="0"/>
        <v>0</v>
      </c>
      <c r="G18" s="255">
        <v>8000</v>
      </c>
    </row>
    <row r="19" spans="1:7" s="233" customFormat="1" ht="153">
      <c r="A19" s="234">
        <v>12</v>
      </c>
      <c r="B19" s="235">
        <v>0</v>
      </c>
      <c r="C19" s="235">
        <f t="shared" si="1"/>
        <v>0</v>
      </c>
      <c r="D19" s="236" t="s">
        <v>284</v>
      </c>
      <c r="E19" s="237">
        <v>4.28</v>
      </c>
      <c r="F19" s="252">
        <f t="shared" si="0"/>
        <v>0</v>
      </c>
      <c r="G19" s="255">
        <v>9500</v>
      </c>
    </row>
    <row r="20" spans="1:7" s="233" customFormat="1" ht="153">
      <c r="A20" s="234">
        <v>13</v>
      </c>
      <c r="B20" s="235">
        <v>0</v>
      </c>
      <c r="C20" s="235">
        <f t="shared" si="1"/>
        <v>0</v>
      </c>
      <c r="D20" s="236" t="s">
        <v>285</v>
      </c>
      <c r="E20" s="237">
        <v>8.2799999999999994</v>
      </c>
      <c r="F20" s="252">
        <f t="shared" si="0"/>
        <v>0</v>
      </c>
      <c r="G20" s="255">
        <v>4000</v>
      </c>
    </row>
    <row r="21" spans="1:7" s="233" customFormat="1" ht="140.25">
      <c r="A21" s="234">
        <v>14</v>
      </c>
      <c r="B21" s="235">
        <v>0</v>
      </c>
      <c r="C21" s="235">
        <f t="shared" si="1"/>
        <v>0</v>
      </c>
      <c r="D21" s="236" t="s">
        <v>286</v>
      </c>
      <c r="E21" s="237">
        <v>2.29</v>
      </c>
      <c r="F21" s="252">
        <f t="shared" si="0"/>
        <v>0</v>
      </c>
      <c r="G21" s="255">
        <v>7000</v>
      </c>
    </row>
    <row r="22" spans="1:7" s="233" customFormat="1">
      <c r="A22" s="234">
        <v>15</v>
      </c>
      <c r="B22" s="235">
        <v>0</v>
      </c>
      <c r="C22" s="235">
        <f t="shared" si="1"/>
        <v>0</v>
      </c>
      <c r="D22" s="239" t="s">
        <v>287</v>
      </c>
      <c r="E22" s="237">
        <v>8.8800000000000008</v>
      </c>
      <c r="F22" s="252">
        <f t="shared" si="0"/>
        <v>0</v>
      </c>
      <c r="G22" s="253">
        <v>0</v>
      </c>
    </row>
    <row r="23" spans="1:7" s="233" customFormat="1" ht="38.25">
      <c r="A23" s="234">
        <v>16</v>
      </c>
      <c r="B23" s="235">
        <v>0</v>
      </c>
      <c r="C23" s="235">
        <f t="shared" si="1"/>
        <v>0</v>
      </c>
      <c r="D23" s="240" t="s">
        <v>288</v>
      </c>
      <c r="E23" s="237">
        <v>5.19</v>
      </c>
      <c r="F23" s="252">
        <f t="shared" si="0"/>
        <v>0</v>
      </c>
      <c r="G23" s="255">
        <v>200</v>
      </c>
    </row>
    <row r="24" spans="1:7" s="233" customFormat="1" ht="25.5">
      <c r="A24" s="234">
        <v>17</v>
      </c>
      <c r="B24" s="235">
        <v>0</v>
      </c>
      <c r="C24" s="235">
        <f t="shared" si="1"/>
        <v>0</v>
      </c>
      <c r="D24" s="238" t="s">
        <v>289</v>
      </c>
      <c r="E24" s="237">
        <v>5.74</v>
      </c>
      <c r="F24" s="252">
        <f t="shared" si="0"/>
        <v>0</v>
      </c>
      <c r="G24" s="255">
        <v>500</v>
      </c>
    </row>
    <row r="25" spans="1:7" s="233" customFormat="1" ht="25.5">
      <c r="A25" s="234">
        <v>18</v>
      </c>
      <c r="B25" s="235">
        <v>0</v>
      </c>
      <c r="C25" s="235">
        <f t="shared" si="1"/>
        <v>0</v>
      </c>
      <c r="D25" s="238" t="s">
        <v>290</v>
      </c>
      <c r="E25" s="237">
        <v>1.55</v>
      </c>
      <c r="F25" s="252">
        <f t="shared" si="0"/>
        <v>0</v>
      </c>
      <c r="G25" s="255">
        <v>300</v>
      </c>
    </row>
    <row r="26" spans="1:7" s="233" customFormat="1" ht="25.5">
      <c r="A26" s="234">
        <v>19</v>
      </c>
      <c r="B26" s="235">
        <v>0</v>
      </c>
      <c r="C26" s="235">
        <f t="shared" si="1"/>
        <v>0</v>
      </c>
      <c r="D26" s="238" t="s">
        <v>291</v>
      </c>
      <c r="E26" s="237">
        <v>0.71</v>
      </c>
      <c r="F26" s="252">
        <f t="shared" si="0"/>
        <v>0</v>
      </c>
      <c r="G26" s="255">
        <v>8000</v>
      </c>
    </row>
    <row r="27" spans="1:7" s="233" customFormat="1" ht="140.25">
      <c r="A27" s="234">
        <v>20</v>
      </c>
      <c r="B27" s="235">
        <v>0</v>
      </c>
      <c r="C27" s="235">
        <f t="shared" si="1"/>
        <v>0</v>
      </c>
      <c r="D27" s="238" t="s">
        <v>292</v>
      </c>
      <c r="E27" s="237">
        <v>7.7</v>
      </c>
      <c r="F27" s="252">
        <f t="shared" si="0"/>
        <v>0</v>
      </c>
      <c r="G27" s="256">
        <v>2500</v>
      </c>
    </row>
    <row r="28" spans="1:7" s="233" customFormat="1">
      <c r="A28" s="234">
        <v>21</v>
      </c>
      <c r="B28" s="235">
        <v>0</v>
      </c>
      <c r="C28" s="235">
        <f t="shared" si="1"/>
        <v>0</v>
      </c>
      <c r="D28" s="238" t="s">
        <v>293</v>
      </c>
      <c r="E28" s="237">
        <v>2.46</v>
      </c>
      <c r="F28" s="252">
        <f t="shared" si="0"/>
        <v>0</v>
      </c>
      <c r="G28" s="255">
        <v>400</v>
      </c>
    </row>
    <row r="29" spans="1:7" s="233" customFormat="1">
      <c r="A29" s="234">
        <v>22</v>
      </c>
      <c r="B29" s="235">
        <v>0</v>
      </c>
      <c r="C29" s="235">
        <f t="shared" si="1"/>
        <v>0</v>
      </c>
      <c r="D29" s="238" t="s">
        <v>294</v>
      </c>
      <c r="E29" s="237">
        <v>3.36</v>
      </c>
      <c r="F29" s="252">
        <f t="shared" si="0"/>
        <v>0</v>
      </c>
      <c r="G29" s="255">
        <v>800</v>
      </c>
    </row>
    <row r="30" spans="1:7" s="233" customFormat="1" ht="36">
      <c r="A30" s="234">
        <v>23</v>
      </c>
      <c r="B30" s="235">
        <v>0</v>
      </c>
      <c r="C30" s="235">
        <f t="shared" si="1"/>
        <v>0</v>
      </c>
      <c r="D30" s="241" t="s">
        <v>295</v>
      </c>
      <c r="E30" s="237">
        <v>3.53</v>
      </c>
      <c r="F30" s="252">
        <f t="shared" si="0"/>
        <v>0</v>
      </c>
      <c r="G30" s="253">
        <v>0</v>
      </c>
    </row>
    <row r="31" spans="1:7" s="233" customFormat="1" ht="36">
      <c r="A31" s="234">
        <v>24</v>
      </c>
      <c r="B31" s="235">
        <v>0</v>
      </c>
      <c r="C31" s="235">
        <f t="shared" si="1"/>
        <v>0</v>
      </c>
      <c r="D31" s="241" t="s">
        <v>296</v>
      </c>
      <c r="E31" s="237">
        <v>3.53</v>
      </c>
      <c r="F31" s="252">
        <f t="shared" si="0"/>
        <v>0</v>
      </c>
      <c r="G31" s="253">
        <v>0</v>
      </c>
    </row>
    <row r="32" spans="1:7" s="233" customFormat="1" ht="36">
      <c r="A32" s="234">
        <v>25</v>
      </c>
      <c r="B32" s="235">
        <v>0</v>
      </c>
      <c r="C32" s="235">
        <f t="shared" si="1"/>
        <v>0</v>
      </c>
      <c r="D32" s="241" t="s">
        <v>297</v>
      </c>
      <c r="E32" s="237">
        <v>3.53</v>
      </c>
      <c r="F32" s="252">
        <f t="shared" si="0"/>
        <v>0</v>
      </c>
      <c r="G32" s="253">
        <v>0</v>
      </c>
    </row>
    <row r="33" spans="1:7" s="233" customFormat="1">
      <c r="A33" s="234">
        <v>26</v>
      </c>
      <c r="B33" s="235">
        <v>0</v>
      </c>
      <c r="C33" s="235">
        <f t="shared" si="1"/>
        <v>0</v>
      </c>
      <c r="D33" s="238" t="s">
        <v>298</v>
      </c>
      <c r="E33" s="237">
        <v>2.11</v>
      </c>
      <c r="F33" s="252">
        <f t="shared" si="0"/>
        <v>0</v>
      </c>
      <c r="G33" s="255">
        <v>200</v>
      </c>
    </row>
    <row r="34" spans="1:7" s="233" customFormat="1">
      <c r="A34" s="234">
        <v>27</v>
      </c>
      <c r="B34" s="235">
        <v>0</v>
      </c>
      <c r="C34" s="235">
        <f t="shared" si="1"/>
        <v>0</v>
      </c>
      <c r="D34" s="238" t="s">
        <v>299</v>
      </c>
      <c r="E34" s="237">
        <v>11.25</v>
      </c>
      <c r="F34" s="252">
        <f t="shared" si="0"/>
        <v>0</v>
      </c>
      <c r="G34" s="255">
        <v>6000</v>
      </c>
    </row>
    <row r="35" spans="1:7" s="233" customFormat="1" ht="25.5">
      <c r="A35" s="234">
        <v>28</v>
      </c>
      <c r="B35" s="235">
        <v>0</v>
      </c>
      <c r="C35" s="235">
        <f t="shared" si="1"/>
        <v>0</v>
      </c>
      <c r="D35" s="238" t="s">
        <v>300</v>
      </c>
      <c r="E35" s="237">
        <v>2.88</v>
      </c>
      <c r="F35" s="252">
        <f t="shared" si="0"/>
        <v>0</v>
      </c>
      <c r="G35" s="255">
        <v>2000</v>
      </c>
    </row>
    <row r="36" spans="1:7" s="233" customFormat="1" ht="63.75">
      <c r="A36" s="234">
        <v>29</v>
      </c>
      <c r="B36" s="235">
        <v>0</v>
      </c>
      <c r="C36" s="235">
        <f t="shared" si="1"/>
        <v>0</v>
      </c>
      <c r="D36" s="238" t="s">
        <v>301</v>
      </c>
      <c r="E36" s="237">
        <v>5.59</v>
      </c>
      <c r="F36" s="252">
        <f t="shared" si="0"/>
        <v>0</v>
      </c>
      <c r="G36" s="254">
        <v>4800</v>
      </c>
    </row>
    <row r="37" spans="1:7" s="233" customFormat="1" ht="150">
      <c r="A37" s="234">
        <v>30</v>
      </c>
      <c r="B37" s="235">
        <v>0</v>
      </c>
      <c r="C37" s="235">
        <f t="shared" si="1"/>
        <v>0</v>
      </c>
      <c r="D37" s="242" t="s">
        <v>302</v>
      </c>
      <c r="E37" s="237">
        <v>27.33</v>
      </c>
      <c r="F37" s="252">
        <f t="shared" si="0"/>
        <v>0</v>
      </c>
      <c r="G37" s="254">
        <v>600</v>
      </c>
    </row>
    <row r="38" spans="1:7" s="233" customFormat="1" ht="135">
      <c r="A38" s="234">
        <v>31</v>
      </c>
      <c r="B38" s="235">
        <v>0</v>
      </c>
      <c r="C38" s="235">
        <f t="shared" si="1"/>
        <v>0</v>
      </c>
      <c r="D38" s="242" t="s">
        <v>303</v>
      </c>
      <c r="E38" s="237">
        <v>10.91</v>
      </c>
      <c r="F38" s="252">
        <f t="shared" si="0"/>
        <v>0</v>
      </c>
      <c r="G38" s="255">
        <v>15000</v>
      </c>
    </row>
    <row r="39" spans="1:7" s="233" customFormat="1">
      <c r="A39" s="234">
        <v>32</v>
      </c>
      <c r="B39" s="235">
        <v>0</v>
      </c>
      <c r="C39" s="235">
        <f t="shared" si="1"/>
        <v>0</v>
      </c>
      <c r="D39" s="239" t="s">
        <v>304</v>
      </c>
      <c r="E39" s="243">
        <v>1.7</v>
      </c>
      <c r="F39" s="252">
        <f t="shared" si="0"/>
        <v>0</v>
      </c>
      <c r="G39" s="253">
        <v>600</v>
      </c>
    </row>
    <row r="40" spans="1:7" s="233" customFormat="1" ht="150">
      <c r="A40" s="234">
        <v>33</v>
      </c>
      <c r="B40" s="235">
        <v>0</v>
      </c>
      <c r="C40" s="235">
        <f t="shared" si="1"/>
        <v>0</v>
      </c>
      <c r="D40" s="239" t="s">
        <v>305</v>
      </c>
      <c r="E40" s="243">
        <v>22.02</v>
      </c>
      <c r="F40" s="252">
        <f t="shared" ref="F40:F57" si="2">E40*C40</f>
        <v>0</v>
      </c>
      <c r="G40" s="254">
        <v>0</v>
      </c>
    </row>
    <row r="41" spans="1:7" s="233" customFormat="1" ht="30">
      <c r="A41" s="234">
        <v>34</v>
      </c>
      <c r="B41" s="235">
        <v>0</v>
      </c>
      <c r="C41" s="235">
        <f t="shared" si="1"/>
        <v>0</v>
      </c>
      <c r="D41" s="239" t="s">
        <v>306</v>
      </c>
      <c r="E41" s="243">
        <v>32.78</v>
      </c>
      <c r="F41" s="252">
        <f t="shared" si="2"/>
        <v>0</v>
      </c>
      <c r="G41" s="253">
        <v>0</v>
      </c>
    </row>
    <row r="42" spans="1:7" s="233" customFormat="1" ht="150">
      <c r="A42" s="234">
        <v>35</v>
      </c>
      <c r="B42" s="235">
        <v>0</v>
      </c>
      <c r="C42" s="235">
        <f t="shared" si="1"/>
        <v>0</v>
      </c>
      <c r="D42" s="239" t="s">
        <v>307</v>
      </c>
      <c r="E42" s="243">
        <v>22.86</v>
      </c>
      <c r="F42" s="252">
        <f t="shared" si="2"/>
        <v>0</v>
      </c>
      <c r="G42" s="254">
        <v>0</v>
      </c>
    </row>
    <row r="43" spans="1:7" s="233" customFormat="1" ht="90">
      <c r="A43" s="234">
        <v>36</v>
      </c>
      <c r="B43" s="235">
        <v>0</v>
      </c>
      <c r="C43" s="235">
        <f t="shared" si="1"/>
        <v>0</v>
      </c>
      <c r="D43" s="239" t="s">
        <v>308</v>
      </c>
      <c r="E43" s="243">
        <v>38.130000000000003</v>
      </c>
      <c r="F43" s="252">
        <f t="shared" si="2"/>
        <v>0</v>
      </c>
      <c r="G43" s="254">
        <v>0</v>
      </c>
    </row>
    <row r="44" spans="1:7" s="233" customFormat="1" ht="38.25">
      <c r="A44" s="234">
        <v>37</v>
      </c>
      <c r="B44" s="235">
        <v>0</v>
      </c>
      <c r="C44" s="235">
        <f t="shared" si="1"/>
        <v>0</v>
      </c>
      <c r="D44" s="238" t="s">
        <v>309</v>
      </c>
      <c r="E44" s="237">
        <v>10.18</v>
      </c>
      <c r="F44" s="252">
        <f t="shared" si="2"/>
        <v>0</v>
      </c>
      <c r="G44" s="255">
        <v>250</v>
      </c>
    </row>
    <row r="45" spans="1:7" s="233" customFormat="1" ht="51">
      <c r="A45" s="234">
        <v>38</v>
      </c>
      <c r="B45" s="235">
        <v>0</v>
      </c>
      <c r="C45" s="235">
        <f t="shared" si="1"/>
        <v>0</v>
      </c>
      <c r="D45" s="238" t="s">
        <v>310</v>
      </c>
      <c r="E45" s="237">
        <v>8.0500000000000007</v>
      </c>
      <c r="F45" s="252">
        <f t="shared" si="2"/>
        <v>0</v>
      </c>
      <c r="G45" s="255">
        <v>250</v>
      </c>
    </row>
    <row r="46" spans="1:7" s="233" customFormat="1" ht="140.25">
      <c r="A46" s="234">
        <v>39</v>
      </c>
      <c r="B46" s="235">
        <v>0</v>
      </c>
      <c r="C46" s="235">
        <f t="shared" si="1"/>
        <v>0</v>
      </c>
      <c r="D46" s="238" t="s">
        <v>311</v>
      </c>
      <c r="E46" s="237">
        <v>4.5199999999999996</v>
      </c>
      <c r="F46" s="252">
        <f t="shared" si="2"/>
        <v>0</v>
      </c>
      <c r="G46" s="255">
        <v>200</v>
      </c>
    </row>
    <row r="47" spans="1:7" s="233" customFormat="1" ht="140.25">
      <c r="A47" s="234">
        <v>40</v>
      </c>
      <c r="B47" s="235">
        <v>0</v>
      </c>
      <c r="C47" s="235">
        <f t="shared" si="1"/>
        <v>0</v>
      </c>
      <c r="D47" s="238" t="s">
        <v>312</v>
      </c>
      <c r="E47" s="237">
        <v>6.62</v>
      </c>
      <c r="F47" s="252">
        <f t="shared" si="2"/>
        <v>0</v>
      </c>
      <c r="G47" s="255">
        <v>2000</v>
      </c>
    </row>
    <row r="48" spans="1:7" s="233" customFormat="1" ht="191.25">
      <c r="A48" s="234">
        <v>41</v>
      </c>
      <c r="B48" s="235">
        <v>0</v>
      </c>
      <c r="C48" s="235">
        <f t="shared" si="1"/>
        <v>0</v>
      </c>
      <c r="D48" s="238" t="s">
        <v>313</v>
      </c>
      <c r="E48" s="237">
        <v>13.7</v>
      </c>
      <c r="F48" s="252">
        <f t="shared" si="2"/>
        <v>0</v>
      </c>
      <c r="G48" s="255">
        <v>500</v>
      </c>
    </row>
    <row r="49" spans="1:10" s="233" customFormat="1" ht="25.5">
      <c r="A49" s="234">
        <v>42</v>
      </c>
      <c r="B49" s="235">
        <v>0</v>
      </c>
      <c r="C49" s="235">
        <f t="shared" si="1"/>
        <v>0</v>
      </c>
      <c r="D49" s="238" t="s">
        <v>314</v>
      </c>
      <c r="E49" s="237">
        <v>18.940000000000001</v>
      </c>
      <c r="F49" s="252">
        <f t="shared" si="2"/>
        <v>0</v>
      </c>
      <c r="G49" s="254">
        <v>5000</v>
      </c>
    </row>
    <row r="50" spans="1:10" s="233" customFormat="1" ht="25.5">
      <c r="A50" s="234">
        <v>43</v>
      </c>
      <c r="B50" s="235">
        <v>0</v>
      </c>
      <c r="C50" s="235">
        <f t="shared" si="1"/>
        <v>0</v>
      </c>
      <c r="D50" s="238" t="s">
        <v>315</v>
      </c>
      <c r="E50" s="237">
        <v>13.88</v>
      </c>
      <c r="F50" s="252">
        <f t="shared" si="2"/>
        <v>0</v>
      </c>
      <c r="G50" s="254">
        <v>5000</v>
      </c>
    </row>
    <row r="51" spans="1:10" s="233" customFormat="1" ht="25.5">
      <c r="A51" s="234">
        <v>44</v>
      </c>
      <c r="B51" s="235">
        <v>0</v>
      </c>
      <c r="C51" s="235">
        <f t="shared" si="1"/>
        <v>0</v>
      </c>
      <c r="D51" s="238" t="s">
        <v>316</v>
      </c>
      <c r="E51" s="237">
        <v>6.45</v>
      </c>
      <c r="F51" s="252">
        <f t="shared" si="2"/>
        <v>0</v>
      </c>
      <c r="G51" s="254">
        <v>4000</v>
      </c>
    </row>
    <row r="52" spans="1:10" s="233" customFormat="1" ht="25.5">
      <c r="A52" s="234">
        <v>45</v>
      </c>
      <c r="B52" s="235">
        <v>0</v>
      </c>
      <c r="C52" s="235">
        <f t="shared" si="1"/>
        <v>0</v>
      </c>
      <c r="D52" s="238" t="s">
        <v>317</v>
      </c>
      <c r="E52" s="237">
        <v>2.2400000000000002</v>
      </c>
      <c r="F52" s="252">
        <f t="shared" si="2"/>
        <v>0</v>
      </c>
      <c r="G52" s="254">
        <v>4000</v>
      </c>
    </row>
    <row r="53" spans="1:10" s="233" customFormat="1" ht="30">
      <c r="A53" s="234">
        <v>46</v>
      </c>
      <c r="B53" s="235">
        <v>0</v>
      </c>
      <c r="C53" s="235">
        <f t="shared" si="1"/>
        <v>0</v>
      </c>
      <c r="D53" s="239" t="s">
        <v>318</v>
      </c>
      <c r="E53" s="237">
        <v>41.4</v>
      </c>
      <c r="F53" s="252">
        <f t="shared" si="2"/>
        <v>0</v>
      </c>
      <c r="G53" s="254">
        <v>2000</v>
      </c>
    </row>
    <row r="54" spans="1:10" s="233" customFormat="1" ht="30">
      <c r="A54" s="234">
        <v>47</v>
      </c>
      <c r="B54" s="235">
        <v>0</v>
      </c>
      <c r="C54" s="235">
        <f t="shared" si="1"/>
        <v>0</v>
      </c>
      <c r="D54" s="239" t="s">
        <v>319</v>
      </c>
      <c r="E54" s="237">
        <v>65.72</v>
      </c>
      <c r="F54" s="252">
        <f t="shared" si="2"/>
        <v>0</v>
      </c>
      <c r="G54" s="254">
        <v>2000</v>
      </c>
    </row>
    <row r="55" spans="1:10" s="233" customFormat="1" ht="30">
      <c r="A55" s="234">
        <v>48</v>
      </c>
      <c r="B55" s="235">
        <v>0</v>
      </c>
      <c r="C55" s="235">
        <f t="shared" si="1"/>
        <v>0</v>
      </c>
      <c r="D55" s="239" t="s">
        <v>320</v>
      </c>
      <c r="E55" s="237">
        <v>90.8</v>
      </c>
      <c r="F55" s="252">
        <f t="shared" si="2"/>
        <v>0</v>
      </c>
      <c r="G55" s="254">
        <v>1500</v>
      </c>
    </row>
    <row r="56" spans="1:10" s="233" customFormat="1" ht="140.25">
      <c r="A56" s="234">
        <v>49</v>
      </c>
      <c r="B56" s="235">
        <v>0</v>
      </c>
      <c r="C56" s="235">
        <f t="shared" si="1"/>
        <v>0</v>
      </c>
      <c r="D56" s="238" t="s">
        <v>321</v>
      </c>
      <c r="E56" s="237">
        <v>3.62</v>
      </c>
      <c r="F56" s="252">
        <f t="shared" si="2"/>
        <v>0</v>
      </c>
      <c r="G56" s="255">
        <v>4000</v>
      </c>
    </row>
    <row r="57" spans="1:10" s="233" customFormat="1" ht="51">
      <c r="A57" s="234">
        <v>50</v>
      </c>
      <c r="B57" s="235">
        <v>0</v>
      </c>
      <c r="C57" s="235">
        <f t="shared" si="1"/>
        <v>0</v>
      </c>
      <c r="D57" s="238" t="s">
        <v>322</v>
      </c>
      <c r="E57" s="237">
        <v>19.3</v>
      </c>
      <c r="F57" s="252">
        <f t="shared" si="2"/>
        <v>0</v>
      </c>
      <c r="G57" s="255">
        <v>200</v>
      </c>
    </row>
    <row r="58" spans="1:10" s="233" customFormat="1">
      <c r="B58" s="244"/>
      <c r="C58" s="244"/>
      <c r="E58" s="245"/>
      <c r="F58" s="248">
        <f>SUM(F8:F57)</f>
        <v>0</v>
      </c>
      <c r="G58" s="233" t="s">
        <v>324</v>
      </c>
    </row>
    <row r="59" spans="1:10" s="233" customFormat="1">
      <c r="B59" s="244"/>
      <c r="C59" s="244"/>
      <c r="E59" s="245"/>
      <c r="F59" s="249">
        <v>12</v>
      </c>
    </row>
    <row r="60" spans="1:10" s="233" customFormat="1">
      <c r="B60" s="244"/>
      <c r="C60" s="244"/>
      <c r="E60" s="245"/>
      <c r="F60" s="248">
        <f>F58/F59</f>
        <v>0</v>
      </c>
      <c r="G60" s="233" t="s">
        <v>325</v>
      </c>
    </row>
    <row r="61" spans="1:10">
      <c r="A61" s="180"/>
      <c r="B61" s="156"/>
      <c r="C61" s="156"/>
      <c r="D61" s="156"/>
      <c r="E61" s="156"/>
      <c r="F61" s="156"/>
      <c r="G61" s="156"/>
    </row>
    <row r="62" spans="1:10" ht="63">
      <c r="A62" s="340" t="s">
        <v>215</v>
      </c>
      <c r="B62" s="251" t="s">
        <v>216</v>
      </c>
      <c r="C62" s="181" t="s">
        <v>216</v>
      </c>
      <c r="D62" s="182" t="s">
        <v>217</v>
      </c>
      <c r="E62" s="182" t="s">
        <v>218</v>
      </c>
      <c r="F62" s="182" t="s">
        <v>219</v>
      </c>
      <c r="G62" s="341" t="s">
        <v>220</v>
      </c>
      <c r="H62" s="341"/>
      <c r="I62" s="183" t="s">
        <v>221</v>
      </c>
      <c r="J62" s="183" t="s">
        <v>222</v>
      </c>
    </row>
    <row r="63" spans="1:10" ht="15.75">
      <c r="A63" s="340"/>
      <c r="B63" s="184"/>
      <c r="C63" s="184"/>
      <c r="D63" s="185"/>
      <c r="E63" s="185"/>
      <c r="F63" s="185"/>
      <c r="G63" s="183" t="s">
        <v>223</v>
      </c>
      <c r="H63" s="183" t="s">
        <v>224</v>
      </c>
      <c r="I63" s="186"/>
      <c r="J63" s="186"/>
    </row>
    <row r="64" spans="1:10" ht="30">
      <c r="A64" s="184">
        <v>1</v>
      </c>
      <c r="B64" s="187" t="s">
        <v>225</v>
      </c>
      <c r="C64" s="187" t="s">
        <v>225</v>
      </c>
      <c r="D64" s="184">
        <v>0</v>
      </c>
      <c r="E64" s="213">
        <v>150</v>
      </c>
      <c r="F64" s="214">
        <f>D64*E64</f>
        <v>0</v>
      </c>
      <c r="G64" s="188">
        <v>0.2</v>
      </c>
      <c r="H64" s="189">
        <f>F64*G64</f>
        <v>0</v>
      </c>
      <c r="I64" s="186">
        <v>60</v>
      </c>
      <c r="J64" s="190">
        <f>(F64-H64)/I64</f>
        <v>0</v>
      </c>
    </row>
    <row r="65" spans="1:16" ht="30">
      <c r="A65" s="184">
        <v>2</v>
      </c>
      <c r="B65" s="187" t="s">
        <v>226</v>
      </c>
      <c r="C65" s="187" t="s">
        <v>226</v>
      </c>
      <c r="D65" s="184">
        <v>0</v>
      </c>
      <c r="E65" s="215">
        <v>1600</v>
      </c>
      <c r="F65" s="214">
        <f>D65*E65</f>
        <v>0</v>
      </c>
      <c r="G65" s="188">
        <v>0.2</v>
      </c>
      <c r="H65" s="189">
        <f t="shared" ref="H65:H68" si="3">F65*G65</f>
        <v>0</v>
      </c>
      <c r="I65" s="186">
        <v>60</v>
      </c>
      <c r="J65" s="190">
        <f t="shared" ref="J65:J68" si="4">(F65-H65)/I65</f>
        <v>0</v>
      </c>
    </row>
    <row r="66" spans="1:16" ht="30">
      <c r="A66" s="184">
        <v>3</v>
      </c>
      <c r="B66" s="187" t="s">
        <v>227</v>
      </c>
      <c r="C66" s="187" t="s">
        <v>227</v>
      </c>
      <c r="D66" s="184">
        <v>0</v>
      </c>
      <c r="E66" s="213">
        <v>658.99</v>
      </c>
      <c r="F66" s="214">
        <f>D66*E66</f>
        <v>0</v>
      </c>
      <c r="G66" s="188">
        <v>0.2</v>
      </c>
      <c r="H66" s="189">
        <f t="shared" si="3"/>
        <v>0</v>
      </c>
      <c r="I66" s="186">
        <v>60</v>
      </c>
      <c r="J66" s="190">
        <f t="shared" si="4"/>
        <v>0</v>
      </c>
    </row>
    <row r="67" spans="1:16" ht="45">
      <c r="A67" s="184">
        <v>4</v>
      </c>
      <c r="B67" s="187" t="s">
        <v>249</v>
      </c>
      <c r="C67" s="187" t="s">
        <v>249</v>
      </c>
      <c r="D67" s="184">
        <v>0</v>
      </c>
      <c r="E67" s="191">
        <v>634</v>
      </c>
      <c r="F67" s="214">
        <f>D67*E67</f>
        <v>0</v>
      </c>
      <c r="G67" s="188">
        <v>0.2</v>
      </c>
      <c r="H67" s="189">
        <f t="shared" si="3"/>
        <v>0</v>
      </c>
      <c r="I67" s="186">
        <v>60</v>
      </c>
      <c r="J67" s="190">
        <f t="shared" si="4"/>
        <v>0</v>
      </c>
    </row>
    <row r="68" spans="1:16" ht="30">
      <c r="A68" s="184">
        <v>5</v>
      </c>
      <c r="B68" s="187" t="s">
        <v>250</v>
      </c>
      <c r="C68" s="187" t="s">
        <v>250</v>
      </c>
      <c r="D68" s="184">
        <v>0</v>
      </c>
      <c r="E68" s="191">
        <v>258.89999999999998</v>
      </c>
      <c r="F68" s="192">
        <f>D68*E68</f>
        <v>0</v>
      </c>
      <c r="G68" s="188">
        <v>0.2</v>
      </c>
      <c r="H68" s="189">
        <f t="shared" si="3"/>
        <v>0</v>
      </c>
      <c r="I68" s="186">
        <v>60</v>
      </c>
      <c r="J68" s="190">
        <f t="shared" si="4"/>
        <v>0</v>
      </c>
      <c r="K68" s="193"/>
    </row>
    <row r="69" spans="1:16" ht="15.75">
      <c r="A69" s="184">
        <v>6</v>
      </c>
      <c r="B69" s="187"/>
      <c r="C69" s="187"/>
      <c r="D69" s="184"/>
      <c r="E69" s="191"/>
      <c r="F69" s="192"/>
      <c r="G69" s="188"/>
      <c r="H69" s="189"/>
      <c r="I69" s="186"/>
      <c r="J69" s="190"/>
    </row>
    <row r="70" spans="1:16" ht="15.75">
      <c r="A70" s="184">
        <v>7</v>
      </c>
      <c r="B70" s="187"/>
      <c r="C70" s="187"/>
      <c r="D70" s="184"/>
      <c r="E70" s="191"/>
      <c r="F70" s="192"/>
      <c r="G70" s="188"/>
      <c r="H70" s="189"/>
      <c r="I70" s="186"/>
      <c r="J70" s="190"/>
      <c r="K70" s="193"/>
    </row>
    <row r="71" spans="1:16" s="205" customFormat="1" ht="15.75">
      <c r="A71" s="184">
        <v>8</v>
      </c>
      <c r="B71" s="187"/>
      <c r="C71" s="187"/>
      <c r="D71" s="184"/>
      <c r="E71" s="191"/>
      <c r="F71" s="192"/>
      <c r="G71" s="188"/>
      <c r="H71" s="189"/>
      <c r="I71" s="186"/>
      <c r="J71" s="190"/>
      <c r="K71" s="193"/>
    </row>
    <row r="72" spans="1:16" ht="45">
      <c r="A72" s="184" t="s">
        <v>251</v>
      </c>
      <c r="B72" s="187" t="s">
        <v>252</v>
      </c>
      <c r="C72" s="187" t="s">
        <v>252</v>
      </c>
      <c r="D72" s="184"/>
      <c r="E72" s="191"/>
      <c r="F72" s="192">
        <f>SUM(F64:F71)</f>
        <v>0</v>
      </c>
      <c r="G72" s="188"/>
      <c r="H72" s="189">
        <f>SUM(H64:H71)</f>
        <v>0</v>
      </c>
      <c r="I72" s="186"/>
      <c r="J72" s="190"/>
      <c r="K72" s="193"/>
    </row>
    <row r="73" spans="1:16" ht="15.75">
      <c r="A73" s="342" t="s">
        <v>254</v>
      </c>
      <c r="B73" s="342"/>
      <c r="C73" s="342"/>
      <c r="D73" s="342"/>
      <c r="E73" s="342"/>
      <c r="F73" s="342"/>
      <c r="G73" s="342"/>
      <c r="H73" s="342"/>
      <c r="I73" s="342"/>
      <c r="J73" s="194">
        <f>SUM(J64:J72)</f>
        <v>0</v>
      </c>
      <c r="K73" s="195"/>
      <c r="L73" s="195"/>
      <c r="M73" s="195"/>
      <c r="N73" s="195"/>
      <c r="O73" s="195"/>
    </row>
    <row r="74" spans="1:16" s="205" customFormat="1" ht="15.75">
      <c r="A74" s="342" t="s">
        <v>255</v>
      </c>
      <c r="B74" s="342"/>
      <c r="C74" s="342"/>
      <c r="D74" s="342"/>
      <c r="E74" s="342"/>
      <c r="F74" s="342"/>
      <c r="G74" s="342"/>
      <c r="H74" s="342"/>
      <c r="I74" s="342"/>
      <c r="J74" s="194">
        <f>F72*0.5%</f>
        <v>0</v>
      </c>
      <c r="K74" s="195"/>
      <c r="L74" s="195"/>
      <c r="M74" s="195"/>
      <c r="N74" s="195"/>
      <c r="O74" s="195"/>
    </row>
    <row r="75" spans="1:16" s="205" customFormat="1" ht="15.75">
      <c r="A75" s="342" t="s">
        <v>253</v>
      </c>
      <c r="B75" s="342"/>
      <c r="C75" s="342"/>
      <c r="D75" s="342"/>
      <c r="E75" s="342"/>
      <c r="F75" s="342"/>
      <c r="G75" s="342"/>
      <c r="H75" s="342"/>
      <c r="I75" s="342"/>
      <c r="J75" s="194">
        <f>(J73+J74)*12</f>
        <v>0</v>
      </c>
      <c r="K75" s="195"/>
      <c r="L75" s="195"/>
      <c r="M75" s="195"/>
      <c r="N75" s="195"/>
      <c r="O75" s="195"/>
    </row>
    <row r="76" spans="1:16" s="205" customFormat="1" ht="15.75">
      <c r="A76" s="211"/>
      <c r="B76" s="211"/>
      <c r="C76" s="211"/>
      <c r="D76" s="211"/>
      <c r="E76" s="211"/>
      <c r="F76" s="211"/>
      <c r="G76" s="211"/>
      <c r="H76" s="211"/>
      <c r="I76" s="211"/>
      <c r="J76" s="212"/>
      <c r="K76" s="195"/>
      <c r="L76" s="195"/>
      <c r="M76" s="195"/>
      <c r="N76" s="195"/>
      <c r="O76" s="195"/>
    </row>
    <row r="77" spans="1:16" s="205" customFormat="1" ht="15.75">
      <c r="A77" s="211"/>
      <c r="B77" s="211"/>
      <c r="C77" s="211"/>
      <c r="D77" s="211"/>
      <c r="E77" s="211"/>
      <c r="F77" s="211"/>
      <c r="G77" s="211"/>
      <c r="H77" s="211"/>
      <c r="I77" s="211"/>
      <c r="J77" s="212"/>
      <c r="K77" s="195"/>
      <c r="L77" s="195"/>
      <c r="M77" s="195"/>
      <c r="N77" s="195"/>
      <c r="O77" s="195"/>
    </row>
    <row r="78" spans="1:16">
      <c r="A78" s="196"/>
      <c r="B78" s="196"/>
      <c r="C78" s="196"/>
      <c r="D78" s="196"/>
      <c r="E78" s="196"/>
      <c r="F78" s="196"/>
      <c r="G78" s="196"/>
      <c r="H78" s="196"/>
      <c r="I78" s="196"/>
      <c r="J78" s="196"/>
      <c r="K78" s="169"/>
      <c r="L78" s="169"/>
      <c r="M78" s="169"/>
      <c r="N78" s="169"/>
      <c r="O78" s="169"/>
      <c r="P78" s="170"/>
    </row>
    <row r="79" spans="1:16" ht="75">
      <c r="A79" s="197"/>
      <c r="B79" s="198" t="s">
        <v>228</v>
      </c>
      <c r="C79" s="198" t="s">
        <v>228</v>
      </c>
      <c r="D79" s="198" t="s">
        <v>229</v>
      </c>
      <c r="E79" s="199" t="s">
        <v>230</v>
      </c>
      <c r="F79" s="198" t="s">
        <v>231</v>
      </c>
      <c r="G79" s="196"/>
      <c r="H79" s="196"/>
      <c r="I79" s="196"/>
      <c r="J79" s="196"/>
      <c r="K79" s="169"/>
      <c r="L79" s="169"/>
      <c r="M79" s="169"/>
      <c r="N79" s="169"/>
      <c r="O79" s="169"/>
      <c r="P79" s="170"/>
    </row>
    <row r="80" spans="1:16" ht="171">
      <c r="A80" s="197" t="s">
        <v>232</v>
      </c>
      <c r="B80" s="200">
        <f>E58+I75</f>
        <v>0</v>
      </c>
      <c r="C80" s="200">
        <f>F58+J75</f>
        <v>0</v>
      </c>
      <c r="D80" s="200">
        <f>C80/12</f>
        <v>0</v>
      </c>
      <c r="E80" s="201" t="s">
        <v>268</v>
      </c>
      <c r="F80" s="202">
        <f>D80/E80</f>
        <v>0</v>
      </c>
      <c r="G80" s="196"/>
      <c r="H80" s="196"/>
      <c r="I80" s="196"/>
      <c r="J80" s="196"/>
      <c r="K80" s="169"/>
      <c r="L80" s="169"/>
      <c r="M80" s="169"/>
      <c r="N80" s="169"/>
      <c r="O80" s="169"/>
      <c r="P80" s="170"/>
    </row>
    <row r="81" spans="1:16">
      <c r="A81" s="196"/>
      <c r="B81" s="196"/>
      <c r="C81" s="196"/>
      <c r="D81" s="196"/>
      <c r="E81" s="196"/>
      <c r="F81" s="196"/>
      <c r="G81" s="196"/>
      <c r="H81" s="196"/>
      <c r="I81" s="196"/>
      <c r="J81" s="196"/>
      <c r="K81" s="169"/>
      <c r="L81" s="169"/>
      <c r="M81" s="169"/>
      <c r="N81" s="169"/>
      <c r="O81" s="169"/>
      <c r="P81" s="170"/>
    </row>
    <row r="82" spans="1:16">
      <c r="A82" s="336" t="s">
        <v>264</v>
      </c>
      <c r="B82" s="336"/>
      <c r="C82" s="336"/>
      <c r="D82" s="336"/>
      <c r="E82" s="336"/>
      <c r="F82" s="336"/>
      <c r="G82" s="336"/>
      <c r="H82" s="196"/>
      <c r="I82" s="196"/>
      <c r="J82" s="196"/>
      <c r="K82" s="169"/>
      <c r="L82" s="169"/>
      <c r="M82" s="169"/>
      <c r="N82" s="169"/>
      <c r="O82" s="169"/>
      <c r="P82" s="170"/>
    </row>
    <row r="83" spans="1:16">
      <c r="A83" s="337"/>
      <c r="B83" s="337"/>
      <c r="C83" s="337"/>
      <c r="D83" s="337"/>
      <c r="E83" s="337"/>
      <c r="F83" s="337"/>
      <c r="G83" s="337"/>
    </row>
    <row r="84" spans="1:16">
      <c r="A84" s="337"/>
      <c r="B84" s="337"/>
      <c r="C84" s="337"/>
      <c r="D84" s="337"/>
      <c r="E84" s="337"/>
      <c r="F84" s="337"/>
      <c r="G84" s="337"/>
    </row>
    <row r="85" spans="1:16">
      <c r="A85" s="337"/>
      <c r="B85" s="337"/>
      <c r="C85" s="337"/>
      <c r="D85" s="337"/>
      <c r="E85" s="337"/>
      <c r="F85" s="337"/>
      <c r="G85" s="337"/>
    </row>
    <row r="86" spans="1:16">
      <c r="A86" s="337"/>
      <c r="B86" s="337"/>
      <c r="C86" s="337"/>
      <c r="D86" s="337"/>
      <c r="E86" s="337"/>
      <c r="F86" s="337"/>
      <c r="G86" s="337"/>
    </row>
  </sheetData>
  <sheetProtection selectLockedCells="1" selectUnlockedCells="1"/>
  <mergeCells count="13">
    <mergeCell ref="A82:G86"/>
    <mergeCell ref="A1:G3"/>
    <mergeCell ref="A62:A63"/>
    <mergeCell ref="G62:H62"/>
    <mergeCell ref="A73:I73"/>
    <mergeCell ref="A74:I74"/>
    <mergeCell ref="A75:I75"/>
    <mergeCell ref="A4:A7"/>
    <mergeCell ref="C4:C7"/>
    <mergeCell ref="D4:D7"/>
    <mergeCell ref="F4:F7"/>
    <mergeCell ref="B4:B7"/>
    <mergeCell ref="G4:G7"/>
  </mergeCells>
  <pageMargins left="0.23622047244094491" right="0.23622047244094491" top="0.74803149606299213" bottom="0.74803149606299213" header="0.31496062992125984" footer="0.31496062992125984"/>
  <pageSetup paperSize="9" scale="85" firstPageNumber="0" pageOrder="overThenDown" orientation="landscape"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Custo trabalhador</vt:lpstr>
      <vt:lpstr>Uniformes e EPIs</vt:lpstr>
      <vt:lpstr>Materiais e Equipamentos</vt:lpstr>
      <vt:lpstr>'Materiais e Equipamentos'!Area_de_impressao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Arcangela Silva Casagrande</dc:creator>
  <cp:lastModifiedBy>PMSA</cp:lastModifiedBy>
  <cp:revision>0</cp:revision>
  <cp:lastPrinted>2023-04-18T12:39:44Z</cp:lastPrinted>
  <dcterms:created xsi:type="dcterms:W3CDTF">2018-01-23T19:35:16Z</dcterms:created>
  <dcterms:modified xsi:type="dcterms:W3CDTF">2023-08-11T19:41:33Z</dcterms:modified>
</cp:coreProperties>
</file>