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315"/>
  </bookViews>
  <sheets>
    <sheet name="Planilha1" sheetId="1" r:id="rId1"/>
  </sheets>
  <calcPr calcId="152511"/>
  <fileRecoveryPr repairLoad="1"/>
</workbook>
</file>

<file path=xl/calcChain.xml><?xml version="1.0" encoding="utf-8"?>
<calcChain xmlns="http://schemas.openxmlformats.org/spreadsheetml/2006/main">
  <c r="O39" i="1" l="1"/>
  <c r="O37" i="1"/>
  <c r="O38" i="1" s="1"/>
  <c r="O40" i="1" s="1"/>
  <c r="O32" i="1"/>
  <c r="O29" i="1"/>
  <c r="O27" i="1"/>
  <c r="O31" i="1" s="1"/>
  <c r="O33" i="1" s="1"/>
  <c r="O23" i="1"/>
  <c r="O20" i="1"/>
  <c r="O18" i="1"/>
  <c r="O5" i="1"/>
  <c r="O4" i="1"/>
  <c r="O13" i="1" s="1"/>
  <c r="O14" i="1" l="1"/>
  <c r="O1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H38" i="1"/>
  <c r="H40" i="1" s="1"/>
  <c r="G38" i="1"/>
  <c r="G40" i="1" s="1"/>
  <c r="E38" i="1"/>
  <c r="E40" i="1" s="1"/>
  <c r="B38" i="1"/>
  <c r="B40" i="1" s="1"/>
  <c r="N37" i="1"/>
  <c r="N38" i="1" s="1"/>
  <c r="M37" i="1"/>
  <c r="M38" i="1" s="1"/>
  <c r="M40" i="1" s="1"/>
  <c r="L37" i="1"/>
  <c r="L38" i="1" s="1"/>
  <c r="L40" i="1" s="1"/>
  <c r="K37" i="1"/>
  <c r="K38" i="1" s="1"/>
  <c r="K40" i="1" s="1"/>
  <c r="J37" i="1"/>
  <c r="J38" i="1" s="1"/>
  <c r="I37" i="1"/>
  <c r="I38" i="1" s="1"/>
  <c r="I40" i="1" s="1"/>
  <c r="H37" i="1"/>
  <c r="G37" i="1"/>
  <c r="F37" i="1"/>
  <c r="F38" i="1" s="1"/>
  <c r="F40" i="1" s="1"/>
  <c r="E37" i="1"/>
  <c r="D37" i="1"/>
  <c r="D38" i="1" s="1"/>
  <c r="D40" i="1" s="1"/>
  <c r="C37" i="1"/>
  <c r="C38" i="1" s="1"/>
  <c r="C40" i="1" s="1"/>
  <c r="B37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N31" i="1"/>
  <c r="N33" i="1" s="1"/>
  <c r="M31" i="1"/>
  <c r="M33" i="1" s="1"/>
  <c r="L31" i="1"/>
  <c r="L33" i="1" s="1"/>
  <c r="N29" i="1"/>
  <c r="M29" i="1"/>
  <c r="L29" i="1"/>
  <c r="K29" i="1"/>
  <c r="K31" i="1" s="1"/>
  <c r="K33" i="1" s="1"/>
  <c r="J29" i="1"/>
  <c r="J31" i="1" s="1"/>
  <c r="J33" i="1" s="1"/>
  <c r="I29" i="1"/>
  <c r="I31" i="1" s="1"/>
  <c r="I33" i="1" s="1"/>
  <c r="H29" i="1"/>
  <c r="G29" i="1"/>
  <c r="F29" i="1"/>
  <c r="E29" i="1"/>
  <c r="D29" i="1"/>
  <c r="C29" i="1"/>
  <c r="B29" i="1"/>
  <c r="N27" i="1"/>
  <c r="M27" i="1"/>
  <c r="L27" i="1"/>
  <c r="K27" i="1"/>
  <c r="J27" i="1"/>
  <c r="I27" i="1"/>
  <c r="H27" i="1"/>
  <c r="G27" i="1"/>
  <c r="G31" i="1" s="1"/>
  <c r="G33" i="1" s="1"/>
  <c r="F27" i="1"/>
  <c r="F31" i="1" s="1"/>
  <c r="F33" i="1" s="1"/>
  <c r="E27" i="1"/>
  <c r="E31" i="1" s="1"/>
  <c r="E33" i="1" s="1"/>
  <c r="D27" i="1"/>
  <c r="C27" i="1"/>
  <c r="C31" i="1" s="1"/>
  <c r="C33" i="1" s="1"/>
  <c r="B27" i="1"/>
  <c r="B31" i="1" s="1"/>
  <c r="B33" i="1" s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N18" i="1"/>
  <c r="N19" i="1" s="1"/>
  <c r="M18" i="1"/>
  <c r="M19" i="1" s="1"/>
  <c r="L18" i="1"/>
  <c r="L19" i="1" s="1"/>
  <c r="K18" i="1"/>
  <c r="K19" i="1" s="1"/>
  <c r="J18" i="1"/>
  <c r="J19" i="1" s="1"/>
  <c r="I18" i="1"/>
  <c r="I19" i="1" s="1"/>
  <c r="H18" i="1"/>
  <c r="G18" i="1"/>
  <c r="F18" i="1"/>
  <c r="E18" i="1"/>
  <c r="D18" i="1"/>
  <c r="D19" i="1" s="1"/>
  <c r="D21" i="1" s="1"/>
  <c r="D22" i="1" s="1"/>
  <c r="C18" i="1"/>
  <c r="C19" i="1" s="1"/>
  <c r="C21" i="1" s="1"/>
  <c r="C22" i="1" s="1"/>
  <c r="B18" i="1"/>
  <c r="B19" i="1" s="1"/>
  <c r="B21" i="1" s="1"/>
  <c r="B22" i="1" s="1"/>
  <c r="L13" i="1"/>
  <c r="N5" i="1"/>
  <c r="M5" i="1"/>
  <c r="L5" i="1"/>
  <c r="K5" i="1"/>
  <c r="J5" i="1"/>
  <c r="I5" i="1"/>
  <c r="H5" i="1"/>
  <c r="G5" i="1"/>
  <c r="F5" i="1"/>
  <c r="E5" i="1"/>
  <c r="D5" i="1"/>
  <c r="C5" i="1"/>
  <c r="B5" i="1"/>
  <c r="N4" i="1"/>
  <c r="N13" i="1" s="1"/>
  <c r="M4" i="1"/>
  <c r="M13" i="1" s="1"/>
  <c r="M14" i="1" s="1"/>
  <c r="L4" i="1"/>
  <c r="K4" i="1"/>
  <c r="K13" i="1" s="1"/>
  <c r="J4" i="1"/>
  <c r="J13" i="1" s="1"/>
  <c r="I4" i="1"/>
  <c r="I13" i="1" s="1"/>
  <c r="H4" i="1"/>
  <c r="H13" i="1" s="1"/>
  <c r="G4" i="1"/>
  <c r="G13" i="1" s="1"/>
  <c r="F4" i="1"/>
  <c r="F13" i="1" s="1"/>
  <c r="E4" i="1"/>
  <c r="E13" i="1" s="1"/>
  <c r="D4" i="1"/>
  <c r="D13" i="1" s="1"/>
  <c r="C4" i="1"/>
  <c r="C13" i="1" s="1"/>
  <c r="B4" i="1"/>
  <c r="B13" i="1" s="1"/>
  <c r="O21" i="1" l="1"/>
  <c r="O22" i="1" s="1"/>
  <c r="B24" i="1"/>
  <c r="D24" i="1"/>
  <c r="C24" i="1"/>
  <c r="J40" i="1"/>
  <c r="D31" i="1"/>
  <c r="D33" i="1" s="1"/>
  <c r="I21" i="1"/>
  <c r="I22" i="1" s="1"/>
  <c r="H31" i="1"/>
  <c r="H33" i="1" s="1"/>
  <c r="E19" i="1"/>
  <c r="E21" i="1" s="1"/>
  <c r="N40" i="1"/>
  <c r="N21" i="1"/>
  <c r="N22" i="1" s="1"/>
  <c r="N24" i="1"/>
  <c r="K21" i="1"/>
  <c r="K22" i="1" s="1"/>
  <c r="L21" i="1"/>
  <c r="L22" i="1" s="1"/>
  <c r="B14" i="1"/>
  <c r="B42" i="1" s="1"/>
  <c r="B49" i="1" s="1"/>
  <c r="B51" i="1" s="1"/>
  <c r="F14" i="1"/>
  <c r="K14" i="1"/>
  <c r="M21" i="1"/>
  <c r="M22" i="1" s="1"/>
  <c r="J21" i="1"/>
  <c r="J22" i="1" s="1"/>
  <c r="C14" i="1"/>
  <c r="C42" i="1" s="1"/>
  <c r="C49" i="1" s="1"/>
  <c r="C51" i="1" s="1"/>
  <c r="D14" i="1"/>
  <c r="E14" i="1"/>
  <c r="G14" i="1"/>
  <c r="H14" i="1"/>
  <c r="I24" i="1"/>
  <c r="I14" i="1"/>
  <c r="I42" i="1" s="1"/>
  <c r="I49" i="1" s="1"/>
  <c r="I51" i="1" s="1"/>
  <c r="J14" i="1"/>
  <c r="L14" i="1"/>
  <c r="F19" i="1"/>
  <c r="F21" i="1" s="1"/>
  <c r="G19" i="1"/>
  <c r="G21" i="1" s="1"/>
  <c r="N14" i="1"/>
  <c r="N42" i="1" s="1"/>
  <c r="N49" i="1" s="1"/>
  <c r="N51" i="1" s="1"/>
  <c r="H19" i="1"/>
  <c r="H21" i="1" s="1"/>
  <c r="O24" i="1" l="1"/>
  <c r="O42" i="1" s="1"/>
  <c r="O49" i="1" s="1"/>
  <c r="O51" i="1" s="1"/>
  <c r="E22" i="1"/>
  <c r="E24" i="1"/>
  <c r="L24" i="1"/>
  <c r="L42" i="1" s="1"/>
  <c r="L49" i="1" s="1"/>
  <c r="L51" i="1" s="1"/>
  <c r="E42" i="1"/>
  <c r="E49" i="1" s="1"/>
  <c r="E51" i="1" s="1"/>
  <c r="D42" i="1"/>
  <c r="D49" i="1" s="1"/>
  <c r="D51" i="1" s="1"/>
  <c r="J24" i="1"/>
  <c r="J42" i="1" s="1"/>
  <c r="J49" i="1" s="1"/>
  <c r="J51" i="1" s="1"/>
  <c r="H22" i="1"/>
  <c r="H24" i="1"/>
  <c r="H42" i="1" s="1"/>
  <c r="H49" i="1" s="1"/>
  <c r="H51" i="1" s="1"/>
  <c r="G22" i="1"/>
  <c r="G24" i="1"/>
  <c r="G42" i="1" s="1"/>
  <c r="G49" i="1" s="1"/>
  <c r="G51" i="1" s="1"/>
  <c r="F22" i="1"/>
  <c r="F24" i="1"/>
  <c r="F42" i="1" s="1"/>
  <c r="F49" i="1" s="1"/>
  <c r="F51" i="1" s="1"/>
  <c r="M24" i="1"/>
  <c r="M42" i="1" s="1"/>
  <c r="M49" i="1" s="1"/>
  <c r="M51" i="1" s="1"/>
  <c r="K24" i="1"/>
  <c r="K42" i="1" s="1"/>
  <c r="K49" i="1" s="1"/>
  <c r="K51" i="1" s="1"/>
</calcChain>
</file>

<file path=xl/comments1.xml><?xml version="1.0" encoding="utf-8"?>
<comments xmlns="http://schemas.openxmlformats.org/spreadsheetml/2006/main">
  <authors>
    <author/>
  </authors>
  <commentList>
    <comment ref="B36" authorId="0" shapeId="0">
      <text>
        <r>
          <rPr>
            <sz val="11"/>
            <color rgb="FF000000"/>
            <rFont val="Aptos Narrow"/>
          </rPr>
          <t>SELIC</t>
        </r>
        <r>
          <rPr>
            <sz val="11"/>
            <color rgb="FF000000"/>
            <rFont val="Aptos Narrow"/>
          </rPr>
          <t xml:space="preserve">
</t>
        </r>
      </text>
    </comment>
    <comment ref="C36" authorId="0" shapeId="0">
      <text>
        <r>
          <rPr>
            <sz val="11"/>
            <color rgb="FF000000"/>
            <rFont val="Aptos Narrow"/>
          </rPr>
          <t>SELIC</t>
        </r>
      </text>
    </comment>
    <comment ref="D36" authorId="0" shapeId="0">
      <text>
        <r>
          <rPr>
            <sz val="11"/>
            <color rgb="FF000000"/>
            <rFont val="Aptos Narrow"/>
          </rPr>
          <t>SELIC</t>
        </r>
        <r>
          <rPr>
            <sz val="11"/>
            <color rgb="FF000000"/>
            <rFont val="Aptos Narrow"/>
          </rPr>
          <t xml:space="preserve">
</t>
        </r>
      </text>
    </comment>
    <comment ref="E36" authorId="0" shapeId="0">
      <text>
        <r>
          <rPr>
            <sz val="11"/>
            <color rgb="FF000000"/>
            <rFont val="Aptos Narrow"/>
          </rPr>
          <t>SELIC</t>
        </r>
      </text>
    </comment>
    <comment ref="F36" authorId="0" shapeId="0">
      <text>
        <r>
          <rPr>
            <sz val="11"/>
            <color rgb="FF000000"/>
            <rFont val="Aptos Narrow"/>
          </rPr>
          <t>Pedro Andre Bernardi:</t>
        </r>
        <r>
          <rPr>
            <sz val="11"/>
            <color rgb="FF000000"/>
            <rFont val="Aptos Narrow"/>
          </rPr>
          <t xml:space="preserve">
</t>
        </r>
        <r>
          <rPr>
            <sz val="9"/>
            <color rgb="FF000000"/>
            <rFont val="Liberation Sans"/>
            <family val="2"/>
          </rPr>
          <t>SELIC</t>
        </r>
      </text>
    </comment>
    <comment ref="G36" authorId="0" shapeId="0">
      <text>
        <r>
          <rPr>
            <sz val="11"/>
            <color rgb="FF000000"/>
            <rFont val="Aptos Narrow"/>
          </rPr>
          <t>SELIC</t>
        </r>
      </text>
    </comment>
    <comment ref="H36" authorId="0" shapeId="0">
      <text>
        <r>
          <rPr>
            <sz val="11"/>
            <color rgb="FF000000"/>
            <rFont val="Aptos Narrow"/>
          </rPr>
          <t>Pedro Andre Bernardi:</t>
        </r>
        <r>
          <rPr>
            <sz val="11"/>
            <color rgb="FF000000"/>
            <rFont val="Aptos Narrow"/>
          </rPr>
          <t xml:space="preserve">
</t>
        </r>
        <r>
          <rPr>
            <sz val="9"/>
            <color rgb="FF000000"/>
            <rFont val="Liberation Sans"/>
            <family val="2"/>
          </rPr>
          <t>SELIC</t>
        </r>
      </text>
    </comment>
    <comment ref="I36" authorId="0" shapeId="0">
      <text>
        <r>
          <rPr>
            <sz val="11"/>
            <color rgb="FF000000"/>
            <rFont val="Aptos Narrow"/>
          </rPr>
          <t>SELIC</t>
        </r>
      </text>
    </comment>
    <comment ref="J36" authorId="0" shapeId="0">
      <text>
        <r>
          <rPr>
            <sz val="11"/>
            <color rgb="FF000000"/>
            <rFont val="Aptos Narrow"/>
          </rPr>
          <t>SELIC</t>
        </r>
      </text>
    </comment>
    <comment ref="K36" authorId="0" shapeId="0">
      <text>
        <r>
          <rPr>
            <sz val="11"/>
            <color rgb="FF000000"/>
            <rFont val="Aptos Narrow"/>
          </rPr>
          <t>SELIC</t>
        </r>
      </text>
    </comment>
    <comment ref="L36" authorId="0" shapeId="0">
      <text>
        <r>
          <rPr>
            <sz val="11"/>
            <color rgb="FF000000"/>
            <rFont val="Aptos Narrow"/>
          </rPr>
          <t>SELIC</t>
        </r>
      </text>
    </comment>
    <comment ref="M36" authorId="0" shapeId="0">
      <text>
        <r>
          <rPr>
            <sz val="11"/>
            <color rgb="FF000000"/>
            <rFont val="Aptos Narrow"/>
          </rPr>
          <t>SELIC</t>
        </r>
      </text>
    </comment>
    <comment ref="N36" authorId="0" shapeId="0">
      <text>
        <r>
          <rPr>
            <sz val="11"/>
            <color rgb="FF000000"/>
            <rFont val="Aptos Narrow"/>
          </rPr>
          <t>SELIC</t>
        </r>
      </text>
    </comment>
    <comment ref="O36" authorId="0" shapeId="0">
      <text>
        <r>
          <rPr>
            <sz val="11"/>
            <color rgb="FF000000"/>
            <rFont val="Aptos Narrow"/>
          </rPr>
          <t>SELIC</t>
        </r>
      </text>
    </comment>
  </commentList>
</comments>
</file>

<file path=xl/sharedStrings.xml><?xml version="1.0" encoding="utf-8"?>
<sst xmlns="http://schemas.openxmlformats.org/spreadsheetml/2006/main" count="84" uniqueCount="73">
  <si>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</si>
  <si>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</si>
  <si>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</si>
  <si>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</si>
  <si>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</si>
  <si>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</si>
  <si>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</si>
  <si>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</si>
  <si>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</si>
  <si>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</si>
  <si>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</si>
  <si>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</si>
  <si>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</si>
  <si>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Tipo de Veículo</t>
  </si>
  <si>
    <t>ÔNIBUS 23</t>
  </si>
  <si>
    <t>Kombi 15</t>
  </si>
  <si>
    <t>ÔNIBUS 28</t>
  </si>
  <si>
    <t>ÔNIBUS 21</t>
  </si>
  <si>
    <t>ÔNIBUS 25</t>
  </si>
  <si>
    <t>ÔNIBUS 45</t>
  </si>
  <si>
    <t>KM Total Dia</t>
  </si>
  <si>
    <t>KM Total Mês</t>
  </si>
  <si>
    <t>KM Total Ano</t>
  </si>
  <si>
    <t>Valor do Veículo</t>
  </si>
  <si>
    <t>Taxa de Uso do Veículo</t>
  </si>
  <si>
    <t>COMBUSTÍVEL</t>
  </si>
  <si>
    <t>Valor do Litro</t>
  </si>
  <si>
    <t>Km/L</t>
  </si>
  <si>
    <t>Rel. Combustível/Manutenção</t>
  </si>
  <si>
    <t>Combustível / Mês</t>
  </si>
  <si>
    <t>Manutenção Mensal</t>
  </si>
  <si>
    <t>MOTORISTA</t>
  </si>
  <si>
    <t>Salário Mensal</t>
  </si>
  <si>
    <t>Férias</t>
  </si>
  <si>
    <t>1/3 s/ Férias</t>
  </si>
  <si>
    <t>13º Salário</t>
  </si>
  <si>
    <t>FGTS</t>
  </si>
  <si>
    <t>FGTS Multa Rescisória (40%)</t>
  </si>
  <si>
    <t>% de utilização veículo</t>
  </si>
  <si>
    <t>Custo Mensal</t>
  </si>
  <si>
    <t>CUSTO FIXO ANUAL (Não Exclusivo)</t>
  </si>
  <si>
    <t>Contabilidade Anual</t>
  </si>
  <si>
    <t>Seguro Anual</t>
  </si>
  <si>
    <t>Depreciação Anual</t>
  </si>
  <si>
    <t>Licenciamento Anual</t>
  </si>
  <si>
    <t>TOTAL CUSTO FIXO (NÃO EXCLUSIVO)</t>
  </si>
  <si>
    <t>Parcela Mensal - Custo Fixo Não Exclusivo</t>
  </si>
  <si>
    <t>REMUNERAÇÃO DE CAPITAL</t>
  </si>
  <si>
    <t>Taxa de remuneração do capital (SELIC)</t>
  </si>
  <si>
    <t>Remuneração Anual</t>
  </si>
  <si>
    <t>Remuneração Mensal</t>
  </si>
  <si>
    <t>Remuneração de capital</t>
  </si>
  <si>
    <t>Valor do Trajeto Mensal</t>
  </si>
  <si>
    <t>TRIBUTAÇÃO E LUCRATIVIDADE</t>
  </si>
  <si>
    <t>Simples</t>
  </si>
  <si>
    <t>ISSQN</t>
  </si>
  <si>
    <t>Lucro s/ Contrato</t>
  </si>
  <si>
    <t>VALOR TOTAL MENSAL</t>
  </si>
  <si>
    <t>LINHA 1</t>
  </si>
  <si>
    <t>LINHA 2</t>
  </si>
  <si>
    <t>LINHA 3</t>
  </si>
  <si>
    <t>LINHA 4</t>
  </si>
  <si>
    <t>LINHA6</t>
  </si>
  <si>
    <t>LINHA 9</t>
  </si>
  <si>
    <t>LINHA 13</t>
  </si>
  <si>
    <t>LINHA 14</t>
  </si>
  <si>
    <t>LINHA 17</t>
  </si>
  <si>
    <t>LINHA 28</t>
  </si>
  <si>
    <t>LINHA 29</t>
  </si>
  <si>
    <t>LINHA 30</t>
  </si>
  <si>
    <t>LINHA 32</t>
  </si>
  <si>
    <t>Valor Km Rodado ADM</t>
  </si>
  <si>
    <t>item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</si>
</sst>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 R$ &quot;#,##0.00&quot; &quot;;&quot;-R$ &quot;#,##0.00&quot; &quot;;&quot; R$ -&quot;#&quot; &quot;;&quot; &quot;@&quot; &quot;"/>
    <numFmt numFmtId="165" formatCode="#,##0.0"/>
    <numFmt numFmtId="166" formatCode="&quot;R$ &quot;#,##0.00"/>
    <numFmt numFmtId="167" formatCode="#,##0.00&quot; &quot;;&quot;-&quot;#,##0.00&quot; &quot;"/>
    <numFmt numFmtId="168" formatCode="#,##0&quot; &quot;;&quot;-&quot;#,##0&quot; &quot;"/>
  </numFmts>
  <fonts count="17">
    <font>
      <sz val="10"/>
      <color rgb="FF000000"/>
      <name val="Liberation Sans"/>
      <family val="2"/>
    </font>
    <font>
      <sz val="10"/>
      <color rgb="FF000000"/>
      <name val="Liberation Sans"/>
      <family val="2"/>
    </font>
    <font>
      <b/>
      <sz val="10"/>
      <color rgb="FF000000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sz val="11"/>
      <color rgb="FF000000"/>
      <name val="Aptos Narrow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1"/>
      <color rgb="FF000000"/>
      <name val="Aptos Narrow"/>
    </font>
    <font>
      <sz val="9"/>
      <color rgb="FF000000"/>
      <name val="Liberation Sans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B2B2B2"/>
        <bgColor rgb="FFB2B2B2"/>
      </patternFill>
    </fill>
    <fill>
      <patternFill patternType="solid">
        <fgColor rgb="FFFFFFD7"/>
        <bgColor rgb="FFFFFFD7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0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164" fontId="5" fillId="0" borderId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36">
    <xf numFmtId="0" fontId="0" fillId="0" borderId="0" xfId="0"/>
    <xf numFmtId="0" fontId="0" fillId="0" borderId="0" xfId="0" applyAlignment="1" applyProtection="1"/>
    <xf numFmtId="0" fontId="15" fillId="9" borderId="2" xfId="0" applyFont="1" applyFill="1" applyBorder="1" applyAlignment="1" applyProtection="1">
      <alignment horizontal="center" wrapText="1"/>
    </xf>
    <xf numFmtId="0" fontId="15" fillId="0" borderId="3" xfId="0" applyFont="1" applyFill="1" applyBorder="1" applyAlignment="1" applyProtection="1"/>
    <xf numFmtId="0" fontId="15" fillId="0" borderId="2" xfId="0" applyFont="1" applyFill="1" applyBorder="1" applyAlignment="1" applyProtection="1">
      <alignment horizontal="center"/>
    </xf>
    <xf numFmtId="0" fontId="15" fillId="10" borderId="3" xfId="0" applyFont="1" applyFill="1" applyBorder="1" applyAlignment="1" applyProtection="1"/>
    <xf numFmtId="167" fontId="15" fillId="10" borderId="2" xfId="7" applyNumberFormat="1" applyFont="1" applyFill="1" applyBorder="1" applyAlignment="1">
      <alignment horizontal="center"/>
    </xf>
    <xf numFmtId="168" fontId="15" fillId="10" borderId="2" xfId="7" applyNumberFormat="1" applyFont="1" applyFill="1" applyBorder="1" applyAlignment="1">
      <alignment horizontal="center"/>
    </xf>
    <xf numFmtId="168" fontId="15" fillId="0" borderId="2" xfId="7" applyNumberFormat="1" applyFont="1" applyFill="1" applyBorder="1" applyAlignment="1">
      <alignment horizontal="center"/>
    </xf>
    <xf numFmtId="0" fontId="5" fillId="0" borderId="3" xfId="0" applyFont="1" applyBorder="1" applyAlignment="1" applyProtection="1"/>
    <xf numFmtId="164" fontId="5" fillId="0" borderId="2" xfId="7" applyFont="1" applyFill="1" applyBorder="1" applyAlignment="1">
      <alignment horizontal="center"/>
    </xf>
    <xf numFmtId="10" fontId="15" fillId="10" borderId="2" xfId="0" applyNumberFormat="1" applyFont="1" applyFill="1" applyBorder="1" applyAlignment="1" applyProtection="1">
      <alignment horizontal="center"/>
    </xf>
    <xf numFmtId="0" fontId="15" fillId="0" borderId="3" xfId="0" applyFont="1" applyBorder="1" applyAlignment="1" applyProtection="1"/>
    <xf numFmtId="164" fontId="5" fillId="0" borderId="2" xfId="7" applyFont="1" applyFill="1" applyBorder="1" applyAlignment="1">
      <alignment horizontal="left"/>
    </xf>
    <xf numFmtId="0" fontId="5" fillId="0" borderId="3" xfId="0" applyFont="1" applyFill="1" applyBorder="1" applyAlignment="1" applyProtection="1"/>
    <xf numFmtId="0" fontId="0" fillId="0" borderId="2" xfId="0" applyFill="1" applyBorder="1" applyAlignment="1" applyProtection="1">
      <alignment horizontal="center"/>
    </xf>
    <xf numFmtId="165" fontId="0" fillId="0" borderId="2" xfId="0" applyNumberFormat="1" applyFill="1" applyBorder="1" applyAlignment="1" applyProtection="1">
      <alignment horizontal="center"/>
    </xf>
    <xf numFmtId="164" fontId="15" fillId="0" borderId="2" xfId="7" applyFont="1" applyFill="1" applyBorder="1" applyAlignment="1"/>
    <xf numFmtId="0" fontId="0" fillId="0" borderId="2" xfId="0" applyBorder="1" applyAlignment="1" applyProtection="1"/>
    <xf numFmtId="164" fontId="0" fillId="0" borderId="2" xfId="0" applyNumberFormat="1" applyBorder="1" applyAlignment="1" applyProtection="1">
      <alignment horizontal="center"/>
    </xf>
    <xf numFmtId="164" fontId="15" fillId="10" borderId="2" xfId="7" applyFont="1" applyFill="1" applyBorder="1" applyAlignment="1">
      <alignment horizontal="center"/>
    </xf>
    <xf numFmtId="164" fontId="5" fillId="10" borderId="2" xfId="7" applyFont="1" applyFill="1" applyBorder="1" applyAlignment="1"/>
    <xf numFmtId="164" fontId="5" fillId="0" borderId="2" xfId="7" applyFont="1" applyFill="1" applyBorder="1" applyAlignment="1"/>
    <xf numFmtId="0" fontId="0" fillId="0" borderId="4" xfId="0" applyBorder="1" applyAlignment="1" applyProtection="1"/>
    <xf numFmtId="9" fontId="0" fillId="0" borderId="2" xfId="0" applyNumberFormat="1" applyBorder="1" applyAlignment="1" applyProtection="1">
      <alignment horizontal="center"/>
    </xf>
    <xf numFmtId="164" fontId="0" fillId="0" borderId="2" xfId="0" applyNumberFormat="1" applyBorder="1" applyAlignment="1" applyProtection="1"/>
    <xf numFmtId="166" fontId="15" fillId="10" borderId="2" xfId="0" applyNumberFormat="1" applyFont="1" applyFill="1" applyBorder="1" applyAlignment="1" applyProtection="1">
      <alignment horizontal="center"/>
    </xf>
    <xf numFmtId="164" fontId="15" fillId="0" borderId="2" xfId="0" applyNumberFormat="1" applyFont="1" applyBorder="1" applyAlignment="1" applyProtection="1"/>
    <xf numFmtId="0" fontId="15" fillId="0" borderId="2" xfId="0" applyFon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9" fontId="0" fillId="0" borderId="2" xfId="0" applyNumberFormat="1" applyFill="1" applyBorder="1" applyAlignment="1" applyProtection="1">
      <alignment horizontal="center"/>
    </xf>
    <xf numFmtId="0" fontId="0" fillId="0" borderId="2" xfId="0" applyFill="1" applyBorder="1" applyAlignment="1" applyProtection="1"/>
    <xf numFmtId="164" fontId="15" fillId="10" borderId="2" xfId="7" applyFont="1" applyFill="1" applyBorder="1" applyAlignment="1"/>
    <xf numFmtId="0" fontId="15" fillId="11" borderId="2" xfId="0" applyFont="1" applyFill="1" applyBorder="1" applyAlignment="1" applyProtection="1">
      <alignment horizontal="center" wrapText="1"/>
    </xf>
    <xf numFmtId="0" fontId="5" fillId="12" borderId="3" xfId="0" applyFont="1" applyFill="1" applyBorder="1" applyAlignment="1" applyProtection="1"/>
    <xf numFmtId="164" fontId="0" fillId="12" borderId="2" xfId="0" applyNumberFormat="1" applyFill="1" applyBorder="1" applyAlignment="1" applyProtection="1">
      <alignment horizontal="center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Currency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" xfId="0" builtinId="0" customBuiltin="1"/>
    <cellStyle name="Note" xfId="15"/>
    <cellStyle name="Result" xfId="16"/>
    <cellStyle name="Status" xfId="17"/>
    <cellStyle name="Text" xfId="18"/>
    <cellStyle name="Warning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O36" sqref="O36"/>
    </sheetView>
  </sheetViews>
  <sheetFormatPr defaultRowHeight="12.75"/>
  <cols>
    <col min="1" max="1" width="31.85546875" customWidth="1"/>
    <col min="2" max="2" width="15.7109375" customWidth="1"/>
    <col min="3" max="3" width="15.5703125" customWidth="1"/>
    <col min="4" max="4" width="15.85546875" customWidth="1"/>
    <col min="5" max="5" width="15.42578125" customWidth="1"/>
    <col min="6" max="6" width="15.85546875" customWidth="1"/>
    <col min="7" max="7" width="15.42578125" customWidth="1"/>
    <col min="8" max="8" width="16" customWidth="1"/>
    <col min="9" max="9" width="15" customWidth="1"/>
    <col min="10" max="10" width="15.42578125" customWidth="1"/>
    <col min="11" max="11" width="14.5703125" customWidth="1"/>
    <col min="12" max="12" width="15.5703125" customWidth="1"/>
    <col min="13" max="14" width="18.140625" customWidth="1"/>
    <col min="15" max="15" width="16.5703125" customWidth="1"/>
  </cols>
  <sheetData>
    <row r="1" spans="1:15" ht="1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72</v>
      </c>
    </row>
    <row r="2" spans="1:15" ht="15">
      <c r="A2" s="3" t="s">
        <v>13</v>
      </c>
      <c r="B2" s="4" t="s">
        <v>14</v>
      </c>
      <c r="C2" s="4" t="s">
        <v>14</v>
      </c>
      <c r="D2" s="4" t="s">
        <v>15</v>
      </c>
      <c r="E2" s="4" t="s">
        <v>14</v>
      </c>
      <c r="F2" s="4" t="s">
        <v>16</v>
      </c>
      <c r="G2" s="4" t="s">
        <v>17</v>
      </c>
      <c r="H2" s="4" t="s">
        <v>14</v>
      </c>
      <c r="I2" s="4" t="s">
        <v>14</v>
      </c>
      <c r="J2" s="4" t="s">
        <v>14</v>
      </c>
      <c r="K2" s="4" t="s">
        <v>18</v>
      </c>
      <c r="L2" s="4" t="s">
        <v>19</v>
      </c>
      <c r="M2" s="4" t="s">
        <v>18</v>
      </c>
      <c r="N2" s="4" t="s">
        <v>19</v>
      </c>
      <c r="O2" s="4" t="s">
        <v>16</v>
      </c>
    </row>
    <row r="3" spans="1:15" ht="15">
      <c r="A3" s="5" t="s">
        <v>20</v>
      </c>
      <c r="B3" s="6">
        <v>135.80000000000001</v>
      </c>
      <c r="C3" s="6">
        <v>167.4</v>
      </c>
      <c r="D3" s="6">
        <v>159.85</v>
      </c>
      <c r="E3" s="6">
        <v>114.9</v>
      </c>
      <c r="F3" s="6">
        <v>117.62</v>
      </c>
      <c r="G3" s="6">
        <v>73.400000000000006</v>
      </c>
      <c r="H3" s="6">
        <v>100.3</v>
      </c>
      <c r="I3" s="6">
        <v>55</v>
      </c>
      <c r="J3" s="6">
        <v>118</v>
      </c>
      <c r="K3" s="6">
        <v>58.2</v>
      </c>
      <c r="L3" s="6">
        <v>38.299999999999997</v>
      </c>
      <c r="M3" s="6">
        <v>40.6</v>
      </c>
      <c r="N3" s="6">
        <v>48.2</v>
      </c>
      <c r="O3" s="6">
        <v>107.8</v>
      </c>
    </row>
    <row r="4" spans="1:15" ht="15">
      <c r="A4" s="5" t="s">
        <v>21</v>
      </c>
      <c r="B4" s="7">
        <f t="shared" ref="B4:N4" si="0">B3*20</f>
        <v>2716</v>
      </c>
      <c r="C4" s="7">
        <f t="shared" si="0"/>
        <v>3348</v>
      </c>
      <c r="D4" s="7">
        <f t="shared" si="0"/>
        <v>3197</v>
      </c>
      <c r="E4" s="7">
        <f t="shared" si="0"/>
        <v>2298</v>
      </c>
      <c r="F4" s="7">
        <f t="shared" si="0"/>
        <v>2352.4</v>
      </c>
      <c r="G4" s="7">
        <f t="shared" si="0"/>
        <v>1468</v>
      </c>
      <c r="H4" s="7">
        <f t="shared" si="0"/>
        <v>2006</v>
      </c>
      <c r="I4" s="7">
        <f t="shared" si="0"/>
        <v>1100</v>
      </c>
      <c r="J4" s="7">
        <f t="shared" si="0"/>
        <v>2360</v>
      </c>
      <c r="K4" s="7">
        <f t="shared" si="0"/>
        <v>1164</v>
      </c>
      <c r="L4" s="7">
        <f t="shared" si="0"/>
        <v>766</v>
      </c>
      <c r="M4" s="7">
        <f t="shared" si="0"/>
        <v>812</v>
      </c>
      <c r="N4" s="7">
        <f t="shared" si="0"/>
        <v>964</v>
      </c>
      <c r="O4" s="7">
        <f t="shared" ref="O4" si="1">O3*20</f>
        <v>2156</v>
      </c>
    </row>
    <row r="5" spans="1:15" ht="15">
      <c r="A5" s="3" t="s">
        <v>22</v>
      </c>
      <c r="B5" s="8">
        <f t="shared" ref="B5:N5" si="2">B3*210</f>
        <v>28518.000000000004</v>
      </c>
      <c r="C5" s="8">
        <f t="shared" si="2"/>
        <v>35154</v>
      </c>
      <c r="D5" s="8">
        <f t="shared" si="2"/>
        <v>33568.5</v>
      </c>
      <c r="E5" s="8">
        <f t="shared" si="2"/>
        <v>24129</v>
      </c>
      <c r="F5" s="8">
        <f t="shared" si="2"/>
        <v>24700.2</v>
      </c>
      <c r="G5" s="8">
        <f t="shared" si="2"/>
        <v>15414.000000000002</v>
      </c>
      <c r="H5" s="8">
        <f t="shared" si="2"/>
        <v>21063</v>
      </c>
      <c r="I5" s="8">
        <f t="shared" si="2"/>
        <v>11550</v>
      </c>
      <c r="J5" s="8">
        <f t="shared" si="2"/>
        <v>24780</v>
      </c>
      <c r="K5" s="8">
        <f t="shared" si="2"/>
        <v>12222</v>
      </c>
      <c r="L5" s="8">
        <f t="shared" si="2"/>
        <v>8042.9999999999991</v>
      </c>
      <c r="M5" s="8">
        <f t="shared" si="2"/>
        <v>8526</v>
      </c>
      <c r="N5" s="8">
        <f t="shared" si="2"/>
        <v>10122</v>
      </c>
      <c r="O5" s="8">
        <f t="shared" ref="O5" si="3">O3*210</f>
        <v>22638</v>
      </c>
    </row>
    <row r="6" spans="1:15" ht="14.25">
      <c r="A6" s="9" t="s">
        <v>23</v>
      </c>
      <c r="B6" s="10">
        <v>90000</v>
      </c>
      <c r="C6" s="10">
        <v>90000</v>
      </c>
      <c r="D6" s="10">
        <v>80000</v>
      </c>
      <c r="E6" s="10">
        <v>70000</v>
      </c>
      <c r="F6" s="10">
        <v>80000</v>
      </c>
      <c r="G6" s="10">
        <v>80000</v>
      </c>
      <c r="H6" s="10">
        <v>75000</v>
      </c>
      <c r="I6" s="10">
        <v>80000</v>
      </c>
      <c r="J6" s="10">
        <v>75000</v>
      </c>
      <c r="K6" s="10">
        <v>70000</v>
      </c>
      <c r="L6" s="10">
        <v>100000</v>
      </c>
      <c r="M6" s="10">
        <v>70000</v>
      </c>
      <c r="N6" s="10">
        <v>80000</v>
      </c>
      <c r="O6" s="10">
        <v>80000</v>
      </c>
    </row>
    <row r="7" spans="1:15" ht="15">
      <c r="A7" s="9" t="s">
        <v>24</v>
      </c>
      <c r="B7" s="11">
        <v>1</v>
      </c>
      <c r="C7" s="11">
        <v>1</v>
      </c>
      <c r="D7" s="11">
        <v>1</v>
      </c>
      <c r="E7" s="11">
        <v>1</v>
      </c>
      <c r="F7" s="11">
        <v>1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</row>
    <row r="8" spans="1:15" ht="14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">
      <c r="A9" s="12" t="s">
        <v>25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14.25">
      <c r="A10" s="9" t="s">
        <v>26</v>
      </c>
      <c r="B10" s="10">
        <v>6.65</v>
      </c>
      <c r="C10" s="13">
        <v>6.65</v>
      </c>
      <c r="D10" s="13">
        <v>6.65</v>
      </c>
      <c r="E10" s="13">
        <v>6.65</v>
      </c>
      <c r="F10" s="13">
        <v>6.65</v>
      </c>
      <c r="G10" s="13">
        <v>6.65</v>
      </c>
      <c r="H10" s="13">
        <v>6.65</v>
      </c>
      <c r="I10" s="13">
        <v>6.65</v>
      </c>
      <c r="J10" s="13">
        <v>6.65</v>
      </c>
      <c r="K10" s="13">
        <v>6.65</v>
      </c>
      <c r="L10" s="13">
        <v>6.65</v>
      </c>
      <c r="M10" s="13">
        <v>6.65</v>
      </c>
      <c r="N10" s="13">
        <v>6.65</v>
      </c>
      <c r="O10" s="13">
        <v>6.65</v>
      </c>
    </row>
    <row r="11" spans="1:15" ht="14.25">
      <c r="A11" s="14" t="s">
        <v>27</v>
      </c>
      <c r="B11" s="15">
        <v>3.5</v>
      </c>
      <c r="C11" s="15">
        <v>3.5</v>
      </c>
      <c r="D11" s="15">
        <v>4</v>
      </c>
      <c r="E11" s="15">
        <v>3.5</v>
      </c>
      <c r="F11" s="15">
        <v>3.5</v>
      </c>
      <c r="G11" s="15">
        <v>4.5</v>
      </c>
      <c r="H11" s="16">
        <v>4.5</v>
      </c>
      <c r="I11" s="15">
        <v>4.5</v>
      </c>
      <c r="J11" s="15">
        <v>3.5</v>
      </c>
      <c r="K11" s="15">
        <v>4</v>
      </c>
      <c r="L11" s="15">
        <v>4</v>
      </c>
      <c r="M11" s="15">
        <v>4</v>
      </c>
      <c r="N11" s="15">
        <v>6</v>
      </c>
      <c r="O11" s="15">
        <v>3.5</v>
      </c>
    </row>
    <row r="12" spans="1:15" ht="14.25">
      <c r="A12" s="14" t="s">
        <v>28</v>
      </c>
      <c r="B12" s="15">
        <v>0.8</v>
      </c>
      <c r="C12" s="15">
        <v>0.8</v>
      </c>
      <c r="D12" s="15">
        <v>0.8</v>
      </c>
      <c r="E12" s="15">
        <v>0.8</v>
      </c>
      <c r="F12" s="15">
        <v>0.8</v>
      </c>
      <c r="G12" s="15">
        <v>0.7</v>
      </c>
      <c r="H12" s="15">
        <v>0.8</v>
      </c>
      <c r="I12" s="15">
        <v>0.7</v>
      </c>
      <c r="J12" s="15">
        <v>0.8</v>
      </c>
      <c r="K12" s="15">
        <v>0.7</v>
      </c>
      <c r="L12" s="15">
        <v>0.5</v>
      </c>
      <c r="M12" s="15">
        <v>0.7</v>
      </c>
      <c r="N12" s="15">
        <v>0.5</v>
      </c>
      <c r="O12" s="15">
        <v>0.8</v>
      </c>
    </row>
    <row r="13" spans="1:15" ht="15">
      <c r="A13" s="12" t="s">
        <v>29</v>
      </c>
      <c r="B13" s="17">
        <f t="shared" ref="B13:N13" si="4">(B4/B11)*B10</f>
        <v>5160.4000000000005</v>
      </c>
      <c r="C13" s="17">
        <f t="shared" si="4"/>
        <v>6361.2</v>
      </c>
      <c r="D13" s="17">
        <f t="shared" si="4"/>
        <v>5315.0125000000007</v>
      </c>
      <c r="E13" s="17">
        <f t="shared" si="4"/>
        <v>4366.2</v>
      </c>
      <c r="F13" s="17">
        <f t="shared" si="4"/>
        <v>4469.5600000000004</v>
      </c>
      <c r="G13" s="17">
        <f t="shared" si="4"/>
        <v>2169.3777777777777</v>
      </c>
      <c r="H13" s="17">
        <f t="shared" si="4"/>
        <v>2964.4222222222224</v>
      </c>
      <c r="I13" s="17">
        <f t="shared" si="4"/>
        <v>1625.5555555555557</v>
      </c>
      <c r="J13" s="17">
        <f t="shared" si="4"/>
        <v>4484.0000000000009</v>
      </c>
      <c r="K13" s="17">
        <f t="shared" si="4"/>
        <v>1935.15</v>
      </c>
      <c r="L13" s="17">
        <f t="shared" si="4"/>
        <v>1273.4750000000001</v>
      </c>
      <c r="M13" s="17">
        <f t="shared" si="4"/>
        <v>1349.95</v>
      </c>
      <c r="N13" s="17">
        <f t="shared" si="4"/>
        <v>1068.4333333333334</v>
      </c>
      <c r="O13" s="17">
        <f t="shared" ref="O13" si="5">(O4/O11)*O10</f>
        <v>4096.4000000000005</v>
      </c>
    </row>
    <row r="14" spans="1:15" ht="15">
      <c r="A14" s="12" t="s">
        <v>30</v>
      </c>
      <c r="B14" s="17">
        <f t="shared" ref="B14:N14" si="6">B13*B12</f>
        <v>4128.3200000000006</v>
      </c>
      <c r="C14" s="17">
        <f t="shared" si="6"/>
        <v>5088.96</v>
      </c>
      <c r="D14" s="17">
        <f t="shared" si="6"/>
        <v>4252.0100000000011</v>
      </c>
      <c r="E14" s="17">
        <f t="shared" si="6"/>
        <v>3492.96</v>
      </c>
      <c r="F14" s="17">
        <f t="shared" si="6"/>
        <v>3575.6480000000006</v>
      </c>
      <c r="G14" s="17">
        <f t="shared" si="6"/>
        <v>1518.5644444444442</v>
      </c>
      <c r="H14" s="17">
        <f t="shared" si="6"/>
        <v>2371.537777777778</v>
      </c>
      <c r="I14" s="17">
        <f t="shared" si="6"/>
        <v>1137.8888888888889</v>
      </c>
      <c r="J14" s="17">
        <f t="shared" si="6"/>
        <v>3587.2000000000007</v>
      </c>
      <c r="K14" s="17">
        <f t="shared" si="6"/>
        <v>1354.605</v>
      </c>
      <c r="L14" s="17">
        <f t="shared" si="6"/>
        <v>636.73750000000007</v>
      </c>
      <c r="M14" s="17">
        <f t="shared" si="6"/>
        <v>944.96499999999992</v>
      </c>
      <c r="N14" s="17">
        <f t="shared" si="6"/>
        <v>534.2166666666667</v>
      </c>
      <c r="O14" s="17">
        <f t="shared" ref="O14" si="7">O13*O12</f>
        <v>3277.1200000000008</v>
      </c>
    </row>
    <row r="15" spans="1:15">
      <c r="A15" s="1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">
      <c r="A16" s="12" t="s">
        <v>31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4.25">
      <c r="A17" s="9" t="s">
        <v>32</v>
      </c>
      <c r="B17" s="10">
        <v>2500</v>
      </c>
      <c r="C17" s="10">
        <v>2500</v>
      </c>
      <c r="D17" s="10">
        <v>2500</v>
      </c>
      <c r="E17" s="10">
        <v>2500</v>
      </c>
      <c r="F17" s="10">
        <v>2500</v>
      </c>
      <c r="G17" s="10">
        <v>2500</v>
      </c>
      <c r="H17" s="10">
        <v>2500</v>
      </c>
      <c r="I17" s="10">
        <v>2500</v>
      </c>
      <c r="J17" s="10">
        <v>2500</v>
      </c>
      <c r="K17" s="10">
        <v>2500</v>
      </c>
      <c r="L17" s="10">
        <v>3767.43</v>
      </c>
      <c r="M17" s="10">
        <v>2500</v>
      </c>
      <c r="N17" s="10">
        <v>3767.43</v>
      </c>
      <c r="O17" s="10">
        <v>2500</v>
      </c>
    </row>
    <row r="18" spans="1:15" ht="14.25">
      <c r="A18" s="9" t="s">
        <v>33</v>
      </c>
      <c r="B18" s="10">
        <f t="shared" ref="B18:N18" si="8">(B17/12)*10/12</f>
        <v>173.61111111111111</v>
      </c>
      <c r="C18" s="10">
        <f t="shared" si="8"/>
        <v>173.61111111111111</v>
      </c>
      <c r="D18" s="10">
        <f t="shared" si="8"/>
        <v>173.61111111111111</v>
      </c>
      <c r="E18" s="10">
        <f t="shared" si="8"/>
        <v>173.61111111111111</v>
      </c>
      <c r="F18" s="10">
        <f t="shared" si="8"/>
        <v>173.61111111111111</v>
      </c>
      <c r="G18" s="10">
        <f t="shared" si="8"/>
        <v>173.61111111111111</v>
      </c>
      <c r="H18" s="10">
        <f t="shared" si="8"/>
        <v>173.61111111111111</v>
      </c>
      <c r="I18" s="10">
        <f t="shared" si="8"/>
        <v>173.61111111111111</v>
      </c>
      <c r="J18" s="10">
        <f t="shared" si="8"/>
        <v>173.61111111111111</v>
      </c>
      <c r="K18" s="10">
        <f t="shared" si="8"/>
        <v>173.61111111111111</v>
      </c>
      <c r="L18" s="10">
        <f t="shared" si="8"/>
        <v>261.6270833333333</v>
      </c>
      <c r="M18" s="10">
        <f t="shared" si="8"/>
        <v>173.61111111111111</v>
      </c>
      <c r="N18" s="10">
        <f t="shared" si="8"/>
        <v>261.6270833333333</v>
      </c>
      <c r="O18" s="10">
        <f t="shared" ref="O18" si="9">(O17/12)*10/12</f>
        <v>173.61111111111111</v>
      </c>
    </row>
    <row r="19" spans="1:15" ht="14.25">
      <c r="A19" s="9" t="s">
        <v>34</v>
      </c>
      <c r="B19" s="10">
        <f t="shared" ref="B19:N19" si="10">B18/3</f>
        <v>57.870370370370374</v>
      </c>
      <c r="C19" s="10">
        <f t="shared" si="10"/>
        <v>57.870370370370374</v>
      </c>
      <c r="D19" s="10">
        <f t="shared" si="10"/>
        <v>57.870370370370374</v>
      </c>
      <c r="E19" s="10">
        <f t="shared" si="10"/>
        <v>57.870370370370374</v>
      </c>
      <c r="F19" s="10">
        <f t="shared" si="10"/>
        <v>57.870370370370374</v>
      </c>
      <c r="G19" s="10">
        <f t="shared" si="10"/>
        <v>57.870370370370374</v>
      </c>
      <c r="H19" s="10">
        <f t="shared" si="10"/>
        <v>57.870370370370374</v>
      </c>
      <c r="I19" s="10">
        <f t="shared" si="10"/>
        <v>57.870370370370374</v>
      </c>
      <c r="J19" s="10">
        <f t="shared" si="10"/>
        <v>57.870370370370374</v>
      </c>
      <c r="K19" s="10">
        <f t="shared" si="10"/>
        <v>57.870370370370374</v>
      </c>
      <c r="L19" s="10">
        <f t="shared" si="10"/>
        <v>87.209027777777763</v>
      </c>
      <c r="M19" s="10">
        <f t="shared" si="10"/>
        <v>57.870370370370374</v>
      </c>
      <c r="N19" s="10">
        <f t="shared" si="10"/>
        <v>87.209027777777763</v>
      </c>
      <c r="O19" s="10">
        <f t="shared" ref="O19" si="11">O18/3</f>
        <v>57.870370370370374</v>
      </c>
    </row>
    <row r="20" spans="1:15" ht="14.25">
      <c r="A20" s="9" t="s">
        <v>35</v>
      </c>
      <c r="B20" s="10">
        <f t="shared" ref="B20:N20" si="12">(B17/12)*10/12</f>
        <v>173.61111111111111</v>
      </c>
      <c r="C20" s="10">
        <f t="shared" si="12"/>
        <v>173.61111111111111</v>
      </c>
      <c r="D20" s="10">
        <f t="shared" si="12"/>
        <v>173.61111111111111</v>
      </c>
      <c r="E20" s="10">
        <f t="shared" si="12"/>
        <v>173.61111111111111</v>
      </c>
      <c r="F20" s="10">
        <f t="shared" si="12"/>
        <v>173.61111111111111</v>
      </c>
      <c r="G20" s="10">
        <f t="shared" si="12"/>
        <v>173.61111111111111</v>
      </c>
      <c r="H20" s="10">
        <f t="shared" si="12"/>
        <v>173.61111111111111</v>
      </c>
      <c r="I20" s="10">
        <f t="shared" si="12"/>
        <v>173.61111111111111</v>
      </c>
      <c r="J20" s="10">
        <f t="shared" si="12"/>
        <v>173.61111111111111</v>
      </c>
      <c r="K20" s="10">
        <f t="shared" si="12"/>
        <v>173.61111111111111</v>
      </c>
      <c r="L20" s="10">
        <f t="shared" si="12"/>
        <v>261.6270833333333</v>
      </c>
      <c r="M20" s="10">
        <f t="shared" si="12"/>
        <v>173.61111111111111</v>
      </c>
      <c r="N20" s="10">
        <f t="shared" si="12"/>
        <v>261.6270833333333</v>
      </c>
      <c r="O20" s="10">
        <f t="shared" ref="O20" si="13">(O17/12)*10/12</f>
        <v>173.61111111111111</v>
      </c>
    </row>
    <row r="21" spans="1:15" ht="14.25">
      <c r="A21" s="9" t="s">
        <v>36</v>
      </c>
      <c r="B21" s="10">
        <f t="shared" ref="B21:N21" si="14">(B17+B18+B19+B20)*8%</f>
        <v>232.40740740740745</v>
      </c>
      <c r="C21" s="10">
        <f t="shared" si="14"/>
        <v>232.40740740740745</v>
      </c>
      <c r="D21" s="10">
        <f t="shared" si="14"/>
        <v>232.40740740740745</v>
      </c>
      <c r="E21" s="10">
        <f t="shared" si="14"/>
        <v>232.40740740740745</v>
      </c>
      <c r="F21" s="10">
        <f t="shared" si="14"/>
        <v>232.40740740740745</v>
      </c>
      <c r="G21" s="10">
        <f t="shared" si="14"/>
        <v>232.40740740740745</v>
      </c>
      <c r="H21" s="10">
        <f t="shared" si="14"/>
        <v>232.40740740740745</v>
      </c>
      <c r="I21" s="10">
        <f t="shared" si="14"/>
        <v>232.40740740740745</v>
      </c>
      <c r="J21" s="10">
        <f t="shared" si="14"/>
        <v>232.40740740740745</v>
      </c>
      <c r="K21" s="10">
        <f t="shared" si="14"/>
        <v>232.40740740740745</v>
      </c>
      <c r="L21" s="10">
        <f t="shared" si="14"/>
        <v>350.23145555555561</v>
      </c>
      <c r="M21" s="10">
        <f t="shared" si="14"/>
        <v>232.40740740740745</v>
      </c>
      <c r="N21" s="10">
        <f t="shared" si="14"/>
        <v>350.23145555555561</v>
      </c>
      <c r="O21" s="10">
        <f t="shared" ref="O21" si="15">(O17+O18+O19+O20)*8%</f>
        <v>232.40740740740745</v>
      </c>
    </row>
    <row r="22" spans="1:15" ht="14.25">
      <c r="A22" s="9" t="s">
        <v>37</v>
      </c>
      <c r="B22" s="19">
        <f t="shared" ref="B22:N22" si="16">B21*40%</f>
        <v>92.96296296296299</v>
      </c>
      <c r="C22" s="19">
        <f t="shared" si="16"/>
        <v>92.96296296296299</v>
      </c>
      <c r="D22" s="19">
        <f t="shared" si="16"/>
        <v>92.96296296296299</v>
      </c>
      <c r="E22" s="19">
        <f t="shared" si="16"/>
        <v>92.96296296296299</v>
      </c>
      <c r="F22" s="19">
        <f t="shared" si="16"/>
        <v>92.96296296296299</v>
      </c>
      <c r="G22" s="19">
        <f t="shared" si="16"/>
        <v>92.96296296296299</v>
      </c>
      <c r="H22" s="19">
        <f t="shared" si="16"/>
        <v>92.96296296296299</v>
      </c>
      <c r="I22" s="19">
        <f t="shared" si="16"/>
        <v>92.96296296296299</v>
      </c>
      <c r="J22" s="19">
        <f t="shared" si="16"/>
        <v>92.96296296296299</v>
      </c>
      <c r="K22" s="19">
        <f t="shared" si="16"/>
        <v>92.96296296296299</v>
      </c>
      <c r="L22" s="19">
        <f t="shared" si="16"/>
        <v>140.09258222222226</v>
      </c>
      <c r="M22" s="19">
        <f t="shared" si="16"/>
        <v>92.96296296296299</v>
      </c>
      <c r="N22" s="19">
        <f t="shared" si="16"/>
        <v>140.09258222222226</v>
      </c>
      <c r="O22" s="19">
        <f t="shared" ref="O22" si="17">O21*40%</f>
        <v>92.96296296296299</v>
      </c>
    </row>
    <row r="23" spans="1:15" ht="15">
      <c r="A23" s="12" t="s">
        <v>38</v>
      </c>
      <c r="B23" s="11">
        <f t="shared" ref="B23:N23" si="18">B7</f>
        <v>1</v>
      </c>
      <c r="C23" s="11">
        <f t="shared" si="18"/>
        <v>1</v>
      </c>
      <c r="D23" s="11">
        <f t="shared" si="18"/>
        <v>1</v>
      </c>
      <c r="E23" s="11">
        <f t="shared" si="18"/>
        <v>1</v>
      </c>
      <c r="F23" s="11">
        <f t="shared" si="18"/>
        <v>1</v>
      </c>
      <c r="G23" s="11">
        <f t="shared" si="18"/>
        <v>1</v>
      </c>
      <c r="H23" s="11">
        <f t="shared" si="18"/>
        <v>1</v>
      </c>
      <c r="I23" s="11">
        <f t="shared" si="18"/>
        <v>1</v>
      </c>
      <c r="J23" s="11">
        <f t="shared" si="18"/>
        <v>1</v>
      </c>
      <c r="K23" s="11">
        <f t="shared" si="18"/>
        <v>1</v>
      </c>
      <c r="L23" s="11">
        <f t="shared" si="18"/>
        <v>1</v>
      </c>
      <c r="M23" s="11">
        <f t="shared" si="18"/>
        <v>1</v>
      </c>
      <c r="N23" s="11">
        <f t="shared" si="18"/>
        <v>1</v>
      </c>
      <c r="O23" s="11">
        <f t="shared" ref="O23" si="19">O7</f>
        <v>1</v>
      </c>
    </row>
    <row r="24" spans="1:15" ht="15">
      <c r="A24" s="12" t="s">
        <v>39</v>
      </c>
      <c r="B24" s="20">
        <f t="shared" ref="B24:N24" si="20">SUM(B17:B22)*B23</f>
        <v>3230.4629629629635</v>
      </c>
      <c r="C24" s="20">
        <f t="shared" si="20"/>
        <v>3230.4629629629635</v>
      </c>
      <c r="D24" s="20">
        <f t="shared" si="20"/>
        <v>3230.4629629629635</v>
      </c>
      <c r="E24" s="20">
        <f t="shared" si="20"/>
        <v>3230.4629629629635</v>
      </c>
      <c r="F24" s="20">
        <f t="shared" si="20"/>
        <v>3230.4629629629635</v>
      </c>
      <c r="G24" s="20">
        <f t="shared" si="20"/>
        <v>3230.4629629629635</v>
      </c>
      <c r="H24" s="20">
        <f t="shared" si="20"/>
        <v>3230.4629629629635</v>
      </c>
      <c r="I24" s="20">
        <f t="shared" si="20"/>
        <v>3230.4629629629635</v>
      </c>
      <c r="J24" s="20">
        <f t="shared" si="20"/>
        <v>3230.4629629629635</v>
      </c>
      <c r="K24" s="20">
        <f t="shared" si="20"/>
        <v>3230.4629629629635</v>
      </c>
      <c r="L24" s="20">
        <f t="shared" si="20"/>
        <v>4868.2172322222232</v>
      </c>
      <c r="M24" s="20">
        <f t="shared" si="20"/>
        <v>3230.4629629629635</v>
      </c>
      <c r="N24" s="20">
        <f t="shared" si="20"/>
        <v>4868.2172322222232</v>
      </c>
      <c r="O24" s="20">
        <f t="shared" ref="O24" si="21">SUM(O17:O22)*O23</f>
        <v>3230.4629629629635</v>
      </c>
    </row>
    <row r="25" spans="1:15">
      <c r="A25" s="1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">
      <c r="A26" s="12" t="s">
        <v>40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4.25">
      <c r="A27" s="9" t="s">
        <v>41</v>
      </c>
      <c r="B27" s="21">
        <f t="shared" ref="B27:O27" si="22">200*12</f>
        <v>2400</v>
      </c>
      <c r="C27" s="21">
        <f t="shared" si="22"/>
        <v>2400</v>
      </c>
      <c r="D27" s="21">
        <f t="shared" si="22"/>
        <v>2400</v>
      </c>
      <c r="E27" s="21">
        <f t="shared" si="22"/>
        <v>2400</v>
      </c>
      <c r="F27" s="21">
        <f t="shared" si="22"/>
        <v>2400</v>
      </c>
      <c r="G27" s="21">
        <f t="shared" si="22"/>
        <v>2400</v>
      </c>
      <c r="H27" s="21">
        <f t="shared" si="22"/>
        <v>2400</v>
      </c>
      <c r="I27" s="21">
        <f t="shared" si="22"/>
        <v>2400</v>
      </c>
      <c r="J27" s="21">
        <f t="shared" si="22"/>
        <v>2400</v>
      </c>
      <c r="K27" s="21">
        <f t="shared" si="22"/>
        <v>2400</v>
      </c>
      <c r="L27" s="21">
        <f t="shared" si="22"/>
        <v>2400</v>
      </c>
      <c r="M27" s="21">
        <f t="shared" si="22"/>
        <v>2400</v>
      </c>
      <c r="N27" s="21">
        <f t="shared" si="22"/>
        <v>2400</v>
      </c>
      <c r="O27" s="21">
        <f t="shared" si="22"/>
        <v>2400</v>
      </c>
    </row>
    <row r="28" spans="1:15" ht="14.25">
      <c r="A28" s="9" t="s">
        <v>42</v>
      </c>
      <c r="B28" s="21">
        <v>2000</v>
      </c>
      <c r="C28" s="21">
        <v>2000</v>
      </c>
      <c r="D28" s="21">
        <v>2000</v>
      </c>
      <c r="E28" s="21">
        <v>2000</v>
      </c>
      <c r="F28" s="21">
        <v>2000</v>
      </c>
      <c r="G28" s="21">
        <v>2000</v>
      </c>
      <c r="H28" s="21">
        <v>2000</v>
      </c>
      <c r="I28" s="21">
        <v>2000</v>
      </c>
      <c r="J28" s="21">
        <v>2000</v>
      </c>
      <c r="K28" s="21">
        <v>2000</v>
      </c>
      <c r="L28" s="21">
        <v>2000</v>
      </c>
      <c r="M28" s="21">
        <v>2000</v>
      </c>
      <c r="N28" s="21">
        <v>2000</v>
      </c>
      <c r="O28" s="21">
        <v>2000</v>
      </c>
    </row>
    <row r="29" spans="1:15" ht="14.25">
      <c r="A29" s="9" t="s">
        <v>43</v>
      </c>
      <c r="B29" s="21">
        <f t="shared" ref="B29:N29" si="23">(B6*1.46%)</f>
        <v>1314</v>
      </c>
      <c r="C29" s="21">
        <f t="shared" si="23"/>
        <v>1314</v>
      </c>
      <c r="D29" s="21">
        <f t="shared" si="23"/>
        <v>1168</v>
      </c>
      <c r="E29" s="21">
        <f t="shared" si="23"/>
        <v>1022</v>
      </c>
      <c r="F29" s="21">
        <f t="shared" si="23"/>
        <v>1168</v>
      </c>
      <c r="G29" s="21">
        <f t="shared" si="23"/>
        <v>1168</v>
      </c>
      <c r="H29" s="21">
        <f t="shared" si="23"/>
        <v>1095</v>
      </c>
      <c r="I29" s="21">
        <f t="shared" si="23"/>
        <v>1168</v>
      </c>
      <c r="J29" s="21">
        <f t="shared" si="23"/>
        <v>1095</v>
      </c>
      <c r="K29" s="21">
        <f t="shared" si="23"/>
        <v>1022</v>
      </c>
      <c r="L29" s="21">
        <f t="shared" si="23"/>
        <v>1460</v>
      </c>
      <c r="M29" s="21">
        <f t="shared" si="23"/>
        <v>1022</v>
      </c>
      <c r="N29" s="21">
        <f t="shared" si="23"/>
        <v>1168</v>
      </c>
      <c r="O29" s="21">
        <f t="shared" ref="O29" si="24">(O6*1.46%)</f>
        <v>1168</v>
      </c>
    </row>
    <row r="30" spans="1:15" ht="14.25">
      <c r="A30" s="9" t="s">
        <v>44</v>
      </c>
      <c r="B30" s="22">
        <v>94.69</v>
      </c>
      <c r="C30" s="22">
        <v>94.69</v>
      </c>
      <c r="D30" s="22">
        <v>94.69</v>
      </c>
      <c r="E30" s="22">
        <v>94.69</v>
      </c>
      <c r="F30" s="22">
        <v>94.69</v>
      </c>
      <c r="G30" s="22">
        <v>94.69</v>
      </c>
      <c r="H30" s="22">
        <v>94.69</v>
      </c>
      <c r="I30" s="22">
        <v>94.69</v>
      </c>
      <c r="J30" s="22">
        <v>94.69</v>
      </c>
      <c r="K30" s="22">
        <v>94.69</v>
      </c>
      <c r="L30" s="22">
        <v>94.69</v>
      </c>
      <c r="M30" s="22">
        <v>94.69</v>
      </c>
      <c r="N30" s="22">
        <v>94.69</v>
      </c>
      <c r="O30" s="22">
        <v>94.69</v>
      </c>
    </row>
    <row r="31" spans="1:15" ht="15">
      <c r="A31" s="12" t="s">
        <v>45</v>
      </c>
      <c r="B31" s="17">
        <f t="shared" ref="B31:N31" si="25">SUM(B27:B30)</f>
        <v>5808.69</v>
      </c>
      <c r="C31" s="17">
        <f t="shared" si="25"/>
        <v>5808.69</v>
      </c>
      <c r="D31" s="17">
        <f t="shared" si="25"/>
        <v>5662.69</v>
      </c>
      <c r="E31" s="17">
        <f t="shared" si="25"/>
        <v>5516.69</v>
      </c>
      <c r="F31" s="17">
        <f t="shared" si="25"/>
        <v>5662.69</v>
      </c>
      <c r="G31" s="17">
        <f t="shared" si="25"/>
        <v>5662.69</v>
      </c>
      <c r="H31" s="17">
        <f t="shared" si="25"/>
        <v>5589.69</v>
      </c>
      <c r="I31" s="17">
        <f t="shared" si="25"/>
        <v>5662.69</v>
      </c>
      <c r="J31" s="17">
        <f t="shared" si="25"/>
        <v>5589.69</v>
      </c>
      <c r="K31" s="17">
        <f t="shared" si="25"/>
        <v>5516.69</v>
      </c>
      <c r="L31" s="17">
        <f t="shared" si="25"/>
        <v>5954.69</v>
      </c>
      <c r="M31" s="17">
        <f t="shared" si="25"/>
        <v>5516.69</v>
      </c>
      <c r="N31" s="17">
        <f t="shared" si="25"/>
        <v>5662.69</v>
      </c>
      <c r="O31" s="17">
        <f t="shared" ref="O31" si="26">SUM(O27:O30)</f>
        <v>5662.69</v>
      </c>
    </row>
    <row r="32" spans="1:15" ht="15">
      <c r="A32" s="12" t="s">
        <v>38</v>
      </c>
      <c r="B32" s="11">
        <f t="shared" ref="B32:N32" si="27">B7</f>
        <v>1</v>
      </c>
      <c r="C32" s="11">
        <f t="shared" si="27"/>
        <v>1</v>
      </c>
      <c r="D32" s="11">
        <f t="shared" si="27"/>
        <v>1</v>
      </c>
      <c r="E32" s="11">
        <f t="shared" si="27"/>
        <v>1</v>
      </c>
      <c r="F32" s="11">
        <f t="shared" si="27"/>
        <v>1</v>
      </c>
      <c r="G32" s="11">
        <f t="shared" si="27"/>
        <v>1</v>
      </c>
      <c r="H32" s="11">
        <f t="shared" si="27"/>
        <v>1</v>
      </c>
      <c r="I32" s="11">
        <f t="shared" si="27"/>
        <v>1</v>
      </c>
      <c r="J32" s="11">
        <f t="shared" si="27"/>
        <v>1</v>
      </c>
      <c r="K32" s="11">
        <f t="shared" si="27"/>
        <v>1</v>
      </c>
      <c r="L32" s="11">
        <f t="shared" si="27"/>
        <v>1</v>
      </c>
      <c r="M32" s="11">
        <f t="shared" si="27"/>
        <v>1</v>
      </c>
      <c r="N32" s="11">
        <f t="shared" si="27"/>
        <v>1</v>
      </c>
      <c r="O32" s="11">
        <f t="shared" ref="O32" si="28">O7</f>
        <v>1</v>
      </c>
    </row>
    <row r="33" spans="1:15" ht="15">
      <c r="A33" s="12" t="s">
        <v>46</v>
      </c>
      <c r="B33" s="22">
        <f t="shared" ref="B33:N33" si="29">((B31/12)*10/12)*B32</f>
        <v>403.38124999999997</v>
      </c>
      <c r="C33" s="22">
        <f t="shared" si="29"/>
        <v>403.38124999999997</v>
      </c>
      <c r="D33" s="22">
        <f t="shared" si="29"/>
        <v>393.24236111111105</v>
      </c>
      <c r="E33" s="22">
        <f t="shared" si="29"/>
        <v>383.10347222222225</v>
      </c>
      <c r="F33" s="22">
        <f t="shared" si="29"/>
        <v>393.24236111111105</v>
      </c>
      <c r="G33" s="22">
        <f t="shared" si="29"/>
        <v>393.24236111111105</v>
      </c>
      <c r="H33" s="22">
        <f t="shared" si="29"/>
        <v>388.17291666666665</v>
      </c>
      <c r="I33" s="22">
        <f t="shared" si="29"/>
        <v>393.24236111111105</v>
      </c>
      <c r="J33" s="22">
        <f t="shared" si="29"/>
        <v>388.17291666666665</v>
      </c>
      <c r="K33" s="22">
        <f t="shared" si="29"/>
        <v>383.10347222222225</v>
      </c>
      <c r="L33" s="22">
        <f t="shared" si="29"/>
        <v>413.52013888888888</v>
      </c>
      <c r="M33" s="22">
        <f t="shared" si="29"/>
        <v>383.10347222222225</v>
      </c>
      <c r="N33" s="22">
        <f t="shared" si="29"/>
        <v>393.24236111111105</v>
      </c>
      <c r="O33" s="22">
        <f t="shared" ref="O33" si="30">((O31/12)*10/12)*O32</f>
        <v>393.24236111111105</v>
      </c>
    </row>
    <row r="34" spans="1:15">
      <c r="A34" s="23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">
      <c r="A35" s="12" t="s">
        <v>47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4.25">
      <c r="A36" s="9" t="s">
        <v>48</v>
      </c>
      <c r="B36" s="24">
        <v>0.14749999999999999</v>
      </c>
      <c r="C36" s="24">
        <v>0.14749999999999999</v>
      </c>
      <c r="D36" s="24">
        <v>0.14749999999999999</v>
      </c>
      <c r="E36" s="24">
        <v>0.14749999999999999</v>
      </c>
      <c r="F36" s="24">
        <v>0.14749999999999999</v>
      </c>
      <c r="G36" s="24">
        <v>0.14749999999999999</v>
      </c>
      <c r="H36" s="24">
        <v>0.14749999999999999</v>
      </c>
      <c r="I36" s="24">
        <v>0.14749999999999999</v>
      </c>
      <c r="J36" s="24">
        <v>0.14749999999999999</v>
      </c>
      <c r="K36" s="24">
        <v>0.14749999999999999</v>
      </c>
      <c r="L36" s="24">
        <v>0.14749999999999999</v>
      </c>
      <c r="M36" s="24">
        <v>0.14749999999999999</v>
      </c>
      <c r="N36" s="24">
        <v>0.14749999999999999</v>
      </c>
      <c r="O36" s="24">
        <v>0.14749999999999999</v>
      </c>
    </row>
    <row r="37" spans="1:15" ht="14.25">
      <c r="A37" s="9" t="s">
        <v>49</v>
      </c>
      <c r="B37" s="25">
        <f t="shared" ref="B37:N37" si="31">B6*B36</f>
        <v>13275</v>
      </c>
      <c r="C37" s="25">
        <f t="shared" si="31"/>
        <v>13275</v>
      </c>
      <c r="D37" s="25">
        <f t="shared" si="31"/>
        <v>11800</v>
      </c>
      <c r="E37" s="25">
        <f t="shared" si="31"/>
        <v>10325</v>
      </c>
      <c r="F37" s="25">
        <f t="shared" si="31"/>
        <v>11800</v>
      </c>
      <c r="G37" s="25">
        <f t="shared" si="31"/>
        <v>11800</v>
      </c>
      <c r="H37" s="25">
        <f t="shared" si="31"/>
        <v>11062.5</v>
      </c>
      <c r="I37" s="25">
        <f t="shared" si="31"/>
        <v>11800</v>
      </c>
      <c r="J37" s="25">
        <f t="shared" si="31"/>
        <v>11062.5</v>
      </c>
      <c r="K37" s="25">
        <f t="shared" si="31"/>
        <v>10325</v>
      </c>
      <c r="L37" s="25">
        <f t="shared" si="31"/>
        <v>14750</v>
      </c>
      <c r="M37" s="25">
        <f t="shared" si="31"/>
        <v>10325</v>
      </c>
      <c r="N37" s="25">
        <f t="shared" si="31"/>
        <v>11800</v>
      </c>
      <c r="O37" s="25">
        <f t="shared" ref="O37" si="32">O6*O36</f>
        <v>11800</v>
      </c>
    </row>
    <row r="38" spans="1:15" ht="14.25">
      <c r="A38" s="9" t="s">
        <v>50</v>
      </c>
      <c r="B38" s="25">
        <f t="shared" ref="B38:N38" si="33">B37/12</f>
        <v>1106.25</v>
      </c>
      <c r="C38" s="25">
        <f t="shared" si="33"/>
        <v>1106.25</v>
      </c>
      <c r="D38" s="25">
        <f t="shared" si="33"/>
        <v>983.33333333333337</v>
      </c>
      <c r="E38" s="25">
        <f t="shared" si="33"/>
        <v>860.41666666666663</v>
      </c>
      <c r="F38" s="25">
        <f t="shared" si="33"/>
        <v>983.33333333333337</v>
      </c>
      <c r="G38" s="25">
        <f t="shared" si="33"/>
        <v>983.33333333333337</v>
      </c>
      <c r="H38" s="25">
        <f t="shared" si="33"/>
        <v>921.875</v>
      </c>
      <c r="I38" s="25">
        <f t="shared" si="33"/>
        <v>983.33333333333337</v>
      </c>
      <c r="J38" s="25">
        <f t="shared" si="33"/>
        <v>921.875</v>
      </c>
      <c r="K38" s="25">
        <f t="shared" si="33"/>
        <v>860.41666666666663</v>
      </c>
      <c r="L38" s="25">
        <f t="shared" si="33"/>
        <v>1229.1666666666667</v>
      </c>
      <c r="M38" s="25">
        <f t="shared" si="33"/>
        <v>860.41666666666663</v>
      </c>
      <c r="N38" s="25">
        <f t="shared" si="33"/>
        <v>983.33333333333337</v>
      </c>
      <c r="O38" s="25">
        <f t="shared" ref="O38" si="34">O37/12</f>
        <v>983.33333333333337</v>
      </c>
    </row>
    <row r="39" spans="1:15" ht="15">
      <c r="A39" s="12" t="s">
        <v>38</v>
      </c>
      <c r="B39" s="11">
        <f t="shared" ref="B39:N39" si="35">B7</f>
        <v>1</v>
      </c>
      <c r="C39" s="11">
        <f t="shared" si="35"/>
        <v>1</v>
      </c>
      <c r="D39" s="11">
        <f t="shared" si="35"/>
        <v>1</v>
      </c>
      <c r="E39" s="11">
        <f t="shared" si="35"/>
        <v>1</v>
      </c>
      <c r="F39" s="11">
        <f t="shared" si="35"/>
        <v>1</v>
      </c>
      <c r="G39" s="11">
        <f t="shared" si="35"/>
        <v>1</v>
      </c>
      <c r="H39" s="11">
        <f t="shared" si="35"/>
        <v>1</v>
      </c>
      <c r="I39" s="11">
        <f t="shared" si="35"/>
        <v>1</v>
      </c>
      <c r="J39" s="11">
        <f t="shared" si="35"/>
        <v>1</v>
      </c>
      <c r="K39" s="11">
        <f t="shared" si="35"/>
        <v>1</v>
      </c>
      <c r="L39" s="11">
        <f t="shared" si="35"/>
        <v>1</v>
      </c>
      <c r="M39" s="11">
        <f t="shared" si="35"/>
        <v>1</v>
      </c>
      <c r="N39" s="11">
        <f t="shared" si="35"/>
        <v>1</v>
      </c>
      <c r="O39" s="11">
        <f t="shared" ref="O39" si="36">O7</f>
        <v>1</v>
      </c>
    </row>
    <row r="40" spans="1:15" ht="15">
      <c r="A40" s="12" t="s">
        <v>51</v>
      </c>
      <c r="B40" s="26">
        <f t="shared" ref="B40:N40" si="37">B38*B39</f>
        <v>1106.25</v>
      </c>
      <c r="C40" s="26">
        <f t="shared" si="37"/>
        <v>1106.25</v>
      </c>
      <c r="D40" s="26">
        <f t="shared" si="37"/>
        <v>983.33333333333337</v>
      </c>
      <c r="E40" s="26">
        <f t="shared" si="37"/>
        <v>860.41666666666663</v>
      </c>
      <c r="F40" s="26">
        <f t="shared" si="37"/>
        <v>983.33333333333337</v>
      </c>
      <c r="G40" s="26">
        <f t="shared" si="37"/>
        <v>983.33333333333337</v>
      </c>
      <c r="H40" s="26">
        <f t="shared" si="37"/>
        <v>921.875</v>
      </c>
      <c r="I40" s="26">
        <f t="shared" si="37"/>
        <v>983.33333333333337</v>
      </c>
      <c r="J40" s="26">
        <f t="shared" si="37"/>
        <v>921.875</v>
      </c>
      <c r="K40" s="26">
        <f t="shared" si="37"/>
        <v>860.41666666666663</v>
      </c>
      <c r="L40" s="26">
        <f t="shared" si="37"/>
        <v>1229.1666666666667</v>
      </c>
      <c r="M40" s="26">
        <f t="shared" si="37"/>
        <v>860.41666666666663</v>
      </c>
      <c r="N40" s="26">
        <f t="shared" si="37"/>
        <v>983.33333333333337</v>
      </c>
      <c r="O40" s="26">
        <f t="shared" ref="O40" si="38">O38*O39</f>
        <v>983.33333333333337</v>
      </c>
    </row>
    <row r="41" spans="1:15" ht="14.25">
      <c r="A41" s="9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5">
      <c r="A42" s="12" t="s">
        <v>52</v>
      </c>
      <c r="B42" s="27">
        <f t="shared" ref="B42:N42" si="39">B13+B14+B24+B40+B33</f>
        <v>14028.814212962965</v>
      </c>
      <c r="C42" s="27">
        <f t="shared" si="39"/>
        <v>16190.254212962964</v>
      </c>
      <c r="D42" s="27">
        <f t="shared" si="39"/>
        <v>14174.061157407412</v>
      </c>
      <c r="E42" s="27">
        <f t="shared" si="39"/>
        <v>12333.143101851852</v>
      </c>
      <c r="F42" s="27">
        <f t="shared" si="39"/>
        <v>12652.24665740741</v>
      </c>
      <c r="G42" s="27">
        <f t="shared" si="39"/>
        <v>8294.9808796296293</v>
      </c>
      <c r="H42" s="27">
        <f t="shared" si="39"/>
        <v>9876.4708796296309</v>
      </c>
      <c r="I42" s="27">
        <f t="shared" si="39"/>
        <v>7370.4831018518516</v>
      </c>
      <c r="J42" s="27">
        <f t="shared" si="39"/>
        <v>12611.710879629631</v>
      </c>
      <c r="K42" s="27">
        <f t="shared" si="39"/>
        <v>7763.7381018518527</v>
      </c>
      <c r="L42" s="27">
        <f t="shared" si="39"/>
        <v>8421.1165377777779</v>
      </c>
      <c r="M42" s="27">
        <f t="shared" si="39"/>
        <v>6768.8981018518525</v>
      </c>
      <c r="N42" s="27">
        <f t="shared" si="39"/>
        <v>7847.4429266666666</v>
      </c>
      <c r="O42" s="27">
        <f t="shared" ref="O42" si="40">O13+O14+O24+O40+O33</f>
        <v>11980.55865740741</v>
      </c>
    </row>
    <row r="43" spans="1:15" ht="15">
      <c r="A43" s="1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</row>
    <row r="44" spans="1:15" ht="15">
      <c r="A44" s="12" t="s">
        <v>53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ht="14.25">
      <c r="A45" s="9" t="s">
        <v>54</v>
      </c>
      <c r="B45" s="24">
        <v>0.06</v>
      </c>
      <c r="C45" s="24">
        <v>0.06</v>
      </c>
      <c r="D45" s="24">
        <v>0.06</v>
      </c>
      <c r="E45" s="24">
        <v>0.06</v>
      </c>
      <c r="F45" s="24">
        <v>0.06</v>
      </c>
      <c r="G45" s="24">
        <v>0.06</v>
      </c>
      <c r="H45" s="24">
        <v>0.06</v>
      </c>
      <c r="I45" s="24">
        <v>0.06</v>
      </c>
      <c r="J45" s="24">
        <v>0.06</v>
      </c>
      <c r="K45" s="24">
        <v>0.06</v>
      </c>
      <c r="L45" s="24">
        <v>0.06</v>
      </c>
      <c r="M45" s="24">
        <v>0.06</v>
      </c>
      <c r="N45" s="24">
        <v>0.06</v>
      </c>
      <c r="O45" s="24">
        <v>0.06</v>
      </c>
    </row>
    <row r="46" spans="1:15" ht="14.25">
      <c r="A46" s="9" t="s">
        <v>55</v>
      </c>
      <c r="B46" s="24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</row>
    <row r="47" spans="1:15" ht="15">
      <c r="A47" s="3" t="s">
        <v>56</v>
      </c>
      <c r="B47" s="30">
        <v>0.15</v>
      </c>
      <c r="C47" s="30">
        <v>0.15</v>
      </c>
      <c r="D47" s="30">
        <v>0.15</v>
      </c>
      <c r="E47" s="30">
        <v>0.15</v>
      </c>
      <c r="F47" s="30">
        <v>0.15</v>
      </c>
      <c r="G47" s="30">
        <v>0.15</v>
      </c>
      <c r="H47" s="30">
        <v>0.15</v>
      </c>
      <c r="I47" s="30">
        <v>0.15</v>
      </c>
      <c r="J47" s="30">
        <v>0.15</v>
      </c>
      <c r="K47" s="30">
        <v>0.15</v>
      </c>
      <c r="L47" s="30">
        <v>0.15</v>
      </c>
      <c r="M47" s="30">
        <v>0.15</v>
      </c>
      <c r="N47" s="30">
        <v>0.15</v>
      </c>
      <c r="O47" s="30">
        <v>0.15</v>
      </c>
    </row>
    <row r="48" spans="1:15" ht="14.25">
      <c r="A48" s="14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 ht="15">
      <c r="A49" s="5" t="s">
        <v>57</v>
      </c>
      <c r="B49" s="32">
        <f t="shared" ref="B49:N49" si="41">B42/(1-(B45+B46+B47))</f>
        <v>17757.992674636665</v>
      </c>
      <c r="C49" s="32">
        <f t="shared" si="41"/>
        <v>20493.992674636662</v>
      </c>
      <c r="D49" s="32">
        <f t="shared" si="41"/>
        <v>17941.849566338497</v>
      </c>
      <c r="E49" s="32">
        <f t="shared" si="41"/>
        <v>15611.573546647915</v>
      </c>
      <c r="F49" s="32">
        <f t="shared" si="41"/>
        <v>16015.502097984063</v>
      </c>
      <c r="G49" s="32">
        <f t="shared" si="41"/>
        <v>10499.97579699953</v>
      </c>
      <c r="H49" s="32">
        <f t="shared" si="41"/>
        <v>12501.861872948899</v>
      </c>
      <c r="I49" s="32">
        <f t="shared" si="41"/>
        <v>9329.7254453820897</v>
      </c>
      <c r="J49" s="32">
        <f t="shared" si="41"/>
        <v>15964.190986872949</v>
      </c>
      <c r="K49" s="32">
        <f t="shared" si="41"/>
        <v>9827.5165846225973</v>
      </c>
      <c r="L49" s="32">
        <f t="shared" si="41"/>
        <v>10659.641187060477</v>
      </c>
      <c r="M49" s="32">
        <f t="shared" si="41"/>
        <v>8568.2254453820915</v>
      </c>
      <c r="N49" s="32">
        <f t="shared" si="41"/>
        <v>9933.4720590717297</v>
      </c>
      <c r="O49" s="32">
        <f t="shared" ref="O49" si="42">O42/(1-(O45+O46+O47))</f>
        <v>15165.264123300518</v>
      </c>
    </row>
    <row r="50" spans="1:15" ht="30">
      <c r="A50" s="1"/>
      <c r="B50" s="2" t="s">
        <v>58</v>
      </c>
      <c r="C50" s="2" t="s">
        <v>59</v>
      </c>
      <c r="D50" s="2" t="s">
        <v>60</v>
      </c>
      <c r="E50" s="33" t="s">
        <v>61</v>
      </c>
      <c r="F50" s="2" t="s">
        <v>62</v>
      </c>
      <c r="G50" s="33" t="s">
        <v>63</v>
      </c>
      <c r="H50" s="2" t="s">
        <v>64</v>
      </c>
      <c r="I50" s="2" t="s">
        <v>65</v>
      </c>
      <c r="J50" s="2" t="s">
        <v>66</v>
      </c>
      <c r="K50" s="2" t="s">
        <v>67</v>
      </c>
      <c r="L50" s="2" t="s">
        <v>68</v>
      </c>
      <c r="M50" s="2" t="s">
        <v>69</v>
      </c>
      <c r="N50" s="2" t="s">
        <v>70</v>
      </c>
      <c r="O50" s="2" t="s">
        <v>70</v>
      </c>
    </row>
    <row r="51" spans="1:15" ht="14.25">
      <c r="A51" s="34" t="s">
        <v>71</v>
      </c>
      <c r="B51" s="35">
        <f t="shared" ref="B51:N51" si="43">B49/B4</f>
        <v>6.538288908187285</v>
      </c>
      <c r="C51" s="35">
        <f t="shared" si="43"/>
        <v>6.1212642397361599</v>
      </c>
      <c r="D51" s="35">
        <f t="shared" si="43"/>
        <v>5.6120893232213005</v>
      </c>
      <c r="E51" s="35">
        <f t="shared" si="43"/>
        <v>6.7935481055909115</v>
      </c>
      <c r="F51" s="35">
        <f t="shared" si="43"/>
        <v>6.8081542671246655</v>
      </c>
      <c r="G51" s="35">
        <f t="shared" si="43"/>
        <v>7.1525720688007697</v>
      </c>
      <c r="H51" s="35">
        <f t="shared" si="43"/>
        <v>6.2322342337731298</v>
      </c>
      <c r="I51" s="35">
        <f t="shared" si="43"/>
        <v>8.4815685867109902</v>
      </c>
      <c r="J51" s="35">
        <f t="shared" si="43"/>
        <v>6.7644877063020967</v>
      </c>
      <c r="K51" s="35">
        <f t="shared" si="43"/>
        <v>8.4428836637651177</v>
      </c>
      <c r="L51" s="35">
        <f t="shared" si="43"/>
        <v>13.915980661958848</v>
      </c>
      <c r="M51" s="35">
        <f t="shared" si="43"/>
        <v>10.552001780027206</v>
      </c>
      <c r="N51" s="35">
        <f t="shared" si="43"/>
        <v>10.304431596547438</v>
      </c>
      <c r="O51" s="35">
        <f t="shared" ref="O51" si="44">O49/O4</f>
        <v>7.0339815043137834</v>
      </c>
    </row>
    <row r="52" spans="1:1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5">
      <c r="A53" s="1"/>
    </row>
  </sheetData>
  <pageMargins left="0.22204724409448806" right="0.163385826771654" top="0.39370078740157505" bottom="0.39370078740157505" header="0" footer="0"/>
  <pageSetup paperSize="0" scale="68" fitToWidth="0" fitToHeight="0" pageOrder="overThenDown" useFirstPageNumber="1" horizontalDpi="0" verticalDpi="0" copies="0"/>
  <headerFooter alignWithMargins="0">
    <oddHeader>&amp;C&amp;A</oddHeader>
    <oddFooter>&amp;CPágina 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2026-05-13T17:04:01Z</dcterms:created>
  <dcterms:modified xsi:type="dcterms:W3CDTF">2026-05-28T17:36:27Z</dcterms:modified>
</cp:coreProperties>
</file>