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vmlDrawing1.vml" ContentType="application/vnd.openxmlformats-officedocument.vmlDrawing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comments1.xml" ContentType="application/vnd.openxmlformats-officedocument.spreadsheetml.comment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6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ilha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mc="http://schemas.openxmlformats.org/markup-compatibility/2006" xmlns:xdr="http://schemas.openxmlformats.org/drawingml/2006/spreadsheetDrawing" xmlns:v2="http://schemas.openxmlformats.org/spreadsheetml/2006/main/v2" mc:Ignorable="v2">
  <authors>
    <author>Autor desconhecido</author>
  </authors>
  <commentList>
    <comment ref="C36" authorId="0">
      <text>
        <r>
          <rPr>
            <sz val="10"/>
            <rFont val="Arial"/>
            <family val="2"/>
          </rPr>
          <t xml:space="preserve">Pedro Andre Bernardi:
</t>
        </r>
        <r>
          <rPr>
            <sz val="9"/>
            <color rgb="FF000000"/>
            <rFont val="Arial"/>
            <family val="2"/>
            <charset val="1"/>
          </rPr>
          <t xml:space="preserve">SELIC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79</xdr:colOff>
                <xdr:row>32</xdr:row>
                <xdr:rowOff>10</xdr:rowOff>
              </xdr:from>
              <xdr:to>
                <xdr:col>3</xdr:col>
                <xdr:colOff>53</xdr:colOff>
                <xdr:row>36</xdr:row>
                <xdr:rowOff>14</xdr:rowOff>
              </xdr:to>
            </anchor>
          </commentPr>
        </mc:Choice>
        <mc:Fallback/>
      </mc:AlternateContent>
    </comment>
  </commentList>
</comments>
</file>

<file path=xl/sharedStrings.xml><?xml version="1.0" encoding="utf-8"?>
<sst xmlns="http://schemas.openxmlformats.org/spreadsheetml/2006/main" count="45" uniqueCount="43">
  <si>
    <t xml:space="preserve">Item 01</t>
  </si>
  <si>
    <t xml:space="preserve">Tipo de Veículo</t>
  </si>
  <si>
    <t xml:space="preserve">ÔNIBUS 28</t>
  </si>
  <si>
    <t xml:space="preserve">KM Total Dia</t>
  </si>
  <si>
    <t xml:space="preserve">KM Total Mês</t>
  </si>
  <si>
    <t xml:space="preserve">KM Total Ano</t>
  </si>
  <si>
    <t xml:space="preserve">Valor do Veículo</t>
  </si>
  <si>
    <t xml:space="preserve">Taxa de Uso do Veículo</t>
  </si>
  <si>
    <t xml:space="preserve">COMBUSTÍVEL</t>
  </si>
  <si>
    <t xml:space="preserve">Valor do Litro</t>
  </si>
  <si>
    <t xml:space="preserve">Km/L</t>
  </si>
  <si>
    <t xml:space="preserve">Rel. Combustível/Manutenção</t>
  </si>
  <si>
    <t xml:space="preserve">Combustível / Mês</t>
  </si>
  <si>
    <t xml:space="preserve">Manutenção Mensal</t>
  </si>
  <si>
    <t xml:space="preserve">MOTORISTA</t>
  </si>
  <si>
    <t xml:space="preserve">Salário Mensal</t>
  </si>
  <si>
    <t xml:space="preserve">Férias</t>
  </si>
  <si>
    <t xml:space="preserve">1/3 s/ Férias</t>
  </si>
  <si>
    <t xml:space="preserve">13º Salário</t>
  </si>
  <si>
    <t xml:space="preserve">FGTS</t>
  </si>
  <si>
    <t xml:space="preserve">FGTS Multa Rescisória (40%)</t>
  </si>
  <si>
    <t xml:space="preserve">% de utilização veículo</t>
  </si>
  <si>
    <t xml:space="preserve">Custo Mensal</t>
  </si>
  <si>
    <t xml:space="preserve">CUSTO FIXO ANUAL (Não Exclusivo)</t>
  </si>
  <si>
    <t xml:space="preserve">Contabilidade Anual</t>
  </si>
  <si>
    <t xml:space="preserve">Seguro Anual</t>
  </si>
  <si>
    <t xml:space="preserve">Depreciação Anual</t>
  </si>
  <si>
    <t xml:space="preserve">Licenciamento Anual</t>
  </si>
  <si>
    <t xml:space="preserve">TOTAL CUSTO FIXO (NÃO EXCLUSIVO)</t>
  </si>
  <si>
    <t xml:space="preserve">Parcela Mensal - Custo Fixo Não Exclusivo</t>
  </si>
  <si>
    <t xml:space="preserve">REMUNERAÇÃO DE CAPITAL</t>
  </si>
  <si>
    <t xml:space="preserve">Taxa de remuneração do capital (SELIC)</t>
  </si>
  <si>
    <t xml:space="preserve">Remuneração Anual</t>
  </si>
  <si>
    <t xml:space="preserve">Remuneração Mensal</t>
  </si>
  <si>
    <t xml:space="preserve">Remuneração de capital</t>
  </si>
  <si>
    <t xml:space="preserve">Valor do Trajeto Mensal</t>
  </si>
  <si>
    <t xml:space="preserve">TRIBUTAÇÃO E LUCRATIVIDADE</t>
  </si>
  <si>
    <t xml:space="preserve">Simples</t>
  </si>
  <si>
    <t xml:space="preserve">ISSQN</t>
  </si>
  <si>
    <t xml:space="preserve">Lucro s/ Contrato</t>
  </si>
  <si>
    <t xml:space="preserve">VALOR TOTAL MENSAL</t>
  </si>
  <si>
    <t xml:space="preserve">LINHA26</t>
  </si>
  <si>
    <t xml:space="preserve">Valor Km Rodado ADM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</si>
</sst>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&quot; R$ &quot;#,##0.00\ ;&quot;-R$ &quot;#,##0.00\ ;&quot; R$ -&quot;#\ ;@\ "/>
    <numFmt numFmtId="166" formatCode="#,##0.00\ ;\-#,##0.00\ "/>
    <numFmt numFmtId="167" formatCode="#,##0\ ;\-#,##0\ "/>
    <numFmt numFmtId="168" formatCode="0.00%"/>
    <numFmt numFmtId="169" formatCode="0%"/>
    <numFmt numFmtId="170" formatCode="&quot;R$ &quot;#,##0.00"/>
  </numFmts>
  <fonts count="20">
    <font>
      <sz val="10"/>
      <color rgb="FF00000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color rgb="FFFFFFFF"/>
      <name val="Arial"/>
      <family val="2"/>
      <charset val="1"/>
    </font>
    <font>
      <b val="true"/>
      <sz val="10"/>
      <color rgb="FF000000"/>
      <name val="Arial"/>
      <family val="2"/>
      <charset val="1"/>
    </font>
    <font>
      <sz val="10"/>
      <color rgb="FFCC0000"/>
      <name val="Arial"/>
      <family val="2"/>
      <charset val="1"/>
    </font>
    <font>
      <i val="true"/>
      <sz val="10"/>
      <color rgb="FF808080"/>
      <name val="Arial"/>
      <family val="2"/>
      <charset val="1"/>
    </font>
    <font>
      <sz val="10"/>
      <color rgb="FF006600"/>
      <name val="Arial"/>
      <family val="2"/>
      <charset val="1"/>
    </font>
    <font>
      <b val="true"/>
      <sz val="18"/>
      <color rgb="FF000000"/>
      <name val="Arial"/>
      <family val="2"/>
      <charset val="1"/>
    </font>
    <font>
      <b val="true"/>
      <sz val="24"/>
      <color rgb="FF000000"/>
      <name val="Arial"/>
      <family val="2"/>
      <charset val="1"/>
    </font>
    <font>
      <b val="true"/>
      <sz val="12"/>
      <color rgb="FF000000"/>
      <name val="Arial"/>
      <family val="2"/>
      <charset val="1"/>
    </font>
    <font>
      <u val="single"/>
      <sz val="10"/>
      <color rgb="FF0000EE"/>
      <name val="Arial"/>
      <family val="2"/>
      <charset val="1"/>
    </font>
    <font>
      <sz val="10"/>
      <color rgb="FF996600"/>
      <name val="Arial"/>
      <family val="2"/>
      <charset val="1"/>
    </font>
    <font>
      <sz val="10"/>
      <color rgb="FF333333"/>
      <name val="Arial"/>
      <family val="2"/>
      <charset val="1"/>
    </font>
    <font>
      <b val="true"/>
      <i val="true"/>
      <u val="single"/>
      <sz val="10"/>
      <color rgb="FF000000"/>
      <name val="Arial"/>
      <family val="2"/>
      <charset val="1"/>
    </font>
    <font>
      <b val="true"/>
      <sz val="11"/>
      <color rgb="FF000000"/>
      <name val="Aptos Narrow"/>
      <family val="0"/>
      <charset val="1"/>
    </font>
    <font>
      <sz val="11"/>
      <color rgb="FF000000"/>
      <name val="Aptos Narrow"/>
      <family val="0"/>
      <charset val="1"/>
    </font>
    <font>
      <sz val="10"/>
      <name val="Arial"/>
      <family val="2"/>
    </font>
    <font>
      <sz val="9"/>
      <color rgb="FF000000"/>
      <name val="Arial"/>
      <family val="2"/>
      <charset val="1"/>
    </font>
  </fonts>
  <fills count="12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2F2F2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D7"/>
      </patternFill>
    </fill>
    <fill>
      <patternFill patternType="solid">
        <fgColor rgb="FFBFBFBF"/>
        <bgColor rgb="FFDDDDDD"/>
      </patternFill>
    </fill>
    <fill>
      <patternFill patternType="solid">
        <fgColor rgb="FFF2F2F2"/>
        <bgColor rgb="FFFFFFFF"/>
      </patternFill>
    </fill>
    <fill>
      <patternFill patternType="solid">
        <fgColor rgb="FFFFFFD7"/>
        <bgColor rgb="FFFFFFCC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/>
      <top/>
      <bottom/>
      <diagonal/>
    </border>
  </borders>
  <cellStyleXfs count="38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5" fontId="17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5" fillId="4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7" fillId="0" borderId="0" applyFont="true" applyBorder="false" applyAlignment="true" applyProtection="false">
      <alignment horizontal="general" vertical="bottom" textRotation="0" wrapText="false" indent="0" shrinkToFit="false"/>
    </xf>
    <xf numFmtId="164" fontId="8" fillId="7" borderId="0" applyFont="true" applyBorder="false" applyAlignment="true" applyProtection="false">
      <alignment horizontal="general" vertical="bottom" textRotation="0" wrapText="false" indent="0" shrinkToFit="false"/>
    </xf>
    <xf numFmtId="164" fontId="9" fillId="0" borderId="0" applyFont="true" applyBorder="false" applyAlignment="true" applyProtection="false">
      <alignment horizontal="general" vertical="bottom" textRotation="0" wrapText="false" indent="0" shrinkToFit="false"/>
    </xf>
    <xf numFmtId="164" fontId="10" fillId="0" borderId="0" applyFont="true" applyBorder="false" applyAlignment="true" applyProtection="false">
      <alignment horizontal="general" vertical="bottom" textRotation="0" wrapText="false" indent="0" shrinkToFit="false"/>
    </xf>
    <xf numFmtId="164" fontId="11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0" borderId="0" applyFont="true" applyBorder="false" applyAlignment="true" applyProtection="false">
      <alignment horizontal="general" vertical="bottom" textRotation="0" wrapText="false" indent="0" shrinkToFit="false"/>
    </xf>
    <xf numFmtId="164" fontId="13" fillId="8" borderId="0" applyFont="true" applyBorder="false" applyAlignment="true" applyProtection="false">
      <alignment horizontal="general" vertical="bottom" textRotation="0" wrapText="false" indent="0" shrinkToFit="false"/>
    </xf>
    <xf numFmtId="164" fontId="14" fillId="8" borderId="1" applyFont="true" applyBorder="true" applyAlignment="true" applyProtection="false">
      <alignment horizontal="general" vertical="bottom" textRotation="0" wrapText="false" indent="0" shrinkToFit="false"/>
    </xf>
    <xf numFmtId="164" fontId="15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6" fillId="9" borderId="2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6" fillId="0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6" fillId="10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16" fillId="10" borderId="2" xf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16" fillId="10" borderId="2" xf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16" fillId="0" borderId="2" xf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7" fillId="0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17" fillId="0" borderId="2" xf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16" fillId="1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17" fillId="0" borderId="2" xfId="17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2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16" fillId="0" borderId="2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2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16" fillId="10" borderId="2" xf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17" fillId="10" borderId="2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17" fillId="0" borderId="2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4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0" fillId="0" borderId="2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0" fillId="0" borderId="2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70" fontId="16" fillId="1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16" fillId="0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16" fillId="10" borderId="2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11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11" borderId="2" xfId="0" applyFont="false" applyBorder="true" applyAlignment="true" applyProtection="true">
      <alignment horizontal="center" vertical="bottom" textRotation="0" wrapText="false" indent="0" shrinkToFit="false"/>
      <protection locked="true" hidden="false"/>
    </xf>
  </cellXfs>
  <cellStyles count="24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Accent 1 5" xfId="20"/>
    <cellStyle name="Accent 2 6" xfId="21"/>
    <cellStyle name="Accent 3 7" xfId="22"/>
    <cellStyle name="Accent 4" xfId="23"/>
    <cellStyle name="Bad 8" xfId="24"/>
    <cellStyle name="Error 9" xfId="25"/>
    <cellStyle name="Footnote 10" xfId="26"/>
    <cellStyle name="Good 11" xfId="27"/>
    <cellStyle name="Heading 1 13" xfId="28"/>
    <cellStyle name="Heading 12" xfId="29"/>
    <cellStyle name="Heading 2 14" xfId="30"/>
    <cellStyle name="Hyperlink 15" xfId="31"/>
    <cellStyle name="Neutral 16" xfId="32"/>
    <cellStyle name="Note 17" xfId="33"/>
    <cellStyle name="Result 18" xfId="34"/>
    <cellStyle name="Status 19" xfId="35"/>
    <cellStyle name="Text 20" xfId="36"/>
    <cellStyle name="Warning 21" xfId="37"/>
  </cellStyles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BFBFBF"/>
      <rgbColor rgb="FF808080"/>
      <rgbColor rgb="FF9999FF"/>
      <rgbColor rgb="FF993366"/>
      <rgbColor rgb="FFFFFFCC"/>
      <rgbColor rgb="FFF2F2F2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D7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Tema do Office">
  <a:themeElements>
    <a:clrScheme name="Escritório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51"/>
  <sheetViews>
    <sheetView showFormulas="false" showGridLines="true" showRowColHeaders="true" showZeros="true" rightToLeft="false" tabSelected="true" showOutlineSymbols="true" defaultGridColor="true" view="normal" topLeftCell="A7" colorId="64" zoomScale="100" zoomScaleNormal="100" zoomScalePageLayoutView="100" workbookViewId="0">
      <selection pane="topLeft" activeCell="E20" activeCellId="0" sqref="E20"/>
    </sheetView>
  </sheetViews>
  <sheetFormatPr defaultColWidth="8.6796875" defaultRowHeight="12.75" customHeight="false" zeroHeight="false" outlineLevelRow="0" outlineLevelCol="0"/>
  <cols>
    <col collapsed="false" customWidth="true" hidden="false" outlineLevel="0" max="1" min="1" style="1" width="31.86"/>
    <col collapsed="false" customWidth="true" hidden="false" outlineLevel="0" max="2" min="2" style="1" width="15.42"/>
    <col collapsed="false" customWidth="true" hidden="false" outlineLevel="0" max="3" min="3" style="1" width="15.85"/>
    <col collapsed="false" customWidth="true" hidden="false" outlineLevel="0" max="16384" min="16371" style="1" width="11.53"/>
  </cols>
  <sheetData>
    <row r="1" customFormat="false" ht="14.15" hidden="false" customHeight="false" outlineLevel="0" collapsed="false">
      <c r="C1" s="2" t="s">
        <v>0</v>
      </c>
    </row>
    <row r="2" customFormat="false" ht="13.8" hidden="false" customHeight="false" outlineLevel="0" collapsed="false">
      <c r="A2" s="3" t="s">
        <v>1</v>
      </c>
      <c r="C2" s="4" t="s">
        <v>2</v>
      </c>
    </row>
    <row r="3" customFormat="false" ht="13.8" hidden="false" customHeight="false" outlineLevel="0" collapsed="false">
      <c r="A3" s="5" t="s">
        <v>3</v>
      </c>
      <c r="C3" s="6" t="n">
        <v>112.7</v>
      </c>
    </row>
    <row r="4" customFormat="false" ht="13.8" hidden="false" customHeight="false" outlineLevel="0" collapsed="false">
      <c r="A4" s="5" t="s">
        <v>4</v>
      </c>
      <c r="C4" s="7" t="n">
        <f aca="false">C3*20</f>
        <v>2254</v>
      </c>
    </row>
    <row r="5" customFormat="false" ht="13.8" hidden="false" customHeight="false" outlineLevel="0" collapsed="false">
      <c r="A5" s="3" t="s">
        <v>5</v>
      </c>
      <c r="C5" s="8" t="n">
        <f aca="false">C3*210</f>
        <v>23667</v>
      </c>
    </row>
    <row r="6" customFormat="false" ht="13.8" hidden="false" customHeight="false" outlineLevel="0" collapsed="false">
      <c r="A6" s="9" t="s">
        <v>6</v>
      </c>
      <c r="C6" s="10" t="n">
        <v>80000</v>
      </c>
    </row>
    <row r="7" customFormat="false" ht="13.8" hidden="false" customHeight="false" outlineLevel="0" collapsed="false">
      <c r="A7" s="9" t="s">
        <v>7</v>
      </c>
      <c r="C7" s="11" t="n">
        <v>1</v>
      </c>
    </row>
    <row r="8" customFormat="false" ht="13.8" hidden="false" customHeight="false" outlineLevel="0" collapsed="false">
      <c r="A8" s="9"/>
      <c r="C8" s="10"/>
    </row>
    <row r="9" customFormat="false" ht="13.8" hidden="false" customHeight="false" outlineLevel="0" collapsed="false">
      <c r="A9" s="3" t="s">
        <v>8</v>
      </c>
      <c r="C9" s="10"/>
    </row>
    <row r="10" customFormat="false" ht="13.8" hidden="false" customHeight="false" outlineLevel="0" collapsed="false">
      <c r="A10" s="9" t="s">
        <v>9</v>
      </c>
      <c r="C10" s="12" t="n">
        <v>6.52</v>
      </c>
    </row>
    <row r="11" customFormat="false" ht="13.8" hidden="false" customHeight="false" outlineLevel="0" collapsed="false">
      <c r="A11" s="9" t="s">
        <v>10</v>
      </c>
      <c r="C11" s="13" t="n">
        <v>3.5</v>
      </c>
    </row>
    <row r="12" customFormat="false" ht="13.8" hidden="false" customHeight="false" outlineLevel="0" collapsed="false">
      <c r="A12" s="9" t="s">
        <v>11</v>
      </c>
      <c r="C12" s="13" t="n">
        <v>0.8</v>
      </c>
    </row>
    <row r="13" customFormat="false" ht="13.8" hidden="false" customHeight="false" outlineLevel="0" collapsed="false">
      <c r="A13" s="3" t="s">
        <v>12</v>
      </c>
      <c r="C13" s="14" t="n">
        <f aca="false">(C4/C11)*C10</f>
        <v>4198.88</v>
      </c>
    </row>
    <row r="14" customFormat="false" ht="13.8" hidden="false" customHeight="false" outlineLevel="0" collapsed="false">
      <c r="A14" s="3" t="s">
        <v>13</v>
      </c>
      <c r="C14" s="14" t="n">
        <f aca="false">C13*C12</f>
        <v>3359.104</v>
      </c>
    </row>
    <row r="15" customFormat="false" ht="12.75" hidden="false" customHeight="false" outlineLevel="0" collapsed="false">
      <c r="C15" s="15"/>
    </row>
    <row r="16" customFormat="false" ht="13.8" hidden="false" customHeight="false" outlineLevel="0" collapsed="false">
      <c r="A16" s="3" t="s">
        <v>14</v>
      </c>
    </row>
    <row r="17" customFormat="false" ht="13.8" hidden="false" customHeight="false" outlineLevel="0" collapsed="false">
      <c r="A17" s="9" t="s">
        <v>15</v>
      </c>
      <c r="C17" s="10" t="n">
        <v>2500</v>
      </c>
    </row>
    <row r="18" customFormat="false" ht="13.8" hidden="false" customHeight="false" outlineLevel="0" collapsed="false">
      <c r="A18" s="9" t="s">
        <v>16</v>
      </c>
      <c r="C18" s="10" t="n">
        <f aca="false">(C17/12)*10/12</f>
        <v>173.611111111111</v>
      </c>
    </row>
    <row r="19" customFormat="false" ht="13.8" hidden="false" customHeight="false" outlineLevel="0" collapsed="false">
      <c r="A19" s="9" t="s">
        <v>17</v>
      </c>
      <c r="C19" s="10" t="n">
        <f aca="false">C18/3</f>
        <v>57.8703703703704</v>
      </c>
    </row>
    <row r="20" customFormat="false" ht="13.8" hidden="false" customHeight="false" outlineLevel="0" collapsed="false">
      <c r="A20" s="9" t="s">
        <v>18</v>
      </c>
      <c r="C20" s="10" t="n">
        <f aca="false">(C17/12)*10/12</f>
        <v>173.611111111111</v>
      </c>
    </row>
    <row r="21" customFormat="false" ht="13.8" hidden="false" customHeight="false" outlineLevel="0" collapsed="false">
      <c r="A21" s="9" t="s">
        <v>19</v>
      </c>
      <c r="C21" s="10" t="n">
        <f aca="false">(C17+C18+C19+C20)*8%</f>
        <v>232.407407407407</v>
      </c>
    </row>
    <row r="22" customFormat="false" ht="13.8" hidden="false" customHeight="false" outlineLevel="0" collapsed="false">
      <c r="A22" s="9" t="s">
        <v>20</v>
      </c>
      <c r="C22" s="16" t="n">
        <f aca="false">C21*40%</f>
        <v>92.962962962963</v>
      </c>
    </row>
    <row r="23" customFormat="false" ht="13.8" hidden="false" customHeight="false" outlineLevel="0" collapsed="false">
      <c r="A23" s="3" t="s">
        <v>21</v>
      </c>
      <c r="C23" s="11" t="n">
        <f aca="false">C7</f>
        <v>1</v>
      </c>
    </row>
    <row r="24" customFormat="false" ht="13.8" hidden="false" customHeight="false" outlineLevel="0" collapsed="false">
      <c r="A24" s="3" t="s">
        <v>22</v>
      </c>
      <c r="C24" s="17" t="n">
        <f aca="false">SUM(C17:C22)*C23</f>
        <v>3230.46296296296</v>
      </c>
    </row>
    <row r="25" customFormat="false" ht="12.75" hidden="false" customHeight="false" outlineLevel="0" collapsed="false">
      <c r="C25" s="15"/>
    </row>
    <row r="26" customFormat="false" ht="13.8" hidden="false" customHeight="false" outlineLevel="0" collapsed="false">
      <c r="A26" s="3" t="s">
        <v>23</v>
      </c>
    </row>
    <row r="27" customFormat="false" ht="13.8" hidden="false" customHeight="false" outlineLevel="0" collapsed="false">
      <c r="A27" s="9" t="s">
        <v>24</v>
      </c>
      <c r="C27" s="18" t="n">
        <f aca="false">200*12</f>
        <v>2400</v>
      </c>
    </row>
    <row r="28" customFormat="false" ht="13.8" hidden="false" customHeight="false" outlineLevel="0" collapsed="false">
      <c r="A28" s="9" t="s">
        <v>25</v>
      </c>
      <c r="C28" s="18" t="n">
        <v>2000</v>
      </c>
    </row>
    <row r="29" customFormat="false" ht="13.8" hidden="false" customHeight="false" outlineLevel="0" collapsed="false">
      <c r="A29" s="9" t="s">
        <v>26</v>
      </c>
      <c r="C29" s="18" t="n">
        <f aca="false">(C6*1.46%)</f>
        <v>1168</v>
      </c>
    </row>
    <row r="30" customFormat="false" ht="13.8" hidden="false" customHeight="false" outlineLevel="0" collapsed="false">
      <c r="A30" s="9" t="s">
        <v>27</v>
      </c>
      <c r="C30" s="19" t="n">
        <v>94.69</v>
      </c>
    </row>
    <row r="31" customFormat="false" ht="13.8" hidden="false" customHeight="false" outlineLevel="0" collapsed="false">
      <c r="A31" s="3" t="s">
        <v>28</v>
      </c>
      <c r="C31" s="14" t="n">
        <f aca="false">SUM(C27:C30)</f>
        <v>5662.69</v>
      </c>
    </row>
    <row r="32" customFormat="false" ht="13.8" hidden="false" customHeight="false" outlineLevel="0" collapsed="false">
      <c r="A32" s="3" t="s">
        <v>21</v>
      </c>
      <c r="C32" s="11" t="n">
        <f aca="false">C7</f>
        <v>1</v>
      </c>
    </row>
    <row r="33" customFormat="false" ht="13.8" hidden="false" customHeight="false" outlineLevel="0" collapsed="false">
      <c r="A33" s="3" t="s">
        <v>29</v>
      </c>
      <c r="C33" s="19" t="n">
        <f aca="false">((C31/12)*10/12)*C32</f>
        <v>393.242361111111</v>
      </c>
    </row>
    <row r="34" customFormat="false" ht="12.75" hidden="false" customHeight="false" outlineLevel="0" collapsed="false">
      <c r="A34" s="20"/>
      <c r="C34" s="15"/>
    </row>
    <row r="35" customFormat="false" ht="13.8" hidden="false" customHeight="false" outlineLevel="0" collapsed="false">
      <c r="A35" s="3" t="s">
        <v>30</v>
      </c>
    </row>
    <row r="36" customFormat="false" ht="13.8" hidden="false" customHeight="false" outlineLevel="0" collapsed="false">
      <c r="A36" s="9" t="s">
        <v>31</v>
      </c>
      <c r="C36" s="21" t="n">
        <v>0.1475</v>
      </c>
    </row>
    <row r="37" customFormat="false" ht="13.8" hidden="false" customHeight="false" outlineLevel="0" collapsed="false">
      <c r="A37" s="9" t="s">
        <v>32</v>
      </c>
      <c r="C37" s="22" t="n">
        <f aca="false">C6*C36</f>
        <v>11800</v>
      </c>
    </row>
    <row r="38" customFormat="false" ht="13.8" hidden="false" customHeight="false" outlineLevel="0" collapsed="false">
      <c r="A38" s="9" t="s">
        <v>33</v>
      </c>
      <c r="C38" s="22" t="n">
        <f aca="false">C37/12</f>
        <v>983.333333333333</v>
      </c>
    </row>
    <row r="39" customFormat="false" ht="13.8" hidden="false" customHeight="false" outlineLevel="0" collapsed="false">
      <c r="A39" s="3" t="s">
        <v>21</v>
      </c>
      <c r="C39" s="11" t="n">
        <f aca="false">C7</f>
        <v>1</v>
      </c>
    </row>
    <row r="40" customFormat="false" ht="13.8" hidden="false" customHeight="false" outlineLevel="0" collapsed="false">
      <c r="A40" s="3" t="s">
        <v>34</v>
      </c>
      <c r="C40" s="23" t="n">
        <f aca="false">C38*C39</f>
        <v>983.333333333333</v>
      </c>
    </row>
    <row r="41" customFormat="false" ht="13.8" hidden="false" customHeight="false" outlineLevel="0" collapsed="false">
      <c r="A41" s="9"/>
      <c r="C41" s="22"/>
    </row>
    <row r="42" customFormat="false" ht="13.8" hidden="false" customHeight="false" outlineLevel="0" collapsed="false">
      <c r="A42" s="3" t="s">
        <v>35</v>
      </c>
      <c r="C42" s="24" t="n">
        <f aca="false">C13+C14+C24+C40+C33</f>
        <v>12165.0226574074</v>
      </c>
    </row>
    <row r="43" customFormat="false" ht="13.8" hidden="false" customHeight="false" outlineLevel="0" collapsed="false">
      <c r="C43" s="4"/>
    </row>
    <row r="44" customFormat="false" ht="13.8" hidden="false" customHeight="false" outlineLevel="0" collapsed="false">
      <c r="A44" s="3" t="s">
        <v>36</v>
      </c>
      <c r="C44" s="13"/>
    </row>
    <row r="45" customFormat="false" ht="13.8" hidden="false" customHeight="false" outlineLevel="0" collapsed="false">
      <c r="A45" s="9" t="s">
        <v>37</v>
      </c>
      <c r="C45" s="21" t="n">
        <v>0.06</v>
      </c>
    </row>
    <row r="46" customFormat="false" ht="13.8" hidden="false" customHeight="false" outlineLevel="0" collapsed="false">
      <c r="A46" s="9" t="s">
        <v>38</v>
      </c>
      <c r="C46" s="21" t="n">
        <v>0</v>
      </c>
    </row>
    <row r="47" customFormat="false" ht="13.8" hidden="false" customHeight="false" outlineLevel="0" collapsed="false">
      <c r="A47" s="3" t="s">
        <v>39</v>
      </c>
      <c r="C47" s="21" t="n">
        <v>0.15</v>
      </c>
    </row>
    <row r="48" customFormat="false" ht="13.8" hidden="false" customHeight="false" outlineLevel="0" collapsed="false">
      <c r="A48" s="9"/>
      <c r="C48" s="15"/>
    </row>
    <row r="49" customFormat="false" ht="13.8" hidden="false" customHeight="false" outlineLevel="0" collapsed="false">
      <c r="A49" s="5" t="s">
        <v>40</v>
      </c>
      <c r="C49" s="25" t="n">
        <f aca="false">C42/(1-(C45+C46+C47))</f>
        <v>15398.7628574777</v>
      </c>
    </row>
    <row r="50" customFormat="false" ht="14.15" hidden="false" customHeight="false" outlineLevel="0" collapsed="false">
      <c r="C50" s="2" t="s">
        <v>41</v>
      </c>
    </row>
    <row r="51" customFormat="false" ht="13.8" hidden="false" customHeight="false" outlineLevel="0" collapsed="false">
      <c r="A51" s="26" t="s">
        <v>42</v>
      </c>
      <c r="C51" s="27" t="n">
        <f aca="false">C49/C4</f>
        <v>6.83174927128559</v>
      </c>
    </row>
  </sheetData>
  <printOptions headings="false" gridLines="false" gridLinesSet="true" horizontalCentered="false" verticalCentered="false"/>
  <pageMargins left="0.222222222222222" right="0.163194444444444" top="0.39375" bottom="0.39375" header="0" footer="0"/>
  <pageSetup paperSize="9" scale="68" fitToWidth="1" fitToHeight="1" pageOrder="overThenDown" orientation="portrait" blackAndWhite="false" draft="false" cellComments="none" firstPageNumber="1" useFirstPageNumber="true" horizontalDpi="300" verticalDpi="300" copies="1"/>
  <headerFooter differentFirst="false" differentOddEven="false">
    <oddHeader>&amp;C&amp;A</oddHeader>
    <oddFooter>&amp;CPágina 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371</TotalTime>
  <Application>LibreOffice/26.2.5.2$Windows_X86_64 LibreOffice_project/cd7284b4cbbfeb507e630c1aac019f4157393acb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2026-05-13T17:04:01Z</dcterms:created>
  <dc:creator>User</dc:creator>
  <dc:description/>
  <dc:language>pt-BR</dc:language>
  <cp:lastModifiedBy/>
  <dcterms:modified xsi:type="dcterms:W3CDTF">2026-09-25T14:41:38Z</dcterms:modified>
  <cp:revision>19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