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S:\BENFEITORIAS SMS\UBS Paiol Grande\3 - MÓVEIS SOB MEDIDA\CONFERÊNCIA PLANILHA LICITAÇÃO\"/>
    </mc:Choice>
  </mc:AlternateContent>
  <xr:revisionPtr revIDLastSave="0" documentId="13_ncr:1_{0B91576E-A1F0-444E-A5A1-A4BA86DFDC8B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ORÇAMENTO" sheetId="1" r:id="rId1"/>
    <sheet name="CPS" sheetId="2" r:id="rId2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53" i="1" l="1"/>
  <c r="I53" i="1"/>
  <c r="H53" i="1"/>
  <c r="H48" i="1"/>
  <c r="I44" i="1"/>
  <c r="H44" i="1"/>
  <c r="I42" i="1"/>
  <c r="H42" i="1"/>
  <c r="I41" i="1"/>
  <c r="H41" i="1"/>
  <c r="I36" i="1"/>
  <c r="H36" i="1"/>
  <c r="I34" i="1"/>
  <c r="H34" i="1"/>
  <c r="I29" i="1"/>
  <c r="H29" i="1"/>
  <c r="I28" i="1"/>
  <c r="H28" i="1"/>
  <c r="I27" i="1"/>
  <c r="H27" i="1"/>
  <c r="H22" i="1"/>
  <c r="I21" i="1"/>
  <c r="H21" i="1"/>
  <c r="I17" i="1"/>
  <c r="H17" i="1"/>
  <c r="J11" i="1"/>
  <c r="I11" i="1"/>
  <c r="H11" i="1"/>
  <c r="H50" i="1" l="1"/>
  <c r="J38" i="1"/>
  <c r="I38" i="1"/>
  <c r="H38" i="1"/>
  <c r="I52" i="1"/>
  <c r="I54" i="1" s="1"/>
  <c r="H52" i="1"/>
  <c r="J52" i="1" s="1"/>
  <c r="I49" i="1"/>
  <c r="I50" i="1" s="1"/>
  <c r="H49" i="1"/>
  <c r="I48" i="1"/>
  <c r="J48" i="1"/>
  <c r="I47" i="1"/>
  <c r="H47" i="1"/>
  <c r="J47" i="1" s="1"/>
  <c r="J44" i="1"/>
  <c r="I43" i="1"/>
  <c r="H43" i="1"/>
  <c r="J43" i="1" s="1"/>
  <c r="I45" i="1"/>
  <c r="J42" i="1"/>
  <c r="J41" i="1"/>
  <c r="I40" i="1"/>
  <c r="H40" i="1"/>
  <c r="J40" i="1" s="1"/>
  <c r="I37" i="1"/>
  <c r="H37" i="1"/>
  <c r="J37" i="1" s="1"/>
  <c r="J36" i="1"/>
  <c r="I35" i="1"/>
  <c r="H35" i="1"/>
  <c r="J34" i="1"/>
  <c r="I33" i="1"/>
  <c r="H33" i="1"/>
  <c r="J33" i="1" s="1"/>
  <c r="I30" i="1"/>
  <c r="H30" i="1"/>
  <c r="J30" i="1" s="1"/>
  <c r="J29" i="1"/>
  <c r="J28" i="1"/>
  <c r="J27" i="1"/>
  <c r="I26" i="1"/>
  <c r="I31" i="1" s="1"/>
  <c r="H26" i="1"/>
  <c r="J26" i="1" s="1"/>
  <c r="I23" i="1"/>
  <c r="H23" i="1"/>
  <c r="J23" i="1" s="1"/>
  <c r="I22" i="1"/>
  <c r="J22" i="1"/>
  <c r="J21" i="1"/>
  <c r="I20" i="1"/>
  <c r="I24" i="1" s="1"/>
  <c r="H20" i="1"/>
  <c r="J20" i="1" s="1"/>
  <c r="I18" i="1"/>
  <c r="J17" i="1"/>
  <c r="I16" i="1"/>
  <c r="H16" i="1"/>
  <c r="J16" i="1" s="1"/>
  <c r="I13" i="1"/>
  <c r="H13" i="1"/>
  <c r="J13" i="1" s="1"/>
  <c r="I12" i="1"/>
  <c r="H12" i="1"/>
  <c r="J12" i="1" s="1"/>
  <c r="I14" i="1"/>
  <c r="F20" i="1"/>
  <c r="F52" i="1"/>
  <c r="G48" i="1"/>
  <c r="G49" i="1"/>
  <c r="F48" i="1"/>
  <c r="F49" i="1"/>
  <c r="G42" i="1"/>
  <c r="G43" i="1"/>
  <c r="F42" i="1"/>
  <c r="F43" i="1"/>
  <c r="F40" i="1"/>
  <c r="G36" i="1"/>
  <c r="F35" i="1"/>
  <c r="F36" i="1"/>
  <c r="F33" i="1"/>
  <c r="G30" i="1"/>
  <c r="G28" i="1"/>
  <c r="G29" i="1"/>
  <c r="F28" i="1"/>
  <c r="F29" i="1"/>
  <c r="F30" i="1"/>
  <c r="F26" i="1"/>
  <c r="G22" i="1"/>
  <c r="G23" i="1"/>
  <c r="F22" i="1"/>
  <c r="F23" i="1"/>
  <c r="P23" i="1"/>
  <c r="O23" i="1"/>
  <c r="Q23" i="1" s="1"/>
  <c r="Q22" i="1"/>
  <c r="P22" i="1"/>
  <c r="O22" i="1"/>
  <c r="P21" i="1"/>
  <c r="O21" i="1"/>
  <c r="Q21" i="1" s="1"/>
  <c r="P20" i="1"/>
  <c r="O20" i="1"/>
  <c r="Q20" i="1" s="1"/>
  <c r="G16" i="1"/>
  <c r="F16" i="1"/>
  <c r="G11" i="1"/>
  <c r="F11" i="1"/>
  <c r="D53" i="1"/>
  <c r="D44" i="1"/>
  <c r="D37" i="1"/>
  <c r="J32" i="2"/>
  <c r="I32" i="2"/>
  <c r="J31" i="2"/>
  <c r="I31" i="2"/>
  <c r="J30" i="2"/>
  <c r="I30" i="2"/>
  <c r="J29" i="2"/>
  <c r="I29" i="2"/>
  <c r="J28" i="2"/>
  <c r="I28" i="2"/>
  <c r="J27" i="2"/>
  <c r="I27" i="2"/>
  <c r="J23" i="2"/>
  <c r="I23" i="2"/>
  <c r="J22" i="2"/>
  <c r="I22" i="2"/>
  <c r="J21" i="2"/>
  <c r="I21" i="2"/>
  <c r="J20" i="2"/>
  <c r="I20" i="2"/>
  <c r="J19" i="2"/>
  <c r="I19" i="2"/>
  <c r="J18" i="2"/>
  <c r="I18" i="2"/>
  <c r="J14" i="2"/>
  <c r="I14" i="2"/>
  <c r="J13" i="2"/>
  <c r="I13" i="2"/>
  <c r="J12" i="2"/>
  <c r="I12" i="2"/>
  <c r="J11" i="2"/>
  <c r="I11" i="2"/>
  <c r="J10" i="2"/>
  <c r="I10" i="2"/>
  <c r="J9" i="2"/>
  <c r="I9" i="2"/>
  <c r="J8" i="2"/>
  <c r="I8" i="2"/>
  <c r="D34" i="1"/>
  <c r="P16" i="1"/>
  <c r="O16" i="1"/>
  <c r="D12" i="1"/>
  <c r="P11" i="1"/>
  <c r="O11" i="1"/>
  <c r="H54" i="1" l="1"/>
  <c r="J54" i="1" s="1"/>
  <c r="J50" i="1"/>
  <c r="J49" i="1"/>
  <c r="J45" i="1"/>
  <c r="H45" i="1"/>
  <c r="J35" i="1"/>
  <c r="H31" i="1"/>
  <c r="J31" i="1" s="1"/>
  <c r="H24" i="1"/>
  <c r="J24" i="1" s="1"/>
  <c r="H18" i="1"/>
  <c r="J18" i="1" s="1"/>
  <c r="I55" i="1"/>
  <c r="H14" i="1"/>
  <c r="J7" i="2"/>
  <c r="I7" i="2"/>
  <c r="J26" i="2"/>
  <c r="I26" i="2"/>
  <c r="J17" i="2"/>
  <c r="I17" i="2"/>
  <c r="P12" i="1"/>
  <c r="P13" i="1"/>
  <c r="O17" i="1"/>
  <c r="P17" i="1"/>
  <c r="O13" i="1"/>
  <c r="O12" i="1"/>
  <c r="Q11" i="1"/>
  <c r="Q16" i="1"/>
  <c r="H55" i="1" l="1"/>
  <c r="J14" i="1"/>
  <c r="J55" i="1" s="1"/>
  <c r="Q12" i="1"/>
  <c r="Q17" i="1"/>
  <c r="Q13" i="1"/>
</calcChain>
</file>

<file path=xl/sharedStrings.xml><?xml version="1.0" encoding="utf-8"?>
<sst xmlns="http://schemas.openxmlformats.org/spreadsheetml/2006/main" count="277" uniqueCount="110">
  <si>
    <t>ASSUNTO: Móveis Sob Medida para a UBS Paiol Grande.</t>
  </si>
  <si>
    <t>PROPRIETÁRIO: Prefeitura Municipal de Erechim.</t>
  </si>
  <si>
    <t>LOCAL: Rua Casemiro Kujawiski, 557, bairro Paiol Grande, Erechim/RS</t>
  </si>
  <si>
    <t>Orçamento: SINAPI DESONERADO DE MAIO DE 2024 E COLETA DE VALORES NO MERCADO LOCAL E INTERNET.</t>
  </si>
  <si>
    <t>BDI: 26,43</t>
  </si>
  <si>
    <t>ITEM</t>
  </si>
  <si>
    <t>REFERÊNCIA</t>
  </si>
  <si>
    <t>DISCRIMINAÇÃO</t>
  </si>
  <si>
    <t>QUANTIDADE</t>
  </si>
  <si>
    <t>UNIDADE</t>
  </si>
  <si>
    <t>VALOR UNITÁRIO (COM BDI)</t>
  </si>
  <si>
    <t>VALOR TOTAL (COM BDI)</t>
  </si>
  <si>
    <t>TOTAL GERAL COM BDI</t>
  </si>
  <si>
    <t>MATERIAL</t>
  </si>
  <si>
    <t>MÃO DE OBRA</t>
  </si>
  <si>
    <t>MÓVEIS SOB MEDIDA PARA A UBS PAIOL GRANDE</t>
  </si>
  <si>
    <t>FARMÁCIA</t>
  </si>
  <si>
    <t>ORÇADO</t>
  </si>
  <si>
    <t>MÓVEIS EM MDF CONFORME PROJETO E MEMORIAL – FORNECIMENTO E INSTALAÇÃO.</t>
  </si>
  <si>
    <t>UN</t>
  </si>
  <si>
    <t>CP 01</t>
  </si>
  <si>
    <t>BANCADA DE GRANITO TIPO ANDORINHA OU CORUMBÁ, CONFORME PROJETO E MEMORIAL - FORNECIMENTO E INSTALAÇÃO. ESPELHO DE 7CM.</t>
  </si>
  <si>
    <t>M2</t>
  </si>
  <si>
    <t xml:space="preserve">RODAPÉ DE GRANITO TIPO ANDORINHA OU CORUMBÁ, CONFORME PROJETO E MEMORIAL - FORNECIMENTO E INSTALAÇÃO. </t>
  </si>
  <si>
    <t>TOTAL</t>
  </si>
  <si>
    <t>ÁREA DE REGISTRO DE PACIENTES</t>
  </si>
  <si>
    <t>SALA DE ESTERILIZAÇÃO</t>
  </si>
  <si>
    <t xml:space="preserve">MÓVEL EM MDF CONFORME PROJETO E MEMORIAL – FORNECIMENTO E INSTALAÇÃO. </t>
  </si>
  <si>
    <t>BANCADA DE GRANITO TIPO ANDORINHA OU CORUMBÁ, CONFORME PROJETO E MEMORIAL - FORNECIMENTO E INSTALAÇÃO - PARA INSTALAÇÃO DE CUBA DE INOX  E TORNEIRA. ESPELHO DE 7CM.</t>
  </si>
  <si>
    <t>CUBA DE EMBUTIR DE AÇO INOXIDÁVEL MÉDIA, INCLUSO VÁLVULA TIPO AMERICANA EM METAL CROMADO E SIFÃO FLEXÍVEL EM PVC - FORNECIMENTO E INSTALAÇÃO.</t>
  </si>
  <si>
    <t>TORNEIRA CLINICA HOSPITAL ALAVANCA COTOVELO METAL, DE BANCADA FORNECIMENTO E INSTALAÇÃO.</t>
  </si>
  <si>
    <t>SALA DE UTILIDADES</t>
  </si>
  <si>
    <t>CP 03</t>
  </si>
  <si>
    <t>TORNEIRA ELÉTRICA DE BANCADA, 5500W, 220V, BRANCA. FORNECIMENTO E INSTALAÇÃO.</t>
  </si>
  <si>
    <t>CONSULTÓRIO DENTISTA</t>
  </si>
  <si>
    <t>BANCADA DE GRANITO TIPO ANDORINHA OU CORUMBÁ, CONFORME PROJETO E MEMORIAL - FORNECIMENTO E INSTALAÇÃO - PARA INSTALAÇÃO DE CUBA DE CERÂMICA E TORNEIRA. ESPELHO DE 7CM.</t>
  </si>
  <si>
    <t>CUBA DE EMBUTIR OVAL EM LOUÇA BRANCA, 35 X 50CM OU EQUIVALENTE, INCLUSO VÁLVULA EM METAL CROMADO E SIFÃO FLEXÍVEL EM PVC - FORNECIMENTO E INSTALAÇÃO</t>
  </si>
  <si>
    <t>CP 02</t>
  </si>
  <si>
    <t>KIT TORNEIRA BICA ALTA CROMADA E PEDAL COM ACIONADOR ELÉTRICO 220V. FORNECIMENTO E INSTALAÇÃO.</t>
  </si>
  <si>
    <t>CONSULTÓRIO OBSERVAÇÃO</t>
  </si>
  <si>
    <t xml:space="preserve">SALA DE IMUNIZAÇÃO </t>
  </si>
  <si>
    <t>TOTAL GERAL</t>
  </si>
  <si>
    <t>COMPOSIÇÕES PRÓPRIAS</t>
  </si>
  <si>
    <t>FONTE</t>
  </si>
  <si>
    <t>CÓDIGOS</t>
  </si>
  <si>
    <t>DESCRIÇÃO</t>
  </si>
  <si>
    <t>COEFICIENTE</t>
  </si>
  <si>
    <t>MATERIAL (VALOR UNITÁRIO SEM BDI)</t>
  </si>
  <si>
    <t>MÃO DE OBRA (VALOR UNITÁRIO SEM BDI)</t>
  </si>
  <si>
    <t>MATERIAL (VALOR COMPOSIÇÃO SEM BDI)</t>
  </si>
  <si>
    <t>MÃO DE OBRA (VALOR COMPOSIÇÃO SEM BDI)</t>
  </si>
  <si>
    <t>BANCADA DE GRANITO TIPO ANDORINHA, CONFORME PROJETO E MEMORIAL - FORNECIMENTO E INSTALAÇÃO. ESPELHO DE 7CM.</t>
  </si>
  <si>
    <t>SINAPI</t>
  </si>
  <si>
    <t>INSUMO</t>
  </si>
  <si>
    <t>MASSA PLASTICA PARA MARMORE/GRANITO</t>
  </si>
  <si>
    <t>KG</t>
  </si>
  <si>
    <t>BUCHA DE NYLON SEM ABA S10, COM PARAFUSO DE 6,10 X 65 MM EM ACO ZINCADO COM ROSCA SOBERBA, CABECA CHATA E FENDA PHILLIPS</t>
  </si>
  <si>
    <t>GRANITO PARA BANCADA, POLIDO, TIPO ANDORINHA/ QUARTZ/ CASTELO/ CORUMBA OU OUTROS EQUIVALENTES DA REGIAO, E= *2,5* CM</t>
  </si>
  <si>
    <t>REJUNTE EPOXI, QUALQUER COR</t>
  </si>
  <si>
    <t>SUPORTE MAO-FRANCESA EM ACO, ABAS IGUAIS 40 CM, CAPACIDADE MINIMA 70 KG, BRANCO</t>
  </si>
  <si>
    <t>COMPOSICAO</t>
  </si>
  <si>
    <t>MARMORISTA/GRANITEIRO COM ENCARGOS COMPLEMENTARES</t>
  </si>
  <si>
    <t>H</t>
  </si>
  <si>
    <t>SERVENTE COM ENCARGOS COMPLEMENTARES</t>
  </si>
  <si>
    <t>0,0210000</t>
  </si>
  <si>
    <t>TORNEIRA BICA ALTA CROMADA E PEDAL COM ACIONADOR ELÉTRICO 220V.</t>
  </si>
  <si>
    <t>1,0000000</t>
  </si>
  <si>
    <t>ENCANADOR OU BOMBEIRO HIDRÁULICO COM ENCARGOS COMPLEMENTARES</t>
  </si>
  <si>
    <t>0,1164000</t>
  </si>
  <si>
    <t>0,0367000</t>
  </si>
  <si>
    <t>ELETRICISTA COM ENCARGOS COMPLEMENTARES</t>
  </si>
  <si>
    <t>FITA ISOLANTE ADESIVA ANTICHAMA, USO ATE 750 V, EM ROLO DE 19 MM X 5 M</t>
  </si>
  <si>
    <t>TORNEIRA ELÉTRICA DE BANCADA, 5500W, 220V, BRANCA.</t>
  </si>
  <si>
    <t>CONSULTÓRIO EXAMES</t>
  </si>
  <si>
    <t>1.1</t>
  </si>
  <si>
    <t>1.2</t>
  </si>
  <si>
    <t>1.3</t>
  </si>
  <si>
    <t>2.1</t>
  </si>
  <si>
    <t>2.2</t>
  </si>
  <si>
    <t>3.1</t>
  </si>
  <si>
    <t>3.2</t>
  </si>
  <si>
    <t>3.3</t>
  </si>
  <si>
    <t>3.4</t>
  </si>
  <si>
    <t>4.1</t>
  </si>
  <si>
    <t>8.1</t>
  </si>
  <si>
    <t>4.2</t>
  </si>
  <si>
    <t>4.3</t>
  </si>
  <si>
    <t>4.4</t>
  </si>
  <si>
    <t>4.5</t>
  </si>
  <si>
    <t>5.1</t>
  </si>
  <si>
    <t>5.2</t>
  </si>
  <si>
    <t>5.3</t>
  </si>
  <si>
    <t>5.4</t>
  </si>
  <si>
    <t>5.5</t>
  </si>
  <si>
    <t>6.1</t>
  </si>
  <si>
    <t>6.2</t>
  </si>
  <si>
    <t>6.3</t>
  </si>
  <si>
    <t>6.4</t>
  </si>
  <si>
    <t>6.5</t>
  </si>
  <si>
    <t>7.1</t>
  </si>
  <si>
    <t>7.2</t>
  </si>
  <si>
    <t>7.3</t>
  </si>
  <si>
    <t>8.2</t>
  </si>
  <si>
    <t>FITA VEDA ROSCA EM ROLOS DE 18 MM X 25 M (L X C)</t>
  </si>
  <si>
    <t>Un</t>
  </si>
  <si>
    <t>GRUPO</t>
  </si>
  <si>
    <t>Machadinho, RS, 04/06/2025</t>
  </si>
  <si>
    <t>EMPRESA: RAFAEL DEBONA LTDA</t>
  </si>
  <si>
    <t>CNPJ:21.880.049/0001-56</t>
  </si>
  <si>
    <t>REVISÃO DO ORÇAMENTO DISCRIMINADO: MÓVEIS SOB MEDIDA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</si>
</sst>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R$ &quot;* #,##0.00\ ;&quot;-R$ &quot;* #,##0.00\ ;&quot; R$ &quot;* \-#\ ;\ @\ "/>
    <numFmt numFmtId="165" formatCode="[$R$-416]\ #,##0.00;[Red]\-[$R$-416]\ #,##0.00"/>
    <numFmt numFmtId="166" formatCode="_-* #,##0.00_-;\-* #,##0.00_-;_-* \-??_-;_-@_-"/>
  </numFmts>
  <fonts count="14">
    <font>
      <sz val="11"/>
      <color theme="1"/>
      <name val="Calibri"/>
      <family val="2"/>
      <charset val="1"/>
    </font>
    <font>
      <sz val="11"/>
      <color rgb="FF000000"/>
      <name val="Arial2"/>
      <charset val="1"/>
    </font>
    <font>
      <b/>
      <sz val="11"/>
      <color theme="1"/>
      <name val="Calibri"/>
      <family val="2"/>
      <charset val="1"/>
    </font>
    <font>
      <b/>
      <sz val="12"/>
      <color rgb="FF000000"/>
      <name val="Arial2"/>
      <charset val="1"/>
    </font>
    <font>
      <sz val="12"/>
      <color rgb="FF000000"/>
      <name val="Arial"/>
      <family val="2"/>
      <charset val="1"/>
    </font>
    <font>
      <sz val="11"/>
      <color theme="1"/>
      <name val="Arial"/>
      <family val="2"/>
      <charset val="1"/>
    </font>
    <font>
      <sz val="12"/>
      <color theme="1"/>
      <name val="Arial"/>
      <family val="2"/>
      <charset val="1"/>
    </font>
    <font>
      <b/>
      <sz val="10"/>
      <color rgb="FF000000"/>
      <name val="Arial2"/>
      <charset val="1"/>
    </font>
    <font>
      <b/>
      <sz val="11"/>
      <color rgb="FF000000"/>
      <name val="Arial2"/>
      <charset val="1"/>
    </font>
    <font>
      <b/>
      <sz val="12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11"/>
      <color theme="1"/>
      <name val="Calibri"/>
      <family val="2"/>
      <charset val="1"/>
    </font>
    <font>
      <sz val="8"/>
      <name val="Calibri"/>
      <family val="2"/>
      <charset val="1"/>
    </font>
    <font>
      <b/>
      <sz val="11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DCDCDC"/>
        <bgColor rgb="FFF2F2F2"/>
      </patternFill>
    </fill>
    <fill>
      <patternFill patternType="solid">
        <fgColor theme="0"/>
        <bgColor rgb="FFF2F2F2"/>
      </patternFill>
    </fill>
    <fill>
      <patternFill patternType="solid">
        <fgColor rgb="FFF2F2F2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CCFFFF"/>
      </patternFill>
    </fill>
    <fill>
      <patternFill patternType="solid">
        <fgColor theme="0" tint="-0.14999847407452621"/>
        <bgColor rgb="FFDCDCD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 applyBorder="0" applyProtection="0"/>
    <xf numFmtId="164" fontId="11" fillId="0" borderId="0" applyBorder="0" applyProtection="0"/>
    <xf numFmtId="0" fontId="11" fillId="0" borderId="0" applyBorder="0" applyProtection="0"/>
    <xf numFmtId="0" fontId="11" fillId="0" borderId="0" applyBorder="0" applyProtection="0"/>
  </cellStyleXfs>
  <cellXfs count="62">
    <xf numFmtId="0" fontId="0" fillId="0" borderId="0" xfId="0"/>
    <xf numFmtId="165" fontId="7" fillId="0" borderId="1" xfId="1" applyNumberFormat="1" applyFont="1" applyBorder="1" applyAlignment="1" applyProtection="1">
      <alignment horizontal="center" vertical="center"/>
    </xf>
    <xf numFmtId="0" fontId="2" fillId="0" borderId="0" xfId="0" applyFont="1"/>
    <xf numFmtId="0" fontId="8" fillId="2" borderId="1" xfId="1" applyFont="1" applyFill="1" applyBorder="1" applyAlignment="1" applyProtection="1">
      <alignment horizontal="center" vertical="center"/>
    </xf>
    <xf numFmtId="0" fontId="1" fillId="2" borderId="1" xfId="1" applyFill="1" applyBorder="1" applyAlignment="1" applyProtection="1">
      <alignment horizontal="center" vertical="center"/>
    </xf>
    <xf numFmtId="0" fontId="8" fillId="0" borderId="1" xfId="1" applyFont="1" applyBorder="1" applyAlignment="1" applyProtection="1">
      <alignment horizontal="center" vertical="center"/>
    </xf>
    <xf numFmtId="0" fontId="1" fillId="0" borderId="1" xfId="1" applyBorder="1" applyAlignment="1" applyProtection="1">
      <alignment horizontal="center" vertical="center"/>
    </xf>
    <xf numFmtId="0" fontId="8" fillId="0" borderId="1" xfId="1" applyFont="1" applyBorder="1" applyAlignment="1" applyProtection="1">
      <alignment horizontal="left" vertical="center" wrapText="1"/>
    </xf>
    <xf numFmtId="0" fontId="1" fillId="0" borderId="1" xfId="1" applyBorder="1" applyAlignment="1" applyProtection="1">
      <alignment vertical="center" wrapText="1"/>
    </xf>
    <xf numFmtId="4" fontId="1" fillId="0" borderId="1" xfId="1" applyNumberFormat="1" applyBorder="1" applyAlignment="1" applyProtection="1">
      <alignment horizontal="center" vertical="center"/>
    </xf>
    <xf numFmtId="165" fontId="1" fillId="0" borderId="1" xfId="1" applyNumberFormat="1" applyBorder="1" applyAlignment="1" applyProtection="1">
      <alignment horizontal="center" vertical="center"/>
    </xf>
    <xf numFmtId="0" fontId="1" fillId="0" borderId="1" xfId="1" applyBorder="1" applyAlignment="1" applyProtection="1">
      <alignment horizontal="center" vertical="center" wrapText="1"/>
    </xf>
    <xf numFmtId="165" fontId="8" fillId="0" borderId="1" xfId="1" applyNumberFormat="1" applyFont="1" applyBorder="1" applyAlignment="1" applyProtection="1">
      <alignment horizontal="center" vertical="center"/>
    </xf>
    <xf numFmtId="0" fontId="8" fillId="0" borderId="1" xfId="1" applyFont="1" applyBorder="1" applyAlignment="1" applyProtection="1">
      <alignment vertical="center" wrapText="1"/>
    </xf>
    <xf numFmtId="0" fontId="1" fillId="0" borderId="1" xfId="1" applyBorder="1" applyAlignment="1" applyProtection="1">
      <alignment horizontal="left" vertical="center" wrapText="1"/>
    </xf>
    <xf numFmtId="0" fontId="8" fillId="3" borderId="1" xfId="1" applyFont="1" applyFill="1" applyBorder="1" applyAlignment="1" applyProtection="1">
      <alignment horizontal="center" vertical="center"/>
    </xf>
    <xf numFmtId="0" fontId="1" fillId="3" borderId="1" xfId="1" applyFill="1" applyBorder="1" applyAlignment="1" applyProtection="1">
      <alignment vertical="center" wrapText="1"/>
    </xf>
    <xf numFmtId="4" fontId="1" fillId="3" borderId="1" xfId="1" applyNumberFormat="1" applyFill="1" applyBorder="1" applyAlignment="1" applyProtection="1">
      <alignment horizontal="center" vertical="center"/>
    </xf>
    <xf numFmtId="165" fontId="1" fillId="3" borderId="1" xfId="1" applyNumberFormat="1" applyFill="1" applyBorder="1" applyAlignment="1" applyProtection="1">
      <alignment horizontal="center" vertical="center"/>
    </xf>
    <xf numFmtId="0" fontId="0" fillId="3" borderId="0" xfId="0" applyFill="1"/>
    <xf numFmtId="0" fontId="1" fillId="3" borderId="1" xfId="1" applyFill="1" applyBorder="1" applyAlignment="1" applyProtection="1">
      <alignment horizontal="left" vertical="center" wrapText="1"/>
    </xf>
    <xf numFmtId="0" fontId="9" fillId="0" borderId="1" xfId="4" applyFont="1" applyBorder="1" applyAlignment="1" applyProtection="1">
      <alignment horizontal="center" vertical="center" wrapText="1"/>
    </xf>
    <xf numFmtId="166" fontId="0" fillId="0" borderId="0" xfId="0" applyNumberFormat="1"/>
    <xf numFmtId="164" fontId="10" fillId="0" borderId="1" xfId="2" applyFont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9" fillId="7" borderId="1" xfId="2" applyFont="1" applyFill="1" applyBorder="1" applyAlignment="1" applyProtection="1">
      <alignment horizontal="center" vertical="center"/>
    </xf>
    <xf numFmtId="0" fontId="9" fillId="4" borderId="1" xfId="4" applyFont="1" applyFill="1" applyBorder="1" applyAlignment="1" applyProtection="1">
      <alignment horizontal="center" vertical="center" wrapText="1"/>
    </xf>
    <xf numFmtId="2" fontId="9" fillId="4" borderId="1" xfId="4" applyNumberFormat="1" applyFont="1" applyFill="1" applyBorder="1" applyAlignment="1" applyProtection="1">
      <alignment horizontal="center" vertical="center" wrapText="1"/>
    </xf>
    <xf numFmtId="4" fontId="9" fillId="4" borderId="1" xfId="4" applyNumberFormat="1" applyFont="1" applyFill="1" applyBorder="1" applyAlignment="1" applyProtection="1">
      <alignment horizontal="center" vertical="center" wrapText="1"/>
    </xf>
    <xf numFmtId="165" fontId="9" fillId="7" borderId="1" xfId="3" applyNumberFormat="1" applyFont="1" applyFill="1" applyBorder="1" applyAlignment="1" applyProtection="1">
      <alignment horizontal="center" vertical="center" wrapText="1"/>
    </xf>
    <xf numFmtId="4" fontId="9" fillId="0" borderId="1" xfId="4" applyNumberFormat="1" applyFont="1" applyBorder="1" applyAlignment="1" applyProtection="1">
      <alignment horizontal="center" vertical="center" wrapText="1"/>
    </xf>
    <xf numFmtId="2" fontId="9" fillId="0" borderId="1" xfId="4" applyNumberFormat="1" applyFont="1" applyBorder="1" applyAlignment="1" applyProtection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5" borderId="1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65" fontId="8" fillId="8" borderId="1" xfId="1" applyNumberFormat="1" applyFont="1" applyFill="1" applyBorder="1" applyAlignment="1" applyProtection="1">
      <alignment horizontal="center" vertical="center"/>
    </xf>
    <xf numFmtId="165" fontId="0" fillId="0" borderId="0" xfId="0" applyNumberFormat="1"/>
    <xf numFmtId="165" fontId="0" fillId="0" borderId="1" xfId="0" applyNumberFormat="1" applyBorder="1"/>
    <xf numFmtId="165" fontId="13" fillId="0" borderId="1" xfId="0" applyNumberFormat="1" applyFont="1" applyBorder="1"/>
    <xf numFmtId="0" fontId="0" fillId="0" borderId="1" xfId="0" applyBorder="1"/>
    <xf numFmtId="0" fontId="3" fillId="0" borderId="1" xfId="1" applyFont="1" applyBorder="1" applyAlignment="1" applyProtection="1">
      <alignment horizontal="center" vertical="center" wrapText="1"/>
    </xf>
    <xf numFmtId="0" fontId="4" fillId="0" borderId="1" xfId="1" applyFont="1" applyBorder="1" applyAlignment="1" applyProtection="1">
      <alignment horizontal="left" vertical="center" wrapText="1"/>
    </xf>
    <xf numFmtId="0" fontId="5" fillId="0" borderId="1" xfId="0" applyFont="1" applyBorder="1" applyAlignment="1">
      <alignment horizontal="center"/>
    </xf>
    <xf numFmtId="0" fontId="6" fillId="0" borderId="1" xfId="1" applyFont="1" applyBorder="1" applyAlignment="1" applyProtection="1">
      <alignment horizontal="left" vertical="center" wrapText="1"/>
    </xf>
    <xf numFmtId="165" fontId="4" fillId="0" borderId="1" xfId="1" applyNumberFormat="1" applyFont="1" applyBorder="1" applyAlignment="1" applyProtection="1">
      <alignment horizontal="left" vertical="center" wrapText="1"/>
    </xf>
    <xf numFmtId="0" fontId="7" fillId="0" borderId="1" xfId="1" applyFont="1" applyBorder="1" applyAlignment="1" applyProtection="1">
      <alignment horizontal="center" vertical="center"/>
    </xf>
    <xf numFmtId="0" fontId="7" fillId="0" borderId="1" xfId="1" applyFont="1" applyBorder="1" applyAlignment="1" applyProtection="1">
      <alignment horizontal="center" vertical="center" wrapText="1"/>
    </xf>
    <xf numFmtId="4" fontId="7" fillId="0" borderId="1" xfId="1" applyNumberFormat="1" applyFont="1" applyBorder="1" applyAlignment="1" applyProtection="1">
      <alignment horizontal="center" vertical="center"/>
    </xf>
    <xf numFmtId="165" fontId="7" fillId="0" borderId="1" xfId="1" applyNumberFormat="1" applyFont="1" applyBorder="1" applyAlignment="1" applyProtection="1">
      <alignment horizontal="center" vertical="center"/>
    </xf>
    <xf numFmtId="165" fontId="7" fillId="0" borderId="1" xfId="1" applyNumberFormat="1" applyFont="1" applyBorder="1" applyAlignment="1" applyProtection="1">
      <alignment horizontal="center" vertical="center" wrapText="1"/>
    </xf>
    <xf numFmtId="0" fontId="8" fillId="2" borderId="1" xfId="1" applyFont="1" applyFill="1" applyBorder="1" applyAlignment="1" applyProtection="1">
      <alignment horizontal="left" vertical="center" wrapText="1"/>
    </xf>
    <xf numFmtId="0" fontId="8" fillId="0" borderId="1" xfId="1" applyFont="1" applyBorder="1" applyAlignment="1" applyProtection="1">
      <alignment horizontal="center" vertical="center" wrapText="1"/>
    </xf>
    <xf numFmtId="0" fontId="8" fillId="0" borderId="1" xfId="1" applyFont="1" applyBorder="1" applyAlignment="1" applyProtection="1">
      <alignment horizontal="right" vertical="center" wrapText="1"/>
    </xf>
    <xf numFmtId="4" fontId="1" fillId="0" borderId="1" xfId="1" applyNumberFormat="1" applyBorder="1" applyAlignment="1" applyProtection="1">
      <alignment horizontal="center" vertical="center"/>
    </xf>
    <xf numFmtId="0" fontId="8" fillId="8" borderId="1" xfId="1" applyFont="1" applyFill="1" applyBorder="1" applyAlignment="1" applyProtection="1">
      <alignment horizontal="right" vertical="center"/>
    </xf>
    <xf numFmtId="0" fontId="0" fillId="0" borderId="1" xfId="0" applyBorder="1" applyAlignment="1">
      <alignment horizontal="left"/>
    </xf>
    <xf numFmtId="0" fontId="9" fillId="6" borderId="1" xfId="3" applyFont="1" applyFill="1" applyBorder="1" applyAlignment="1" applyProtection="1">
      <alignment horizontal="left" vertical="center" wrapText="1"/>
    </xf>
    <xf numFmtId="0" fontId="9" fillId="0" borderId="1" xfId="3" applyFont="1" applyBorder="1" applyAlignment="1" applyProtection="1">
      <alignment horizontal="center" vertical="center" wrapText="1"/>
    </xf>
    <xf numFmtId="0" fontId="10" fillId="0" borderId="1" xfId="3" applyFont="1" applyBorder="1" applyAlignment="1" applyProtection="1">
      <alignment horizontal="center" vertical="center" wrapText="1"/>
    </xf>
    <xf numFmtId="0" fontId="0" fillId="0" borderId="1" xfId="0" applyBorder="1" applyAlignment="1">
      <alignment horizontal="center"/>
    </xf>
  </cellXfs>
  <cellStyles count="5">
    <cellStyle name="Default 1" xfId="1" xr:uid="{00000000-0005-0000-0000-000006000000}"/>
    <cellStyle name="Moeda 4" xfId="2" xr:uid="{00000000-0005-0000-0000-000007000000}"/>
    <cellStyle name="Normal" xfId="0" builtinId="0"/>
    <cellStyle name="Normal 4 2" xfId="3" xr:uid="{00000000-0005-0000-0000-000008000000}"/>
    <cellStyle name="Normal_Pesquisa no referencial 10 de maio de 2013" xfId="4" xr:uid="{00000000-0005-0000-0000-000009000000}"/>
  </cellStyles>
  <dxfs count="8">
    <dxf>
      <font>
        <color rgb="FF000000"/>
      </font>
      <fill>
        <patternFill>
          <bgColor rgb="FFFFFFFF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color rgb="FF000000"/>
      </font>
      <fill>
        <patternFill>
          <bgColor rgb="FF3366FF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0000"/>
      </font>
      <fill>
        <patternFill>
          <bgColor rgb="FFFFFFFF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color rgb="FF000000"/>
      </font>
      <fill>
        <patternFill>
          <bgColor rgb="FF3366FF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0000"/>
      </font>
      <fill>
        <patternFill>
          <bgColor rgb="FFFFFFFF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color rgb="FF000000"/>
      </font>
      <fill>
        <patternFill>
          <bgColor rgb="FF3366FF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0000"/>
      </font>
      <fill>
        <patternFill>
          <bgColor rgb="FFFFFFFF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color rgb="FF000000"/>
      </font>
      <fill>
        <patternFill>
          <bgColor rgb="FF3366FF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DCDCD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324000</xdr:colOff>
      <xdr:row>0</xdr:row>
      <xdr:rowOff>95400</xdr:rowOff>
    </xdr:from>
    <xdr:to>
      <xdr:col>2</xdr:col>
      <xdr:colOff>326355</xdr:colOff>
      <xdr:row>5</xdr:row>
      <xdr:rowOff>180495</xdr:rowOff>
    </xdr:to>
    <xdr:sp macro="" textlink="">
      <xdr:nvSpPr>
        <xdr:cNvPr id="2" name="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/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8"/>
  <sheetViews>
    <sheetView tabSelected="1" topLeftCell="A37" zoomScale="85" zoomScaleNormal="85" workbookViewId="0">
      <selection activeCell="F65" sqref="F65"/>
    </sheetView>
  </sheetViews>
  <sheetFormatPr defaultColWidth="8.7109375" defaultRowHeight="15"/>
  <cols>
    <col min="1" max="1" width="5.5703125" style="2" customWidth="1"/>
    <col min="2" max="2" width="15.28515625" customWidth="1"/>
    <col min="3" max="3" width="74.85546875" customWidth="1"/>
    <col min="4" max="4" width="13.140625" customWidth="1"/>
    <col min="5" max="5" width="10.5703125" customWidth="1"/>
    <col min="6" max="6" width="13.28515625" customWidth="1"/>
    <col min="7" max="7" width="14.28515625" customWidth="1"/>
    <col min="8" max="8" width="14" customWidth="1"/>
    <col min="9" max="9" width="14.28515625" customWidth="1"/>
    <col min="10" max="10" width="15.140625" customWidth="1"/>
    <col min="11" max="11" width="13.42578125" customWidth="1"/>
    <col min="13" max="13" width="16.140625" hidden="1" customWidth="1"/>
    <col min="14" max="14" width="15.7109375" hidden="1" customWidth="1"/>
    <col min="15" max="15" width="20.42578125" hidden="1" customWidth="1"/>
    <col min="16" max="16" width="14.85546875" hidden="1" customWidth="1"/>
    <col min="17" max="17" width="15.7109375" hidden="1" customWidth="1"/>
    <col min="18" max="23" width="0" hidden="1" customWidth="1"/>
  </cols>
  <sheetData>
    <row r="1" spans="1:17" ht="15" customHeight="1">
      <c r="A1" s="41"/>
      <c r="B1" s="41"/>
      <c r="C1" s="42" t="s">
        <v>109</v>
      </c>
      <c r="D1" s="42"/>
      <c r="E1" s="42"/>
      <c r="F1" s="42"/>
      <c r="G1" s="42"/>
      <c r="H1" s="42"/>
      <c r="I1" s="42"/>
      <c r="J1" s="42"/>
    </row>
    <row r="2" spans="1:17">
      <c r="A2" s="41"/>
      <c r="B2" s="41"/>
      <c r="C2" s="42"/>
      <c r="D2" s="42"/>
      <c r="E2" s="42"/>
      <c r="F2" s="42"/>
      <c r="G2" s="42"/>
      <c r="H2" s="42"/>
      <c r="I2" s="42"/>
      <c r="J2" s="42"/>
    </row>
    <row r="3" spans="1:17" ht="15" customHeight="1">
      <c r="A3" s="41"/>
      <c r="B3" s="41"/>
      <c r="C3" s="43" t="s">
        <v>107</v>
      </c>
      <c r="D3" s="43"/>
      <c r="E3" s="43"/>
      <c r="F3" s="43"/>
      <c r="G3" s="44"/>
      <c r="H3" s="44"/>
      <c r="I3" s="44"/>
      <c r="J3" s="44"/>
    </row>
    <row r="4" spans="1:17" ht="15" customHeight="1">
      <c r="A4" s="41"/>
      <c r="B4" s="41"/>
      <c r="C4" s="43" t="s">
        <v>108</v>
      </c>
      <c r="D4" s="43"/>
      <c r="E4" s="43"/>
      <c r="F4" s="43"/>
      <c r="G4" s="44"/>
      <c r="H4" s="44"/>
      <c r="I4" s="44"/>
      <c r="J4" s="44"/>
    </row>
    <row r="5" spans="1:17" ht="15" customHeight="1">
      <c r="A5" s="41"/>
      <c r="B5" s="41"/>
      <c r="C5" s="43" t="s">
        <v>0</v>
      </c>
      <c r="D5" s="43"/>
      <c r="E5" s="43"/>
      <c r="F5" s="43"/>
      <c r="G5" s="43" t="s">
        <v>1</v>
      </c>
      <c r="H5" s="43"/>
      <c r="I5" s="43"/>
      <c r="J5" s="43"/>
    </row>
    <row r="6" spans="1:17" ht="16.5" customHeight="1">
      <c r="A6" s="41"/>
      <c r="B6" s="41"/>
      <c r="C6" s="45" t="s">
        <v>2</v>
      </c>
      <c r="D6" s="45"/>
      <c r="E6" s="45"/>
      <c r="F6" s="45"/>
      <c r="G6" s="46" t="s">
        <v>4</v>
      </c>
      <c r="H6" s="46"/>
      <c r="I6" s="46"/>
      <c r="J6" s="46"/>
    </row>
    <row r="7" spans="1:17" ht="15" customHeight="1">
      <c r="A7" s="47" t="s">
        <v>5</v>
      </c>
      <c r="B7" s="47" t="s">
        <v>6</v>
      </c>
      <c r="C7" s="48" t="s">
        <v>7</v>
      </c>
      <c r="D7" s="49" t="s">
        <v>8</v>
      </c>
      <c r="E7" s="47" t="s">
        <v>9</v>
      </c>
      <c r="F7" s="50" t="s">
        <v>10</v>
      </c>
      <c r="G7" s="50"/>
      <c r="H7" s="50" t="s">
        <v>11</v>
      </c>
      <c r="I7" s="50"/>
      <c r="J7" s="51" t="s">
        <v>12</v>
      </c>
    </row>
    <row r="8" spans="1:17">
      <c r="A8" s="47"/>
      <c r="B8" s="47"/>
      <c r="C8" s="48"/>
      <c r="D8" s="49"/>
      <c r="E8" s="47"/>
      <c r="F8" s="1" t="s">
        <v>13</v>
      </c>
      <c r="G8" s="1" t="s">
        <v>14</v>
      </c>
      <c r="H8" s="1" t="s">
        <v>13</v>
      </c>
      <c r="I8" s="1" t="s">
        <v>14</v>
      </c>
      <c r="J8" s="51"/>
    </row>
    <row r="9" spans="1:17" ht="15" customHeight="1">
      <c r="A9" s="3"/>
      <c r="B9" s="4"/>
      <c r="C9" s="52" t="s">
        <v>15</v>
      </c>
      <c r="D9" s="52"/>
      <c r="E9" s="52"/>
      <c r="F9" s="52"/>
      <c r="G9" s="52"/>
      <c r="H9" s="52"/>
      <c r="I9" s="52"/>
      <c r="J9" s="52"/>
    </row>
    <row r="10" spans="1:17">
      <c r="A10" s="5">
        <v>1</v>
      </c>
      <c r="B10" s="6"/>
      <c r="C10" s="7" t="s">
        <v>16</v>
      </c>
      <c r="D10" s="53"/>
      <c r="E10" s="53"/>
      <c r="F10" s="53"/>
      <c r="G10" s="53"/>
      <c r="H10" s="53"/>
      <c r="I10" s="53"/>
      <c r="J10" s="53"/>
    </row>
    <row r="11" spans="1:17" ht="28.5">
      <c r="A11" s="5" t="s">
        <v>74</v>
      </c>
      <c r="B11" s="6" t="s">
        <v>17</v>
      </c>
      <c r="C11" s="8" t="s">
        <v>18</v>
      </c>
      <c r="D11" s="9">
        <v>1</v>
      </c>
      <c r="E11" s="6" t="s">
        <v>19</v>
      </c>
      <c r="F11" s="39">
        <f>M11*59.47%</f>
        <v>12817.57</v>
      </c>
      <c r="G11" s="39">
        <f>N11*59.47%</f>
        <v>5493.24</v>
      </c>
      <c r="H11" s="39">
        <f>D11*F11</f>
        <v>12817.57</v>
      </c>
      <c r="I11" s="39">
        <f>G11*D11</f>
        <v>5493.24</v>
      </c>
      <c r="J11" s="39">
        <f>H11+I11</f>
        <v>18310.810000000001</v>
      </c>
      <c r="M11" s="10">
        <v>21553</v>
      </c>
      <c r="N11" s="10">
        <v>9237</v>
      </c>
      <c r="O11" s="10">
        <f>M11*D11</f>
        <v>21553</v>
      </c>
      <c r="P11" s="10">
        <f>N11*D11</f>
        <v>9237</v>
      </c>
      <c r="Q11" s="10">
        <f>O11+P11</f>
        <v>30790</v>
      </c>
    </row>
    <row r="12" spans="1:17" ht="42.75">
      <c r="A12" s="5" t="s">
        <v>75</v>
      </c>
      <c r="B12" s="11" t="s">
        <v>20</v>
      </c>
      <c r="C12" s="8" t="s">
        <v>21</v>
      </c>
      <c r="D12" s="9">
        <f>0.4*2.26</f>
        <v>0.9</v>
      </c>
      <c r="E12" s="6" t="s">
        <v>22</v>
      </c>
      <c r="F12" s="39">
        <v>800</v>
      </c>
      <c r="G12" s="39">
        <v>65</v>
      </c>
      <c r="H12" s="39">
        <f>D12*F12</f>
        <v>720</v>
      </c>
      <c r="I12" s="39">
        <f>G12*D12</f>
        <v>58.5</v>
      </c>
      <c r="J12" s="39">
        <f>H12+I12</f>
        <v>778.5</v>
      </c>
      <c r="M12" s="10">
        <v>1223.51</v>
      </c>
      <c r="N12" s="10">
        <v>83.19</v>
      </c>
      <c r="O12" s="10">
        <f>M12*D12</f>
        <v>1101.1600000000001</v>
      </c>
      <c r="P12" s="10">
        <f>N12*D12</f>
        <v>74.87</v>
      </c>
      <c r="Q12" s="10">
        <f>O12+P12</f>
        <v>1176.03</v>
      </c>
    </row>
    <row r="13" spans="1:17" ht="28.5">
      <c r="A13" s="5" t="s">
        <v>76</v>
      </c>
      <c r="B13" s="11" t="s">
        <v>20</v>
      </c>
      <c r="C13" s="8" t="s">
        <v>23</v>
      </c>
      <c r="D13" s="9">
        <v>1.5</v>
      </c>
      <c r="E13" s="6" t="s">
        <v>22</v>
      </c>
      <c r="F13" s="39">
        <v>800</v>
      </c>
      <c r="G13" s="39">
        <v>65</v>
      </c>
      <c r="H13" s="39">
        <f>D13*F13</f>
        <v>1200</v>
      </c>
      <c r="I13" s="39">
        <f>G13*D13</f>
        <v>97.5</v>
      </c>
      <c r="J13" s="39">
        <f>H13+I13</f>
        <v>1297.5</v>
      </c>
      <c r="M13" s="10">
        <v>1223.51</v>
      </c>
      <c r="N13" s="10">
        <v>83.19</v>
      </c>
      <c r="O13" s="10">
        <f>M13*D13</f>
        <v>1835.27</v>
      </c>
      <c r="P13" s="10">
        <f>N13*D13</f>
        <v>124.79</v>
      </c>
      <c r="Q13" s="10">
        <f>O13+P13</f>
        <v>1960.06</v>
      </c>
    </row>
    <row r="14" spans="1:17" ht="15" customHeight="1">
      <c r="A14" s="5"/>
      <c r="B14" s="11"/>
      <c r="C14" s="54" t="s">
        <v>24</v>
      </c>
      <c r="D14" s="54"/>
      <c r="E14" s="54"/>
      <c r="F14" s="54"/>
      <c r="G14" s="54"/>
      <c r="H14" s="12">
        <f>SUM(H11:H13)</f>
        <v>14737.57</v>
      </c>
      <c r="I14" s="12">
        <f>SUM(I11:I13)</f>
        <v>5649.24</v>
      </c>
      <c r="J14" s="12">
        <f>H14+I14</f>
        <v>20386.810000000001</v>
      </c>
      <c r="K14" s="38"/>
    </row>
    <row r="15" spans="1:17">
      <c r="A15" s="5">
        <v>2</v>
      </c>
      <c r="B15" s="6"/>
      <c r="C15" s="13" t="s">
        <v>25</v>
      </c>
      <c r="D15" s="55"/>
      <c r="E15" s="55"/>
      <c r="F15" s="55"/>
      <c r="G15" s="55"/>
      <c r="H15" s="55"/>
      <c r="I15" s="55"/>
      <c r="J15" s="55"/>
    </row>
    <row r="16" spans="1:17" ht="28.5">
      <c r="A16" s="5" t="s">
        <v>77</v>
      </c>
      <c r="B16" s="6" t="s">
        <v>17</v>
      </c>
      <c r="C16" s="8" t="s">
        <v>18</v>
      </c>
      <c r="D16" s="9">
        <v>1</v>
      </c>
      <c r="E16" s="6" t="s">
        <v>19</v>
      </c>
      <c r="F16" s="39">
        <f>M16*59.47%</f>
        <v>6237.21</v>
      </c>
      <c r="G16" s="39">
        <f>N16*59.47%</f>
        <v>1247.44</v>
      </c>
      <c r="H16" s="39">
        <f>D16*F16</f>
        <v>6237.21</v>
      </c>
      <c r="I16" s="39">
        <f>G16*D16</f>
        <v>1247.44</v>
      </c>
      <c r="J16" s="39">
        <f>H16+I16</f>
        <v>7484.65</v>
      </c>
      <c r="M16" s="10">
        <v>10488</v>
      </c>
      <c r="N16" s="10">
        <v>2097.6</v>
      </c>
      <c r="O16" s="10">
        <f>M16*D16</f>
        <v>10488</v>
      </c>
      <c r="P16" s="10">
        <f>N16*D16</f>
        <v>2097.6</v>
      </c>
      <c r="Q16" s="10">
        <f>O16+P16</f>
        <v>12585.6</v>
      </c>
    </row>
    <row r="17" spans="1:17" ht="28.5">
      <c r="A17" s="5" t="s">
        <v>78</v>
      </c>
      <c r="B17" s="11" t="s">
        <v>20</v>
      </c>
      <c r="C17" s="8" t="s">
        <v>23</v>
      </c>
      <c r="D17" s="9">
        <v>0.3</v>
      </c>
      <c r="E17" s="6" t="s">
        <v>22</v>
      </c>
      <c r="F17" s="39">
        <v>800</v>
      </c>
      <c r="G17" s="39">
        <v>65</v>
      </c>
      <c r="H17" s="39">
        <f>D17*F17</f>
        <v>240</v>
      </c>
      <c r="I17" s="39">
        <f>G17*D17</f>
        <v>19.5</v>
      </c>
      <c r="J17" s="39">
        <f>H17+I17</f>
        <v>259.5</v>
      </c>
      <c r="M17" s="10">
        <v>1223.51</v>
      </c>
      <c r="N17" s="10">
        <v>83.19</v>
      </c>
      <c r="O17" s="10">
        <f>M17*D17</f>
        <v>367.05</v>
      </c>
      <c r="P17" s="10">
        <f>N17*D17</f>
        <v>24.96</v>
      </c>
      <c r="Q17" s="10">
        <f>O17+P17</f>
        <v>392.01</v>
      </c>
    </row>
    <row r="18" spans="1:17" ht="15" customHeight="1">
      <c r="A18" s="5"/>
      <c r="B18" s="11"/>
      <c r="C18" s="54" t="s">
        <v>24</v>
      </c>
      <c r="D18" s="54"/>
      <c r="E18" s="54"/>
      <c r="F18" s="54"/>
      <c r="G18" s="54"/>
      <c r="H18" s="40">
        <f>H16+H17</f>
        <v>6477.21</v>
      </c>
      <c r="I18" s="12">
        <f>SUM(I16:I17)</f>
        <v>1266.94</v>
      </c>
      <c r="J18" s="12">
        <f>H18+I18</f>
        <v>7744.15</v>
      </c>
      <c r="K18" s="38"/>
    </row>
    <row r="19" spans="1:17">
      <c r="A19" s="5">
        <v>3</v>
      </c>
      <c r="B19" s="6"/>
      <c r="C19" s="13" t="s">
        <v>26</v>
      </c>
      <c r="D19" s="55"/>
      <c r="E19" s="55"/>
      <c r="F19" s="55"/>
      <c r="G19" s="55"/>
      <c r="H19" s="55"/>
      <c r="I19" s="55"/>
      <c r="J19" s="55"/>
    </row>
    <row r="20" spans="1:17" ht="28.5">
      <c r="A20" s="5" t="s">
        <v>79</v>
      </c>
      <c r="B20" s="6" t="s">
        <v>17</v>
      </c>
      <c r="C20" s="14" t="s">
        <v>27</v>
      </c>
      <c r="D20" s="9">
        <v>1</v>
      </c>
      <c r="E20" s="6" t="s">
        <v>19</v>
      </c>
      <c r="F20" s="39">
        <f>M20*59.47%</f>
        <v>2177.1999999999998</v>
      </c>
      <c r="G20" s="39">
        <v>1000</v>
      </c>
      <c r="H20" s="39">
        <f>D20*F20</f>
        <v>2177.1999999999998</v>
      </c>
      <c r="I20" s="39">
        <f>G20*D20</f>
        <v>1000</v>
      </c>
      <c r="J20" s="39">
        <f>H20+I20</f>
        <v>3177.2</v>
      </c>
      <c r="M20" s="10">
        <v>3661</v>
      </c>
      <c r="N20" s="10">
        <v>1569</v>
      </c>
      <c r="O20" s="10">
        <f>M20*K20</f>
        <v>0</v>
      </c>
      <c r="P20" s="10">
        <f>N20*K20</f>
        <v>0</v>
      </c>
      <c r="Q20" s="10">
        <f>O20+P20</f>
        <v>0</v>
      </c>
    </row>
    <row r="21" spans="1:17" s="19" customFormat="1" ht="42.75">
      <c r="A21" s="15" t="s">
        <v>80</v>
      </c>
      <c r="B21" s="11" t="s">
        <v>20</v>
      </c>
      <c r="C21" s="16" t="s">
        <v>28</v>
      </c>
      <c r="D21" s="17">
        <v>2.2999999999999998</v>
      </c>
      <c r="E21" s="6" t="s">
        <v>22</v>
      </c>
      <c r="F21" s="39">
        <v>800</v>
      </c>
      <c r="G21" s="39">
        <v>65</v>
      </c>
      <c r="H21" s="39">
        <f>D21*F21</f>
        <v>1840</v>
      </c>
      <c r="I21" s="39">
        <f>G21*D21</f>
        <v>149.5</v>
      </c>
      <c r="J21" s="39">
        <f>H21+I21</f>
        <v>1989.5</v>
      </c>
      <c r="M21" s="10">
        <v>1223.51</v>
      </c>
      <c r="N21" s="10">
        <v>83.19</v>
      </c>
      <c r="O21" s="10">
        <f>M21*K21</f>
        <v>0</v>
      </c>
      <c r="P21" s="10">
        <f>N21*K21</f>
        <v>0</v>
      </c>
      <c r="Q21" s="18">
        <f>O21+P21</f>
        <v>0</v>
      </c>
    </row>
    <row r="22" spans="1:17" ht="42.75">
      <c r="A22" s="5" t="s">
        <v>81</v>
      </c>
      <c r="B22" s="6">
        <v>86935</v>
      </c>
      <c r="C22" s="14" t="s">
        <v>29</v>
      </c>
      <c r="D22" s="9">
        <v>1</v>
      </c>
      <c r="E22" s="6" t="s">
        <v>19</v>
      </c>
      <c r="F22" s="39">
        <f t="shared" ref="F22:F23" si="0">M22*59.47%</f>
        <v>256.55</v>
      </c>
      <c r="G22" s="39">
        <f t="shared" ref="G22:G23" si="1">N22*59.47%</f>
        <v>13.84</v>
      </c>
      <c r="H22" s="39">
        <f>D22*F22</f>
        <v>256.55</v>
      </c>
      <c r="I22" s="39">
        <f>G22*D22</f>
        <v>13.84</v>
      </c>
      <c r="J22" s="39">
        <f>H22+I22</f>
        <v>270.39</v>
      </c>
      <c r="M22" s="10">
        <v>431.4</v>
      </c>
      <c r="N22" s="10">
        <v>23.28</v>
      </c>
      <c r="O22" s="10">
        <f>M22*K22</f>
        <v>0</v>
      </c>
      <c r="P22" s="10">
        <f>N22*K22</f>
        <v>0</v>
      </c>
      <c r="Q22" s="10">
        <f>O22+P22</f>
        <v>0</v>
      </c>
    </row>
    <row r="23" spans="1:17" ht="28.5">
      <c r="A23" s="5" t="s">
        <v>82</v>
      </c>
      <c r="B23" s="6">
        <v>86911</v>
      </c>
      <c r="C23" s="20" t="s">
        <v>30</v>
      </c>
      <c r="D23" s="9">
        <v>1</v>
      </c>
      <c r="E23" s="6" t="s">
        <v>19</v>
      </c>
      <c r="F23" s="39">
        <f t="shared" si="0"/>
        <v>98.76</v>
      </c>
      <c r="G23" s="39">
        <f t="shared" si="1"/>
        <v>2.2799999999999998</v>
      </c>
      <c r="H23" s="39">
        <f>D23*F23</f>
        <v>98.76</v>
      </c>
      <c r="I23" s="39">
        <f>G23*D23</f>
        <v>2.2799999999999998</v>
      </c>
      <c r="J23" s="39">
        <f>H23+I23</f>
        <v>101.04</v>
      </c>
      <c r="M23" s="10">
        <v>166.07</v>
      </c>
      <c r="N23" s="10">
        <v>3.84</v>
      </c>
      <c r="O23" s="10">
        <f>M23*K23</f>
        <v>0</v>
      </c>
      <c r="P23" s="10">
        <f>N23*K23</f>
        <v>0</v>
      </c>
      <c r="Q23" s="10">
        <f>O23+P23</f>
        <v>0</v>
      </c>
    </row>
    <row r="24" spans="1:17" ht="15" customHeight="1">
      <c r="A24" s="5"/>
      <c r="B24" s="11"/>
      <c r="C24" s="54" t="s">
        <v>24</v>
      </c>
      <c r="D24" s="54"/>
      <c r="E24" s="54"/>
      <c r="F24" s="54"/>
      <c r="G24" s="54"/>
      <c r="H24" s="12">
        <f>SUM(H20:H23)</f>
        <v>4372.51</v>
      </c>
      <c r="I24" s="12">
        <f>SUM(I20:I23)</f>
        <v>1165.6199999999999</v>
      </c>
      <c r="J24" s="12">
        <f>H24+I24</f>
        <v>5538.13</v>
      </c>
      <c r="K24" s="38"/>
    </row>
    <row r="25" spans="1:17">
      <c r="A25" s="5">
        <v>4</v>
      </c>
      <c r="B25" s="6"/>
      <c r="C25" s="13" t="s">
        <v>31</v>
      </c>
      <c r="D25" s="55"/>
      <c r="E25" s="55"/>
      <c r="F25" s="55"/>
      <c r="G25" s="55"/>
      <c r="H25" s="55"/>
      <c r="I25" s="55"/>
      <c r="J25" s="55"/>
    </row>
    <row r="26" spans="1:17" ht="28.5">
      <c r="A26" s="5" t="s">
        <v>83</v>
      </c>
      <c r="B26" s="6" t="s">
        <v>17</v>
      </c>
      <c r="C26" s="14" t="s">
        <v>27</v>
      </c>
      <c r="D26" s="9">
        <v>1</v>
      </c>
      <c r="E26" s="6" t="s">
        <v>19</v>
      </c>
      <c r="F26" s="39">
        <f>M26*59.47%</f>
        <v>1053.03</v>
      </c>
      <c r="G26" s="39">
        <v>511.38</v>
      </c>
      <c r="H26" s="39">
        <f>D26*F26</f>
        <v>1053.03</v>
      </c>
      <c r="I26" s="39">
        <f>G26*D26</f>
        <v>511.38</v>
      </c>
      <c r="J26" s="39">
        <f>H26+I26</f>
        <v>1564.41</v>
      </c>
      <c r="M26" s="10">
        <v>1770.69</v>
      </c>
      <c r="N26" s="10">
        <v>354.14</v>
      </c>
    </row>
    <row r="27" spans="1:17" ht="42.75">
      <c r="A27" s="5" t="s">
        <v>85</v>
      </c>
      <c r="B27" s="11" t="s">
        <v>20</v>
      </c>
      <c r="C27" s="16" t="s">
        <v>28</v>
      </c>
      <c r="D27" s="9">
        <v>1.3</v>
      </c>
      <c r="E27" s="6" t="s">
        <v>22</v>
      </c>
      <c r="F27" s="39">
        <v>800</v>
      </c>
      <c r="G27" s="39">
        <v>65</v>
      </c>
      <c r="H27" s="39">
        <f>D27*F27</f>
        <v>1040</v>
      </c>
      <c r="I27" s="39">
        <f>G27*D27</f>
        <v>84.5</v>
      </c>
      <c r="J27" s="39">
        <f>H27+I27</f>
        <v>1124.5</v>
      </c>
      <c r="M27" s="10">
        <v>1223.51</v>
      </c>
      <c r="N27" s="10">
        <v>83.19</v>
      </c>
    </row>
    <row r="28" spans="1:17" ht="42.75">
      <c r="A28" s="5" t="s">
        <v>86</v>
      </c>
      <c r="B28" s="6">
        <v>86935</v>
      </c>
      <c r="C28" s="14" t="s">
        <v>29</v>
      </c>
      <c r="D28" s="9">
        <v>2</v>
      </c>
      <c r="E28" s="6" t="s">
        <v>19</v>
      </c>
      <c r="F28" s="39">
        <f t="shared" ref="F28:F30" si="2">M28*59.47%</f>
        <v>256.55</v>
      </c>
      <c r="G28" s="39">
        <f t="shared" ref="G28" si="3">N28*59.47%</f>
        <v>13.84</v>
      </c>
      <c r="H28" s="39">
        <f>D28*F28</f>
        <v>513.1</v>
      </c>
      <c r="I28" s="39">
        <f>G28*D28</f>
        <v>27.68</v>
      </c>
      <c r="J28" s="39">
        <f>H28+I28</f>
        <v>540.78</v>
      </c>
      <c r="M28" s="10">
        <v>431.4</v>
      </c>
      <c r="N28" s="10">
        <v>23.28</v>
      </c>
    </row>
    <row r="29" spans="1:17" ht="28.5">
      <c r="A29" s="5" t="s">
        <v>87</v>
      </c>
      <c r="B29" s="6">
        <v>86911</v>
      </c>
      <c r="C29" s="20" t="s">
        <v>30</v>
      </c>
      <c r="D29" s="9">
        <v>1</v>
      </c>
      <c r="E29" s="6" t="s">
        <v>19</v>
      </c>
      <c r="F29" s="39">
        <f t="shared" si="2"/>
        <v>98.76</v>
      </c>
      <c r="G29" s="39">
        <f t="shared" ref="G29:G30" si="4">N29*59.47%</f>
        <v>2.2799999999999998</v>
      </c>
      <c r="H29" s="39">
        <f>D29*F29</f>
        <v>98.76</v>
      </c>
      <c r="I29" s="39">
        <f>G29*D29</f>
        <v>2.2799999999999998</v>
      </c>
      <c r="J29" s="39">
        <f>H29+I29</f>
        <v>101.04</v>
      </c>
      <c r="M29" s="10">
        <v>166.07</v>
      </c>
      <c r="N29" s="10">
        <v>3.84</v>
      </c>
    </row>
    <row r="30" spans="1:17" ht="28.5">
      <c r="A30" s="5" t="s">
        <v>88</v>
      </c>
      <c r="B30" s="6" t="s">
        <v>32</v>
      </c>
      <c r="C30" s="20" t="s">
        <v>33</v>
      </c>
      <c r="D30" s="9">
        <v>1</v>
      </c>
      <c r="E30" s="6" t="s">
        <v>19</v>
      </c>
      <c r="F30" s="39">
        <f t="shared" si="2"/>
        <v>158.01</v>
      </c>
      <c r="G30" s="39">
        <f t="shared" si="4"/>
        <v>3.69</v>
      </c>
      <c r="H30" s="39">
        <f>D30*F30</f>
        <v>158.01</v>
      </c>
      <c r="I30" s="39">
        <f>G30*D30</f>
        <v>3.69</v>
      </c>
      <c r="J30" s="39">
        <f>H30+I30</f>
        <v>161.69999999999999</v>
      </c>
      <c r="M30" s="10">
        <v>265.69</v>
      </c>
      <c r="N30" s="10">
        <v>6.21</v>
      </c>
    </row>
    <row r="31" spans="1:17" ht="15" customHeight="1">
      <c r="A31" s="5"/>
      <c r="B31" s="11"/>
      <c r="C31" s="54" t="s">
        <v>24</v>
      </c>
      <c r="D31" s="54"/>
      <c r="E31" s="54"/>
      <c r="F31" s="54"/>
      <c r="G31" s="54"/>
      <c r="H31" s="12">
        <f>SUM(H26:H30)</f>
        <v>2862.9</v>
      </c>
      <c r="I31" s="12">
        <f>SUM(I26:I30)</f>
        <v>629.53</v>
      </c>
      <c r="J31" s="12">
        <f>H31+I31</f>
        <v>3492.43</v>
      </c>
      <c r="K31" s="38"/>
    </row>
    <row r="32" spans="1:17">
      <c r="A32" s="5">
        <v>5</v>
      </c>
      <c r="B32" s="6"/>
      <c r="C32" s="13" t="s">
        <v>34</v>
      </c>
      <c r="D32" s="55"/>
      <c r="E32" s="55"/>
      <c r="F32" s="55"/>
      <c r="G32" s="55"/>
      <c r="H32" s="55"/>
      <c r="I32" s="55"/>
      <c r="J32" s="55"/>
    </row>
    <row r="33" spans="1:14" ht="28.5">
      <c r="A33" s="5" t="s">
        <v>89</v>
      </c>
      <c r="B33" s="6" t="s">
        <v>17</v>
      </c>
      <c r="C33" s="14" t="s">
        <v>27</v>
      </c>
      <c r="D33" s="9">
        <v>1</v>
      </c>
      <c r="E33" s="6" t="s">
        <v>19</v>
      </c>
      <c r="F33" s="39">
        <f>M33*59.47%</f>
        <v>2222.9899999999998</v>
      </c>
      <c r="G33" s="39">
        <v>1100</v>
      </c>
      <c r="H33" s="39">
        <f>D33*F33</f>
        <v>2222.9899999999998</v>
      </c>
      <c r="I33" s="39">
        <f>G33*D33</f>
        <v>1100</v>
      </c>
      <c r="J33" s="39">
        <f>H33+I33</f>
        <v>3322.99</v>
      </c>
      <c r="M33" s="10">
        <v>3738</v>
      </c>
      <c r="N33" s="10">
        <v>1602</v>
      </c>
    </row>
    <row r="34" spans="1:14" ht="42.75">
      <c r="A34" s="5" t="s">
        <v>90</v>
      </c>
      <c r="B34" s="11" t="s">
        <v>20</v>
      </c>
      <c r="C34" s="8" t="s">
        <v>35</v>
      </c>
      <c r="D34" s="9">
        <f>2.5*0.6</f>
        <v>1.5</v>
      </c>
      <c r="E34" s="6" t="s">
        <v>22</v>
      </c>
      <c r="F34" s="39">
        <v>800</v>
      </c>
      <c r="G34" s="39">
        <v>65</v>
      </c>
      <c r="H34" s="39">
        <f>D34*F34</f>
        <v>1200</v>
      </c>
      <c r="I34" s="39">
        <f>G34*D34</f>
        <v>97.5</v>
      </c>
      <c r="J34" s="39">
        <f>H34+I34</f>
        <v>1297.5</v>
      </c>
      <c r="M34" s="10">
        <v>1223.51</v>
      </c>
      <c r="N34" s="10">
        <v>83.19</v>
      </c>
    </row>
    <row r="35" spans="1:14" ht="42.75">
      <c r="A35" s="5" t="s">
        <v>91</v>
      </c>
      <c r="B35" s="6">
        <v>86937</v>
      </c>
      <c r="C35" s="14" t="s">
        <v>36</v>
      </c>
      <c r="D35" s="9">
        <v>1</v>
      </c>
      <c r="E35" s="6" t="s">
        <v>19</v>
      </c>
      <c r="F35" s="39">
        <f t="shared" ref="F35:F36" si="5">M35*59.47%</f>
        <v>182.23</v>
      </c>
      <c r="G35" s="39">
        <v>18.350000000000001</v>
      </c>
      <c r="H35" s="39">
        <f>D35*F35</f>
        <v>182.23</v>
      </c>
      <c r="I35" s="39">
        <f>G35*D35</f>
        <v>18.350000000000001</v>
      </c>
      <c r="J35" s="39">
        <f>H35+I35</f>
        <v>200.58</v>
      </c>
      <c r="M35" s="10">
        <v>306.43</v>
      </c>
      <c r="N35" s="10">
        <v>34.619999999999997</v>
      </c>
    </row>
    <row r="36" spans="1:14" ht="28.5">
      <c r="A36" s="5" t="s">
        <v>92</v>
      </c>
      <c r="B36" s="6" t="s">
        <v>37</v>
      </c>
      <c r="C36" s="14" t="s">
        <v>38</v>
      </c>
      <c r="D36" s="9">
        <v>1</v>
      </c>
      <c r="E36" s="6" t="s">
        <v>19</v>
      </c>
      <c r="F36" s="39">
        <f t="shared" si="5"/>
        <v>130.94</v>
      </c>
      <c r="G36" s="39">
        <f t="shared" ref="G36" si="6">N36*59.47%</f>
        <v>3.69</v>
      </c>
      <c r="H36" s="39">
        <f>D36*F36</f>
        <v>130.94</v>
      </c>
      <c r="I36" s="39">
        <f>G36*D36</f>
        <v>3.69</v>
      </c>
      <c r="J36" s="39">
        <f>H36+I36</f>
        <v>134.63</v>
      </c>
      <c r="M36" s="10">
        <v>220.18</v>
      </c>
      <c r="N36" s="10">
        <v>6.21</v>
      </c>
    </row>
    <row r="37" spans="1:14" ht="28.5">
      <c r="A37" s="5" t="s">
        <v>93</v>
      </c>
      <c r="B37" s="11" t="s">
        <v>20</v>
      </c>
      <c r="C37" s="8" t="s">
        <v>23</v>
      </c>
      <c r="D37" s="9">
        <f>(2.5*0.15)+(0.55*0.15)</f>
        <v>0.46</v>
      </c>
      <c r="E37" s="6" t="s">
        <v>22</v>
      </c>
      <c r="F37" s="39">
        <v>800</v>
      </c>
      <c r="G37" s="39">
        <v>65</v>
      </c>
      <c r="H37" s="39">
        <f>D37*F37</f>
        <v>368</v>
      </c>
      <c r="I37" s="39">
        <f>G37*D37</f>
        <v>29.9</v>
      </c>
      <c r="J37" s="39">
        <f>H37+I37</f>
        <v>397.9</v>
      </c>
      <c r="M37" s="10">
        <v>1223.51</v>
      </c>
      <c r="N37" s="10">
        <v>83.19</v>
      </c>
    </row>
    <row r="38" spans="1:14" ht="15" customHeight="1">
      <c r="A38" s="5"/>
      <c r="B38" s="11"/>
      <c r="C38" s="54" t="s">
        <v>24</v>
      </c>
      <c r="D38" s="54"/>
      <c r="E38" s="54"/>
      <c r="F38" s="54"/>
      <c r="G38" s="54"/>
      <c r="H38" s="12">
        <f>SUM(H33:H37)</f>
        <v>4104.16</v>
      </c>
      <c r="I38" s="12">
        <f>SUM(I33:I37)</f>
        <v>1249.44</v>
      </c>
      <c r="J38" s="12">
        <f>H38+I38</f>
        <v>5353.6</v>
      </c>
      <c r="K38" s="38"/>
    </row>
    <row r="39" spans="1:14">
      <c r="A39" s="5">
        <v>6</v>
      </c>
      <c r="B39" s="6"/>
      <c r="C39" s="13" t="s">
        <v>39</v>
      </c>
      <c r="D39" s="55"/>
      <c r="E39" s="55"/>
      <c r="F39" s="55"/>
      <c r="G39" s="55"/>
      <c r="H39" s="55"/>
      <c r="I39" s="55"/>
      <c r="J39" s="55"/>
    </row>
    <row r="40" spans="1:14" ht="28.5">
      <c r="A40" s="5" t="s">
        <v>94</v>
      </c>
      <c r="B40" s="6" t="s">
        <v>17</v>
      </c>
      <c r="C40" s="14" t="s">
        <v>27</v>
      </c>
      <c r="D40" s="9">
        <v>1</v>
      </c>
      <c r="E40" s="6" t="s">
        <v>19</v>
      </c>
      <c r="F40" s="39">
        <f>M40*59.47%</f>
        <v>828.42</v>
      </c>
      <c r="G40" s="39">
        <v>300</v>
      </c>
      <c r="H40" s="39">
        <f>D40*F40</f>
        <v>828.42</v>
      </c>
      <c r="I40" s="39">
        <f>G40*D40</f>
        <v>300</v>
      </c>
      <c r="J40" s="39">
        <f>H40+I40</f>
        <v>1128.42</v>
      </c>
      <c r="M40" s="10">
        <v>1393</v>
      </c>
      <c r="N40" s="10">
        <v>597</v>
      </c>
    </row>
    <row r="41" spans="1:14" ht="42.75">
      <c r="A41" s="5" t="s">
        <v>95</v>
      </c>
      <c r="B41" s="11" t="s">
        <v>20</v>
      </c>
      <c r="C41" s="8" t="s">
        <v>35</v>
      </c>
      <c r="D41" s="9">
        <v>1.2</v>
      </c>
      <c r="E41" s="6" t="s">
        <v>22</v>
      </c>
      <c r="F41" s="39">
        <v>800</v>
      </c>
      <c r="G41" s="39">
        <v>65</v>
      </c>
      <c r="H41" s="39">
        <f>D41*F41</f>
        <v>960</v>
      </c>
      <c r="I41" s="39">
        <f>G41*D41</f>
        <v>78</v>
      </c>
      <c r="J41" s="39">
        <f>H41+I41</f>
        <v>1038</v>
      </c>
      <c r="M41" s="10">
        <v>1223.51</v>
      </c>
      <c r="N41" s="10">
        <v>83.19</v>
      </c>
    </row>
    <row r="42" spans="1:14" ht="42.75">
      <c r="A42" s="5" t="s">
        <v>96</v>
      </c>
      <c r="B42" s="6">
        <v>86937</v>
      </c>
      <c r="C42" s="14" t="s">
        <v>36</v>
      </c>
      <c r="D42" s="9">
        <v>1</v>
      </c>
      <c r="E42" s="6" t="s">
        <v>19</v>
      </c>
      <c r="F42" s="39">
        <f t="shared" ref="F42:F43" si="7">M42*59.47%</f>
        <v>184.83</v>
      </c>
      <c r="G42" s="39">
        <f t="shared" ref="G42:G43" si="8">N42*59.47%</f>
        <v>18.350000000000001</v>
      </c>
      <c r="H42" s="39">
        <f>D42*F42</f>
        <v>184.83</v>
      </c>
      <c r="I42" s="39">
        <f>G42*D42</f>
        <v>18.350000000000001</v>
      </c>
      <c r="J42" s="39">
        <f>H42+I42</f>
        <v>203.18</v>
      </c>
      <c r="M42" s="10">
        <v>310.8</v>
      </c>
      <c r="N42" s="10">
        <v>30.85</v>
      </c>
    </row>
    <row r="43" spans="1:14" ht="28.5">
      <c r="A43" s="5" t="s">
        <v>97</v>
      </c>
      <c r="B43" s="6">
        <v>86911</v>
      </c>
      <c r="C43" s="20" t="s">
        <v>30</v>
      </c>
      <c r="D43" s="9">
        <v>1</v>
      </c>
      <c r="E43" s="6" t="s">
        <v>19</v>
      </c>
      <c r="F43" s="39">
        <f t="shared" si="7"/>
        <v>107.28</v>
      </c>
      <c r="G43" s="39">
        <f t="shared" si="8"/>
        <v>2.16</v>
      </c>
      <c r="H43" s="39">
        <f>D43*F43</f>
        <v>107.28</v>
      </c>
      <c r="I43" s="39">
        <f>G43*D43</f>
        <v>2.16</v>
      </c>
      <c r="J43" s="39">
        <f>H43+I43</f>
        <v>109.44</v>
      </c>
      <c r="M43" s="10">
        <v>180.39</v>
      </c>
      <c r="N43" s="10">
        <v>3.63</v>
      </c>
    </row>
    <row r="44" spans="1:14" ht="28.5">
      <c r="A44" s="5" t="s">
        <v>98</v>
      </c>
      <c r="B44" s="11" t="s">
        <v>20</v>
      </c>
      <c r="C44" s="8" t="s">
        <v>23</v>
      </c>
      <c r="D44" s="9">
        <f>(0.79*0.15)+(0.55*0.15)</f>
        <v>0.2</v>
      </c>
      <c r="E44" s="6" t="s">
        <v>22</v>
      </c>
      <c r="F44" s="39">
        <v>800</v>
      </c>
      <c r="G44" s="39">
        <v>65</v>
      </c>
      <c r="H44" s="39">
        <f>D44*F44</f>
        <v>160</v>
      </c>
      <c r="I44" s="39">
        <f>G44*D44</f>
        <v>13</v>
      </c>
      <c r="J44" s="39">
        <f>H44+I44</f>
        <v>173</v>
      </c>
      <c r="M44" s="10">
        <v>1223.51</v>
      </c>
      <c r="N44" s="10">
        <v>83.19</v>
      </c>
    </row>
    <row r="45" spans="1:14" ht="15" customHeight="1">
      <c r="A45" s="5"/>
      <c r="B45" s="11"/>
      <c r="C45" s="54" t="s">
        <v>24</v>
      </c>
      <c r="D45" s="54"/>
      <c r="E45" s="54"/>
      <c r="F45" s="54"/>
      <c r="G45" s="54"/>
      <c r="H45" s="12">
        <f>SUM(H40:H44)</f>
        <v>2240.5300000000002</v>
      </c>
      <c r="I45" s="12">
        <f>SUM(I40:I44)</f>
        <v>411.51</v>
      </c>
      <c r="J45" s="12">
        <f>SUM(J40:J44)</f>
        <v>2652.04</v>
      </c>
      <c r="K45" s="38"/>
    </row>
    <row r="46" spans="1:14">
      <c r="A46" s="5">
        <v>7</v>
      </c>
      <c r="B46" s="6"/>
      <c r="C46" s="13" t="s">
        <v>73</v>
      </c>
      <c r="D46" s="55"/>
      <c r="E46" s="55"/>
      <c r="F46" s="55"/>
      <c r="G46" s="55"/>
      <c r="H46" s="55"/>
      <c r="I46" s="55"/>
      <c r="J46" s="55"/>
    </row>
    <row r="47" spans="1:14" ht="42.75">
      <c r="A47" s="5" t="s">
        <v>99</v>
      </c>
      <c r="B47" s="11" t="s">
        <v>20</v>
      </c>
      <c r="C47" s="8" t="s">
        <v>35</v>
      </c>
      <c r="D47" s="9">
        <v>0.65</v>
      </c>
      <c r="E47" s="6" t="s">
        <v>22</v>
      </c>
      <c r="F47" s="39">
        <v>800</v>
      </c>
      <c r="G47" s="39">
        <v>65</v>
      </c>
      <c r="H47" s="39">
        <f>D47*F47</f>
        <v>520</v>
      </c>
      <c r="I47" s="39">
        <f>G47*D47</f>
        <v>42.25</v>
      </c>
      <c r="J47" s="39">
        <f>H47+I47</f>
        <v>562.25</v>
      </c>
      <c r="M47" s="10">
        <v>1223.51</v>
      </c>
      <c r="N47" s="10">
        <v>83.19</v>
      </c>
    </row>
    <row r="48" spans="1:14" ht="42.75">
      <c r="A48" s="5" t="s">
        <v>100</v>
      </c>
      <c r="B48" s="6">
        <v>86937</v>
      </c>
      <c r="C48" s="14" t="s">
        <v>36</v>
      </c>
      <c r="D48" s="9">
        <v>1</v>
      </c>
      <c r="E48" s="6" t="s">
        <v>19</v>
      </c>
      <c r="F48" s="39">
        <f t="shared" ref="F48:F49" si="9">M48*59.47%</f>
        <v>184.83</v>
      </c>
      <c r="G48" s="39">
        <f t="shared" ref="G48:G49" si="10">N48*59.47%</f>
        <v>18.350000000000001</v>
      </c>
      <c r="H48" s="39">
        <f>D48*F48</f>
        <v>184.83</v>
      </c>
      <c r="I48" s="39">
        <f>G48*D48</f>
        <v>18.350000000000001</v>
      </c>
      <c r="J48" s="39">
        <f>H48+I48</f>
        <v>203.18</v>
      </c>
      <c r="M48" s="10">
        <v>310.8</v>
      </c>
      <c r="N48" s="10">
        <v>30.85</v>
      </c>
    </row>
    <row r="49" spans="1:14" ht="28.5">
      <c r="A49" s="5" t="s">
        <v>101</v>
      </c>
      <c r="B49" s="6">
        <v>86911</v>
      </c>
      <c r="C49" s="20" t="s">
        <v>30</v>
      </c>
      <c r="D49" s="9">
        <v>1</v>
      </c>
      <c r="E49" s="6" t="s">
        <v>19</v>
      </c>
      <c r="F49" s="39">
        <f t="shared" si="9"/>
        <v>98.76</v>
      </c>
      <c r="G49" s="39">
        <f t="shared" si="10"/>
        <v>2.2799999999999998</v>
      </c>
      <c r="H49" s="39">
        <f>D49*F49</f>
        <v>98.76</v>
      </c>
      <c r="I49" s="39">
        <f>G49*D49</f>
        <v>2.2799999999999998</v>
      </c>
      <c r="J49" s="39">
        <f>H49+I49</f>
        <v>101.04</v>
      </c>
      <c r="M49" s="10">
        <v>166.07</v>
      </c>
      <c r="N49" s="10">
        <v>3.84</v>
      </c>
    </row>
    <row r="50" spans="1:14" ht="15" customHeight="1">
      <c r="A50" s="5"/>
      <c r="B50" s="11"/>
      <c r="C50" s="54" t="s">
        <v>24</v>
      </c>
      <c r="D50" s="54"/>
      <c r="E50" s="54"/>
      <c r="F50" s="54"/>
      <c r="G50" s="54"/>
      <c r="H50" s="12">
        <f>SUM(H47:H49)</f>
        <v>803.59</v>
      </c>
      <c r="I50" s="12">
        <f>SUM(I47:I49)</f>
        <v>62.88</v>
      </c>
      <c r="J50" s="12">
        <f>H50+I50</f>
        <v>866.47</v>
      </c>
      <c r="K50" s="38"/>
    </row>
    <row r="51" spans="1:14">
      <c r="A51" s="5">
        <v>8</v>
      </c>
      <c r="B51" s="6"/>
      <c r="C51" s="13" t="s">
        <v>40</v>
      </c>
      <c r="D51" s="55"/>
      <c r="E51" s="55"/>
      <c r="F51" s="55"/>
      <c r="G51" s="55"/>
      <c r="H51" s="55"/>
      <c r="I51" s="55"/>
      <c r="J51" s="55"/>
    </row>
    <row r="52" spans="1:14" ht="28.5">
      <c r="A52" s="5" t="s">
        <v>84</v>
      </c>
      <c r="B52" s="6" t="s">
        <v>17</v>
      </c>
      <c r="C52" s="14" t="s">
        <v>27</v>
      </c>
      <c r="D52" s="9">
        <v>1</v>
      </c>
      <c r="E52" s="6" t="s">
        <v>19</v>
      </c>
      <c r="F52" s="39">
        <f>M52*59.47%</f>
        <v>1693.71</v>
      </c>
      <c r="G52" s="39">
        <v>700</v>
      </c>
      <c r="H52" s="39">
        <f>D52*F52</f>
        <v>1693.71</v>
      </c>
      <c r="I52" s="39">
        <f>G52*D52</f>
        <v>700</v>
      </c>
      <c r="J52" s="39">
        <f>H52+I52</f>
        <v>2393.71</v>
      </c>
      <c r="M52" s="10">
        <v>2848</v>
      </c>
      <c r="N52" s="10">
        <v>1221</v>
      </c>
    </row>
    <row r="53" spans="1:14" ht="28.5">
      <c r="A53" s="5" t="s">
        <v>102</v>
      </c>
      <c r="B53" s="11" t="s">
        <v>20</v>
      </c>
      <c r="C53" s="8" t="s">
        <v>23</v>
      </c>
      <c r="D53" s="9">
        <f>(1.5*0.15)+(0.5*0.15)</f>
        <v>0.3</v>
      </c>
      <c r="E53" s="6" t="s">
        <v>22</v>
      </c>
      <c r="F53" s="39">
        <v>800</v>
      </c>
      <c r="G53" s="39">
        <v>65</v>
      </c>
      <c r="H53" s="39">
        <f>D53*F53</f>
        <v>240</v>
      </c>
      <c r="I53" s="39">
        <f>G53*D53</f>
        <v>19.5</v>
      </c>
      <c r="J53" s="39">
        <f>H53+I53</f>
        <v>259.5</v>
      </c>
      <c r="M53" s="10">
        <v>1223.51</v>
      </c>
      <c r="N53" s="10">
        <v>83.19</v>
      </c>
    </row>
    <row r="54" spans="1:14" ht="15" customHeight="1">
      <c r="A54" s="5"/>
      <c r="B54" s="11"/>
      <c r="C54" s="54" t="s">
        <v>24</v>
      </c>
      <c r="D54" s="54"/>
      <c r="E54" s="54"/>
      <c r="F54" s="54"/>
      <c r="G54" s="54"/>
      <c r="H54" s="12">
        <f>H52+H53</f>
        <v>1933.71</v>
      </c>
      <c r="I54" s="12">
        <f>I52+I53</f>
        <v>719.5</v>
      </c>
      <c r="J54" s="12">
        <f>H54+I54</f>
        <v>2653.21</v>
      </c>
      <c r="K54" s="38"/>
    </row>
    <row r="55" spans="1:14">
      <c r="A55" s="56" t="s">
        <v>41</v>
      </c>
      <c r="B55" s="56"/>
      <c r="C55" s="56"/>
      <c r="D55" s="56"/>
      <c r="E55" s="56"/>
      <c r="F55" s="56"/>
      <c r="G55" s="56"/>
      <c r="H55" s="37">
        <f>H14+H18+H24+H31+H38+H45+H50+H54</f>
        <v>37532.18</v>
      </c>
      <c r="I55" s="37">
        <f>I14+I18+I24+I31+I38+I45+I50+I54</f>
        <v>11154.66</v>
      </c>
      <c r="J55" s="37">
        <f>J14+J18+J24+J31+J38+J45+J50+J54</f>
        <v>48686.84</v>
      </c>
    </row>
    <row r="56" spans="1:14">
      <c r="A56" s="57"/>
      <c r="B56" s="57"/>
      <c r="C56" s="57"/>
      <c r="D56" s="57"/>
      <c r="E56" s="57"/>
      <c r="F56" s="57"/>
      <c r="G56" s="57"/>
      <c r="H56" s="57"/>
      <c r="I56" s="57"/>
      <c r="J56" s="57"/>
    </row>
    <row r="58" spans="1:14">
      <c r="C58" t="s">
        <v>106</v>
      </c>
      <c r="I58" s="38"/>
      <c r="J58" s="38"/>
    </row>
  </sheetData>
  <mergeCells count="37">
    <mergeCell ref="A55:G55"/>
    <mergeCell ref="A56:J56"/>
    <mergeCell ref="C45:G45"/>
    <mergeCell ref="D46:J46"/>
    <mergeCell ref="C50:G50"/>
    <mergeCell ref="D51:J51"/>
    <mergeCell ref="C54:G54"/>
    <mergeCell ref="D25:J25"/>
    <mergeCell ref="C31:G31"/>
    <mergeCell ref="D32:J32"/>
    <mergeCell ref="C38:G38"/>
    <mergeCell ref="D39:J39"/>
    <mergeCell ref="C14:G14"/>
    <mergeCell ref="D15:J15"/>
    <mergeCell ref="C18:G18"/>
    <mergeCell ref="D19:J19"/>
    <mergeCell ref="C24:G24"/>
    <mergeCell ref="F7:G7"/>
    <mergeCell ref="H7:I7"/>
    <mergeCell ref="J7:J8"/>
    <mergeCell ref="C9:J9"/>
    <mergeCell ref="D10:J10"/>
    <mergeCell ref="A7:A8"/>
    <mergeCell ref="B7:B8"/>
    <mergeCell ref="C7:C8"/>
    <mergeCell ref="D7:D8"/>
    <mergeCell ref="E7:E8"/>
    <mergeCell ref="A1:B6"/>
    <mergeCell ref="C1:J2"/>
    <mergeCell ref="C4:F4"/>
    <mergeCell ref="G4:J4"/>
    <mergeCell ref="C5:F5"/>
    <mergeCell ref="G5:J5"/>
    <mergeCell ref="C6:F6"/>
    <mergeCell ref="C3:F3"/>
    <mergeCell ref="G3:J3"/>
    <mergeCell ref="G6:J6"/>
  </mergeCells>
  <phoneticPr fontId="12" type="noConversion"/>
  <pageMargins left="0.51181102362204722" right="0.51181102362204722" top="0.78740157480314965" bottom="0.78740157480314965" header="0.51181102362204722" footer="0.51181102362204722"/>
  <pageSetup scale="59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2"/>
  <sheetViews>
    <sheetView topLeftCell="A16" zoomScaleNormal="100" workbookViewId="0">
      <selection activeCell="M26" sqref="M26"/>
    </sheetView>
  </sheetViews>
  <sheetFormatPr defaultColWidth="8.7109375" defaultRowHeight="15"/>
  <cols>
    <col min="2" max="2" width="13.140625" style="25" customWidth="1"/>
    <col min="3" max="3" width="10.5703125" style="25" customWidth="1"/>
    <col min="4" max="4" width="72" style="36" customWidth="1"/>
    <col min="5" max="5" width="6.140625" style="25" customWidth="1"/>
    <col min="6" max="6" width="13.28515625" style="25" customWidth="1"/>
    <col min="7" max="7" width="16.7109375" style="25" customWidth="1"/>
    <col min="8" max="8" width="16.28515625" style="25" customWidth="1"/>
    <col min="9" max="9" width="18.140625" style="25" customWidth="1"/>
    <col min="10" max="10" width="17.85546875" style="25" customWidth="1"/>
  </cols>
  <sheetData>
    <row r="1" spans="1:11" ht="15.75" customHeight="1">
      <c r="A1" s="61"/>
      <c r="B1" s="61"/>
      <c r="C1" s="61"/>
      <c r="D1" s="59" t="s">
        <v>42</v>
      </c>
      <c r="E1" s="59"/>
      <c r="F1" s="59"/>
      <c r="G1" s="59"/>
      <c r="H1" s="59"/>
      <c r="I1" s="59"/>
      <c r="J1" s="59"/>
    </row>
    <row r="2" spans="1:11" ht="15.75" customHeight="1">
      <c r="A2" s="61"/>
      <c r="B2" s="61"/>
      <c r="C2" s="61"/>
      <c r="D2" s="60" t="s">
        <v>0</v>
      </c>
      <c r="E2" s="60"/>
      <c r="F2" s="60"/>
      <c r="G2" s="60"/>
      <c r="H2" s="60"/>
      <c r="I2" s="60"/>
      <c r="J2" s="60"/>
    </row>
    <row r="3" spans="1:11" ht="15.75" customHeight="1">
      <c r="A3" s="61"/>
      <c r="B3" s="61"/>
      <c r="C3" s="61"/>
      <c r="D3" s="60" t="s">
        <v>2</v>
      </c>
      <c r="E3" s="60"/>
      <c r="F3" s="60"/>
      <c r="G3" s="60"/>
      <c r="H3" s="60"/>
      <c r="I3" s="60"/>
      <c r="J3" s="60"/>
    </row>
    <row r="4" spans="1:11" ht="15.75" customHeight="1">
      <c r="A4" s="61"/>
      <c r="B4" s="61"/>
      <c r="C4" s="61"/>
      <c r="D4" s="60" t="s">
        <v>3</v>
      </c>
      <c r="E4" s="60"/>
      <c r="F4" s="60"/>
      <c r="G4" s="60"/>
      <c r="H4" s="60"/>
      <c r="I4" s="60"/>
      <c r="J4" s="60"/>
    </row>
    <row r="5" spans="1:11" ht="15.75" customHeight="1">
      <c r="A5" s="58" t="s">
        <v>20</v>
      </c>
      <c r="B5" s="58"/>
      <c r="C5" s="58"/>
      <c r="D5" s="58"/>
      <c r="E5" s="58"/>
      <c r="F5" s="58"/>
      <c r="G5" s="58"/>
      <c r="H5" s="58"/>
      <c r="I5" s="58"/>
      <c r="J5" s="58"/>
    </row>
    <row r="6" spans="1:11" ht="63">
      <c r="A6" s="27" t="s">
        <v>43</v>
      </c>
      <c r="B6" s="27" t="s">
        <v>105</v>
      </c>
      <c r="C6" s="27" t="s">
        <v>44</v>
      </c>
      <c r="D6" s="28" t="s">
        <v>45</v>
      </c>
      <c r="E6" s="27" t="s">
        <v>104</v>
      </c>
      <c r="F6" s="29" t="s">
        <v>46</v>
      </c>
      <c r="G6" s="29" t="s">
        <v>47</v>
      </c>
      <c r="H6" s="29" t="s">
        <v>48</v>
      </c>
      <c r="I6" s="30" t="s">
        <v>49</v>
      </c>
      <c r="J6" s="30" t="s">
        <v>50</v>
      </c>
    </row>
    <row r="7" spans="1:11" ht="31.5">
      <c r="A7" s="21"/>
      <c r="B7" s="21"/>
      <c r="C7" s="21" t="s">
        <v>20</v>
      </c>
      <c r="D7" s="32" t="s">
        <v>51</v>
      </c>
      <c r="E7" s="21" t="s">
        <v>22</v>
      </c>
      <c r="F7" s="31"/>
      <c r="G7" s="31"/>
      <c r="H7" s="31"/>
      <c r="I7" s="26">
        <f>SUM(I8:I14)</f>
        <v>967.74</v>
      </c>
      <c r="J7" s="26">
        <f>SUM(J8:J14)</f>
        <v>65.81</v>
      </c>
      <c r="K7" s="22"/>
    </row>
    <row r="8" spans="1:11" ht="15.75">
      <c r="A8" s="21" t="s">
        <v>52</v>
      </c>
      <c r="B8" s="24" t="s">
        <v>53</v>
      </c>
      <c r="C8" s="24">
        <v>4823</v>
      </c>
      <c r="D8" s="33" t="s">
        <v>54</v>
      </c>
      <c r="E8" s="24" t="s">
        <v>55</v>
      </c>
      <c r="F8" s="24">
        <v>0.57999999999999996</v>
      </c>
      <c r="G8" s="23">
        <v>41.9</v>
      </c>
      <c r="H8" s="23"/>
      <c r="I8" s="23">
        <f t="shared" ref="I8:I14" si="0">F8*G8</f>
        <v>24.3</v>
      </c>
      <c r="J8" s="23">
        <f t="shared" ref="J8:J14" si="1">F8*H8</f>
        <v>0</v>
      </c>
    </row>
    <row r="9" spans="1:11" ht="30">
      <c r="A9" s="21" t="s">
        <v>52</v>
      </c>
      <c r="B9" s="24" t="s">
        <v>53</v>
      </c>
      <c r="C9" s="24">
        <v>7568</v>
      </c>
      <c r="D9" s="34" t="s">
        <v>56</v>
      </c>
      <c r="E9" s="24" t="s">
        <v>19</v>
      </c>
      <c r="F9" s="24">
        <v>6.66</v>
      </c>
      <c r="G9" s="23">
        <v>1.22</v>
      </c>
      <c r="H9" s="23"/>
      <c r="I9" s="23">
        <f t="shared" si="0"/>
        <v>8.1300000000000008</v>
      </c>
      <c r="J9" s="23">
        <f t="shared" si="1"/>
        <v>0</v>
      </c>
    </row>
    <row r="10" spans="1:11" ht="30">
      <c r="A10" s="21" t="s">
        <v>52</v>
      </c>
      <c r="B10" s="24" t="s">
        <v>53</v>
      </c>
      <c r="C10" s="24">
        <v>11795</v>
      </c>
      <c r="D10" s="34" t="s">
        <v>57</v>
      </c>
      <c r="E10" s="24" t="s">
        <v>22</v>
      </c>
      <c r="F10" s="24">
        <v>1.1100000000000001</v>
      </c>
      <c r="G10" s="23">
        <v>784.9</v>
      </c>
      <c r="H10" s="23"/>
      <c r="I10" s="23">
        <f t="shared" si="0"/>
        <v>871.24</v>
      </c>
      <c r="J10" s="23">
        <f t="shared" si="1"/>
        <v>0</v>
      </c>
    </row>
    <row r="11" spans="1:11" ht="15.75">
      <c r="A11" s="21" t="s">
        <v>52</v>
      </c>
      <c r="B11" s="24" t="s">
        <v>53</v>
      </c>
      <c r="C11" s="24">
        <v>37329</v>
      </c>
      <c r="D11" s="33" t="s">
        <v>58</v>
      </c>
      <c r="E11" s="24" t="s">
        <v>55</v>
      </c>
      <c r="F11" s="24">
        <v>2.3400000000000001E-2</v>
      </c>
      <c r="G11" s="23">
        <v>93.98</v>
      </c>
      <c r="H11" s="23"/>
      <c r="I11" s="23">
        <f t="shared" si="0"/>
        <v>2.2000000000000002</v>
      </c>
      <c r="J11" s="23">
        <f t="shared" si="1"/>
        <v>0</v>
      </c>
    </row>
    <row r="12" spans="1:11" ht="30">
      <c r="A12" s="21" t="s">
        <v>52</v>
      </c>
      <c r="B12" s="24" t="s">
        <v>53</v>
      </c>
      <c r="C12" s="24">
        <v>37591</v>
      </c>
      <c r="D12" s="34" t="s">
        <v>59</v>
      </c>
      <c r="E12" s="24" t="s">
        <v>19</v>
      </c>
      <c r="F12" s="24">
        <v>2.2200000000000002</v>
      </c>
      <c r="G12" s="23">
        <v>27.87</v>
      </c>
      <c r="H12" s="23"/>
      <c r="I12" s="23">
        <f t="shared" si="0"/>
        <v>61.87</v>
      </c>
      <c r="J12" s="23">
        <f t="shared" si="1"/>
        <v>0</v>
      </c>
    </row>
    <row r="13" spans="1:11" ht="15.75">
      <c r="A13" s="21" t="s">
        <v>52</v>
      </c>
      <c r="B13" s="24" t="s">
        <v>60</v>
      </c>
      <c r="C13" s="24">
        <v>88274</v>
      </c>
      <c r="D13" s="33" t="s">
        <v>61</v>
      </c>
      <c r="E13" s="24" t="s">
        <v>62</v>
      </c>
      <c r="F13" s="24">
        <v>1.66</v>
      </c>
      <c r="G13" s="23"/>
      <c r="H13" s="23">
        <v>25.57</v>
      </c>
      <c r="I13" s="23">
        <f t="shared" si="0"/>
        <v>0</v>
      </c>
      <c r="J13" s="23">
        <f t="shared" si="1"/>
        <v>42.45</v>
      </c>
    </row>
    <row r="14" spans="1:11" ht="15.75">
      <c r="A14" s="21" t="s">
        <v>52</v>
      </c>
      <c r="B14" s="24" t="s">
        <v>60</v>
      </c>
      <c r="C14" s="24">
        <v>88316</v>
      </c>
      <c r="D14" s="33" t="s">
        <v>63</v>
      </c>
      <c r="E14" s="24" t="s">
        <v>62</v>
      </c>
      <c r="F14" s="24">
        <v>1.0900000000000001</v>
      </c>
      <c r="G14" s="23"/>
      <c r="H14" s="23">
        <v>21.43</v>
      </c>
      <c r="I14" s="23">
        <f t="shared" si="0"/>
        <v>0</v>
      </c>
      <c r="J14" s="23">
        <f t="shared" si="1"/>
        <v>23.36</v>
      </c>
    </row>
    <row r="15" spans="1:11" ht="15.75" customHeight="1">
      <c r="A15" s="58" t="s">
        <v>37</v>
      </c>
      <c r="B15" s="58"/>
      <c r="C15" s="58"/>
      <c r="D15" s="58"/>
      <c r="E15" s="58"/>
      <c r="F15" s="58"/>
      <c r="G15" s="58"/>
      <c r="H15" s="58"/>
      <c r="I15" s="58"/>
      <c r="J15" s="58"/>
    </row>
    <row r="16" spans="1:11" ht="63">
      <c r="A16" s="27" t="s">
        <v>43</v>
      </c>
      <c r="B16" s="27" t="s">
        <v>105</v>
      </c>
      <c r="C16" s="27" t="s">
        <v>44</v>
      </c>
      <c r="D16" s="28" t="s">
        <v>45</v>
      </c>
      <c r="E16" s="27" t="s">
        <v>104</v>
      </c>
      <c r="F16" s="29" t="s">
        <v>46</v>
      </c>
      <c r="G16" s="29" t="s">
        <v>47</v>
      </c>
      <c r="H16" s="29" t="s">
        <v>48</v>
      </c>
      <c r="I16" s="30" t="s">
        <v>49</v>
      </c>
      <c r="J16" s="30" t="s">
        <v>50</v>
      </c>
    </row>
    <row r="17" spans="1:10" ht="31.5">
      <c r="A17" s="21"/>
      <c r="B17" s="21"/>
      <c r="C17" s="21" t="s">
        <v>37</v>
      </c>
      <c r="D17" s="32" t="s">
        <v>38</v>
      </c>
      <c r="E17" s="21" t="s">
        <v>19</v>
      </c>
      <c r="F17" s="31"/>
      <c r="G17" s="31"/>
      <c r="H17" s="31"/>
      <c r="I17" s="26">
        <f>SUM(I18:I23)</f>
        <v>174.15</v>
      </c>
      <c r="J17" s="26">
        <f>SUM(J18:J23)</f>
        <v>4.92</v>
      </c>
    </row>
    <row r="18" spans="1:10" ht="15.75">
      <c r="A18" s="21" t="s">
        <v>52</v>
      </c>
      <c r="B18" s="24" t="s">
        <v>53</v>
      </c>
      <c r="C18" s="24">
        <v>3143</v>
      </c>
      <c r="D18" s="33" t="s">
        <v>103</v>
      </c>
      <c r="E18" s="24" t="s">
        <v>19</v>
      </c>
      <c r="F18" s="24" t="s">
        <v>64</v>
      </c>
      <c r="G18" s="23">
        <v>10.58</v>
      </c>
      <c r="H18" s="23"/>
      <c r="I18" s="23">
        <f t="shared" ref="I18:I23" si="2">F18*G18</f>
        <v>0.22</v>
      </c>
      <c r="J18" s="23">
        <f t="shared" ref="J18:J23" si="3">F18*H18</f>
        <v>0</v>
      </c>
    </row>
    <row r="19" spans="1:10" ht="15.75">
      <c r="A19" s="21"/>
      <c r="B19" s="24" t="s">
        <v>17</v>
      </c>
      <c r="C19" s="24" t="s">
        <v>17</v>
      </c>
      <c r="D19" s="35" t="s">
        <v>65</v>
      </c>
      <c r="E19" s="24" t="s">
        <v>19</v>
      </c>
      <c r="F19" s="24" t="s">
        <v>66</v>
      </c>
      <c r="G19" s="23">
        <v>173.9</v>
      </c>
      <c r="H19" s="23"/>
      <c r="I19" s="23">
        <f t="shared" si="2"/>
        <v>173.9</v>
      </c>
      <c r="J19" s="23">
        <f t="shared" si="3"/>
        <v>0</v>
      </c>
    </row>
    <row r="20" spans="1:10" ht="15.75">
      <c r="A20" s="21" t="s">
        <v>52</v>
      </c>
      <c r="B20" s="24" t="s">
        <v>60</v>
      </c>
      <c r="C20" s="24">
        <v>88267</v>
      </c>
      <c r="D20" s="33" t="s">
        <v>67</v>
      </c>
      <c r="E20" s="24" t="s">
        <v>62</v>
      </c>
      <c r="F20" s="24" t="s">
        <v>68</v>
      </c>
      <c r="G20" s="23"/>
      <c r="H20" s="23">
        <v>26.79</v>
      </c>
      <c r="I20" s="23">
        <f t="shared" si="2"/>
        <v>0</v>
      </c>
      <c r="J20" s="23">
        <f t="shared" si="3"/>
        <v>3.12</v>
      </c>
    </row>
    <row r="21" spans="1:10" ht="15.75">
      <c r="A21" s="21" t="s">
        <v>52</v>
      </c>
      <c r="B21" s="24" t="s">
        <v>60</v>
      </c>
      <c r="C21" s="24">
        <v>88316</v>
      </c>
      <c r="D21" s="33" t="s">
        <v>63</v>
      </c>
      <c r="E21" s="24" t="s">
        <v>62</v>
      </c>
      <c r="F21" s="24" t="s">
        <v>69</v>
      </c>
      <c r="G21" s="23"/>
      <c r="H21" s="23">
        <v>21.43</v>
      </c>
      <c r="I21" s="23">
        <f t="shared" si="2"/>
        <v>0</v>
      </c>
      <c r="J21" s="23">
        <f t="shared" si="3"/>
        <v>0.79</v>
      </c>
    </row>
    <row r="22" spans="1:10" ht="15.75">
      <c r="A22" s="21" t="s">
        <v>52</v>
      </c>
      <c r="B22" s="24" t="s">
        <v>60</v>
      </c>
      <c r="C22" s="24">
        <v>88264</v>
      </c>
      <c r="D22" s="33" t="s">
        <v>70</v>
      </c>
      <c r="E22" s="24" t="s">
        <v>62</v>
      </c>
      <c r="F22" s="24" t="s">
        <v>69</v>
      </c>
      <c r="G22" s="23"/>
      <c r="H22" s="23">
        <v>27.46</v>
      </c>
      <c r="I22" s="23">
        <f t="shared" si="2"/>
        <v>0</v>
      </c>
      <c r="J22" s="23">
        <f t="shared" si="3"/>
        <v>1.01</v>
      </c>
    </row>
    <row r="23" spans="1:10" ht="15.75">
      <c r="A23" s="21" t="s">
        <v>52</v>
      </c>
      <c r="B23" s="24" t="s">
        <v>53</v>
      </c>
      <c r="C23" s="24">
        <v>21127</v>
      </c>
      <c r="D23" s="33" t="s">
        <v>71</v>
      </c>
      <c r="E23" s="24" t="s">
        <v>19</v>
      </c>
      <c r="F23" s="24">
        <v>9.4000000000000004E-3</v>
      </c>
      <c r="G23" s="23">
        <v>3.22</v>
      </c>
      <c r="H23" s="23"/>
      <c r="I23" s="23">
        <f t="shared" si="2"/>
        <v>0.03</v>
      </c>
      <c r="J23" s="23">
        <f t="shared" si="3"/>
        <v>0</v>
      </c>
    </row>
    <row r="24" spans="1:10" ht="15.75" customHeight="1">
      <c r="A24" s="58" t="s">
        <v>32</v>
      </c>
      <c r="B24" s="58"/>
      <c r="C24" s="58"/>
      <c r="D24" s="58"/>
      <c r="E24" s="58"/>
      <c r="F24" s="58"/>
      <c r="G24" s="58"/>
      <c r="H24" s="58"/>
      <c r="I24" s="58"/>
      <c r="J24" s="58"/>
    </row>
    <row r="25" spans="1:10" ht="63">
      <c r="A25" s="27" t="s">
        <v>43</v>
      </c>
      <c r="B25" s="27" t="s">
        <v>105</v>
      </c>
      <c r="C25" s="27" t="s">
        <v>44</v>
      </c>
      <c r="D25" s="28" t="s">
        <v>45</v>
      </c>
      <c r="E25" s="27" t="s">
        <v>104</v>
      </c>
      <c r="F25" s="29" t="s">
        <v>46</v>
      </c>
      <c r="G25" s="29" t="s">
        <v>47</v>
      </c>
      <c r="H25" s="29" t="s">
        <v>48</v>
      </c>
      <c r="I25" s="30" t="s">
        <v>49</v>
      </c>
      <c r="J25" s="30" t="s">
        <v>50</v>
      </c>
    </row>
    <row r="26" spans="1:10" ht="31.5">
      <c r="A26" s="21"/>
      <c r="B26" s="21"/>
      <c r="C26" s="21" t="s">
        <v>32</v>
      </c>
      <c r="D26" s="32" t="s">
        <v>33</v>
      </c>
      <c r="E26" s="21" t="s">
        <v>19</v>
      </c>
      <c r="F26" s="31"/>
      <c r="G26" s="31"/>
      <c r="H26" s="31"/>
      <c r="I26" s="26">
        <f>SUM(I27:I32)</f>
        <v>210.15</v>
      </c>
      <c r="J26" s="26">
        <f>SUM(J27:J32)</f>
        <v>4.92</v>
      </c>
    </row>
    <row r="27" spans="1:10" ht="15.75">
      <c r="A27" s="21" t="s">
        <v>52</v>
      </c>
      <c r="B27" s="24" t="s">
        <v>53</v>
      </c>
      <c r="C27" s="24">
        <v>3143</v>
      </c>
      <c r="D27" s="33" t="s">
        <v>103</v>
      </c>
      <c r="E27" s="24" t="s">
        <v>19</v>
      </c>
      <c r="F27" s="24" t="s">
        <v>64</v>
      </c>
      <c r="G27" s="23">
        <v>10.58</v>
      </c>
      <c r="H27" s="23"/>
      <c r="I27" s="23">
        <f t="shared" ref="I27:I32" si="4">F27*G27</f>
        <v>0.22</v>
      </c>
      <c r="J27" s="23">
        <f t="shared" ref="J27:J32" si="5">F27*H27</f>
        <v>0</v>
      </c>
    </row>
    <row r="28" spans="1:10" ht="15.75">
      <c r="A28" s="21"/>
      <c r="B28" s="24" t="s">
        <v>17</v>
      </c>
      <c r="C28" s="24" t="s">
        <v>17</v>
      </c>
      <c r="D28" s="33" t="s">
        <v>72</v>
      </c>
      <c r="E28" s="24" t="s">
        <v>19</v>
      </c>
      <c r="F28" s="24" t="s">
        <v>66</v>
      </c>
      <c r="G28" s="23">
        <v>209.9</v>
      </c>
      <c r="H28" s="23"/>
      <c r="I28" s="23">
        <f t="shared" si="4"/>
        <v>209.9</v>
      </c>
      <c r="J28" s="23">
        <f t="shared" si="5"/>
        <v>0</v>
      </c>
    </row>
    <row r="29" spans="1:10" ht="15.75">
      <c r="A29" s="21" t="s">
        <v>52</v>
      </c>
      <c r="B29" s="24" t="s">
        <v>60</v>
      </c>
      <c r="C29" s="24">
        <v>88267</v>
      </c>
      <c r="D29" s="33" t="s">
        <v>67</v>
      </c>
      <c r="E29" s="24" t="s">
        <v>62</v>
      </c>
      <c r="F29" s="24" t="s">
        <v>68</v>
      </c>
      <c r="G29" s="23"/>
      <c r="H29" s="23">
        <v>26.79</v>
      </c>
      <c r="I29" s="23">
        <f t="shared" si="4"/>
        <v>0</v>
      </c>
      <c r="J29" s="23">
        <f t="shared" si="5"/>
        <v>3.12</v>
      </c>
    </row>
    <row r="30" spans="1:10" ht="15.75">
      <c r="A30" s="21" t="s">
        <v>52</v>
      </c>
      <c r="B30" s="24" t="s">
        <v>60</v>
      </c>
      <c r="C30" s="24">
        <v>88316</v>
      </c>
      <c r="D30" s="33" t="s">
        <v>63</v>
      </c>
      <c r="E30" s="24" t="s">
        <v>62</v>
      </c>
      <c r="F30" s="24" t="s">
        <v>69</v>
      </c>
      <c r="G30" s="23"/>
      <c r="H30" s="23">
        <v>21.43</v>
      </c>
      <c r="I30" s="23">
        <f t="shared" si="4"/>
        <v>0</v>
      </c>
      <c r="J30" s="23">
        <f t="shared" si="5"/>
        <v>0.79</v>
      </c>
    </row>
    <row r="31" spans="1:10" ht="15.75">
      <c r="A31" s="21" t="s">
        <v>52</v>
      </c>
      <c r="B31" s="24" t="s">
        <v>60</v>
      </c>
      <c r="C31" s="24">
        <v>88264</v>
      </c>
      <c r="D31" s="33" t="s">
        <v>70</v>
      </c>
      <c r="E31" s="24" t="s">
        <v>62</v>
      </c>
      <c r="F31" s="24" t="s">
        <v>69</v>
      </c>
      <c r="G31" s="23"/>
      <c r="H31" s="23">
        <v>27.46</v>
      </c>
      <c r="I31" s="23">
        <f t="shared" si="4"/>
        <v>0</v>
      </c>
      <c r="J31" s="23">
        <f t="shared" si="5"/>
        <v>1.01</v>
      </c>
    </row>
    <row r="32" spans="1:10" ht="15.75">
      <c r="A32" s="21" t="s">
        <v>52</v>
      </c>
      <c r="B32" s="24" t="s">
        <v>53</v>
      </c>
      <c r="C32" s="24">
        <v>21127</v>
      </c>
      <c r="D32" s="33" t="s">
        <v>71</v>
      </c>
      <c r="E32" s="24" t="s">
        <v>19</v>
      </c>
      <c r="F32" s="24">
        <v>9.4000000000000004E-3</v>
      </c>
      <c r="G32" s="23">
        <v>3.22</v>
      </c>
      <c r="H32" s="23"/>
      <c r="I32" s="23">
        <f t="shared" si="4"/>
        <v>0.03</v>
      </c>
      <c r="J32" s="23">
        <f t="shared" si="5"/>
        <v>0</v>
      </c>
    </row>
  </sheetData>
  <mergeCells count="8">
    <mergeCell ref="A5:J5"/>
    <mergeCell ref="A15:J15"/>
    <mergeCell ref="A24:J24"/>
    <mergeCell ref="D1:J1"/>
    <mergeCell ref="D2:J2"/>
    <mergeCell ref="D3:J3"/>
    <mergeCell ref="D4:J4"/>
    <mergeCell ref="A1:C4"/>
  </mergeCells>
  <conditionalFormatting sqref="C7:C14 C20:C23">
    <cfRule type="expression" dxfId="7" priority="8">
      <formula>NA()</formula>
    </cfRule>
    <cfRule type="expression" dxfId="6" priority="9">
      <formula>NA()</formula>
    </cfRule>
  </conditionalFormatting>
  <conditionalFormatting sqref="C17:C18">
    <cfRule type="expression" dxfId="5" priority="6">
      <formula>NA()</formula>
    </cfRule>
    <cfRule type="expression" dxfId="4" priority="7">
      <formula>NA()</formula>
    </cfRule>
  </conditionalFormatting>
  <conditionalFormatting sqref="C26:C27">
    <cfRule type="expression" dxfId="3" priority="1">
      <formula>NA()</formula>
    </cfRule>
    <cfRule type="expression" dxfId="2" priority="2">
      <formula>NA()</formula>
    </cfRule>
  </conditionalFormatting>
  <conditionalFormatting sqref="C29:C32">
    <cfRule type="expression" dxfId="1" priority="4">
      <formula>NA()</formula>
    </cfRule>
    <cfRule type="expression" dxfId="0" priority="5">
      <formula>NA()</formula>
    </cfRule>
  </conditionalFormatting>
  <pageMargins left="0.51181102362204722" right="0.51181102362204722" top="0.78740157480314965" bottom="0.78740157480314965" header="0.51181102362204722" footer="0.51181102362204722"/>
  <pageSetup paperSize="9" scale="65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89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ORÇAMENTO</vt:lpstr>
      <vt:lpstr>CPS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Mariele Araldi</dc:creator>
  <dc:description/>
  <cp:lastModifiedBy>Mariele Araldi</cp:lastModifiedBy>
  <cp:revision>4</cp:revision>
  <cp:lastPrinted>2025-06-05T13:54:30Z</cp:lastPrinted>
  <dcterms:created xsi:type="dcterms:W3CDTF">2024-06-17T14:40:31Z</dcterms:created>
  <dcterms:modified xsi:type="dcterms:W3CDTF">2025-06-05T13:56:56Z</dcterms:modified>
  <dc:language>pt-BR</dc:language>
</cp:coreProperties>
</file>