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5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vmlDrawing1.vml" ContentType="application/vnd.openxmlformats-officedocument.vmlDrawing"/>
  <Override PartName="/xl/comments5.xml" ContentType="application/vnd.openxmlformats-officedocument.spreadsheetml.comment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MPEZA" sheetId="1" state="visible" r:id="rId2"/>
    <sheet name="TOTAIS" sheetId="2" state="visible" r:id="rId3"/>
    <sheet name="4.BDI" sheetId="3" state="visible" r:id="rId4"/>
    <sheet name="5 Horários" sheetId="4" state="visible" r:id="rId5"/>
    <sheet name="8. Encargos Sociais" sheetId="5" state="visible" r:id="rId6"/>
  </sheets>
  <definedNames>
    <definedName function="false" hidden="false" localSheetId="2" name="_xlnm.Print_Area" vbProcedure="false">'4.BDI'!$A$6:$F$26</definedName>
    <definedName function="false" hidden="false" localSheetId="3" name="_xlnm.Print_Area" vbProcedure="false">'5 Horários'!$A$1:$M$17</definedName>
    <definedName function="false" hidden="false" localSheetId="4" name="_xlnm.Print_Area" vbProcedure="false">'8. Encargos Sociais'!$B$1:$D$38</definedName>
    <definedName function="false" hidden="false" localSheetId="0" name="_xlnm.Print_Area" vbProcedure="false">LIMPEZA!$A$1:$F$131</definedName>
    <definedName function="false" hidden="false" localSheetId="0" name="_xlnm.Print_Titles" vbProcedure="false">LIMPEZA!$1:$1</definedName>
    <definedName function="false" hidden="false" localSheetId="1" name="_xlnm.Print_Area" vbProcedure="false">TOTAIS!$A$1:$F$5</definedName>
    <definedName function="false" hidden="false" name="AbaDeprec" vbProcedure="false">#REF!</definedName>
    <definedName function="false" hidden="false" name="AbaRemun" vbProcedure="false">#REF!</definedName>
    <definedName function="false" hidden="false" localSheetId="0" name="AbaDeprec" vbProcedure="false">#REF!</definedName>
    <definedName function="false" hidden="false" localSheetId="0" name="AbaRemun" vbProcedure="false">#REF!</definedName>
    <definedName function="false" hidden="false" localSheetId="0" name="_xlnm.Print_Area_0" vbProcedure="false">LIMPEZA!$A$1:$F$124</definedName>
    <definedName function="false" hidden="false" localSheetId="0" name="_xlnm.Print_Titles" vbProcedure="false">LIMPEZA!$1:$1</definedName>
    <definedName function="false" hidden="false" localSheetId="0" name="_xlnm.Print_Titles_0" vbProcedure="false">LIMPEZA!$1:$1</definedName>
    <definedName function="false" hidden="false" localSheetId="0" name="_xlnm.Print_Titles_0_0" vbProcedure="false">LIMPEZA!$1:$1</definedName>
    <definedName function="false" hidden="false" localSheetId="0" name="_xlnm.Print_Titles_0_0_0" vbProcedure="false">LIMPEZA!$1:$1</definedName>
    <definedName function="false" hidden="false" localSheetId="0" name="_xlnm.Print_Titles_0_0_0_0" vbProcedure="false">LIMPEZA!$1:$1</definedName>
    <definedName function="false" hidden="false" localSheetId="0" name="_xlnm.Print_Titles_0_0_0_0_0" vbProcedure="false">LIMPEZA!$1:$1</definedName>
    <definedName function="false" hidden="false" localSheetId="0" name="_xlnm.Print_Titles_0_0_0_0_0_0" vbProcedure="false">LIMPEZA!$1:$1</definedName>
    <definedName function="false" hidden="false" localSheetId="0" name="_xlnm.Print_Titles_0_0_0_0_0_0_0" vbProcedure="false">LIMPEZA!$1:$1</definedName>
    <definedName function="false" hidden="false" localSheetId="0" name="_xlnm.Print_Titles_0_0_0_0_0_0_0_0" vbProcedure="false">LIMPEZA!$1:$1</definedName>
    <definedName function="false" hidden="false" localSheetId="0" name="_xlnm.Print_Titles_0_0_0_0_0_0_0_0_0" vbProcedure="false">LIMPEZA!$1:$1</definedName>
    <definedName function="false" hidden="false" localSheetId="0" name="_xlnm.Print_Titles_0_0_0_0_0_0_0_0_0_0" vbProcedure="false">LIMPEZA!$1:$1</definedName>
    <definedName function="false" hidden="false" localSheetId="0" name="_xlnm.Print_Titles_0_0_0_0_0_0_0_0_0_0_0" vbProcedure="false">LIMPEZA!$1:$1</definedName>
    <definedName function="false" hidden="false" localSheetId="0" name="_xlnm.Print_Titles_0_0_0_0_0_0_0_0_0_0_0_0" vbProcedure="false">LIMPEZA!$1:$1</definedName>
    <definedName function="false" hidden="false" localSheetId="0" name="_xlnm.Print_Titles_0_0_0_0_0_0_0_0_0_0_0_0_0" vbProcedure="false">LIMPEZA!$1:$1</definedName>
    <definedName function="false" hidden="false" localSheetId="0" name="_xlnm.Print_Titles_0_0_0_0_0_0_0_0_0_0_0_0_0_0" vbProcedure="false">LIMPEZA!$1:$1</definedName>
    <definedName function="false" hidden="false" localSheetId="0" name="_xlnm.Print_Titles_0_0_0_0_0_0_0_0_0_0_0_0_0_0_0" vbProcedure="false">LIMPEZA!$1:$1</definedName>
    <definedName function="false" hidden="false" localSheetId="0" name="_xlnm.Print_Titles_0_0_0_0_0_0_0_0_0_0_0_0_0_0_0_0" vbProcedure="false">LIMPEZA!$1:$1</definedName>
    <definedName function="false" hidden="false" localSheetId="0" name="_xlnm.Print_Titles_0_0_0_0_0_0_0_0_0_0_0_0_0_0_0_0_0" vbProcedure="false">LIMPEZA!$1:$1</definedName>
    <definedName function="false" hidden="false" localSheetId="0" name="_xlnm.Print_Titles_0_0_0_0_0_0_0_0_0_0_0_0_0_0_0_0_0_0" vbProcedure="false">LIMPEZA!$1:$1</definedName>
    <definedName function="false" hidden="false" localSheetId="0" name="_xlnm.Print_Titles_0_0_0_0_0_0_0_0_0_0_0_0_0_0_0_0_0_0_0" vbProcedure="false">LIMPEZA!$1:$1</definedName>
    <definedName function="false" hidden="false" localSheetId="0" name="_xlnm.Print_Titles_0_0_0_0_0_0_0_0_0_0_0_0_0_0_0_0_0_0_0_0" vbProcedure="false">LIMPEZA!$1:$1</definedName>
    <definedName function="false" hidden="false" localSheetId="0" name="_xlnm.Print_Titles_0_0_0_0_0_0_0_0_0_0_0_0_0_0_0_0_0_0_0_0_0" vbProcedure="false">LIMPEZA!$1:$1</definedName>
    <definedName function="false" hidden="false" localSheetId="0" name="_xlnm.Print_Titles_0_0_0_0_0_0_0_0_0_0_0_0_0_0_0_0_0_0_0_0_0_0" vbProcedure="false">LIMPEZA!$1:$1</definedName>
    <definedName function="false" hidden="false" localSheetId="0" name="_xlnm.Print_Titles_0_0_0_0_0_0_0_0_0_0_0_0_0_0_0_0_0_0_0_0_0_0_0" vbProcedure="false">LIMPEZA!$1:$1</definedName>
    <definedName function="false" hidden="false" localSheetId="0" name="_xlnm.Print_Titles_0_0_0_0_0_0_0_0_0_0_0_0_0_0_0_0_0_0_0_0_0_0_0_0" vbProcedure="false">LIMPEZA!$1:$1</definedName>
    <definedName function="false" hidden="false" localSheetId="0" name="_xlnm.Print_Titles_0_0_0_0_0_0_0_0_0_0_0_0_0_0_0_0_0_0_0_0_0_0_0_0_0" vbProcedure="false">LIMPEZA!$1:$1</definedName>
    <definedName function="false" hidden="false" localSheetId="0" name="_xlnm.Print_Titles_0_0_0_0_0_0_0_0_0_0_0_0_0_0_0_0_0_0_0_0_0_0_0_0_0_0" vbProcedure="false">LIMPEZA!$1:$1</definedName>
    <definedName function="false" hidden="false" localSheetId="0" name="_xlnm.Print_Titles_0_0_0_0_0_0_0_0_0_0_0_0_0_0_0_0_0_0_0_0_0_0_0_0_0_0_0" vbProcedure="false">LIMPEZA!$1:$1</definedName>
    <definedName function="false" hidden="false" localSheetId="0" name="_xlnm.Print_Titles_0_0_0_0_0_0_0_0_0_0_0_0_0_0_0_0_0_0_0_0_0_0_0_0_0_0_0_0" vbProcedure="false">LIMPEZA!$1:$1</definedName>
    <definedName function="false" hidden="false" localSheetId="0" name="_xlnm.Print_Titles_0_0_0_0_0_0_0_0_0_0_0_0_0_0_0_0_0_0_0_0_0_0_0_0_0_0_0_0_0" vbProcedure="false">LIMPEZA!$1:$1</definedName>
    <definedName function="false" hidden="false" localSheetId="0" name="_xlnm.Print_Titles_0_0_0_0_0_0_0_0_0_0_0_0_0_0_0_0_0_0_0_0_0_0_0_0_0_0_0_0_0_0" vbProcedure="false">LIMPEZA!$1:$1</definedName>
    <definedName function="false" hidden="false" localSheetId="0" name="_xlnm.Print_Titles_0_0_0_0_0_0_0_0_0_0_0_0_0_0_0_0_0_0_0_0_0_0_0_0_0_0_0_0_0_0_0" vbProcedure="false">LIMPEZA!$1:$1</definedName>
    <definedName function="false" hidden="false" localSheetId="0" name="_xlnm.Print_Titles_0_0_0_0_0_0_0_0_0_0_0_0_0_0_0_0_0_0_0_0_0_0_0_0_0_0_0_0_0_0_0_0" vbProcedure="false">LIMPEZA!$1:$1</definedName>
    <definedName function="false" hidden="false" localSheetId="0" name="_xlnm.Print_Titles_0_0_0_0_0_0_0_0_0_0_0_0_0_0_0_0_0_0_0_0_0_0_0_0_0_0_0_0_0_0_0_0_0" vbProcedure="false">LIMPEZA!$1:$1</definedName>
    <definedName function="false" hidden="false" localSheetId="0" name="_xlnm.Print_Titles_0_0_0_0_0_0_0_0_0_0_0_0_0_0_0_0_0_0_0_0_0_0_0_0_0_0_0_0_0_0_0_0_0_0" vbProcedure="false">LIMPEZA!$1:$1</definedName>
    <definedName function="false" hidden="false" localSheetId="0" name="_xlnm.Print_Titles_0_0_0_0_0_0_0_0_0_0_0_0_0_0_0_0_0_0_0_0_0_0_0_0_0_0_0_0_0_0_0_0_0_0_0" vbProcedure="false">LIMPEZA!$1:$1</definedName>
    <definedName function="false" hidden="false" localSheetId="0" name="_xlnm.Print_Titles_0_0_0_0_0_0_0_0_0_0_0_0_0_0_0_0_0_0_0_0_0_0_0_0_0_0_0_0_0_0_0_0_0_0_0_0" vbProcedure="false">LIMPEZA!$1:$1</definedName>
    <definedName function="false" hidden="false" localSheetId="0" name="_xlnm.Print_Titles_0_0_0_0_0_0_0_0_0_0_0_0_0_0_0_0_0_0_0_0_0_0_0_0_0_0_0_0_0_0_0_0_0_0_0_0_0" vbProcedure="false">LIMPEZA!$1:$1</definedName>
    <definedName function="false" hidden="false" localSheetId="0" name="_xlnm.Print_Titles_0_0_0_0_0_0_0_0_0_0_0_0_0_0_0_0_0_0_0_0_0_0_0_0_0_0_0_0_0_0_0_0_0_0_0_0_0_0" vbProcedure="false">LIMPEZA!$1:$1</definedName>
    <definedName function="false" hidden="false" localSheetId="0" name="_xlnm.Print_Titles_0_0_0_0_0_0_0_0_0_0_0_0_0_0_0_0_0_0_0_0_0_0_0_0_0_0_0_0_0_0_0_0_0_0_0_0_0_0_0" vbProcedure="false">LIMPEZA!$1:$1</definedName>
    <definedName function="false" hidden="false" localSheetId="0" name="_xlnm.Print_Titles_0_0_0_0_0_0_0_0_0_0_0_0_0_0_0_0_0_0_0_0_0_0_0_0_0_0_0_0_0_0_0_0_0_0_0_0_0_0_0_0" vbProcedure="false">LIMPEZA!$1:$1</definedName>
    <definedName function="false" hidden="false" localSheetId="0" name="_xlnm.Print_Titles_0_0_0_0_0_0_0_0_0_0_0_0_0_0_0_0_0_0_0_0_0_0_0_0_0_0_0_0_0_0_0_0_0_0_0_0_0_0_0_0_0" vbProcedure="false">LIMPEZA!$1:$1</definedName>
    <definedName function="false" hidden="false" localSheetId="0" name="_xlnm.Print_Titles_0_0_0_0_0_0_0_0_0_0_0_0_0_0_0_0_0_0_0_0_0_0_0_0_0_0_0_0_0_0_0_0_0_0_0_0_0_0_0_0_0_0" vbProcedure="false">LIMPEZA!$1:$1</definedName>
    <definedName function="false" hidden="false" localSheetId="0" name="_xlnm.Print_Titles_0_0_0_0_0_0_0_0_0_0_0_0_0_0_0_0_0_0_0_0_0_0_0_0_0_0_0_0_0_0_0_0_0_0_0_0_0_0_0_0_0_0_0" vbProcedure="false">LIMPEZA!$1:$1</definedName>
    <definedName function="false" hidden="false" localSheetId="0" name="_xlnm.Print_Titles_0_0_0_0_0_0_0_0_0_0_0_0_0_0_0_0_0_0_0_0_0_0_0_0_0_0_0_0_0_0_0_0_0_0_0_0_0_0_0_0_0_0_0_0" vbProcedure="false">LIMPEZA!$1:$1</definedName>
    <definedName function="false" hidden="false" localSheetId="0" name="_xlnm.Print_Titles_0_0_0_0_0_0_0_0_0_0_0_0_0_0_0_0_0_0_0_0_0_0_0_0_0_0_0_0_0_0_0_0_0_0_0_0_0_0_0_0_0_0_0_0_0" vbProcedure="false">LIMPEZA!$1:$1</definedName>
    <definedName function="false" hidden="false" localSheetId="0" name="_xlnm.Print_Titles_0_0_0_0_0_0_0_0_0_0_0_0_0_0_0_0_0_0_0_0_0_0_0_0_0_0_0_0_0_0_0_0_0_0_0_0_0_0_0_0_0_0_0_0_0_0" vbProcedure="false">LIMPEZA!$1:$1</definedName>
    <definedName function="false" hidden="false" localSheetId="0" name="_xlnm.Print_Titles_0_0_0_0_0_0_0_0_0_0_0_0_0_0_0_0_0_0_0_0_0_0_0_0_0_0_0_0_0_0_0_0_0_0_0_0_0_0_0_0_0_0_0_0_0_0_0" vbProcedure="false">LIMPEZA!$1:$1</definedName>
    <definedName function="false" hidden="false" localSheetId="0" name="_xlnm.Print_Titles_0_0_0_0_0_0_0_0_0_0_0_0_0_0_0_0_0_0_0_0_0_0_0_0_0_0_0_0_0_0_0_0_0_0_0_0_0_0_0_0_0_0_0_0_0_0_0_0" vbProcedure="false">#REF!</definedName>
    <definedName function="false" hidden="false" localSheetId="0" name="_xlnm.Print_Titles_0_0_0_0_0_0_0_0_0_0_0_0_0_0_0_0_0_0_0_0_0_0_0_0_0_0_0_0_0_0_0_0_0_0_0_0_0_0_0_0_0_0_0_0_0_0_0_0_0" vbProcedure="false">#REF!</definedName>
    <definedName function="false" hidden="false" localSheetId="1" name="_xlnm.Print_Area" vbProcedure="false">TOTAIS!$A$1:$I$5</definedName>
    <definedName function="false" hidden="false" localSheetId="2" name="_xlnm.Print_Area" vbProcedure="false">'4.BDI'!$A$1:$F$26</definedName>
    <definedName function="false" hidden="false" localSheetId="3" name="AbaRemun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5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21" authorId="0">
      <text>
        <r>
          <rPr>
            <sz val="10"/>
            <rFont val="Arial"/>
            <family val="2"/>
            <charset val="1"/>
          </rPr>
          <t xml:space="preserve">Adicional Noturno, Periculosidade, Insalubridade, etc</t>
        </r>
      </text>
    </comment>
    <comment ref="C23" authorId="0">
      <text>
        <r>
          <rPr>
            <sz val="10"/>
            <rFont val="Arial"/>
            <family val="2"/>
            <charset val="1"/>
          </rPr>
          <t xml:space="preserve">% da IN 4% referente a multa dos 40% será posto totalizado no aviso prévio trabalhado</t>
        </r>
      </text>
    </comment>
    <comment ref="C26" authorId="0">
      <text>
        <r>
          <rPr>
            <sz val="10"/>
            <rFont val="Arial"/>
            <family val="2"/>
            <charset val="1"/>
          </rPr>
          <t xml:space="preserve">4% IN 5 – Conta Vinculada</t>
        </r>
      </text>
    </comment>
    <comment ref="C29" authorId="0">
      <text>
        <r>
          <rPr>
            <sz val="10"/>
            <rFont val="Arial"/>
            <family val="2"/>
            <charset val="1"/>
          </rPr>
          <t xml:space="preserve">Já está alocado na planilha</t>
        </r>
      </text>
    </comment>
    <comment ref="D21" authorId="0">
      <text>
        <r>
          <rPr>
            <sz val="10"/>
            <rFont val="Arial"/>
            <family val="2"/>
            <charset val="1"/>
          </rPr>
          <t xml:space="preserve">Taxa de Rotatividade
</t>
        </r>
      </text>
    </comment>
    <comment ref="D24" authorId="0">
      <text>
        <r>
          <rPr>
            <sz val="10"/>
            <rFont val="Arial"/>
            <family val="2"/>
            <charset val="1"/>
          </rPr>
          <t xml:space="preserve">Probabilidade de que todos saiam
</t>
        </r>
      </text>
    </comment>
    <comment ref="D30" authorId="0">
      <text>
        <r>
          <rPr>
            <sz val="10"/>
            <rFont val="Arial"/>
            <family val="2"/>
            <charset val="1"/>
          </rPr>
          <t xml:space="preserve">Dado Indicador</t>
        </r>
      </text>
    </comment>
    <comment ref="D32" authorId="0">
      <text>
        <r>
          <rPr>
            <sz val="10"/>
            <rFont val="Arial"/>
            <family val="2"/>
            <charset val="1"/>
          </rPr>
          <t xml:space="preserve">Dado indicador</t>
        </r>
      </text>
    </comment>
    <comment ref="D33" authorId="0">
      <text>
        <r>
          <rPr>
            <sz val="10"/>
            <rFont val="Arial"/>
            <family val="2"/>
            <charset val="1"/>
          </rPr>
          <t xml:space="preserve">Dado indicador</t>
        </r>
      </text>
    </comment>
    <comment ref="D34" authorId="0">
      <text>
        <r>
          <rPr>
            <sz val="10"/>
            <rFont val="Arial"/>
            <family val="2"/>
            <charset val="1"/>
          </rPr>
          <t xml:space="preserve">Dado indicador</t>
        </r>
      </text>
    </comment>
    <comment ref="E30" authorId="0">
      <text>
        <r>
          <rPr>
            <sz val="10"/>
            <rFont val="Arial"/>
            <family val="2"/>
            <charset val="1"/>
          </rPr>
          <t xml:space="preserve">Média de Dias pagos pela empresa</t>
        </r>
      </text>
    </comment>
    <comment ref="E33" authorId="0">
      <text>
        <r>
          <rPr>
            <sz val="10"/>
            <rFont val="Arial"/>
            <family val="2"/>
            <charset val="1"/>
          </rPr>
          <t xml:space="preserve">Quantos dias em media que a empresa pagou para o empregado
</t>
        </r>
      </text>
    </comment>
    <comment ref="H21" authorId="0">
      <text>
        <r>
          <rPr>
            <sz val="10"/>
            <rFont val="Arial"/>
            <family val="2"/>
            <charset val="1"/>
          </rPr>
          <t xml:space="preserve">Adicional Noturno, Periculosidade, Insalubridade, etc</t>
        </r>
      </text>
    </comment>
    <comment ref="H23" authorId="0">
      <text>
        <r>
          <rPr>
            <sz val="10"/>
            <rFont val="Arial"/>
            <family val="2"/>
            <charset val="1"/>
          </rPr>
          <t xml:space="preserve">% da IN 4% referente a multa dos 40% será posto totalizado no aviso prévio trabalhado</t>
        </r>
      </text>
    </comment>
    <comment ref="H26" authorId="0">
      <text>
        <r>
          <rPr>
            <sz val="10"/>
            <rFont val="Arial"/>
            <family val="2"/>
            <charset val="1"/>
          </rPr>
          <t xml:space="preserve">4% IN 5 – Conta Vinculada</t>
        </r>
      </text>
    </comment>
    <comment ref="H29" authorId="0">
      <text>
        <r>
          <rPr>
            <sz val="10"/>
            <rFont val="Arial"/>
            <family val="2"/>
            <charset val="1"/>
          </rPr>
          <t xml:space="preserve">Já está alocado na planilha</t>
        </r>
      </text>
    </comment>
    <comment ref="I21" authorId="0">
      <text>
        <r>
          <rPr>
            <sz val="10"/>
            <rFont val="Arial"/>
            <family val="2"/>
            <charset val="1"/>
          </rPr>
          <t xml:space="preserve">Taxa de Rotatividade
</t>
        </r>
      </text>
    </comment>
    <comment ref="I24" authorId="0">
      <text>
        <r>
          <rPr>
            <sz val="10"/>
            <rFont val="Arial"/>
            <family val="2"/>
            <charset val="1"/>
          </rPr>
          <t xml:space="preserve">Probabilidade de que todos saiam
</t>
        </r>
      </text>
    </comment>
    <comment ref="I30" authorId="0">
      <text>
        <r>
          <rPr>
            <sz val="10"/>
            <rFont val="Arial"/>
            <family val="2"/>
            <charset val="1"/>
          </rPr>
          <t xml:space="preserve">Dado Indicador</t>
        </r>
      </text>
    </comment>
    <comment ref="I32" authorId="0">
      <text>
        <r>
          <rPr>
            <sz val="10"/>
            <rFont val="Arial"/>
            <family val="2"/>
            <charset val="1"/>
          </rPr>
          <t xml:space="preserve">Dado indicador</t>
        </r>
      </text>
    </comment>
    <comment ref="I33" authorId="0">
      <text>
        <r>
          <rPr>
            <sz val="10"/>
            <rFont val="Arial"/>
            <family val="2"/>
            <charset val="1"/>
          </rPr>
          <t xml:space="preserve">Dado indicador</t>
        </r>
      </text>
    </comment>
    <comment ref="I34" authorId="0">
      <text>
        <r>
          <rPr>
            <sz val="10"/>
            <rFont val="Arial"/>
            <family val="2"/>
            <charset val="1"/>
          </rPr>
          <t xml:space="preserve">Dado indicador</t>
        </r>
      </text>
    </comment>
    <comment ref="J30" authorId="0">
      <text>
        <r>
          <rPr>
            <sz val="10"/>
            <rFont val="Arial"/>
            <family val="2"/>
            <charset val="1"/>
          </rPr>
          <t xml:space="preserve">Média de Dias pagos pela empresa</t>
        </r>
      </text>
    </comment>
    <comment ref="J33" authorId="0">
      <text>
        <r>
          <rPr>
            <sz val="10"/>
            <rFont val="Arial"/>
            <family val="2"/>
            <charset val="1"/>
          </rPr>
          <t xml:space="preserve">Quantos dias em media que a empresa pagou para o empregado
</t>
        </r>
      </text>
    </comment>
  </commentList>
</comments>
</file>

<file path=xl/sharedStrings.xml><?xml version="1.0" encoding="utf-8"?>
<sst xmlns="http://schemas.openxmlformats.org/spreadsheetml/2006/main" count="377" uniqueCount="217">
  <si>
    <t xml:space="preserve">PLANILHA DE CUSTOS</t>
  </si>
  <si>
    <t xml:space="preserve">Nº DO PROCESSO:______________________</t>
  </si>
  <si>
    <t xml:space="preserve">PREGÃO PRESENCIAL Nº _______/________</t>
  </si>
  <si>
    <t xml:space="preserve">A – Data de apresentação da proposta: </t>
  </si>
  <si>
    <t xml:space="preserve">B – Município/UF:</t>
  </si>
  <si>
    <t xml:space="preserve">ERECHIM/RS</t>
  </si>
  <si>
    <t xml:space="preserve">C – Ano do Acordo, Convenção ou Dissídio Coletivo:</t>
  </si>
  <si>
    <t xml:space="preserve">D – Número de Colaboradores 40 horas Semanais:</t>
  </si>
  <si>
    <t xml:space="preserve">E – Número de Colaboradores 20 horas Semanais:</t>
  </si>
  <si>
    <t xml:space="preserve">F – Número de meses de execução contratual:</t>
  </si>
  <si>
    <t xml:space="preserve">SERVIÇOS DE LIMPEZA</t>
  </si>
  <si>
    <t xml:space="preserve">Planilha de Composição de Custos</t>
  </si>
  <si>
    <t xml:space="preserve">Orçamento Sintético</t>
  </si>
  <si>
    <t xml:space="preserve">Descrição do Item</t>
  </si>
  <si>
    <t xml:space="preserve">Custo (R$/mês)</t>
  </si>
  <si>
    <t xml:space="preserve">%</t>
  </si>
  <si>
    <t xml:space="preserve">PREÇO TOTAL MENSAL</t>
  </si>
  <si>
    <t xml:space="preserve">Salário Normativo:</t>
  </si>
  <si>
    <t xml:space="preserve">a) Categoria: Profissional de Serviço de Limpeza cód. 5143</t>
  </si>
  <si>
    <t xml:space="preserve">NÚMERO DE REGISTRO NO MTE: RS000023/2025</t>
  </si>
  <si>
    <t xml:space="preserve">Valor do piso para 220 horas mensais 2025</t>
  </si>
  <si>
    <t xml:space="preserve">Quantitativos</t>
  </si>
  <si>
    <t xml:space="preserve">Mão-de-obra</t>
  </si>
  <si>
    <t xml:space="preserve">Quantidade</t>
  </si>
  <si>
    <t xml:space="preserve">1.1.1 Categoria Profissional de Prestador de Serviços de Limpeza 40hrs</t>
  </si>
  <si>
    <t xml:space="preserve">1.1.2 Categoria Profissional de Prestador de Serviços de Limpeza 20hrs</t>
  </si>
  <si>
    <t xml:space="preserve">Piso da categoria Base </t>
  </si>
  <si>
    <t xml:space="preserve">Adicional de Insalubridade</t>
  </si>
  <si>
    <t xml:space="preserve">Tempo trabalho por mês (Horas) + (DSR) 40hrs</t>
  </si>
  <si>
    <t xml:space="preserve">Piso da categoria  + 4,56% IPCA Base 2018  </t>
  </si>
  <si>
    <t xml:space="preserve">Tempo trabalho por mês (Horas)</t>
  </si>
  <si>
    <t xml:space="preserve">Tempo trabalho por mês (Horas) + (DSR) 20hrs</t>
  </si>
  <si>
    <t xml:space="preserve">Fator de utilização (FU)</t>
  </si>
  <si>
    <t xml:space="preserve">1.1 Mão-de-obra</t>
  </si>
  <si>
    <t xml:space="preserve">Discriminação</t>
  </si>
  <si>
    <t xml:space="preserve">Unidade</t>
  </si>
  <si>
    <t xml:space="preserve">Custo unitário</t>
  </si>
  <si>
    <t xml:space="preserve">Subtotal</t>
  </si>
  <si>
    <r>
      <rPr>
        <b val="true"/>
        <sz val="9"/>
        <rFont val="Arial"/>
        <family val="2"/>
        <charset val="1"/>
      </rPr>
      <t xml:space="preserve">Total </t>
    </r>
    <r>
      <rPr>
        <b val="true"/>
        <u val="single"/>
        <sz val="9"/>
        <rFont val="Arial"/>
        <family val="2"/>
        <charset val="1"/>
      </rPr>
      <t xml:space="preserve">(R$)</t>
    </r>
  </si>
  <si>
    <t xml:space="preserve">Piso da categoria</t>
  </si>
  <si>
    <t xml:space="preserve">mês</t>
  </si>
  <si>
    <t xml:space="preserve">Soma</t>
  </si>
  <si>
    <t xml:space="preserve">Encargos Sociais</t>
  </si>
  <si>
    <t xml:space="preserve">RETENÇÃO</t>
  </si>
  <si>
    <t xml:space="preserve">Total por Funcionário</t>
  </si>
  <si>
    <t xml:space="preserve">Total por Assistente Administrativo</t>
  </si>
  <si>
    <t xml:space="preserve">Total do Efetivo</t>
  </si>
  <si>
    <t xml:space="preserve">homem</t>
  </si>
  <si>
    <t xml:space="preserve">40hrs</t>
  </si>
  <si>
    <t xml:space="preserve">Fator de util.</t>
  </si>
  <si>
    <t xml:space="preserve">20hrs</t>
  </si>
  <si>
    <t xml:space="preserve">1.2. Vale Transporte</t>
  </si>
  <si>
    <t xml:space="preserve">Vale Transporte</t>
  </si>
  <si>
    <t xml:space="preserve">R$</t>
  </si>
  <si>
    <t xml:space="preserve">Dias Trabalhados por mês</t>
  </si>
  <si>
    <t xml:space="preserve">dia</t>
  </si>
  <si>
    <t xml:space="preserve">Funcionário de Atividades Gerais </t>
  </si>
  <si>
    <t xml:space="preserve">vale</t>
  </si>
  <si>
    <t xml:space="preserve">1.3. Plano de Benefício Social  </t>
  </si>
  <si>
    <t xml:space="preserve">Plano de Benefício Social </t>
  </si>
  <si>
    <t xml:space="preserve">unidade</t>
  </si>
  <si>
    <t xml:space="preserve">1.4. Auxílio Alimentação (mensal) – 40hrs</t>
  </si>
  <si>
    <t xml:space="preserve">Auxílio Alimentação Funcionários</t>
  </si>
  <si>
    <t xml:space="preserve">Vale alimentação no valor de R$25,42</t>
  </si>
  <si>
    <t xml:space="preserve">1.5. Auxílio Lanche (mensal) – 20hrs</t>
  </si>
  <si>
    <t xml:space="preserve">Vale alimentação no valor de R$12,71</t>
  </si>
  <si>
    <t xml:space="preserve">2. Uniformes e Equipamentos de Proteção Individual</t>
  </si>
  <si>
    <t xml:space="preserve">2.1. Uniformes e EPIs</t>
  </si>
  <si>
    <t xml:space="preserve">Durabilidade (meses)</t>
  </si>
  <si>
    <t xml:space="preserve">Jaqueta </t>
  </si>
  <si>
    <t xml:space="preserve">Óculos de Proteção</t>
  </si>
  <si>
    <t xml:space="preserve">Protetor Auditivo</t>
  </si>
  <si>
    <t xml:space="preserve">Calça</t>
  </si>
  <si>
    <t xml:space="preserve">Camiseta</t>
  </si>
  <si>
    <t xml:space="preserve">Calçado de proteção </t>
  </si>
  <si>
    <t xml:space="preserve">par</t>
  </si>
  <si>
    <t xml:space="preserve">Calçado de proteção impermeável cano longo</t>
  </si>
  <si>
    <t xml:space="preserve">Luvas látex/neoprene min. 30 cm cano</t>
  </si>
  <si>
    <t xml:space="preserve">Máscara de proteção respiratória </t>
  </si>
  <si>
    <t xml:space="preserve">Cinto de Segurança com Talabarte</t>
  </si>
  <si>
    <r>
      <rPr>
        <sz val="10"/>
        <rFont val="Arial"/>
        <family val="2"/>
        <charset val="1"/>
      </rPr>
      <t xml:space="preserve">Quantidade de trabalhadores </t>
    </r>
    <r>
      <rPr>
        <sz val="7"/>
        <rFont val="Arial"/>
        <family val="2"/>
        <charset val="1"/>
      </rPr>
      <t xml:space="preserve">(concedido 02 uniformes p/colaborador)</t>
    </r>
  </si>
  <si>
    <t xml:space="preserve">2. Custo Mensal com Uniformes e EPIs – 40hrs</t>
  </si>
  <si>
    <t xml:space="preserve">2. Custo Mensal com Uniformes e EPIs – 20hrs</t>
  </si>
  <si>
    <t xml:space="preserve">4. Benefícios e Despesas Indiretas</t>
  </si>
  <si>
    <t xml:space="preserve">Benefícios e despesas indiretas – Limpeza 40hrs</t>
  </si>
  <si>
    <t xml:space="preserve">Benefícios e despesas indiretas – Limpeza 20hrs</t>
  </si>
  <si>
    <t xml:space="preserve">4. Custo Mensal Com BDI</t>
  </si>
  <si>
    <t xml:space="preserve">PREÇO MENSAL COLABORADOR  – 40 HRS</t>
  </si>
  <si>
    <t xml:space="preserve">PREÇO MENSAL COLABORADOR – 20 HRS</t>
  </si>
  <si>
    <t xml:space="preserve">PREÇO ANUAL POR COLABORADOR  – 200HRS</t>
  </si>
  <si>
    <t xml:space="preserve">PREÇO ANUAL POR COLABORADOR  – 100HRS</t>
  </si>
  <si>
    <t xml:space="preserve">PREÇO TOTAL CONTRATO</t>
  </si>
  <si>
    <t xml:space="preserve">Obs: cada empresa deverá prever seus encargos/impostos conforme determina a legislação de sua atividade. </t>
  </si>
  <si>
    <t xml:space="preserve">MESES DE CONTRATO</t>
  </si>
  <si>
    <t xml:space="preserve">VALOR MENSAL</t>
  </si>
  <si>
    <t xml:space="preserve">COLABORADORES</t>
  </si>
  <si>
    <t xml:space="preserve">TOTAL MENSAL</t>
  </si>
  <si>
    <t xml:space="preserve">TOTAL CONTRATO</t>
  </si>
  <si>
    <t xml:space="preserve">Serviços de Limpeza 40 hrs</t>
  </si>
  <si>
    <t xml:space="preserve">Serviços de Limpeza 20 hrs</t>
  </si>
  <si>
    <t xml:space="preserve">Orientações para preenchimento:</t>
  </si>
  <si>
    <t xml:space="preserve">1. Esta planilha é somente um modelo-base e deve ser ajustada conforme cada caso concreto.</t>
  </si>
  <si>
    <t xml:space="preserve">2. Preencher somente células em amarelo</t>
  </si>
  <si>
    <t xml:space="preserve">Composição do BDI - Benefícios e Despesas Indiretas</t>
  </si>
  <si>
    <t xml:space="preserve">1° Quartil</t>
  </si>
  <si>
    <t xml:space="preserve">Médio</t>
  </si>
  <si>
    <t xml:space="preserve">3° Quartil</t>
  </si>
  <si>
    <t xml:space="preserve">Administração Central</t>
  </si>
  <si>
    <t xml:space="preserve">AC</t>
  </si>
  <si>
    <t xml:space="preserve">Seguros/Riscos/Garantias</t>
  </si>
  <si>
    <t xml:space="preserve">SRG</t>
  </si>
  <si>
    <t xml:space="preserve">Lucro</t>
  </si>
  <si>
    <t xml:space="preserve">L</t>
  </si>
  <si>
    <t xml:space="preserve">Despesas Financeiras</t>
  </si>
  <si>
    <t xml:space="preserve">DF</t>
  </si>
  <si>
    <t xml:space="preserve">SELIC</t>
  </si>
  <si>
    <t xml:space="preserve">Tributos - ISS</t>
  </si>
  <si>
    <t xml:space="preserve">T</t>
  </si>
  <si>
    <t xml:space="preserve">DU</t>
  </si>
  <si>
    <t xml:space="preserve">Tributos - PIS/COFINS</t>
  </si>
  <si>
    <t xml:space="preserve">Fórmula para o cálculo do BDI:</t>
  </si>
  <si>
    <t xml:space="preserve">{[(1+AC+SRG) x (1+L) x (1+DF)] / (1-T)} -1</t>
  </si>
  <si>
    <t xml:space="preserve">Resultado do cálculo do BDI:</t>
  </si>
  <si>
    <t xml:space="preserve">AC = taxa representativa das despesas de rateio da administração central</t>
  </si>
  <si>
    <t xml:space="preserve">R = taxa representativa de riscos </t>
  </si>
  <si>
    <t xml:space="preserve">S = taxa representativa de seguros </t>
  </si>
  <si>
    <t xml:space="preserve">G = taxa representativa de garantias </t>
  </si>
  <si>
    <t xml:space="preserve">DF = taxa representativa das despesas financeiras </t>
  </si>
  <si>
    <t xml:space="preserve">L = taxa representativa do lucro ou remuneração </t>
  </si>
  <si>
    <t xml:space="preserve">T = taxa representativa da incidência de tributos </t>
  </si>
  <si>
    <t xml:space="preserve">Prefeitura Municipal de -------------</t>
  </si>
  <si>
    <t xml:space="preserve">Planilha com os horários</t>
  </si>
  <si>
    <t xml:space="preserve">Planilha com os horários dos Porteiros</t>
  </si>
  <si>
    <t xml:space="preserve">Periodicidade: Segunda à Sexta</t>
  </si>
  <si>
    <t xml:space="preserve">Nr. Func. </t>
  </si>
  <si>
    <t xml:space="preserve">Cargo </t>
  </si>
  <si>
    <t xml:space="preserve">Dias </t>
  </si>
  <si>
    <t xml:space="preserve">Entrada </t>
  </si>
  <si>
    <t xml:space="preserve">Saída</t>
  </si>
  <si>
    <t xml:space="preserve">Total Horas</t>
  </si>
  <si>
    <t xml:space="preserve">Limpeza</t>
  </si>
  <si>
    <t xml:space="preserve">Segunda a sexta</t>
  </si>
  <si>
    <t xml:space="preserve">Cargo: Atividades Gerais de Limpeza e Copeiro</t>
  </si>
  <si>
    <t xml:space="preserve">Total de horas por funcionário </t>
  </si>
  <si>
    <t xml:space="preserve">Total de dias por semana </t>
  </si>
  <si>
    <t xml:space="preserve">Total de horas por semana </t>
  </si>
  <si>
    <t xml:space="preserve">Dias úteis semana </t>
  </si>
  <si>
    <t xml:space="preserve">Total de dias com (DSR) Descanso Semanal Remunerado</t>
  </si>
  <si>
    <t xml:space="preserve">Total de horas/dia com (DSR)</t>
  </si>
  <si>
    <t xml:space="preserve">Total de dias no mês (30 dias) </t>
  </si>
  <si>
    <t xml:space="preserve">Total geral de horas mês com (DSR)</t>
  </si>
  <si>
    <t xml:space="preserve">Total geral de horas base mês com (DSR)</t>
  </si>
  <si>
    <t xml:space="preserve">Fator de utilização </t>
  </si>
  <si>
    <t xml:space="preserve">1. Preencha previamente os dados de entrada na planilha 3.CAGED</t>
  </si>
  <si>
    <t xml:space="preserve"> Composição dos Encargos Sociais </t>
  </si>
  <si>
    <t xml:space="preserve">Código</t>
  </si>
  <si>
    <t xml:space="preserve">Descrição</t>
  </si>
  <si>
    <t xml:space="preserve">Valor</t>
  </si>
  <si>
    <t xml:space="preserve">A1</t>
  </si>
  <si>
    <t xml:space="preserve">INSS</t>
  </si>
  <si>
    <t xml:space="preserve">A2</t>
  </si>
  <si>
    <t xml:space="preserve">Salário Educação</t>
  </si>
  <si>
    <t xml:space="preserve">A3</t>
  </si>
  <si>
    <t xml:space="preserve">SAT</t>
  </si>
  <si>
    <t xml:space="preserve">A4</t>
  </si>
  <si>
    <t xml:space="preserve">SESC ou SESI</t>
  </si>
  <si>
    <t xml:space="preserve">A5</t>
  </si>
  <si>
    <t xml:space="preserve">SENAI - SENAC</t>
  </si>
  <si>
    <t xml:space="preserve">A6</t>
  </si>
  <si>
    <t xml:space="preserve">SEBRAE</t>
  </si>
  <si>
    <t xml:space="preserve">A7</t>
  </si>
  <si>
    <t xml:space="preserve">INCRA</t>
  </si>
  <si>
    <t xml:space="preserve">A8</t>
  </si>
  <si>
    <t xml:space="preserve">FGTS</t>
  </si>
  <si>
    <t xml:space="preserve">A</t>
  </si>
  <si>
    <t xml:space="preserve">SOMA GRUPO A</t>
  </si>
  <si>
    <t xml:space="preserve">B1</t>
  </si>
  <si>
    <t xml:space="preserve">13º (décimo terceiro) Salário</t>
  </si>
  <si>
    <t xml:space="preserve">B2</t>
  </si>
  <si>
    <t xml:space="preserve">Férias e Adicional de Férias</t>
  </si>
  <si>
    <t xml:space="preserve">B3</t>
  </si>
  <si>
    <t xml:space="preserve">Incidência grupo A s/13 adicional</t>
  </si>
  <si>
    <t xml:space="preserve">B</t>
  </si>
  <si>
    <t xml:space="preserve">SOMA GRUPO B</t>
  </si>
  <si>
    <t xml:space="preserve">C1</t>
  </si>
  <si>
    <t xml:space="preserve">Aviso Prévio Indenizado</t>
  </si>
  <si>
    <t xml:space="preserve">C2</t>
  </si>
  <si>
    <t xml:space="preserve">Incidência do FGTS sobre o Aviso Prévio Indenizado</t>
  </si>
  <si>
    <t xml:space="preserve">C3</t>
  </si>
  <si>
    <t xml:space="preserve">Multa do FGTS e contribuição social sobre o Aviso Prévio Indenizado</t>
  </si>
  <si>
    <t xml:space="preserve">C4</t>
  </si>
  <si>
    <t xml:space="preserve">Aviso Prévio Trabalhado</t>
  </si>
  <si>
    <t xml:space="preserve">C5</t>
  </si>
  <si>
    <t xml:space="preserve">Incidência de GPS, FGTS e outras contribuições sobre o Aviso Prévio Trabalhado</t>
  </si>
  <si>
    <t xml:space="preserve">C6</t>
  </si>
  <si>
    <t xml:space="preserve">Multa do FGTS e contribuição social sobre o Aviso Prévio Trabalhado</t>
  </si>
  <si>
    <t xml:space="preserve">C</t>
  </si>
  <si>
    <t xml:space="preserve">SOMA GRUPO C</t>
  </si>
  <si>
    <t xml:space="preserve">D1</t>
  </si>
  <si>
    <t xml:space="preserve">Substituto na cobertura de Férias</t>
  </si>
  <si>
    <t xml:space="preserve">D2</t>
  </si>
  <si>
    <t xml:space="preserve">Substituto na cobertura de Ausências por Doença</t>
  </si>
  <si>
    <t xml:space="preserve">D3</t>
  </si>
  <si>
    <t xml:space="preserve">Substituto na cobertura de Ausências Legais</t>
  </si>
  <si>
    <t xml:space="preserve">D4</t>
  </si>
  <si>
    <t xml:space="preserve">Substituto na cobertura de Licença-Paternidade</t>
  </si>
  <si>
    <t xml:space="preserve">D5</t>
  </si>
  <si>
    <t xml:space="preserve">Substituto na cobertura de Ausência por acidente de trabalho</t>
  </si>
  <si>
    <t xml:space="preserve">D6</t>
  </si>
  <si>
    <t xml:space="preserve">Substituto na cobertura de Afastamento Maternidade</t>
  </si>
  <si>
    <t xml:space="preserve">D7</t>
  </si>
  <si>
    <t xml:space="preserve">Substituto na cobertura de Outras ausências (especificar)</t>
  </si>
  <si>
    <t xml:space="preserve">D8</t>
  </si>
  <si>
    <t xml:space="preserve">Incidência grupo A</t>
  </si>
  <si>
    <t xml:space="preserve">D</t>
  </si>
  <si>
    <t xml:space="preserve">SOMA GRUPO D</t>
  </si>
  <si>
    <t xml:space="preserve">SOMA (A+B+C+D)</t>
  </si>
</sst>
</file>

<file path=xl/styles.xml><?xml version="1.0" encoding="utf-8"?>
<styleSheet xmlns="http://schemas.openxmlformats.org/spreadsheetml/2006/main">
  <numFmts count="19">
    <numFmt numFmtId="164" formatCode="General"/>
    <numFmt numFmtId="165" formatCode="_(* #,##0.00_);_(* \(#,##0.00\);_(* \-??_);_(@_)"/>
    <numFmt numFmtId="166" formatCode="0.00"/>
    <numFmt numFmtId="167" formatCode="#,##0.00"/>
    <numFmt numFmtId="168" formatCode="&quot;R$ &quot;#,##0.00"/>
    <numFmt numFmtId="169" formatCode="0%"/>
    <numFmt numFmtId="170" formatCode="0.00%"/>
    <numFmt numFmtId="171" formatCode="&quot;R$ &quot;#,##0.00_);&quot;(R$ &quot;#,##0.00\)"/>
    <numFmt numFmtId="172" formatCode="[$R$-416]\ #,##0.00;[RED]\-[$R$-416]\ #,##0.00"/>
    <numFmt numFmtId="173" formatCode="&quot;R$ &quot;#,##0.00;[RED]&quot;R$ -&quot;#,##0.00"/>
    <numFmt numFmtId="174" formatCode="_-&quot;R$ &quot;* #,##0.00_-;&quot;-R$ &quot;* #,##0.00_-;_-&quot;R$ &quot;* \-??_-;_-@_-"/>
    <numFmt numFmtId="175" formatCode="0"/>
    <numFmt numFmtId="176" formatCode="_(* #,##0_);_(* \(#,##0\);_(* \-??_);_(@_)"/>
    <numFmt numFmtId="177" formatCode="_-[$R$-416]\ * #,##0.00_-;\-[$R$-416]\ * #,##0.00_-;_-[$R$-416]\ * \-??_-;_-@_-"/>
    <numFmt numFmtId="178" formatCode="0.0"/>
    <numFmt numFmtId="179" formatCode="_(* #,##0.0000_);_(* \(#,##0.0000\);_(* \-??_);_(@_)"/>
    <numFmt numFmtId="180" formatCode="_ &quot;R$ &quot;* #,##0.00_ ;_ &quot;R$ &quot;* \-#,##0.00_ ;_ &quot;R$ &quot;* \-??_ ;_ @_ "/>
    <numFmt numFmtId="181" formatCode="# ??/??"/>
    <numFmt numFmtId="182" formatCode="HH:MM"/>
  </numFmts>
  <fonts count="29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4"/>
      <name val="Arial"/>
      <family val="2"/>
      <charset val="1"/>
    </font>
    <font>
      <sz val="11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0"/>
      <name val="Arial"/>
      <family val="0"/>
      <charset val="1"/>
    </font>
    <font>
      <sz val="12"/>
      <name val="Arial"/>
      <family val="2"/>
      <charset val="1"/>
    </font>
    <font>
      <sz val="9"/>
      <name val="Arial"/>
      <family val="2"/>
      <charset val="1"/>
    </font>
    <font>
      <b val="true"/>
      <sz val="9"/>
      <name val="Arial"/>
      <family val="2"/>
      <charset val="1"/>
    </font>
    <font>
      <b val="true"/>
      <u val="single"/>
      <sz val="9"/>
      <name val="Arial"/>
      <family val="2"/>
      <charset val="1"/>
    </font>
    <font>
      <sz val="8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sz val="7"/>
      <name val="Arial"/>
      <family val="2"/>
      <charset val="1"/>
    </font>
    <font>
      <sz val="10"/>
      <color rgb="FFFFFFFF"/>
      <name val="Arial"/>
      <family val="2"/>
      <charset val="1"/>
    </font>
    <font>
      <b val="true"/>
      <sz val="12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2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4"/>
      <color rgb="FF000000"/>
      <name val="Arial"/>
      <family val="0"/>
      <charset val="1"/>
    </font>
    <font>
      <sz val="11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C0C0C0"/>
        <bgColor rgb="FFBFBFBF"/>
      </patternFill>
    </fill>
    <fill>
      <patternFill patternType="solid">
        <fgColor rgb="FFBFBFBF"/>
        <bgColor rgb="FFC0C0C0"/>
      </patternFill>
    </fill>
    <fill>
      <patternFill patternType="solid">
        <fgColor rgb="FFFFF200"/>
        <bgColor rgb="FFFFFF00"/>
      </patternFill>
    </fill>
    <fill>
      <patternFill patternType="solid">
        <fgColor rgb="FFFFFF00"/>
        <bgColor rgb="FFFFF200"/>
      </patternFill>
    </fill>
    <fill>
      <patternFill patternType="solid">
        <fgColor rgb="FFFFFFFF"/>
        <bgColor rgb="FFFFFFCC"/>
      </patternFill>
    </fill>
    <fill>
      <patternFill patternType="solid">
        <fgColor rgb="FFE0EFD4"/>
        <bgColor rgb="FFD9D9D9"/>
      </patternFill>
    </fill>
    <fill>
      <patternFill patternType="solid">
        <fgColor rgb="FF72BF44"/>
        <bgColor rgb="FF339966"/>
      </patternFill>
    </fill>
    <fill>
      <patternFill patternType="solid">
        <fgColor rgb="FF808080"/>
        <bgColor rgb="FF666699"/>
      </patternFill>
    </fill>
    <fill>
      <patternFill patternType="solid">
        <fgColor rgb="FFDDD9C3"/>
        <bgColor rgb="FFD9D9D9"/>
      </patternFill>
    </fill>
    <fill>
      <patternFill patternType="solid">
        <fgColor rgb="FFD9D9D9"/>
        <bgColor rgb="FFDDD9C3"/>
      </patternFill>
    </fill>
    <fill>
      <patternFill patternType="solid">
        <fgColor rgb="FFA6A6A6"/>
        <bgColor rgb="FFBFBFBF"/>
      </patternFill>
    </fill>
  </fills>
  <borders count="50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74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7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8" fillId="3" borderId="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1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9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9" fillId="0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9" fillId="0" borderId="14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9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10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13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4" fillId="0" borderId="14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0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0" fillId="0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0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4" fillId="0" borderId="11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4" fillId="0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9" fillId="0" borderId="12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9" fillId="0" borderId="11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9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9" fillId="0" borderId="1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9" fillId="0" borderId="16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9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1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9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19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71" fontId="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9" fillId="0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9" fillId="4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9" fillId="0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73" fontId="1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73" fontId="1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73" fontId="11" fillId="0" borderId="0" xfId="0" applyFont="true" applyBorder="false" applyAlignment="true" applyProtection="true">
      <alignment horizontal="right" vertical="bottom" textRotation="0" wrapText="false" indent="0" shrinkToFit="false"/>
      <protection locked="false" hidden="false"/>
    </xf>
    <xf numFmtId="165" fontId="9" fillId="0" borderId="2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7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9" fillId="5" borderId="1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2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2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9" fillId="0" borderId="2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5" fontId="9" fillId="0" borderId="2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75" fontId="9" fillId="5" borderId="2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9" fillId="5" borderId="2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9" fillId="0" borderId="2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6" fontId="4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9" fillId="6" borderId="6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6" fontId="9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2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2" borderId="2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2" borderId="1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4" fillId="6" borderId="2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4" fillId="0" borderId="2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4" fillId="6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4" fillId="0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7" fontId="9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9" fillId="0" borderId="2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4" fillId="7" borderId="13" xfId="15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8" borderId="3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8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8" borderId="3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4" fillId="8" borderId="3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4" fillId="8" borderId="3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4" fillId="0" borderId="2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4" fillId="6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4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9" fontId="4" fillId="0" borderId="1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9" fillId="5" borderId="33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9" fontId="4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6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4" fillId="0" borderId="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3" fillId="2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4" fillId="0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4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4" fillId="0" borderId="1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2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2" borderId="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8" fontId="4" fillId="0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4" fillId="0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5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5" borderId="1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3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2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7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4" fontId="4" fillId="0" borderId="13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4" fillId="0" borderId="13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9" fillId="2" borderId="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4" fontId="9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6" fillId="9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9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6" fillId="9" borderId="1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6" fillId="9" borderId="3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16" fillId="9" borderId="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80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3" fillId="2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4" fillId="7" borderId="13" xfId="15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4" fontId="4" fillId="7" borderId="28" xfId="17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4" fontId="4" fillId="0" borderId="28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4" fillId="7" borderId="13" xfId="15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81" fontId="4" fillId="7" borderId="1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4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8" fontId="4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9" fillId="2" borderId="33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9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8" fillId="9" borderId="1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8" fillId="9" borderId="3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16" fillId="9" borderId="6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2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2" borderId="3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2" borderId="1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6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6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4" fillId="7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4" fontId="4" fillId="6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4" fillId="6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9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2" fontId="16" fillId="9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4" fillId="0" borderId="1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3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8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1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7" fillId="0" borderId="37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6" fillId="0" borderId="38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6" fillId="0" borderId="13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20" fillId="0" borderId="2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3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4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6" fillId="5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6" fillId="0" borderId="38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0" fontId="6" fillId="0" borderId="13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0" fontId="20" fillId="0" borderId="2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3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6" fillId="5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6" fillId="5" borderId="13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6" fillId="0" borderId="25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6" fillId="0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4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6" fillId="5" borderId="4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6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4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4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6" fillId="0" borderId="4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4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2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4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11" borderId="1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11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7" fillId="11" borderId="33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6" fillId="0" borderId="41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0" fontId="6" fillId="0" borderId="15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0" fontId="6" fillId="0" borderId="42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82" fontId="22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4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3" fillId="0" borderId="1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4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2" fillId="0" borderId="1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22" fillId="0" borderId="13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2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0" fontId="27" fillId="0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27" fillId="4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28" fillId="0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7" fillId="11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8" fillId="11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28" fillId="11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4" fillId="0" borderId="1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0" fontId="0" fillId="0" borderId="4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12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8" fillId="12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28" fillId="12" borderId="13" xfId="0" applyFont="true" applyBorder="true" applyAlignment="true" applyProtection="false">
      <alignment horizontal="right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FFF99"/>
      <rgbColor rgb="FFBFBFBF"/>
      <rgbColor rgb="FFFF99CC"/>
      <rgbColor rgb="FFCC99FF"/>
      <rgbColor rgb="FFDDD9C3"/>
      <rgbColor rgb="FF3366FF"/>
      <rgbColor rgb="FF33CCCC"/>
      <rgbColor rgb="FF72BF44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1048576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0" ySplit="1" topLeftCell="A20" activePane="bottomLeft" state="frozen"/>
      <selection pane="topLeft" activeCell="A1" activeCellId="0" sqref="A1"/>
      <selection pane="bottomLeft" activeCell="A129" activeCellId="0" sqref="A129"/>
    </sheetView>
  </sheetViews>
  <sheetFormatPr defaultRowHeight="13.2" zeroHeight="false" outlineLevelRow="0" outlineLevelCol="0"/>
  <cols>
    <col collapsed="false" customWidth="true" hidden="false" outlineLevel="0" max="1" min="1" style="1" width="44.45"/>
    <col collapsed="false" customWidth="true" hidden="false" outlineLevel="0" max="2" min="2" style="1" width="16"/>
    <col collapsed="false" customWidth="true" hidden="false" outlineLevel="0" max="3" min="3" style="1" width="16.3"/>
    <col collapsed="false" customWidth="true" hidden="false" outlineLevel="0" max="4" min="4" style="2" width="14.66"/>
    <col collapsed="false" customWidth="true" hidden="false" outlineLevel="0" max="5" min="5" style="2" width="15.44"/>
    <col collapsed="false" customWidth="true" hidden="false" outlineLevel="0" max="6" min="6" style="2" width="16.6"/>
    <col collapsed="false" customWidth="true" hidden="false" outlineLevel="0" max="7" min="7" style="2" width="28.11"/>
    <col collapsed="false" customWidth="true" hidden="true" outlineLevel="0" max="8" min="8" style="1" width="23.88"/>
    <col collapsed="false" customWidth="true" hidden="false" outlineLevel="0" max="9" min="9" style="1" width="14.55"/>
    <col collapsed="false" customWidth="true" hidden="false" outlineLevel="0" max="10" min="10" style="1" width="13.43"/>
    <col collapsed="false" customWidth="true" hidden="false" outlineLevel="0" max="11" min="11" style="1" width="10.58"/>
    <col collapsed="false" customWidth="true" hidden="false" outlineLevel="0" max="1025" min="12" style="1" width="9.13"/>
  </cols>
  <sheetData>
    <row r="1" s="5" customFormat="true" ht="21.75" hidden="false" customHeight="true" outlineLevel="0" collapsed="false">
      <c r="A1" s="3" t="s">
        <v>0</v>
      </c>
      <c r="B1" s="3"/>
      <c r="C1" s="3"/>
      <c r="D1" s="3"/>
      <c r="E1" s="3"/>
      <c r="F1" s="3"/>
      <c r="G1" s="4"/>
    </row>
    <row r="2" s="5" customFormat="true" ht="21.75" hidden="false" customHeight="true" outlineLevel="0" collapsed="false">
      <c r="A2" s="3"/>
      <c r="B2" s="3"/>
      <c r="C2" s="3"/>
      <c r="D2" s="3"/>
      <c r="E2" s="3"/>
      <c r="F2" s="3"/>
      <c r="G2" s="4"/>
    </row>
    <row r="3" s="5" customFormat="true" ht="21.75" hidden="false" customHeight="true" outlineLevel="0" collapsed="false">
      <c r="A3" s="6" t="s">
        <v>1</v>
      </c>
      <c r="B3" s="6"/>
      <c r="C3" s="6"/>
      <c r="D3" s="3"/>
      <c r="E3" s="3"/>
      <c r="F3" s="3"/>
      <c r="G3" s="4"/>
    </row>
    <row r="4" s="5" customFormat="true" ht="21.75" hidden="false" customHeight="true" outlineLevel="0" collapsed="false">
      <c r="A4" s="6" t="s">
        <v>2</v>
      </c>
      <c r="B4" s="6"/>
      <c r="C4" s="6"/>
      <c r="D4" s="3"/>
      <c r="E4" s="3"/>
      <c r="F4" s="3"/>
      <c r="G4" s="4"/>
    </row>
    <row r="5" s="5" customFormat="true" ht="21.75" hidden="false" customHeight="true" outlineLevel="0" collapsed="false">
      <c r="A5" s="6"/>
      <c r="B5" s="6"/>
      <c r="C5" s="6"/>
      <c r="D5" s="3"/>
      <c r="E5" s="3"/>
      <c r="F5" s="3"/>
      <c r="G5" s="4"/>
    </row>
    <row r="6" s="5" customFormat="true" ht="21.75" hidden="false" customHeight="true" outlineLevel="0" collapsed="false">
      <c r="A6" s="7" t="s">
        <v>3</v>
      </c>
      <c r="B6" s="7"/>
      <c r="C6" s="7"/>
      <c r="D6" s="8"/>
      <c r="E6" s="8"/>
      <c r="F6" s="8"/>
      <c r="G6" s="4"/>
    </row>
    <row r="7" s="5" customFormat="true" ht="21.75" hidden="false" customHeight="true" outlineLevel="0" collapsed="false">
      <c r="A7" s="7" t="s">
        <v>4</v>
      </c>
      <c r="B7" s="7"/>
      <c r="C7" s="7"/>
      <c r="D7" s="8" t="s">
        <v>5</v>
      </c>
      <c r="E7" s="8"/>
      <c r="F7" s="8"/>
      <c r="G7" s="4"/>
    </row>
    <row r="8" s="5" customFormat="true" ht="21.75" hidden="false" customHeight="true" outlineLevel="0" collapsed="false">
      <c r="A8" s="7" t="s">
        <v>6</v>
      </c>
      <c r="B8" s="7"/>
      <c r="C8" s="7"/>
      <c r="D8" s="8" t="n">
        <v>2025</v>
      </c>
      <c r="E8" s="8"/>
      <c r="F8" s="8"/>
      <c r="G8" s="4"/>
    </row>
    <row r="9" s="5" customFormat="true" ht="21.75" hidden="false" customHeight="true" outlineLevel="0" collapsed="false">
      <c r="A9" s="7" t="s">
        <v>7</v>
      </c>
      <c r="B9" s="7"/>
      <c r="C9" s="7"/>
      <c r="D9" s="9" t="n">
        <f aca="false">E40</f>
        <v>51</v>
      </c>
      <c r="E9" s="9"/>
      <c r="F9" s="9"/>
      <c r="G9" s="4"/>
    </row>
    <row r="10" s="5" customFormat="true" ht="21.75" hidden="false" customHeight="true" outlineLevel="0" collapsed="false">
      <c r="A10" s="7" t="s">
        <v>8</v>
      </c>
      <c r="B10" s="7"/>
      <c r="C10" s="7"/>
      <c r="D10" s="9" t="n">
        <f aca="false">E41</f>
        <v>2</v>
      </c>
      <c r="E10" s="9"/>
      <c r="F10" s="9"/>
      <c r="G10" s="4"/>
    </row>
    <row r="11" s="5" customFormat="true" ht="21.75" hidden="false" customHeight="true" outlineLevel="0" collapsed="false">
      <c r="A11" s="7" t="s">
        <v>9</v>
      </c>
      <c r="B11" s="7"/>
      <c r="C11" s="7"/>
      <c r="D11" s="8" t="n">
        <v>12</v>
      </c>
      <c r="E11" s="8"/>
      <c r="F11" s="8"/>
      <c r="G11" s="4"/>
    </row>
    <row r="12" s="12" customFormat="true" ht="15" hidden="false" customHeight="true" outlineLevel="0" collapsed="false">
      <c r="A12" s="10" t="s">
        <v>10</v>
      </c>
      <c r="B12" s="10"/>
      <c r="C12" s="10"/>
      <c r="D12" s="10"/>
      <c r="E12" s="10"/>
      <c r="F12" s="10"/>
      <c r="G12" s="11"/>
    </row>
    <row r="13" s="12" customFormat="true" ht="13.2" hidden="false" customHeight="true" outlineLevel="0" collapsed="false">
      <c r="A13" s="10"/>
      <c r="B13" s="10"/>
      <c r="C13" s="10"/>
      <c r="D13" s="10"/>
      <c r="E13" s="10"/>
      <c r="F13" s="10"/>
      <c r="G13" s="11"/>
    </row>
    <row r="14" s="12" customFormat="true" ht="21.75" hidden="false" customHeight="true" outlineLevel="0" collapsed="false">
      <c r="A14" s="13" t="s">
        <v>11</v>
      </c>
      <c r="B14" s="13"/>
      <c r="C14" s="13"/>
      <c r="D14" s="13"/>
      <c r="E14" s="13"/>
      <c r="F14" s="13"/>
      <c r="G14" s="11"/>
    </row>
    <row r="15" s="5" customFormat="true" ht="10.95" hidden="false" customHeight="true" outlineLevel="0" collapsed="false">
      <c r="A15" s="14"/>
      <c r="B15" s="15"/>
      <c r="C15" s="15"/>
      <c r="D15" s="4"/>
      <c r="E15" s="4"/>
      <c r="F15" s="16"/>
      <c r="G15" s="4"/>
    </row>
    <row r="16" s="5" customFormat="true" ht="15.75" hidden="false" customHeight="true" outlineLevel="0" collapsed="false">
      <c r="A16" s="17" t="s">
        <v>12</v>
      </c>
      <c r="B16" s="17"/>
      <c r="C16" s="17"/>
      <c r="D16" s="17"/>
      <c r="E16" s="17"/>
      <c r="F16" s="17"/>
      <c r="G16" s="4"/>
    </row>
    <row r="17" s="5" customFormat="true" ht="15.75" hidden="false" customHeight="true" outlineLevel="0" collapsed="false">
      <c r="A17" s="18" t="s">
        <v>13</v>
      </c>
      <c r="B17" s="19"/>
      <c r="C17" s="19"/>
      <c r="D17" s="20"/>
      <c r="E17" s="21" t="s">
        <v>14</v>
      </c>
      <c r="F17" s="22" t="s">
        <v>15</v>
      </c>
      <c r="G17" s="4"/>
    </row>
    <row r="18" s="29" customFormat="true" ht="15.75" hidden="false" customHeight="true" outlineLevel="0" collapsed="false">
      <c r="A18" s="23" t="str">
        <f aca="false">A53</f>
        <v>1.1 Mão-de-obra</v>
      </c>
      <c r="B18" s="24"/>
      <c r="C18" s="25"/>
      <c r="D18" s="25"/>
      <c r="E18" s="26" t="n">
        <f aca="false">E19+E20+E21+E22</f>
        <v>4053.3442</v>
      </c>
      <c r="F18" s="27" t="n">
        <f aca="false">IFERROR(E18/$E$31,0)</f>
        <v>0.493019757375816</v>
      </c>
      <c r="G18" s="28"/>
    </row>
    <row r="19" s="5" customFormat="true" ht="15.75" hidden="false" customHeight="true" outlineLevel="0" collapsed="false">
      <c r="A19" s="30" t="str">
        <f aca="false">A40</f>
        <v>1.1.1 Categoria Profissional de Prestador de Serviços de Limpeza 40hrs</v>
      </c>
      <c r="B19" s="31"/>
      <c r="C19" s="32"/>
      <c r="D19" s="32"/>
      <c r="E19" s="33" t="n">
        <f aca="false">F65</f>
        <v>3444.06</v>
      </c>
      <c r="F19" s="34" t="n">
        <f aca="false">IFERROR(E19/$E$31,0)</f>
        <v>0.418910791140746</v>
      </c>
      <c r="G19" s="4"/>
    </row>
    <row r="20" s="5" customFormat="true" ht="15.75" hidden="false" customHeight="true" outlineLevel="0" collapsed="false">
      <c r="A20" s="35" t="str">
        <f aca="false">A70</f>
        <v>1.2. Vale Transporte</v>
      </c>
      <c r="B20" s="31"/>
      <c r="C20" s="32"/>
      <c r="D20" s="32"/>
      <c r="E20" s="33" t="n">
        <f aca="false">F76</f>
        <v>152.79</v>
      </c>
      <c r="F20" s="34" t="n">
        <f aca="false">IFERROR(E20/$E$31,0)</f>
        <v>0.0185842812780249</v>
      </c>
      <c r="G20" s="4"/>
    </row>
    <row r="21" s="5" customFormat="true" ht="15.75" hidden="false" customHeight="true" outlineLevel="0" collapsed="false">
      <c r="A21" s="35" t="str">
        <f aca="false">A78</f>
        <v>1.3. Plano de Benefício Social</v>
      </c>
      <c r="B21" s="31"/>
      <c r="C21" s="32"/>
      <c r="D21" s="32"/>
      <c r="E21" s="33" t="n">
        <f aca="false">F82</f>
        <v>24.1</v>
      </c>
      <c r="F21" s="34" t="n">
        <f aca="false">IFERROR(E21/$E$31,0)</f>
        <v>0.00293135138949146</v>
      </c>
      <c r="G21" s="4"/>
    </row>
    <row r="22" s="5" customFormat="true" ht="15.75" hidden="false" customHeight="true" outlineLevel="0" collapsed="false">
      <c r="A22" s="35" t="str">
        <f aca="false">A84</f>
        <v>1.4. Auxílio Alimentação (mensal) – 40hrs</v>
      </c>
      <c r="B22" s="31"/>
      <c r="C22" s="32"/>
      <c r="D22" s="32"/>
      <c r="E22" s="33" t="n">
        <f aca="false">F87</f>
        <v>432.3942</v>
      </c>
      <c r="F22" s="34" t="n">
        <f aca="false">IFERROR(E22/$E$31,0)</f>
        <v>0.052593333567554</v>
      </c>
      <c r="G22" s="4"/>
    </row>
    <row r="23" s="5" customFormat="true" ht="15.75" hidden="false" customHeight="true" outlineLevel="0" collapsed="false">
      <c r="A23" s="30" t="str">
        <f aca="false">A115</f>
        <v>2. Custo Mensal com Uniformes e EPIs – 40hrs</v>
      </c>
      <c r="B23" s="31"/>
      <c r="C23" s="32"/>
      <c r="D23" s="32"/>
      <c r="E23" s="36" t="n">
        <f aca="false">F115</f>
        <v>188.181818181818</v>
      </c>
      <c r="F23" s="27" t="n">
        <f aca="false">IFERROR(E23/$E$31,0)</f>
        <v>0.0228890885561951</v>
      </c>
      <c r="G23" s="4"/>
    </row>
    <row r="24" s="5" customFormat="true" ht="15.75" hidden="false" customHeight="true" outlineLevel="0" collapsed="false">
      <c r="A24" s="30" t="str">
        <f aca="false">A53</f>
        <v>1.1 Mão-de-obra</v>
      </c>
      <c r="B24" s="31"/>
      <c r="C24" s="32"/>
      <c r="D24" s="32"/>
      <c r="E24" s="36" t="n">
        <f aca="false">E25+E26+E27+E28</f>
        <v>2115.1171</v>
      </c>
      <c r="F24" s="27" t="n">
        <f aca="false">IFERROR(E24/$E$31,0)</f>
        <v>0.257267695021666</v>
      </c>
      <c r="G24" s="4"/>
    </row>
    <row r="25" s="5" customFormat="true" ht="15.75" hidden="false" customHeight="true" outlineLevel="0" collapsed="false">
      <c r="A25" s="30" t="str">
        <f aca="false">A41</f>
        <v>1.1.2 Categoria Profissional de Prestador de Serviços de Limpeza 20hrs</v>
      </c>
      <c r="B25" s="31"/>
      <c r="C25" s="32"/>
      <c r="D25" s="32"/>
      <c r="E25" s="37" t="n">
        <f aca="false">F66</f>
        <v>1722.03</v>
      </c>
      <c r="F25" s="34" t="n">
        <f aca="false">IFERROR(E25/$E$31,0)</f>
        <v>0.209455395570373</v>
      </c>
      <c r="G25" s="4"/>
    </row>
    <row r="26" s="5" customFormat="true" ht="15.75" hidden="false" customHeight="true" outlineLevel="0" collapsed="false">
      <c r="A26" s="35" t="str">
        <f aca="false">A20</f>
        <v>1.2. Vale Transporte</v>
      </c>
      <c r="B26" s="31"/>
      <c r="C26" s="32"/>
      <c r="D26" s="32"/>
      <c r="E26" s="33" t="n">
        <f aca="false">E20</f>
        <v>152.79</v>
      </c>
      <c r="F26" s="34" t="n">
        <f aca="false">IFERROR(E26/$E$31,0)</f>
        <v>0.0185842812780249</v>
      </c>
      <c r="G26" s="4"/>
    </row>
    <row r="27" s="29" customFormat="true" ht="15.75" hidden="false" customHeight="true" outlineLevel="0" collapsed="false">
      <c r="A27" s="38" t="str">
        <f aca="false">A21</f>
        <v>1.3. Plano de Benefício Social</v>
      </c>
      <c r="B27" s="38"/>
      <c r="C27" s="38"/>
      <c r="D27" s="25"/>
      <c r="E27" s="39" t="n">
        <f aca="false">E21</f>
        <v>24.1</v>
      </c>
      <c r="F27" s="34" t="n">
        <f aca="false">IFERROR(E27/$E$31,0)</f>
        <v>0.00293135138949146</v>
      </c>
      <c r="G27" s="28"/>
    </row>
    <row r="28" s="29" customFormat="true" ht="15.75" hidden="false" customHeight="true" outlineLevel="0" collapsed="false">
      <c r="A28" s="38" t="str">
        <f aca="false">A89</f>
        <v>1.5. Auxílio Lanche (mensal) – 20hrs</v>
      </c>
      <c r="B28" s="40"/>
      <c r="C28" s="40"/>
      <c r="D28" s="25"/>
      <c r="E28" s="39" t="n">
        <f aca="false">F92</f>
        <v>216.1971</v>
      </c>
      <c r="F28" s="34" t="n">
        <f aca="false">IFERROR(E28/$E$31,0)</f>
        <v>0.026296666783777</v>
      </c>
      <c r="G28" s="28"/>
    </row>
    <row r="29" s="29" customFormat="true" ht="15.75" hidden="false" customHeight="true" outlineLevel="0" collapsed="false">
      <c r="A29" s="41" t="str">
        <f aca="false">A116</f>
        <v>2. Custo Mensal com Uniformes e EPIs – 20hrs</v>
      </c>
      <c r="B29" s="40"/>
      <c r="C29" s="40"/>
      <c r="D29" s="25"/>
      <c r="E29" s="26" t="n">
        <f aca="false">F113</f>
        <v>94.0909090909092</v>
      </c>
      <c r="F29" s="27" t="n">
        <f aca="false">IFERROR(E29/$E$31,0)</f>
        <v>0.0114445442780976</v>
      </c>
      <c r="G29" s="28"/>
    </row>
    <row r="30" s="29" customFormat="true" ht="15.75" hidden="false" customHeight="true" outlineLevel="0" collapsed="false">
      <c r="A30" s="38" t="str">
        <f aca="false">A118</f>
        <v>4. Benefícios e Despesas Indiretas</v>
      </c>
      <c r="B30" s="42"/>
      <c r="C30" s="25"/>
      <c r="D30" s="25"/>
      <c r="E30" s="43" t="n">
        <f aca="false">E122</f>
        <v>1770.73</v>
      </c>
      <c r="F30" s="27" t="n">
        <f aca="false">IFERROR(E30/$E$31,0)</f>
        <v>0.215378914768225</v>
      </c>
      <c r="G30" s="28"/>
    </row>
    <row r="31" s="5" customFormat="true" ht="15.75" hidden="false" customHeight="true" outlineLevel="0" collapsed="false">
      <c r="A31" s="44" t="s">
        <v>16</v>
      </c>
      <c r="B31" s="45"/>
      <c r="C31" s="46"/>
      <c r="D31" s="46"/>
      <c r="E31" s="47" t="n">
        <f aca="false">E18+E23+E24+E29+E30</f>
        <v>8221.46402727273</v>
      </c>
      <c r="F31" s="48" t="n">
        <f aca="false">F18+F23+F24+F29+F30</f>
        <v>1</v>
      </c>
      <c r="G31" s="4"/>
    </row>
    <row r="32" s="5" customFormat="true" ht="15.75" hidden="false" customHeight="true" outlineLevel="0" collapsed="false">
      <c r="A32" s="49" t="s">
        <v>17</v>
      </c>
      <c r="B32" s="49"/>
      <c r="C32" s="28"/>
      <c r="D32" s="28"/>
      <c r="E32" s="50"/>
      <c r="F32" s="51"/>
      <c r="G32" s="4"/>
    </row>
    <row r="33" s="5" customFormat="true" ht="15.75" hidden="false" customHeight="true" outlineLevel="0" collapsed="false">
      <c r="A33" s="49" t="s">
        <v>18</v>
      </c>
      <c r="C33" s="28"/>
      <c r="D33" s="52" t="n">
        <v>1653.58</v>
      </c>
      <c r="E33" s="50"/>
      <c r="F33" s="53"/>
      <c r="G33" s="4"/>
    </row>
    <row r="34" s="5" customFormat="true" ht="15.75" hidden="true" customHeight="true" outlineLevel="0" collapsed="false">
      <c r="A34" s="54"/>
      <c r="B34" s="49"/>
      <c r="C34" s="28"/>
      <c r="D34" s="28"/>
      <c r="E34" s="50"/>
      <c r="F34" s="53"/>
      <c r="G34" s="4"/>
    </row>
    <row r="35" s="5" customFormat="true" ht="15.75" hidden="false" customHeight="true" outlineLevel="0" collapsed="false">
      <c r="A35" s="54" t="s">
        <v>19</v>
      </c>
      <c r="B35" s="54"/>
      <c r="C35" s="55"/>
      <c r="D35" s="54"/>
      <c r="E35" s="54"/>
      <c r="G35" s="54"/>
      <c r="H35" s="56"/>
      <c r="I35" s="56"/>
    </row>
    <row r="36" s="5" customFormat="true" ht="15.75" hidden="false" customHeight="true" outlineLevel="0" collapsed="false">
      <c r="A36" s="54" t="s">
        <v>20</v>
      </c>
      <c r="B36" s="54"/>
      <c r="C36" s="55"/>
      <c r="D36" s="54"/>
      <c r="E36" s="54"/>
      <c r="G36" s="54"/>
      <c r="H36" s="57" t="n">
        <f aca="false">C36/220</f>
        <v>0</v>
      </c>
      <c r="I36" s="58"/>
    </row>
    <row r="37" customFormat="false" ht="13.8" hidden="false" customHeight="false" outlineLevel="0" collapsed="false"/>
    <row r="38" s="5" customFormat="true" ht="15" hidden="false" customHeight="true" outlineLevel="0" collapsed="false">
      <c r="A38" s="17" t="s">
        <v>21</v>
      </c>
      <c r="B38" s="17"/>
      <c r="C38" s="17"/>
      <c r="D38" s="17"/>
      <c r="E38" s="17"/>
      <c r="F38" s="2"/>
      <c r="G38" s="4"/>
    </row>
    <row r="39" s="5" customFormat="true" ht="15" hidden="false" customHeight="true" outlineLevel="0" collapsed="false">
      <c r="A39" s="59" t="s">
        <v>22</v>
      </c>
      <c r="B39" s="59"/>
      <c r="C39" s="59"/>
      <c r="D39" s="59"/>
      <c r="E39" s="60" t="s">
        <v>23</v>
      </c>
      <c r="F39" s="2"/>
      <c r="G39" s="4"/>
    </row>
    <row r="40" s="5" customFormat="true" ht="15" hidden="false" customHeight="true" outlineLevel="0" collapsed="false">
      <c r="A40" s="61" t="s">
        <v>24</v>
      </c>
      <c r="B40" s="61"/>
      <c r="C40" s="61"/>
      <c r="D40" s="61"/>
      <c r="E40" s="62" t="n">
        <v>51</v>
      </c>
      <c r="F40" s="2" t="str">
        <f aca="false">IF(E40&gt;=0,"CORRETO","INCORRETO")</f>
        <v>CORRETO</v>
      </c>
      <c r="G40" s="4"/>
    </row>
    <row r="41" s="5" customFormat="true" ht="15" hidden="false" customHeight="true" outlineLevel="0" collapsed="false">
      <c r="A41" s="61" t="s">
        <v>25</v>
      </c>
      <c r="B41" s="61"/>
      <c r="C41" s="61"/>
      <c r="D41" s="61"/>
      <c r="E41" s="62" t="n">
        <v>2</v>
      </c>
      <c r="F41" s="2" t="str">
        <f aca="false">IF(E41&gt;=0,"CORRETO","INCORRETO")</f>
        <v>CORRETO</v>
      </c>
      <c r="G41" s="4"/>
    </row>
    <row r="42" s="5" customFormat="true" ht="15" hidden="false" customHeight="true" outlineLevel="0" collapsed="false">
      <c r="A42" s="63" t="s">
        <v>26</v>
      </c>
      <c r="B42" s="64"/>
      <c r="C42" s="64"/>
      <c r="D42" s="65"/>
      <c r="E42" s="66" t="n">
        <f aca="false">D33</f>
        <v>1653.58</v>
      </c>
      <c r="F42" s="2"/>
      <c r="G42" s="4"/>
    </row>
    <row r="43" s="5" customFormat="true" ht="15" hidden="false" customHeight="true" outlineLevel="0" collapsed="false">
      <c r="A43" s="63" t="s">
        <v>27</v>
      </c>
      <c r="B43" s="64"/>
      <c r="C43" s="64"/>
      <c r="D43" s="65"/>
      <c r="E43" s="67" t="n">
        <v>40</v>
      </c>
      <c r="F43" s="2"/>
      <c r="G43" s="4"/>
    </row>
    <row r="44" s="5" customFormat="true" ht="15" hidden="false" customHeight="true" outlineLevel="0" collapsed="false">
      <c r="A44" s="63" t="s">
        <v>28</v>
      </c>
      <c r="B44" s="64"/>
      <c r="C44" s="64"/>
      <c r="D44" s="65"/>
      <c r="E44" s="67" t="n">
        <f aca="false">'5 Horários'!M15</f>
        <v>200</v>
      </c>
      <c r="F44" s="2"/>
    </row>
    <row r="45" s="5" customFormat="true" ht="15" hidden="true" customHeight="true" outlineLevel="0" collapsed="false">
      <c r="A45" s="23" t="e">
        <f aca="false">+#REF!</f>
        <v>#REF!</v>
      </c>
      <c r="B45" s="68"/>
      <c r="C45" s="68"/>
      <c r="D45" s="69"/>
      <c r="E45" s="70" t="n">
        <v>0</v>
      </c>
      <c r="F45" s="2"/>
    </row>
    <row r="46" s="5" customFormat="true" ht="15" hidden="true" customHeight="true" outlineLevel="0" collapsed="false">
      <c r="A46" s="63" t="s">
        <v>29</v>
      </c>
      <c r="B46" s="68"/>
      <c r="C46" s="68"/>
      <c r="D46" s="69"/>
      <c r="E46" s="71" t="n">
        <f aca="false">1354.21*1.0456</f>
        <v>1415.961976</v>
      </c>
      <c r="F46" s="2"/>
    </row>
    <row r="47" s="5" customFormat="true" ht="15" hidden="true" customHeight="true" outlineLevel="0" collapsed="false">
      <c r="A47" s="72" t="s">
        <v>30</v>
      </c>
      <c r="B47" s="68"/>
      <c r="C47" s="68"/>
      <c r="D47" s="69"/>
      <c r="E47" s="70" t="n">
        <v>200</v>
      </c>
      <c r="F47" s="2"/>
      <c r="G47" s="4"/>
    </row>
    <row r="48" s="5" customFormat="true" ht="15" hidden="false" customHeight="true" outlineLevel="0" collapsed="false">
      <c r="A48" s="63" t="s">
        <v>31</v>
      </c>
      <c r="B48" s="68"/>
      <c r="C48" s="68"/>
      <c r="D48" s="69"/>
      <c r="E48" s="73" t="n">
        <f aca="false">'5 Horários'!F15</f>
        <v>100</v>
      </c>
      <c r="F48" s="2"/>
      <c r="G48" s="4"/>
    </row>
    <row r="49" s="5" customFormat="true" ht="13.8" hidden="false" customHeight="false" outlineLevel="0" collapsed="false">
      <c r="A49" s="2"/>
      <c r="B49" s="2"/>
      <c r="C49" s="2"/>
      <c r="D49" s="74"/>
      <c r="E49" s="75"/>
      <c r="F49" s="1"/>
      <c r="G49" s="4"/>
    </row>
    <row r="50" s="29" customFormat="true" ht="15.75" hidden="false" customHeight="true" outlineLevel="0" collapsed="false">
      <c r="A50" s="76" t="s">
        <v>32</v>
      </c>
      <c r="B50" s="77" t="n">
        <f aca="false">'5 Horários'!M17</f>
        <v>0.909090909090909</v>
      </c>
      <c r="C50" s="28"/>
      <c r="D50" s="78"/>
      <c r="E50" s="79"/>
      <c r="G50" s="28"/>
    </row>
    <row r="51" s="29" customFormat="true" ht="15.75" hidden="false" customHeight="true" outlineLevel="0" collapsed="false">
      <c r="A51" s="76" t="s">
        <v>32</v>
      </c>
      <c r="B51" s="77" t="n">
        <f aca="false">'5 Horários'!F17</f>
        <v>0.454545454545455</v>
      </c>
      <c r="C51" s="28"/>
      <c r="D51" s="78"/>
      <c r="E51" s="79"/>
      <c r="G51" s="28"/>
    </row>
    <row r="52" s="5" customFormat="true" ht="15.75" hidden="false" customHeight="true" outlineLevel="0" collapsed="false">
      <c r="A52" s="2"/>
      <c r="B52" s="2"/>
      <c r="C52" s="2"/>
      <c r="D52" s="74"/>
      <c r="E52" s="75"/>
      <c r="F52" s="1"/>
      <c r="G52" s="4"/>
    </row>
    <row r="53" customFormat="false" ht="13.2" hidden="false" customHeight="true" outlineLevel="0" collapsed="false">
      <c r="A53" s="29" t="s">
        <v>33</v>
      </c>
    </row>
    <row r="54" customFormat="false" ht="13.95" hidden="false" customHeight="true" outlineLevel="0" collapsed="false">
      <c r="A54" s="80" t="str">
        <f aca="false">A40</f>
        <v>1.1.1 Categoria Profissional de Prestador de Serviços de Limpeza 40hrs</v>
      </c>
      <c r="B54" s="80"/>
      <c r="C54" s="80"/>
      <c r="D54" s="80"/>
      <c r="E54" s="80"/>
      <c r="F54" s="80"/>
    </row>
    <row r="55" customFormat="false" ht="13.95" hidden="false" customHeight="true" outlineLevel="0" collapsed="false">
      <c r="A55" s="80" t="str">
        <f aca="false">A41</f>
        <v>1.1.2 Categoria Profissional de Prestador de Serviços de Limpeza 20hrs</v>
      </c>
      <c r="B55" s="80"/>
      <c r="C55" s="80"/>
      <c r="D55" s="80"/>
      <c r="E55" s="80"/>
      <c r="F55" s="80"/>
    </row>
    <row r="56" customFormat="false" ht="13.95" hidden="false" customHeight="true" outlineLevel="0" collapsed="false">
      <c r="A56" s="81" t="s">
        <v>34</v>
      </c>
      <c r="B56" s="82" t="s">
        <v>35</v>
      </c>
      <c r="C56" s="82" t="s">
        <v>23</v>
      </c>
      <c r="D56" s="83" t="s">
        <v>36</v>
      </c>
      <c r="E56" s="83" t="s">
        <v>37</v>
      </c>
      <c r="F56" s="84" t="s">
        <v>38</v>
      </c>
    </row>
    <row r="57" customFormat="false" ht="13.2" hidden="false" customHeight="true" outlineLevel="0" collapsed="false">
      <c r="A57" s="85" t="s">
        <v>39</v>
      </c>
      <c r="B57" s="86" t="s">
        <v>40</v>
      </c>
      <c r="C57" s="86" t="n">
        <v>1</v>
      </c>
      <c r="D57" s="87" t="n">
        <f aca="false">E42</f>
        <v>1653.58</v>
      </c>
      <c r="E57" s="88" t="n">
        <f aca="false">C57*D57</f>
        <v>1653.58</v>
      </c>
    </row>
    <row r="58" customFormat="false" ht="13.2" hidden="false" customHeight="false" outlineLevel="0" collapsed="false">
      <c r="A58" s="89" t="s">
        <v>27</v>
      </c>
      <c r="B58" s="90" t="s">
        <v>15</v>
      </c>
      <c r="C58" s="91" t="n">
        <f aca="false">E43</f>
        <v>40</v>
      </c>
      <c r="D58" s="92" t="n">
        <f aca="false">SUM(E57:E57)</f>
        <v>1653.58</v>
      </c>
      <c r="E58" s="92" t="n">
        <f aca="false">C58*D58/100</f>
        <v>661.432</v>
      </c>
      <c r="H58" s="85" t="s">
        <v>39</v>
      </c>
    </row>
    <row r="59" customFormat="false" ht="13.2" hidden="false" customHeight="false" outlineLevel="0" collapsed="false">
      <c r="A59" s="93" t="s">
        <v>41</v>
      </c>
      <c r="B59" s="94"/>
      <c r="C59" s="94"/>
      <c r="D59" s="95"/>
      <c r="E59" s="96" t="n">
        <f aca="false">SUM(E57:E58)</f>
        <v>2315.012</v>
      </c>
      <c r="H59" s="97" t="s">
        <v>41</v>
      </c>
    </row>
    <row r="60" customFormat="false" ht="12.8" hidden="false" customHeight="false" outlineLevel="0" collapsed="false">
      <c r="A60" s="89" t="s">
        <v>42</v>
      </c>
      <c r="B60" s="90" t="s">
        <v>15</v>
      </c>
      <c r="C60" s="98" t="n">
        <f aca="false">'8. Encargos Sociais'!C38*100</f>
        <v>63.6475811111111</v>
      </c>
      <c r="D60" s="92" t="n">
        <f aca="false">E59</f>
        <v>2315.012</v>
      </c>
      <c r="E60" s="92" t="n">
        <f aca="false">D60*C60/100</f>
        <v>1473.44914043196</v>
      </c>
      <c r="H60" s="89" t="s">
        <v>42</v>
      </c>
      <c r="I60" s="99"/>
    </row>
    <row r="61" customFormat="false" ht="12.8" hidden="true" customHeight="false" outlineLevel="0" collapsed="false">
      <c r="A61" s="100" t="s">
        <v>43</v>
      </c>
      <c r="B61" s="101" t="s">
        <v>15</v>
      </c>
      <c r="C61" s="102" t="e">
        <f aca="false">#REF!*100</f>
        <v>#REF!</v>
      </c>
      <c r="D61" s="103" t="n">
        <f aca="false">E59*E65</f>
        <v>2104.55636363636</v>
      </c>
      <c r="E61" s="104" t="e">
        <f aca="false">D61*C61/100</f>
        <v>#REF!</v>
      </c>
      <c r="H61" s="89"/>
      <c r="I61" s="99"/>
    </row>
    <row r="62" customFormat="false" ht="12.8" hidden="true" customHeight="false" outlineLevel="0" collapsed="false">
      <c r="A62" s="100" t="s">
        <v>43</v>
      </c>
      <c r="B62" s="101" t="s">
        <v>15</v>
      </c>
      <c r="C62" s="102" t="e">
        <f aca="false">C61</f>
        <v>#REF!</v>
      </c>
      <c r="D62" s="103" t="n">
        <f aca="false">E59*E66</f>
        <v>1052.27818181818</v>
      </c>
      <c r="E62" s="104" t="e">
        <f aca="false">D62*C62/100</f>
        <v>#REF!</v>
      </c>
      <c r="H62" s="89"/>
      <c r="I62" s="99"/>
    </row>
    <row r="63" customFormat="false" ht="13.2" hidden="false" customHeight="false" outlineLevel="0" collapsed="false">
      <c r="A63" s="93" t="s">
        <v>44</v>
      </c>
      <c r="B63" s="94"/>
      <c r="C63" s="94"/>
      <c r="D63" s="95"/>
      <c r="E63" s="105" t="n">
        <f aca="false">E59+E60</f>
        <v>3788.46114043195</v>
      </c>
      <c r="H63" s="97" t="s">
        <v>45</v>
      </c>
    </row>
    <row r="64" customFormat="false" ht="12.8" hidden="false" customHeight="false" outlineLevel="0" collapsed="false">
      <c r="A64" s="89" t="s">
        <v>46</v>
      </c>
      <c r="B64" s="90" t="s">
        <v>47</v>
      </c>
      <c r="C64" s="106" t="n">
        <v>1</v>
      </c>
      <c r="D64" s="92" t="n">
        <f aca="false">E63</f>
        <v>3788.46114043195</v>
      </c>
      <c r="E64" s="92" t="n">
        <f aca="false">C64*D64</f>
        <v>3788.46114043195</v>
      </c>
      <c r="G64" s="4"/>
      <c r="H64" s="89" t="s">
        <v>46</v>
      </c>
    </row>
    <row r="65" customFormat="false" ht="13.95" hidden="false" customHeight="true" outlineLevel="0" collapsed="false">
      <c r="A65" s="107"/>
      <c r="C65" s="108" t="s">
        <v>48</v>
      </c>
      <c r="D65" s="109" t="s">
        <v>49</v>
      </c>
      <c r="E65" s="110" t="n">
        <f aca="false">$B$50</f>
        <v>0.909090909090909</v>
      </c>
      <c r="F65" s="111" t="n">
        <f aca="false">ROUND(E64*E65,2)</f>
        <v>3444.06</v>
      </c>
      <c r="G65" s="4"/>
    </row>
    <row r="66" customFormat="false" ht="13.95" hidden="false" customHeight="true" outlineLevel="0" collapsed="false">
      <c r="A66" s="107"/>
      <c r="C66" s="108" t="s">
        <v>50</v>
      </c>
      <c r="D66" s="109" t="s">
        <v>49</v>
      </c>
      <c r="E66" s="110" t="n">
        <f aca="false">'5 Horários'!F17</f>
        <v>0.454545454545455</v>
      </c>
      <c r="F66" s="111" t="n">
        <f aca="false">ROUND(E64*E66,2)</f>
        <v>1722.03</v>
      </c>
      <c r="G66" s="4"/>
    </row>
    <row r="67" customFormat="false" ht="13.95" hidden="false" customHeight="true" outlineLevel="0" collapsed="false">
      <c r="A67" s="112"/>
      <c r="B67" s="112"/>
      <c r="C67" s="112"/>
      <c r="D67" s="112"/>
      <c r="E67" s="113"/>
      <c r="F67" s="114"/>
      <c r="G67" s="4"/>
      <c r="I67" s="99"/>
    </row>
    <row r="68" customFormat="false" ht="11.25" hidden="false" customHeight="true" outlineLevel="0" collapsed="false">
      <c r="A68" s="112"/>
      <c r="B68" s="112"/>
      <c r="C68" s="112"/>
      <c r="D68" s="112"/>
    </row>
    <row r="69" customFormat="false" ht="11.25" hidden="false" customHeight="true" outlineLevel="0" collapsed="false">
      <c r="A69" s="112"/>
      <c r="B69" s="112"/>
      <c r="C69" s="112"/>
      <c r="D69" s="112"/>
    </row>
    <row r="70" customFormat="false" ht="11.25" hidden="false" customHeight="true" outlineLevel="0" collapsed="false">
      <c r="A70" s="29" t="s">
        <v>51</v>
      </c>
      <c r="B70" s="108"/>
      <c r="D70" s="1"/>
      <c r="E70" s="115"/>
      <c r="I70" s="116"/>
    </row>
    <row r="71" customFormat="false" ht="15" hidden="false" customHeight="true" outlineLevel="0" collapsed="false">
      <c r="A71" s="117" t="s">
        <v>34</v>
      </c>
      <c r="B71" s="82" t="s">
        <v>35</v>
      </c>
      <c r="C71" s="82" t="s">
        <v>23</v>
      </c>
      <c r="D71" s="83" t="s">
        <v>36</v>
      </c>
      <c r="E71" s="83" t="s">
        <v>37</v>
      </c>
      <c r="F71" s="84" t="s">
        <v>38</v>
      </c>
      <c r="I71" s="116"/>
    </row>
    <row r="72" customFormat="false" ht="15" hidden="false" customHeight="true" outlineLevel="0" collapsed="false">
      <c r="A72" s="89" t="s">
        <v>52</v>
      </c>
      <c r="B72" s="90" t="s">
        <v>53</v>
      </c>
      <c r="C72" s="118" t="n">
        <v>2</v>
      </c>
      <c r="D72" s="119" t="n">
        <v>6</v>
      </c>
      <c r="E72" s="120"/>
      <c r="I72" s="116"/>
    </row>
    <row r="73" customFormat="false" ht="15" hidden="false" customHeight="true" outlineLevel="0" collapsed="false">
      <c r="A73" s="89" t="s">
        <v>54</v>
      </c>
      <c r="B73" s="90" t="s">
        <v>55</v>
      </c>
      <c r="C73" s="1" t="n">
        <v>21</v>
      </c>
      <c r="D73" s="120"/>
      <c r="E73" s="120"/>
      <c r="I73" s="116"/>
    </row>
    <row r="74" customFormat="false" ht="15" hidden="false" customHeight="true" outlineLevel="0" collapsed="false">
      <c r="A74" s="89" t="s">
        <v>56</v>
      </c>
      <c r="B74" s="90" t="s">
        <v>57</v>
      </c>
      <c r="C74" s="121" t="n">
        <f aca="false">C72*C73</f>
        <v>42</v>
      </c>
      <c r="D74" s="122" t="n">
        <f aca="false">C74*D72</f>
        <v>252</v>
      </c>
      <c r="E74" s="120" t="n">
        <f aca="false">ROUND(D74-(6%*E57),2)</f>
        <v>152.79</v>
      </c>
      <c r="I74" s="116"/>
    </row>
    <row r="75" customFormat="false" ht="15" hidden="true" customHeight="true" outlineLevel="0" collapsed="false">
      <c r="A75" s="85"/>
      <c r="B75" s="86" t="s">
        <v>57</v>
      </c>
      <c r="C75" s="121" t="n">
        <f aca="false">$C$165*2*(C52)</f>
        <v>0</v>
      </c>
      <c r="D75" s="122" t="str">
        <f aca="false">IFERROR((($C$165*2*$D$164)-(E40*0.06*C73/26))/($C$165*2),"-")</f>
        <v>-</v>
      </c>
      <c r="E75" s="122" t="str">
        <f aca="false">IFERROR(C75*D75,"-")</f>
        <v>-</v>
      </c>
      <c r="I75" s="116"/>
    </row>
    <row r="76" customFormat="false" ht="15" hidden="false" customHeight="true" outlineLevel="0" collapsed="false">
      <c r="D76" s="109" t="s">
        <v>49</v>
      </c>
      <c r="E76" s="110" t="n">
        <v>1</v>
      </c>
      <c r="F76" s="123" t="n">
        <f aca="false">SUM(E74:E75)*E76</f>
        <v>152.79</v>
      </c>
      <c r="I76" s="116"/>
    </row>
    <row r="77" customFormat="false" ht="9" hidden="false" customHeight="true" outlineLevel="0" collapsed="false">
      <c r="A77" s="124"/>
      <c r="B77" s="124"/>
      <c r="D77" s="109"/>
      <c r="F77" s="114"/>
      <c r="I77" s="116"/>
    </row>
    <row r="78" customFormat="false" ht="15" hidden="false" customHeight="true" outlineLevel="0" collapsed="false">
      <c r="A78" s="29" t="s">
        <v>58</v>
      </c>
      <c r="F78" s="28"/>
      <c r="I78" s="116"/>
    </row>
    <row r="79" customFormat="false" ht="15" hidden="false" customHeight="true" outlineLevel="0" collapsed="false">
      <c r="A79" s="117" t="s">
        <v>34</v>
      </c>
      <c r="B79" s="82" t="s">
        <v>35</v>
      </c>
      <c r="C79" s="82" t="s">
        <v>23</v>
      </c>
      <c r="D79" s="83" t="s">
        <v>36</v>
      </c>
      <c r="E79" s="83" t="s">
        <v>37</v>
      </c>
      <c r="F79" s="84" t="s">
        <v>38</v>
      </c>
      <c r="I79" s="116"/>
    </row>
    <row r="80" customFormat="false" ht="15" hidden="false" customHeight="true" outlineLevel="0" collapsed="false">
      <c r="A80" s="89" t="s">
        <v>59</v>
      </c>
      <c r="B80" s="90" t="s">
        <v>35</v>
      </c>
      <c r="C80" s="125" t="n">
        <f aca="false">C64</f>
        <v>1</v>
      </c>
      <c r="D80" s="126" t="n">
        <v>24.1</v>
      </c>
      <c r="E80" s="127" t="n">
        <f aca="false">C80*D80</f>
        <v>24.1</v>
      </c>
      <c r="F80" s="28"/>
      <c r="I80" s="116"/>
    </row>
    <row r="81" customFormat="false" ht="15" hidden="true" customHeight="true" outlineLevel="0" collapsed="false">
      <c r="A81" s="89"/>
      <c r="B81" s="90" t="s">
        <v>60</v>
      </c>
      <c r="C81" s="128" t="n">
        <v>0</v>
      </c>
      <c r="D81" s="129" t="n">
        <v>0</v>
      </c>
      <c r="E81" s="130"/>
      <c r="F81" s="28"/>
      <c r="I81" s="116"/>
    </row>
    <row r="82" customFormat="false" ht="15" hidden="false" customHeight="true" outlineLevel="0" collapsed="false">
      <c r="A82" s="131"/>
      <c r="B82" s="131"/>
      <c r="D82" s="109" t="s">
        <v>49</v>
      </c>
      <c r="E82" s="110" t="n">
        <v>1</v>
      </c>
      <c r="F82" s="132" t="n">
        <f aca="false">SUM(E80:E81)*E82</f>
        <v>24.1</v>
      </c>
      <c r="I82" s="116"/>
    </row>
    <row r="83" customFormat="false" ht="9" hidden="false" customHeight="true" outlineLevel="0" collapsed="false">
      <c r="I83" s="116"/>
    </row>
    <row r="84" customFormat="false" ht="15" hidden="false" customHeight="true" outlineLevel="0" collapsed="false">
      <c r="A84" s="29" t="s">
        <v>61</v>
      </c>
      <c r="F84" s="28"/>
      <c r="I84" s="133"/>
    </row>
    <row r="85" customFormat="false" ht="13.8" hidden="false" customHeight="false" outlineLevel="0" collapsed="false">
      <c r="A85" s="117" t="s">
        <v>34</v>
      </c>
      <c r="B85" s="82" t="s">
        <v>35</v>
      </c>
      <c r="C85" s="82" t="s">
        <v>23</v>
      </c>
      <c r="D85" s="83" t="s">
        <v>36</v>
      </c>
      <c r="E85" s="83" t="s">
        <v>37</v>
      </c>
      <c r="F85" s="84" t="s">
        <v>38</v>
      </c>
      <c r="K85" s="134"/>
    </row>
    <row r="86" customFormat="false" ht="12.8" hidden="false" customHeight="false" outlineLevel="0" collapsed="false">
      <c r="A86" s="89" t="s">
        <v>62</v>
      </c>
      <c r="B86" s="90" t="s">
        <v>60</v>
      </c>
      <c r="C86" s="128" t="n">
        <f aca="false">C64*21</f>
        <v>21</v>
      </c>
      <c r="D86" s="135" t="n">
        <f aca="false">25.42*0.81</f>
        <v>20.5902</v>
      </c>
      <c r="E86" s="136" t="n">
        <f aca="false">(D86*C86)</f>
        <v>432.3942</v>
      </c>
      <c r="F86" s="28"/>
      <c r="I86" s="133"/>
    </row>
    <row r="87" customFormat="false" ht="12.8" hidden="false" customHeight="false" outlineLevel="0" collapsed="false">
      <c r="A87" s="131" t="s">
        <v>63</v>
      </c>
      <c r="B87" s="131"/>
      <c r="D87" s="109" t="s">
        <v>49</v>
      </c>
      <c r="E87" s="110" t="n">
        <v>1</v>
      </c>
      <c r="F87" s="137" t="n">
        <f aca="false">SUM(E86:E86)*E87</f>
        <v>432.3942</v>
      </c>
    </row>
    <row r="88" customFormat="false" ht="12.8" hidden="false" customHeight="false" outlineLevel="0" collapsed="false">
      <c r="A88" s="138"/>
      <c r="B88" s="138"/>
      <c r="D88" s="109"/>
      <c r="F88" s="139"/>
    </row>
    <row r="89" customFormat="false" ht="12.8" hidden="false" customHeight="false" outlineLevel="0" collapsed="false">
      <c r="A89" s="29" t="s">
        <v>64</v>
      </c>
      <c r="F89" s="28"/>
    </row>
    <row r="90" customFormat="false" ht="12.8" hidden="false" customHeight="false" outlineLevel="0" collapsed="false">
      <c r="A90" s="117" t="s">
        <v>34</v>
      </c>
      <c r="B90" s="82" t="s">
        <v>35</v>
      </c>
      <c r="C90" s="82" t="s">
        <v>23</v>
      </c>
      <c r="D90" s="83" t="s">
        <v>36</v>
      </c>
      <c r="E90" s="83" t="s">
        <v>37</v>
      </c>
      <c r="F90" s="84" t="s">
        <v>38</v>
      </c>
    </row>
    <row r="91" customFormat="false" ht="12.8" hidden="false" customHeight="false" outlineLevel="0" collapsed="false">
      <c r="A91" s="89" t="s">
        <v>62</v>
      </c>
      <c r="B91" s="90" t="s">
        <v>60</v>
      </c>
      <c r="C91" s="128" t="n">
        <f aca="false">C64*21</f>
        <v>21</v>
      </c>
      <c r="D91" s="135" t="n">
        <f aca="false">12.71*0.81</f>
        <v>10.2951</v>
      </c>
      <c r="E91" s="136" t="n">
        <f aca="false">(D91*C91)</f>
        <v>216.1971</v>
      </c>
      <c r="F91" s="28"/>
    </row>
    <row r="92" customFormat="false" ht="12.8" hidden="false" customHeight="false" outlineLevel="0" collapsed="false">
      <c r="A92" s="131" t="s">
        <v>65</v>
      </c>
      <c r="B92" s="131"/>
      <c r="D92" s="109" t="s">
        <v>49</v>
      </c>
      <c r="E92" s="110" t="n">
        <v>1</v>
      </c>
      <c r="F92" s="137" t="n">
        <f aca="false">E91*E92</f>
        <v>216.1971</v>
      </c>
    </row>
    <row r="93" customFormat="false" ht="12.8" hidden="false" customHeight="false" outlineLevel="0" collapsed="false">
      <c r="A93" s="138"/>
      <c r="B93" s="138"/>
      <c r="D93" s="109"/>
      <c r="F93" s="139"/>
    </row>
    <row r="94" customFormat="false" ht="13.8" hidden="false" customHeight="false" outlineLevel="0" collapsed="false">
      <c r="A94" s="138"/>
      <c r="B94" s="138"/>
      <c r="D94" s="109"/>
      <c r="F94" s="139"/>
    </row>
    <row r="95" s="1" customFormat="true" ht="13.8" hidden="false" customHeight="false" outlineLevel="0" collapsed="false">
      <c r="A95" s="140" t="str">
        <f aca="false">A40</f>
        <v>1.1.1 Categoria Profissional de Prestador de Serviços de Limpeza 40hrs</v>
      </c>
      <c r="B95" s="141"/>
      <c r="C95" s="141"/>
      <c r="D95" s="142"/>
      <c r="E95" s="143"/>
      <c r="F95" s="144" t="n">
        <f aca="false">F65+F76+F82+F87</f>
        <v>4053.3442</v>
      </c>
      <c r="H95" s="145"/>
    </row>
    <row r="96" s="1" customFormat="true" ht="12.8" hidden="false" customHeight="false" outlineLevel="0" collapsed="false">
      <c r="A96" s="140" t="str">
        <f aca="false">A41</f>
        <v>1.1.2 Categoria Profissional de Prestador de Serviços de Limpeza 20hrs</v>
      </c>
      <c r="B96" s="141"/>
      <c r="C96" s="141"/>
      <c r="D96" s="142"/>
      <c r="E96" s="143"/>
      <c r="F96" s="144" t="n">
        <f aca="false">F66+F76+F82+F92</f>
        <v>2115.1171</v>
      </c>
      <c r="H96" s="145"/>
    </row>
    <row r="97" customFormat="false" ht="15" hidden="false" customHeight="true" outlineLevel="0" collapsed="false">
      <c r="G97" s="1"/>
    </row>
    <row r="98" customFormat="false" ht="13.2" hidden="false" customHeight="false" outlineLevel="0" collapsed="false">
      <c r="A98" s="29" t="s">
        <v>66</v>
      </c>
      <c r="G98" s="1"/>
    </row>
    <row r="99" customFormat="false" ht="13.95" hidden="false" customHeight="true" outlineLevel="0" collapsed="false">
      <c r="A99" s="1" t="s">
        <v>67</v>
      </c>
      <c r="G99" s="1"/>
    </row>
    <row r="100" customFormat="false" ht="22.5" hidden="false" customHeight="false" outlineLevel="0" collapsed="false">
      <c r="A100" s="117" t="s">
        <v>34</v>
      </c>
      <c r="B100" s="82" t="s">
        <v>35</v>
      </c>
      <c r="C100" s="146" t="s">
        <v>68</v>
      </c>
      <c r="D100" s="83" t="s">
        <v>36</v>
      </c>
      <c r="E100" s="83" t="s">
        <v>37</v>
      </c>
      <c r="F100" s="84" t="s">
        <v>38</v>
      </c>
    </row>
    <row r="101" customFormat="false" ht="13.2" hidden="false" customHeight="true" outlineLevel="0" collapsed="false">
      <c r="A101" s="89" t="s">
        <v>69</v>
      </c>
      <c r="B101" s="90" t="s">
        <v>60</v>
      </c>
      <c r="C101" s="147" t="n">
        <v>12</v>
      </c>
      <c r="D101" s="148" t="n">
        <v>135</v>
      </c>
      <c r="E101" s="149" t="n">
        <f aca="false">IFERROR(D101/C101,0)</f>
        <v>11.25</v>
      </c>
      <c r="G101" s="1"/>
    </row>
    <row r="102" customFormat="false" ht="13.2" hidden="false" customHeight="true" outlineLevel="0" collapsed="false">
      <c r="A102" s="89" t="s">
        <v>70</v>
      </c>
      <c r="B102" s="90" t="s">
        <v>60</v>
      </c>
      <c r="C102" s="147" t="n">
        <v>1</v>
      </c>
      <c r="D102" s="148" t="n">
        <v>6</v>
      </c>
      <c r="E102" s="149" t="n">
        <f aca="false">IFERROR(D102/C102,0)</f>
        <v>6</v>
      </c>
      <c r="G102" s="1"/>
    </row>
    <row r="103" customFormat="false" ht="13.2" hidden="false" customHeight="true" outlineLevel="0" collapsed="false">
      <c r="A103" s="89" t="s">
        <v>71</v>
      </c>
      <c r="B103" s="90" t="s">
        <v>60</v>
      </c>
      <c r="C103" s="147" t="n">
        <v>1</v>
      </c>
      <c r="D103" s="148" t="n">
        <v>2</v>
      </c>
      <c r="E103" s="149" t="n">
        <f aca="false">IFERROR(D103/C103,0)</f>
        <v>2</v>
      </c>
      <c r="G103" s="1"/>
    </row>
    <row r="104" customFormat="false" ht="13.2" hidden="false" customHeight="true" outlineLevel="0" collapsed="false">
      <c r="A104" s="89" t="s">
        <v>72</v>
      </c>
      <c r="B104" s="90" t="s">
        <v>60</v>
      </c>
      <c r="C104" s="147" t="n">
        <v>2</v>
      </c>
      <c r="D104" s="148" t="n">
        <v>55</v>
      </c>
      <c r="E104" s="149" t="n">
        <f aca="false">IFERROR(D104/C104,0)</f>
        <v>27.5</v>
      </c>
      <c r="G104" s="1"/>
    </row>
    <row r="105" customFormat="false" ht="12.8" hidden="false" customHeight="false" outlineLevel="0" collapsed="false">
      <c r="A105" s="89" t="s">
        <v>73</v>
      </c>
      <c r="B105" s="90" t="s">
        <v>60</v>
      </c>
      <c r="C105" s="147" t="n">
        <v>1</v>
      </c>
      <c r="D105" s="148" t="n">
        <v>50</v>
      </c>
      <c r="E105" s="149" t="n">
        <f aca="false">IFERROR(D105/C105,0)</f>
        <v>50</v>
      </c>
      <c r="G105" s="1"/>
    </row>
    <row r="106" customFormat="false" ht="13.95" hidden="false" customHeight="true" outlineLevel="0" collapsed="false">
      <c r="A106" s="89" t="s">
        <v>74</v>
      </c>
      <c r="B106" s="90" t="s">
        <v>75</v>
      </c>
      <c r="C106" s="150" t="n">
        <v>6</v>
      </c>
      <c r="D106" s="148" t="n">
        <v>69</v>
      </c>
      <c r="E106" s="149" t="n">
        <f aca="false">IFERROR(D106/C106,0)</f>
        <v>11.5</v>
      </c>
      <c r="G106" s="1"/>
    </row>
    <row r="107" customFormat="false" ht="13.95" hidden="false" customHeight="true" outlineLevel="0" collapsed="false">
      <c r="A107" s="89" t="s">
        <v>76</v>
      </c>
      <c r="B107" s="90" t="s">
        <v>75</v>
      </c>
      <c r="C107" s="147" t="n">
        <v>12</v>
      </c>
      <c r="D107" s="148" t="n">
        <v>60</v>
      </c>
      <c r="E107" s="149" t="n">
        <f aca="false">IFERROR(D107/C107,0)</f>
        <v>5</v>
      </c>
      <c r="G107" s="1"/>
    </row>
    <row r="108" customFormat="false" ht="13.95" hidden="false" customHeight="true" outlineLevel="0" collapsed="false">
      <c r="A108" s="89" t="s">
        <v>77</v>
      </c>
      <c r="B108" s="90" t="s">
        <v>75</v>
      </c>
      <c r="C108" s="151" t="n">
        <v>0.1</v>
      </c>
      <c r="D108" s="148" t="n">
        <v>5.5</v>
      </c>
      <c r="E108" s="149" t="n">
        <f aca="false">IFERROR(D108/C108,0)</f>
        <v>55</v>
      </c>
      <c r="G108" s="1"/>
    </row>
    <row r="109" customFormat="false" ht="13.95" hidden="false" customHeight="true" outlineLevel="0" collapsed="false">
      <c r="A109" s="89" t="s">
        <v>78</v>
      </c>
      <c r="B109" s="90" t="s">
        <v>60</v>
      </c>
      <c r="C109" s="151" t="n">
        <v>0.1</v>
      </c>
      <c r="D109" s="148" t="n">
        <v>3.4</v>
      </c>
      <c r="E109" s="149" t="n">
        <f aca="false">IFERROR(D109/C109,0)</f>
        <v>34</v>
      </c>
      <c r="G109" s="1"/>
    </row>
    <row r="110" customFormat="false" ht="13.95" hidden="false" customHeight="true" outlineLevel="0" collapsed="false">
      <c r="A110" s="89" t="s">
        <v>79</v>
      </c>
      <c r="B110" s="90" t="s">
        <v>60</v>
      </c>
      <c r="C110" s="147" t="n">
        <v>60</v>
      </c>
      <c r="D110" s="148" t="n">
        <v>285</v>
      </c>
      <c r="E110" s="149" t="n">
        <f aca="false">IFERROR(D110/C110,0)</f>
        <v>4.75</v>
      </c>
      <c r="G110" s="1"/>
    </row>
    <row r="111" customFormat="false" ht="12.8" hidden="false" customHeight="false" outlineLevel="0" collapsed="false">
      <c r="A111" s="152" t="s">
        <v>80</v>
      </c>
      <c r="B111" s="152"/>
      <c r="C111" s="153" t="n">
        <v>1</v>
      </c>
      <c r="D111" s="135" t="n">
        <f aca="false">+SUM(E101:E110)</f>
        <v>207</v>
      </c>
      <c r="E111" s="135" t="n">
        <f aca="false">C111*D111</f>
        <v>207</v>
      </c>
      <c r="G111" s="1"/>
    </row>
    <row r="112" s="1" customFormat="true" ht="12.8" hidden="false" customHeight="false" outlineLevel="0" collapsed="false">
      <c r="C112" s="108" t="s">
        <v>48</v>
      </c>
      <c r="D112" s="109" t="s">
        <v>49</v>
      </c>
      <c r="E112" s="110" t="n">
        <f aca="false">$B$50</f>
        <v>0.909090909090909</v>
      </c>
      <c r="F112" s="154" t="n">
        <f aca="false">E111*E112</f>
        <v>188.181818181818</v>
      </c>
    </row>
    <row r="113" s="1" customFormat="true" ht="12.8" hidden="false" customHeight="false" outlineLevel="0" collapsed="false">
      <c r="C113" s="108" t="s">
        <v>50</v>
      </c>
      <c r="D113" s="109" t="s">
        <v>49</v>
      </c>
      <c r="E113" s="110" t="n">
        <f aca="false">B51</f>
        <v>0.454545454545455</v>
      </c>
      <c r="F113" s="154" t="n">
        <f aca="false">E111*E113</f>
        <v>94.0909090909092</v>
      </c>
    </row>
    <row r="114" customFormat="false" ht="11.25" hidden="false" customHeight="true" outlineLevel="0" collapsed="false"/>
    <row r="115" customFormat="false" ht="13.8" hidden="false" customHeight="false" outlineLevel="0" collapsed="false">
      <c r="A115" s="140" t="s">
        <v>81</v>
      </c>
      <c r="B115" s="155"/>
      <c r="C115" s="155"/>
      <c r="D115" s="156"/>
      <c r="E115" s="157"/>
      <c r="F115" s="158" t="n">
        <f aca="false">+F112</f>
        <v>188.181818181818</v>
      </c>
    </row>
    <row r="116" customFormat="false" ht="12.8" hidden="false" customHeight="false" outlineLevel="0" collapsed="false">
      <c r="A116" s="140" t="s">
        <v>82</v>
      </c>
      <c r="B116" s="155"/>
      <c r="C116" s="155"/>
      <c r="D116" s="156"/>
      <c r="E116" s="157"/>
      <c r="F116" s="158" t="n">
        <f aca="false">F113</f>
        <v>94.0909090909092</v>
      </c>
    </row>
    <row r="117" customFormat="false" ht="11.25" hidden="false" customHeight="true" outlineLevel="0" collapsed="false"/>
    <row r="118" s="1" customFormat="true" ht="13.8" hidden="false" customHeight="false" outlineLevel="0" collapsed="false">
      <c r="A118" s="78" t="s">
        <v>83</v>
      </c>
      <c r="B118" s="78"/>
      <c r="C118" s="78"/>
      <c r="D118" s="28"/>
      <c r="E118" s="28"/>
      <c r="F118" s="159"/>
    </row>
    <row r="119" s="1" customFormat="true" ht="13.2" hidden="false" customHeight="false" outlineLevel="0" collapsed="false">
      <c r="A119" s="160" t="s">
        <v>34</v>
      </c>
      <c r="B119" s="161" t="s">
        <v>35</v>
      </c>
      <c r="C119" s="161" t="s">
        <v>23</v>
      </c>
      <c r="D119" s="162" t="s">
        <v>36</v>
      </c>
      <c r="E119" s="162" t="s">
        <v>37</v>
      </c>
      <c r="F119" s="163" t="s">
        <v>38</v>
      </c>
    </row>
    <row r="120" s="1" customFormat="true" ht="12.8" hidden="false" customHeight="false" outlineLevel="0" collapsed="false">
      <c r="A120" s="164" t="s">
        <v>84</v>
      </c>
      <c r="B120" s="165" t="s">
        <v>15</v>
      </c>
      <c r="C120" s="166" t="n">
        <f aca="false">'4.BDI'!C18</f>
        <v>0.2745</v>
      </c>
      <c r="D120" s="167" t="n">
        <f aca="false">F95+F115</f>
        <v>4241.52601818182</v>
      </c>
      <c r="E120" s="167" t="n">
        <f aca="false">ROUND(D120*C120,2)</f>
        <v>1164.3</v>
      </c>
      <c r="F120" s="168" t="n">
        <f aca="false">D120+E120</f>
        <v>5405.82601818182</v>
      </c>
      <c r="I120" s="169"/>
    </row>
    <row r="121" s="1" customFormat="true" ht="12.8" hidden="false" customHeight="false" outlineLevel="0" collapsed="false">
      <c r="A121" s="164" t="s">
        <v>85</v>
      </c>
      <c r="B121" s="165" t="s">
        <v>15</v>
      </c>
      <c r="C121" s="166" t="n">
        <f aca="false">'4.BDI'!C18</f>
        <v>0.2745</v>
      </c>
      <c r="D121" s="167" t="n">
        <f aca="false">F96+F116</f>
        <v>2209.20800909091</v>
      </c>
      <c r="E121" s="167" t="n">
        <f aca="false">ROUND(D121*C121,2)</f>
        <v>606.43</v>
      </c>
      <c r="F121" s="168" t="n">
        <f aca="false">D121+E121</f>
        <v>2815.63800909091</v>
      </c>
      <c r="I121" s="169"/>
    </row>
    <row r="122" customFormat="false" ht="12.8" hidden="false" customHeight="false" outlineLevel="0" collapsed="false">
      <c r="A122" s="170" t="s">
        <v>86</v>
      </c>
      <c r="B122" s="170"/>
      <c r="C122" s="170"/>
      <c r="D122" s="170"/>
      <c r="E122" s="171" t="n">
        <f aca="false">E120+E121</f>
        <v>1770.73</v>
      </c>
      <c r="F122" s="171" t="n">
        <f aca="false">F120+F121</f>
        <v>8221.46402727273</v>
      </c>
      <c r="I122" s="169"/>
    </row>
    <row r="123" customFormat="false" ht="11.25" hidden="false" customHeight="true" outlineLevel="0" collapsed="false">
      <c r="I123" s="169"/>
    </row>
    <row r="124" customFormat="false" ht="24.75" hidden="false" customHeight="true" outlineLevel="0" collapsed="false">
      <c r="A124" s="172" t="s">
        <v>87</v>
      </c>
      <c r="B124" s="173"/>
      <c r="C124" s="173"/>
      <c r="D124" s="174"/>
      <c r="E124" s="175"/>
      <c r="F124" s="137" t="n">
        <f aca="false">F120</f>
        <v>5405.82601818182</v>
      </c>
    </row>
    <row r="125" customFormat="false" ht="24.75" hidden="false" customHeight="true" outlineLevel="0" collapsed="false">
      <c r="A125" s="172" t="s">
        <v>88</v>
      </c>
      <c r="B125" s="173"/>
      <c r="C125" s="173"/>
      <c r="D125" s="174"/>
      <c r="E125" s="175"/>
      <c r="F125" s="137" t="n">
        <f aca="false">F121</f>
        <v>2815.63800909091</v>
      </c>
    </row>
    <row r="126" customFormat="false" ht="24.75" hidden="false" customHeight="true" outlineLevel="0" collapsed="false">
      <c r="A126" s="172" t="s">
        <v>16</v>
      </c>
      <c r="B126" s="173"/>
      <c r="C126" s="173"/>
      <c r="D126" s="174"/>
      <c r="E126" s="175"/>
      <c r="F126" s="137" t="n">
        <f aca="false">ROUND((F124*E40)+(F125*E41),2)</f>
        <v>281328.4</v>
      </c>
    </row>
    <row r="127" customFormat="false" ht="13.5" hidden="false" customHeight="true" outlineLevel="0" collapsed="false">
      <c r="A127" s="172" t="s">
        <v>89</v>
      </c>
      <c r="B127" s="173"/>
      <c r="C127" s="173"/>
      <c r="D127" s="174"/>
      <c r="E127" s="175"/>
      <c r="F127" s="137" t="n">
        <f aca="false">F124*D11</f>
        <v>64869.9122181818</v>
      </c>
    </row>
    <row r="128" customFormat="false" ht="13.5" hidden="false" customHeight="true" outlineLevel="0" collapsed="false">
      <c r="A128" s="172" t="s">
        <v>90</v>
      </c>
      <c r="B128" s="173"/>
      <c r="C128" s="173"/>
      <c r="D128" s="174"/>
      <c r="E128" s="175"/>
      <c r="F128" s="137" t="n">
        <f aca="false">F125*D11</f>
        <v>33787.6561090909</v>
      </c>
    </row>
    <row r="129" customFormat="false" ht="13.5" hidden="false" customHeight="true" outlineLevel="0" collapsed="false">
      <c r="A129" s="172" t="s">
        <v>91</v>
      </c>
      <c r="B129" s="173"/>
      <c r="C129" s="173"/>
      <c r="D129" s="174"/>
      <c r="E129" s="175"/>
      <c r="F129" s="137" t="n">
        <f aca="false">F126*D11</f>
        <v>3375940.8</v>
      </c>
    </row>
    <row r="130" customFormat="false" ht="12.6" hidden="false" customHeight="true" outlineLevel="0" collapsed="false">
      <c r="A130" s="176"/>
      <c r="B130" s="176"/>
      <c r="C130" s="176"/>
      <c r="D130" s="177"/>
      <c r="E130" s="177"/>
      <c r="F130" s="177"/>
    </row>
    <row r="131" customFormat="false" ht="13.2" hidden="false" customHeight="false" outlineLevel="0" collapsed="false">
      <c r="A131" s="29" t="s">
        <v>92</v>
      </c>
    </row>
    <row r="158" customFormat="false" ht="9" hidden="false" customHeight="tru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8">
    <mergeCell ref="A1:F1"/>
    <mergeCell ref="A3:C3"/>
    <mergeCell ref="A4:C4"/>
    <mergeCell ref="A5:C5"/>
    <mergeCell ref="A6:C6"/>
    <mergeCell ref="D6:F6"/>
    <mergeCell ref="A7:C7"/>
    <mergeCell ref="D7:F7"/>
    <mergeCell ref="A8:C8"/>
    <mergeCell ref="D8:F8"/>
    <mergeCell ref="A9:C9"/>
    <mergeCell ref="D9:F9"/>
    <mergeCell ref="A10:C10"/>
    <mergeCell ref="D10:F10"/>
    <mergeCell ref="A11:C11"/>
    <mergeCell ref="D11:F11"/>
    <mergeCell ref="A12:F13"/>
    <mergeCell ref="A14:F14"/>
    <mergeCell ref="A16:F16"/>
    <mergeCell ref="A27:C27"/>
    <mergeCell ref="A38:E38"/>
    <mergeCell ref="A39:D39"/>
    <mergeCell ref="A40:D40"/>
    <mergeCell ref="A41:D41"/>
    <mergeCell ref="A54:F54"/>
    <mergeCell ref="A67:D68"/>
    <mergeCell ref="A111:B111"/>
    <mergeCell ref="A122:D122"/>
  </mergeCells>
  <printOptions headings="false" gridLines="false" gridLinesSet="true" horizontalCentered="true" verticalCentered="false"/>
  <pageMargins left="0.708333333333333" right="0.708333333333333" top="0.747916666666667" bottom="0.747916666666667" header="0.511805555555555" footer="0.708333333333333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&amp;R&amp;P de &amp;N</oddFooter>
  </headerFooter>
  <rowBreaks count="1" manualBreakCount="1">
    <brk id="51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J5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14" activeCellId="0" sqref="C14"/>
    </sheetView>
  </sheetViews>
  <sheetFormatPr defaultRowHeight="12.8" zeroHeight="false" outlineLevelRow="0" outlineLevelCol="0"/>
  <cols>
    <col collapsed="false" customWidth="true" hidden="false" outlineLevel="0" max="1" min="1" style="0" width="24.07"/>
    <col collapsed="false" customWidth="true" hidden="false" outlineLevel="0" max="2" min="2" style="0" width="21.58"/>
    <col collapsed="false" customWidth="true" hidden="false" outlineLevel="0" max="3" min="3" style="0" width="15.61"/>
    <col collapsed="false" customWidth="true" hidden="false" outlineLevel="0" max="4" min="4" style="0" width="17.96"/>
    <col collapsed="false" customWidth="true" hidden="false" outlineLevel="0" max="5" min="5" style="0" width="15.34"/>
    <col collapsed="false" customWidth="true" hidden="false" outlineLevel="0" max="6" min="6" style="0" width="17.67"/>
    <col collapsed="false" customWidth="true" hidden="false" outlineLevel="0" max="8" min="7" style="0" width="14.35"/>
    <col collapsed="false" customWidth="true" hidden="false" outlineLevel="0" max="9" min="9" style="0" width="14.77"/>
    <col collapsed="false" customWidth="false" hidden="false" outlineLevel="0" max="1025" min="10" style="0" width="11.52"/>
  </cols>
  <sheetData>
    <row r="1" customFormat="false" ht="15" hidden="false" customHeight="false" outlineLevel="0" collapsed="false">
      <c r="A1" s="178" t="s">
        <v>10</v>
      </c>
      <c r="B1" s="178" t="s">
        <v>93</v>
      </c>
      <c r="C1" s="178" t="s">
        <v>94</v>
      </c>
      <c r="D1" s="178" t="s">
        <v>95</v>
      </c>
      <c r="E1" s="178" t="s">
        <v>96</v>
      </c>
      <c r="F1" s="178" t="s">
        <v>97</v>
      </c>
      <c r="G1" s="179" t="s">
        <v>43</v>
      </c>
      <c r="H1" s="179"/>
      <c r="I1" s="179"/>
    </row>
    <row r="2" customFormat="false" ht="12.8" hidden="false" customHeight="false" outlineLevel="0" collapsed="false">
      <c r="A2" s="180" t="s">
        <v>98</v>
      </c>
      <c r="B2" s="180" t="n">
        <f aca="false">LIMPEZA!D11</f>
        <v>12</v>
      </c>
      <c r="C2" s="181" t="n">
        <f aca="false">LIMPEZA!F120</f>
        <v>5405.82601818182</v>
      </c>
      <c r="D2" s="182" t="n">
        <f aca="false">LIMPEZA!E40</f>
        <v>51</v>
      </c>
      <c r="E2" s="183" t="n">
        <f aca="false">C2*D2</f>
        <v>275697.126927273</v>
      </c>
      <c r="F2" s="183" t="n">
        <f aca="false">E2*B2</f>
        <v>3308365.52312727</v>
      </c>
      <c r="G2" s="183" t="e">
        <f aca="false">LIMPEZA!E61</f>
        <v>#REF!</v>
      </c>
      <c r="H2" s="181" t="e">
        <f aca="false">D2*G2</f>
        <v>#REF!</v>
      </c>
      <c r="I2" s="183" t="e">
        <f aca="false">H2*B2</f>
        <v>#REF!</v>
      </c>
    </row>
    <row r="3" customFormat="false" ht="12.8" hidden="false" customHeight="false" outlineLevel="0" collapsed="false">
      <c r="A3" s="180" t="s">
        <v>99</v>
      </c>
      <c r="B3" s="180" t="n">
        <f aca="false">LIMPEZA!D11</f>
        <v>12</v>
      </c>
      <c r="C3" s="181" t="n">
        <f aca="false">LIMPEZA!F121</f>
        <v>2815.63800909091</v>
      </c>
      <c r="D3" s="182" t="n">
        <f aca="false">LIMPEZA!E41</f>
        <v>2</v>
      </c>
      <c r="E3" s="183" t="n">
        <f aca="false">C3*D3</f>
        <v>5631.27601818182</v>
      </c>
      <c r="F3" s="183" t="n">
        <f aca="false">E3*B3</f>
        <v>67575.3122181818</v>
      </c>
      <c r="G3" s="183" t="e">
        <f aca="false">LIMPEZA!E62</f>
        <v>#REF!</v>
      </c>
      <c r="H3" s="181" t="e">
        <f aca="false">D3*G3</f>
        <v>#REF!</v>
      </c>
      <c r="I3" s="183" t="e">
        <f aca="false">H3*B3</f>
        <v>#REF!</v>
      </c>
    </row>
    <row r="4" customFormat="false" ht="12.8" hidden="false" customHeight="false" outlineLevel="0" collapsed="false">
      <c r="E4" s="184" t="n">
        <f aca="false">SUM(E2:E3)</f>
        <v>281328.402945455</v>
      </c>
      <c r="F4" s="184" t="n">
        <f aca="false">SUM(F2:F3)</f>
        <v>3375940.83534545</v>
      </c>
      <c r="G4" s="184"/>
      <c r="H4" s="183" t="e">
        <f aca="false">SUM(H2:H3)</f>
        <v>#REF!</v>
      </c>
      <c r="I4" s="183" t="e">
        <f aca="false">SUM(I2:I3)</f>
        <v>#REF!</v>
      </c>
      <c r="J4" s="185"/>
    </row>
    <row r="5" customFormat="false" ht="12.8" hidden="false" customHeight="false" outlineLevel="0" collapsed="false">
      <c r="C5" s="185"/>
      <c r="H5" s="186" t="e">
        <f aca="false">H4/E4</f>
        <v>#REF!</v>
      </c>
      <c r="I5" s="186" t="e">
        <f aca="false">I4/F4</f>
        <v>#REF!</v>
      </c>
    </row>
  </sheetData>
  <mergeCells count="1">
    <mergeCell ref="G1:I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true"/>
  </sheetPr>
  <dimension ref="A1:H27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29" activeCellId="0" sqref="C29"/>
    </sheetView>
  </sheetViews>
  <sheetFormatPr defaultRowHeight="13.2" zeroHeight="false" outlineLevelRow="0" outlineLevelCol="0"/>
  <cols>
    <col collapsed="false" customWidth="true" hidden="false" outlineLevel="0" max="1" min="1" style="0" width="44.45"/>
    <col collapsed="false" customWidth="true" hidden="false" outlineLevel="0" max="2" min="2" style="0" width="8.56"/>
    <col collapsed="false" customWidth="true" hidden="false" outlineLevel="0" max="3" min="3" style="0" width="31.55"/>
    <col collapsed="false" customWidth="true" hidden="false" outlineLevel="0" max="4" min="4" style="0" width="9.66"/>
    <col collapsed="false" customWidth="true" hidden="false" outlineLevel="0" max="5" min="5" style="187" width="8"/>
    <col collapsed="false" customWidth="true" hidden="false" outlineLevel="0" max="6" min="6" style="0" width="9.66"/>
    <col collapsed="false" customWidth="true" hidden="false" outlineLevel="0" max="1025" min="7" style="0" width="8.67"/>
  </cols>
  <sheetData>
    <row r="1" s="188" customFormat="true" ht="13.8" hidden="false" customHeight="false" outlineLevel="0" collapsed="false">
      <c r="A1" s="29" t="s">
        <v>100</v>
      </c>
      <c r="B1" s="12"/>
      <c r="C1" s="12"/>
      <c r="E1" s="189"/>
    </row>
    <row r="2" s="188" customFormat="true" ht="13.8" hidden="false" customHeight="false" outlineLevel="0" collapsed="false">
      <c r="A2" s="190" t="s">
        <v>101</v>
      </c>
      <c r="B2" s="12"/>
      <c r="C2" s="12"/>
      <c r="E2" s="189"/>
    </row>
    <row r="3" s="188" customFormat="true" ht="13.8" hidden="false" customHeight="false" outlineLevel="0" collapsed="false">
      <c r="A3" s="1" t="s">
        <v>102</v>
      </c>
      <c r="B3" s="12"/>
      <c r="C3" s="12"/>
      <c r="E3" s="189"/>
    </row>
    <row r="4" s="188" customFormat="true" ht="13.8" hidden="false" customHeight="false" outlineLevel="0" collapsed="false">
      <c r="A4" s="190"/>
      <c r="B4" s="12"/>
      <c r="C4" s="12"/>
      <c r="E4" s="189"/>
    </row>
    <row r="5" s="188" customFormat="true" ht="14.4" hidden="false" customHeight="false" outlineLevel="0" collapsed="false">
      <c r="B5" s="12"/>
      <c r="C5" s="12"/>
      <c r="E5" s="189"/>
    </row>
    <row r="6" customFormat="false" ht="15.6" hidden="false" customHeight="false" outlineLevel="0" collapsed="false">
      <c r="A6" s="191" t="s">
        <v>103</v>
      </c>
      <c r="B6" s="191"/>
      <c r="C6" s="191"/>
      <c r="D6" s="191"/>
      <c r="E6" s="191"/>
      <c r="F6" s="191"/>
    </row>
    <row r="7" customFormat="false" ht="16.2" hidden="false" customHeight="false" outlineLevel="0" collapsed="false">
      <c r="A7" s="192"/>
      <c r="B7" s="193"/>
      <c r="C7" s="193"/>
      <c r="D7" s="193"/>
      <c r="E7" s="193"/>
      <c r="F7" s="194"/>
    </row>
    <row r="8" customFormat="false" ht="13.8" hidden="false" customHeight="false" outlineLevel="0" collapsed="false">
      <c r="A8" s="195"/>
      <c r="B8" s="196"/>
      <c r="C8" s="196"/>
      <c r="D8" s="197"/>
      <c r="E8" s="197"/>
      <c r="F8" s="197"/>
      <c r="G8" s="188"/>
      <c r="H8" s="188"/>
    </row>
    <row r="9" customFormat="false" ht="13.8" hidden="false" customHeight="false" outlineLevel="0" collapsed="false">
      <c r="A9" s="198"/>
      <c r="B9" s="199"/>
      <c r="C9" s="199"/>
      <c r="D9" s="200" t="s">
        <v>104</v>
      </c>
      <c r="E9" s="201" t="s">
        <v>105</v>
      </c>
      <c r="F9" s="202" t="s">
        <v>106</v>
      </c>
      <c r="G9" s="188"/>
      <c r="H9" s="188"/>
    </row>
    <row r="10" customFormat="false" ht="13.8" hidden="false" customHeight="false" outlineLevel="0" collapsed="false">
      <c r="A10" s="203" t="s">
        <v>107</v>
      </c>
      <c r="B10" s="204" t="s">
        <v>108</v>
      </c>
      <c r="C10" s="205" t="n">
        <v>0.0627</v>
      </c>
      <c r="D10" s="206" t="n">
        <v>0.0297</v>
      </c>
      <c r="E10" s="207" t="n">
        <v>0.0508</v>
      </c>
      <c r="F10" s="208" t="n">
        <v>0.0627</v>
      </c>
      <c r="G10" s="188"/>
      <c r="H10" s="188"/>
    </row>
    <row r="11" customFormat="false" ht="13.8" hidden="false" customHeight="false" outlineLevel="0" collapsed="false">
      <c r="A11" s="209" t="s">
        <v>109</v>
      </c>
      <c r="B11" s="210" t="s">
        <v>110</v>
      </c>
      <c r="C11" s="211" t="n">
        <v>0.0171</v>
      </c>
      <c r="D11" s="206" t="n">
        <v>0.0086</v>
      </c>
      <c r="E11" s="207" t="n">
        <f aca="false">0.48%+0.85%</f>
        <v>0.0133</v>
      </c>
      <c r="F11" s="208" t="n">
        <f aca="false">0.82%+0.89%</f>
        <v>0.0171</v>
      </c>
      <c r="G11" s="188"/>
      <c r="H11" s="188"/>
    </row>
    <row r="12" customFormat="false" ht="13.8" hidden="false" customHeight="false" outlineLevel="0" collapsed="false">
      <c r="A12" s="209" t="s">
        <v>111</v>
      </c>
      <c r="B12" s="210" t="s">
        <v>112</v>
      </c>
      <c r="C12" s="211" t="n">
        <v>0.1</v>
      </c>
      <c r="D12" s="206" t="n">
        <v>0.05</v>
      </c>
      <c r="E12" s="207" t="n">
        <v>0.08</v>
      </c>
      <c r="F12" s="208" t="n">
        <v>0.1355</v>
      </c>
      <c r="G12" s="188"/>
      <c r="H12" s="188"/>
    </row>
    <row r="13" customFormat="false" ht="13.8" hidden="false" customHeight="false" outlineLevel="0" collapsed="false">
      <c r="A13" s="209" t="s">
        <v>113</v>
      </c>
      <c r="B13" s="210" t="s">
        <v>114</v>
      </c>
      <c r="C13" s="211" t="n">
        <f aca="false">E13/12/30*E14</f>
        <v>0.00163194444444444</v>
      </c>
      <c r="D13" s="206" t="s">
        <v>115</v>
      </c>
      <c r="E13" s="212" t="n">
        <v>0.1175</v>
      </c>
      <c r="F13" s="213"/>
      <c r="G13" s="188"/>
      <c r="H13" s="188"/>
    </row>
    <row r="14" customFormat="false" ht="13.8" hidden="false" customHeight="false" outlineLevel="0" collapsed="false">
      <c r="A14" s="209" t="s">
        <v>116</v>
      </c>
      <c r="B14" s="214" t="s">
        <v>117</v>
      </c>
      <c r="C14" s="211" t="n">
        <v>0.03</v>
      </c>
      <c r="D14" s="215" t="s">
        <v>118</v>
      </c>
      <c r="E14" s="216" t="n">
        <v>5</v>
      </c>
      <c r="F14" s="217"/>
      <c r="G14" s="188"/>
      <c r="H14" s="188"/>
    </row>
    <row r="15" customFormat="false" ht="13.8" hidden="false" customHeight="false" outlineLevel="0" collapsed="false">
      <c r="A15" s="218" t="s">
        <v>119</v>
      </c>
      <c r="B15" s="214"/>
      <c r="C15" s="219" t="n">
        <v>0.0365</v>
      </c>
      <c r="D15" s="220"/>
      <c r="E15" s="221"/>
      <c r="F15" s="217"/>
      <c r="G15" s="188"/>
      <c r="H15" s="188"/>
    </row>
    <row r="16" customFormat="false" ht="13.8" hidden="false" customHeight="false" outlineLevel="0" collapsed="false">
      <c r="A16" s="222" t="s">
        <v>120</v>
      </c>
      <c r="B16" s="223"/>
      <c r="C16" s="224"/>
      <c r="D16" s="220"/>
      <c r="E16" s="225"/>
      <c r="F16" s="217"/>
      <c r="G16" s="188"/>
      <c r="H16" s="188"/>
    </row>
    <row r="17" customFormat="false" ht="14.4" hidden="false" customHeight="false" outlineLevel="0" collapsed="false">
      <c r="A17" s="226" t="s">
        <v>121</v>
      </c>
      <c r="B17" s="227"/>
      <c r="C17" s="228"/>
      <c r="D17" s="220"/>
      <c r="E17" s="225"/>
      <c r="F17" s="217"/>
      <c r="G17" s="188"/>
      <c r="H17" s="188"/>
    </row>
    <row r="18" customFormat="false" ht="14.4" hidden="false" customHeight="false" outlineLevel="0" collapsed="false">
      <c r="A18" s="229" t="s">
        <v>122</v>
      </c>
      <c r="B18" s="230"/>
      <c r="C18" s="231" t="n">
        <f aca="false">ROUND((((1+C10+C11)*(1+C12)*(1+C13))/(1-(C14+C15))-1),4)</f>
        <v>0.2745</v>
      </c>
      <c r="D18" s="232"/>
      <c r="E18" s="233"/>
      <c r="F18" s="234"/>
      <c r="G18" s="188"/>
      <c r="H18" s="188"/>
    </row>
    <row r="19" customFormat="false" ht="13.8" hidden="false" customHeight="false" outlineLevel="0" collapsed="false">
      <c r="A19" s="188"/>
      <c r="B19" s="188"/>
      <c r="C19" s="188"/>
      <c r="D19" s="188"/>
      <c r="E19" s="189"/>
      <c r="F19" s="188"/>
      <c r="G19" s="188"/>
      <c r="H19" s="188"/>
    </row>
    <row r="20" customFormat="false" ht="13.8" hidden="false" customHeight="false" outlineLevel="0" collapsed="false">
      <c r="A20" s="235" t="s">
        <v>123</v>
      </c>
      <c r="B20" s="235"/>
      <c r="C20" s="235"/>
      <c r="D20" s="235"/>
      <c r="E20" s="235"/>
      <c r="F20" s="235"/>
      <c r="G20" s="188"/>
      <c r="H20" s="188"/>
    </row>
    <row r="21" customFormat="false" ht="13.8" hidden="false" customHeight="false" outlineLevel="0" collapsed="false">
      <c r="A21" s="235" t="s">
        <v>124</v>
      </c>
      <c r="B21" s="235"/>
      <c r="C21" s="235"/>
      <c r="D21" s="235"/>
      <c r="E21" s="235"/>
      <c r="F21" s="235"/>
      <c r="G21" s="188"/>
      <c r="H21" s="188"/>
    </row>
    <row r="22" customFormat="false" ht="13.8" hidden="false" customHeight="false" outlineLevel="0" collapsed="false">
      <c r="A22" s="235" t="s">
        <v>125</v>
      </c>
      <c r="B22" s="235"/>
      <c r="C22" s="235"/>
      <c r="D22" s="235"/>
      <c r="E22" s="235"/>
      <c r="F22" s="235"/>
      <c r="G22" s="188"/>
      <c r="H22" s="188"/>
    </row>
    <row r="23" customFormat="false" ht="13.8" hidden="false" customHeight="false" outlineLevel="0" collapsed="false">
      <c r="A23" s="235" t="s">
        <v>126</v>
      </c>
      <c r="B23" s="235"/>
      <c r="C23" s="235"/>
      <c r="D23" s="235"/>
      <c r="E23" s="235"/>
      <c r="F23" s="235"/>
    </row>
    <row r="24" customFormat="false" ht="13.8" hidden="false" customHeight="false" outlineLevel="0" collapsed="false">
      <c r="A24" s="235" t="s">
        <v>127</v>
      </c>
      <c r="B24" s="235"/>
      <c r="C24" s="235"/>
      <c r="D24" s="235"/>
      <c r="E24" s="235"/>
      <c r="F24" s="235"/>
    </row>
    <row r="25" customFormat="false" ht="13.8" hidden="false" customHeight="false" outlineLevel="0" collapsed="false">
      <c r="A25" s="235" t="s">
        <v>128</v>
      </c>
      <c r="B25" s="235"/>
      <c r="C25" s="235"/>
      <c r="D25" s="235"/>
      <c r="E25" s="235"/>
      <c r="F25" s="235"/>
    </row>
    <row r="26" customFormat="false" ht="13.8" hidden="false" customHeight="false" outlineLevel="0" collapsed="false">
      <c r="A26" s="235" t="s">
        <v>129</v>
      </c>
      <c r="B26" s="235"/>
      <c r="C26" s="235"/>
      <c r="D26" s="235"/>
      <c r="E26" s="235"/>
      <c r="F26" s="235"/>
    </row>
    <row r="27" customFormat="false" ht="13.8" hidden="false" customHeight="false" outlineLevel="0" collapsed="false"/>
  </sheetData>
  <mergeCells count="10">
    <mergeCell ref="A6:F6"/>
    <mergeCell ref="D8:F8"/>
    <mergeCell ref="B14:B15"/>
    <mergeCell ref="A20:F20"/>
    <mergeCell ref="A21:F21"/>
    <mergeCell ref="A22:F22"/>
    <mergeCell ref="A23:F23"/>
    <mergeCell ref="A24:F24"/>
    <mergeCell ref="A25:F25"/>
    <mergeCell ref="A26:F26"/>
  </mergeCells>
  <printOptions headings="false" gridLines="false" gridLinesSet="true" horizontalCentered="false" verticalCentered="false"/>
  <pageMargins left="0.905555555555556" right="0.511805555555555" top="0.747916666666667" bottom="0.74791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M1048576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E22" activeCellId="0" sqref="E22"/>
    </sheetView>
  </sheetViews>
  <sheetFormatPr defaultRowHeight="14.4" zeroHeight="false" outlineLevelRow="0" outlineLevelCol="0"/>
  <cols>
    <col collapsed="false" customWidth="true" hidden="false" outlineLevel="0" max="1" min="1" style="0" width="8.89"/>
    <col collapsed="false" customWidth="true" hidden="false" outlineLevel="0" max="2" min="2" style="0" width="19.86"/>
    <col collapsed="false" customWidth="true" hidden="false" outlineLevel="0" max="3" min="3" style="0" width="15.18"/>
    <col collapsed="false" customWidth="true" hidden="false" outlineLevel="0" max="5" min="4" style="0" width="8.89"/>
    <col collapsed="false" customWidth="true" hidden="false" outlineLevel="0" max="6" min="6" style="0" width="13.33"/>
    <col collapsed="false" customWidth="true" hidden="false" outlineLevel="0" max="7" min="7" style="0" width="8.89"/>
    <col collapsed="false" customWidth="true" hidden="false" outlineLevel="0" max="8" min="8" style="0" width="12.1"/>
    <col collapsed="false" customWidth="true" hidden="false" outlineLevel="0" max="9" min="9" style="0" width="16.3"/>
    <col collapsed="false" customWidth="true" hidden="false" outlineLevel="0" max="10" min="10" style="0" width="15.18"/>
    <col collapsed="false" customWidth="true" hidden="false" outlineLevel="0" max="12" min="11" style="0" width="8.89"/>
    <col collapsed="false" customWidth="true" hidden="false" outlineLevel="0" max="13" min="13" style="0" width="11.04"/>
    <col collapsed="false" customWidth="true" hidden="false" outlineLevel="0" max="1025" min="14" style="0" width="8.89"/>
  </cols>
  <sheetData>
    <row r="1" customFormat="false" ht="15" hidden="false" customHeight="false" outlineLevel="0" collapsed="false">
      <c r="A1" s="236" t="s">
        <v>130</v>
      </c>
      <c r="H1" s="236" t="s">
        <v>130</v>
      </c>
    </row>
    <row r="2" customFormat="false" ht="13.8" hidden="false" customHeight="false" outlineLevel="0" collapsed="false">
      <c r="A2" s="237" t="s">
        <v>131</v>
      </c>
      <c r="H2" s="237" t="s">
        <v>132</v>
      </c>
    </row>
    <row r="3" customFormat="false" ht="13.8" hidden="false" customHeight="false" outlineLevel="0" collapsed="false">
      <c r="A3" s="237" t="s">
        <v>133</v>
      </c>
      <c r="H3" s="237" t="s">
        <v>133</v>
      </c>
    </row>
    <row r="4" customFormat="false" ht="13.8" hidden="false" customHeight="false" outlineLevel="0" collapsed="false">
      <c r="A4" s="238" t="s">
        <v>134</v>
      </c>
      <c r="B4" s="238" t="s">
        <v>135</v>
      </c>
      <c r="C4" s="238" t="s">
        <v>136</v>
      </c>
      <c r="D4" s="238" t="s">
        <v>137</v>
      </c>
      <c r="E4" s="238" t="s">
        <v>138</v>
      </c>
      <c r="F4" s="238" t="s">
        <v>139</v>
      </c>
      <c r="H4" s="238" t="s">
        <v>134</v>
      </c>
      <c r="I4" s="238" t="s">
        <v>135</v>
      </c>
      <c r="J4" s="238" t="s">
        <v>136</v>
      </c>
      <c r="K4" s="238" t="s">
        <v>137</v>
      </c>
      <c r="L4" s="238" t="s">
        <v>138</v>
      </c>
      <c r="M4" s="238" t="s">
        <v>139</v>
      </c>
    </row>
    <row r="5" customFormat="false" ht="13.8" hidden="false" customHeight="false" outlineLevel="0" collapsed="false">
      <c r="A5" s="239"/>
      <c r="B5" s="238" t="s">
        <v>140</v>
      </c>
      <c r="C5" s="238" t="s">
        <v>141</v>
      </c>
      <c r="D5" s="240" t="n">
        <v>0.3125</v>
      </c>
      <c r="E5" s="240" t="n">
        <v>0.479166666666667</v>
      </c>
      <c r="F5" s="240" t="n">
        <v>0.166666666666667</v>
      </c>
      <c r="H5" s="239"/>
      <c r="I5" s="238" t="s">
        <v>140</v>
      </c>
      <c r="J5" s="238" t="s">
        <v>141</v>
      </c>
      <c r="K5" s="240" t="n">
        <v>0.3125</v>
      </c>
      <c r="L5" s="240" t="n">
        <v>0.479166666666667</v>
      </c>
      <c r="M5" s="240" t="n">
        <v>0.333333333333333</v>
      </c>
    </row>
    <row r="6" customFormat="false" ht="13.8" hidden="false" customHeight="false" outlineLevel="0" collapsed="false">
      <c r="D6" s="240"/>
      <c r="E6" s="240"/>
      <c r="K6" s="240" t="n">
        <v>0.541666666666667</v>
      </c>
      <c r="L6" s="240" t="n">
        <v>0.708333333333333</v>
      </c>
    </row>
    <row r="7" customFormat="false" ht="13.8" hidden="false" customHeight="false" outlineLevel="0" collapsed="false">
      <c r="A7" s="237" t="s">
        <v>142</v>
      </c>
      <c r="H7" s="237" t="s">
        <v>142</v>
      </c>
    </row>
    <row r="8" customFormat="false" ht="13.8" hidden="false" customHeight="false" outlineLevel="0" collapsed="false">
      <c r="A8" s="241" t="s">
        <v>143</v>
      </c>
      <c r="B8" s="242"/>
      <c r="C8" s="242"/>
      <c r="D8" s="242"/>
      <c r="E8" s="242"/>
      <c r="F8" s="243" t="n">
        <v>4</v>
      </c>
      <c r="H8" s="241" t="s">
        <v>143</v>
      </c>
      <c r="I8" s="242"/>
      <c r="J8" s="242"/>
      <c r="K8" s="242"/>
      <c r="L8" s="242"/>
      <c r="M8" s="243" t="n">
        <v>8</v>
      </c>
    </row>
    <row r="9" customFormat="false" ht="13.8" hidden="false" customHeight="false" outlineLevel="0" collapsed="false">
      <c r="A9" s="241" t="s">
        <v>144</v>
      </c>
      <c r="B9" s="242"/>
      <c r="C9" s="242"/>
      <c r="D9" s="242"/>
      <c r="E9" s="242"/>
      <c r="F9" s="244" t="n">
        <v>5</v>
      </c>
      <c r="H9" s="241" t="s">
        <v>144</v>
      </c>
      <c r="I9" s="242"/>
      <c r="J9" s="242"/>
      <c r="K9" s="242"/>
      <c r="L9" s="242"/>
      <c r="M9" s="244" t="n">
        <v>5</v>
      </c>
    </row>
    <row r="10" customFormat="false" ht="13.8" hidden="false" customHeight="false" outlineLevel="0" collapsed="false">
      <c r="A10" s="241" t="s">
        <v>145</v>
      </c>
      <c r="B10" s="242"/>
      <c r="C10" s="242"/>
      <c r="D10" s="242"/>
      <c r="E10" s="242"/>
      <c r="F10" s="243" t="n">
        <f aca="false">F8*F9</f>
        <v>20</v>
      </c>
      <c r="H10" s="241" t="s">
        <v>145</v>
      </c>
      <c r="I10" s="242"/>
      <c r="J10" s="242"/>
      <c r="K10" s="242"/>
      <c r="L10" s="242"/>
      <c r="M10" s="243" t="n">
        <f aca="false">M8*M9</f>
        <v>40</v>
      </c>
    </row>
    <row r="11" customFormat="false" ht="13.8" hidden="false" customHeight="false" outlineLevel="0" collapsed="false">
      <c r="A11" s="241" t="s">
        <v>146</v>
      </c>
      <c r="B11" s="242"/>
      <c r="C11" s="242"/>
      <c r="D11" s="242"/>
      <c r="E11" s="242"/>
      <c r="F11" s="244" t="n">
        <v>6</v>
      </c>
      <c r="H11" s="241" t="s">
        <v>146</v>
      </c>
      <c r="I11" s="242"/>
      <c r="J11" s="242"/>
      <c r="K11" s="242"/>
      <c r="L11" s="242"/>
      <c r="M11" s="244" t="n">
        <v>6</v>
      </c>
    </row>
    <row r="12" customFormat="false" ht="13.8" hidden="false" customHeight="false" outlineLevel="0" collapsed="false">
      <c r="A12" s="241" t="s">
        <v>147</v>
      </c>
      <c r="B12" s="242"/>
      <c r="C12" s="242"/>
      <c r="D12" s="242"/>
      <c r="E12" s="242"/>
      <c r="F12" s="244" t="n">
        <v>7</v>
      </c>
      <c r="H12" s="241" t="s">
        <v>147</v>
      </c>
      <c r="I12" s="242"/>
      <c r="J12" s="242"/>
      <c r="K12" s="242"/>
      <c r="L12" s="242"/>
      <c r="M12" s="244" t="n">
        <v>7</v>
      </c>
    </row>
    <row r="13" customFormat="false" ht="13.8" hidden="false" customHeight="false" outlineLevel="0" collapsed="false">
      <c r="A13" s="241" t="s">
        <v>148</v>
      </c>
      <c r="B13" s="242"/>
      <c r="C13" s="242"/>
      <c r="D13" s="242"/>
      <c r="E13" s="242"/>
      <c r="F13" s="243" t="n">
        <f aca="false">F10/F11</f>
        <v>3.33333333333333</v>
      </c>
      <c r="H13" s="241" t="s">
        <v>148</v>
      </c>
      <c r="I13" s="242"/>
      <c r="J13" s="242"/>
      <c r="K13" s="242"/>
      <c r="L13" s="242"/>
      <c r="M13" s="243" t="n">
        <f aca="false">M10/M11</f>
        <v>6.66666666666667</v>
      </c>
    </row>
    <row r="14" customFormat="false" ht="13.8" hidden="false" customHeight="false" outlineLevel="0" collapsed="false">
      <c r="A14" s="241" t="s">
        <v>149</v>
      </c>
      <c r="B14" s="242"/>
      <c r="C14" s="242"/>
      <c r="D14" s="242"/>
      <c r="E14" s="242"/>
      <c r="F14" s="244" t="n">
        <v>30</v>
      </c>
      <c r="H14" s="241" t="s">
        <v>149</v>
      </c>
      <c r="I14" s="242"/>
      <c r="J14" s="242"/>
      <c r="K14" s="242"/>
      <c r="L14" s="242"/>
      <c r="M14" s="244" t="n">
        <v>30</v>
      </c>
    </row>
    <row r="15" customFormat="false" ht="13.8" hidden="false" customHeight="false" outlineLevel="0" collapsed="false">
      <c r="A15" s="245" t="s">
        <v>150</v>
      </c>
      <c r="B15" s="246"/>
      <c r="C15" s="246"/>
      <c r="D15" s="246"/>
      <c r="E15" s="246"/>
      <c r="F15" s="247" t="n">
        <f aca="false">F13*F14</f>
        <v>100</v>
      </c>
      <c r="H15" s="245" t="s">
        <v>150</v>
      </c>
      <c r="I15" s="246"/>
      <c r="J15" s="246"/>
      <c r="K15" s="246"/>
      <c r="L15" s="246"/>
      <c r="M15" s="247" t="n">
        <f aca="false">M13*M14</f>
        <v>200</v>
      </c>
    </row>
    <row r="16" customFormat="false" ht="13.8" hidden="false" customHeight="false" outlineLevel="0" collapsed="false">
      <c r="A16" s="245" t="s">
        <v>151</v>
      </c>
      <c r="B16" s="246"/>
      <c r="C16" s="246"/>
      <c r="D16" s="246"/>
      <c r="E16" s="246"/>
      <c r="F16" s="238" t="n">
        <v>220</v>
      </c>
      <c r="H16" s="245" t="s">
        <v>151</v>
      </c>
      <c r="I16" s="246"/>
      <c r="J16" s="246"/>
      <c r="K16" s="246"/>
      <c r="L16" s="246"/>
      <c r="M16" s="238" t="n">
        <v>220</v>
      </c>
    </row>
    <row r="17" customFormat="false" ht="13.8" hidden="false" customHeight="false" outlineLevel="0" collapsed="false">
      <c r="A17" s="245" t="s">
        <v>152</v>
      </c>
      <c r="B17" s="246"/>
      <c r="C17" s="246"/>
      <c r="D17" s="246"/>
      <c r="E17" s="246"/>
      <c r="F17" s="248" t="n">
        <f aca="false">F15/F16</f>
        <v>0.454545454545455</v>
      </c>
      <c r="H17" s="245" t="s">
        <v>152</v>
      </c>
      <c r="I17" s="246"/>
      <c r="J17" s="246"/>
      <c r="K17" s="246"/>
      <c r="L17" s="246"/>
      <c r="M17" s="248" t="n">
        <f aca="false">M15/M16</f>
        <v>0.909090909090909</v>
      </c>
    </row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38" activeCellId="0" sqref="G38"/>
    </sheetView>
  </sheetViews>
  <sheetFormatPr defaultRowHeight="12.8" zeroHeight="false" outlineLevelRow="0" outlineLevelCol="0"/>
  <cols>
    <col collapsed="false" customWidth="true" hidden="false" outlineLevel="0" max="1" min="1" style="0" width="13.75"/>
    <col collapsed="false" customWidth="true" hidden="false" outlineLevel="0" max="2" min="2" style="0" width="53.04"/>
    <col collapsed="false" customWidth="true" hidden="false" outlineLevel="0" max="3" min="3" style="0" width="14.62"/>
    <col collapsed="false" customWidth="true" hidden="false" outlineLevel="0" max="6" min="4" style="0" width="9.25"/>
    <col collapsed="false" customWidth="true" hidden="false" outlineLevel="0" max="7" min="7" style="0" width="49.74"/>
    <col collapsed="false" customWidth="true" hidden="false" outlineLevel="0" max="8" min="8" style="0" width="9.25"/>
    <col collapsed="false" customWidth="true" hidden="false" outlineLevel="0" max="23" min="9" style="0" width="14.38"/>
    <col collapsed="false" customWidth="true" hidden="false" outlineLevel="0" max="1025" min="24" style="0" width="12.63"/>
  </cols>
  <sheetData>
    <row r="1" customFormat="false" ht="12.75" hidden="false" customHeight="true" outlineLevel="0" collapsed="false">
      <c r="A1" s="249" t="s">
        <v>100</v>
      </c>
      <c r="B1" s="250"/>
      <c r="C1" s="250"/>
      <c r="D1" s="250"/>
      <c r="E1" s="250"/>
      <c r="F1" s="250"/>
      <c r="G1" s="250"/>
      <c r="H1" s="250"/>
    </row>
    <row r="2" customFormat="false" ht="12.75" hidden="false" customHeight="true" outlineLevel="0" collapsed="false">
      <c r="A2" s="251" t="s">
        <v>153</v>
      </c>
      <c r="B2" s="250"/>
      <c r="C2" s="250"/>
      <c r="D2" s="250"/>
      <c r="E2" s="250"/>
      <c r="F2" s="250"/>
      <c r="G2" s="250"/>
      <c r="H2" s="250"/>
    </row>
    <row r="3" customFormat="false" ht="12.75" hidden="false" customHeight="true" outlineLevel="0" collapsed="false">
      <c r="A3" s="250"/>
      <c r="B3" s="250"/>
      <c r="C3" s="250"/>
      <c r="D3" s="250"/>
      <c r="E3" s="250"/>
      <c r="F3" s="250"/>
      <c r="G3" s="250"/>
      <c r="H3" s="250"/>
    </row>
    <row r="4" customFormat="false" ht="17.35" hidden="false" customHeight="false" outlineLevel="0" collapsed="false">
      <c r="A4" s="252" t="s">
        <v>154</v>
      </c>
      <c r="B4" s="252"/>
      <c r="C4" s="252"/>
      <c r="D4" s="253"/>
      <c r="E4" s="250"/>
      <c r="F4" s="254" t="s">
        <v>43</v>
      </c>
      <c r="G4" s="254"/>
      <c r="H4" s="254"/>
    </row>
    <row r="5" customFormat="false" ht="13.8" hidden="false" customHeight="false" outlineLevel="0" collapsed="false">
      <c r="A5" s="255" t="s">
        <v>155</v>
      </c>
      <c r="B5" s="255" t="s">
        <v>156</v>
      </c>
      <c r="C5" s="255" t="s">
        <v>157</v>
      </c>
      <c r="D5" s="250"/>
      <c r="E5" s="250"/>
      <c r="F5" s="255" t="s">
        <v>155</v>
      </c>
      <c r="G5" s="255" t="s">
        <v>156</v>
      </c>
      <c r="H5" s="255" t="s">
        <v>157</v>
      </c>
      <c r="I5" s="250"/>
      <c r="J5" s="250"/>
    </row>
    <row r="6" customFormat="false" ht="12.75" hidden="false" customHeight="true" outlineLevel="0" collapsed="false">
      <c r="A6" s="255" t="s">
        <v>158</v>
      </c>
      <c r="B6" s="256" t="s">
        <v>159</v>
      </c>
      <c r="C6" s="257" t="n">
        <v>0.2</v>
      </c>
      <c r="D6" s="256"/>
      <c r="E6" s="256"/>
      <c r="F6" s="255" t="s">
        <v>158</v>
      </c>
      <c r="G6" s="256" t="s">
        <v>159</v>
      </c>
      <c r="H6" s="257"/>
      <c r="I6" s="256"/>
      <c r="J6" s="256"/>
    </row>
    <row r="7" customFormat="false" ht="12.75" hidden="false" customHeight="true" outlineLevel="0" collapsed="false">
      <c r="A7" s="255" t="s">
        <v>160</v>
      </c>
      <c r="B7" s="256" t="s">
        <v>161</v>
      </c>
      <c r="C7" s="258" t="n">
        <v>0.025</v>
      </c>
      <c r="D7" s="256"/>
      <c r="E7" s="256"/>
      <c r="F7" s="255" t="s">
        <v>160</v>
      </c>
      <c r="G7" s="256" t="s">
        <v>161</v>
      </c>
      <c r="H7" s="258"/>
      <c r="I7" s="256"/>
      <c r="J7" s="256"/>
    </row>
    <row r="8" customFormat="false" ht="12.75" hidden="false" customHeight="true" outlineLevel="0" collapsed="false">
      <c r="A8" s="255" t="s">
        <v>162</v>
      </c>
      <c r="B8" s="256" t="s">
        <v>163</v>
      </c>
      <c r="C8" s="257" t="n">
        <v>0.06</v>
      </c>
      <c r="D8" s="256"/>
      <c r="E8" s="256"/>
      <c r="F8" s="255" t="s">
        <v>162</v>
      </c>
      <c r="G8" s="256" t="s">
        <v>163</v>
      </c>
      <c r="H8" s="257"/>
      <c r="I8" s="256"/>
      <c r="J8" s="256"/>
    </row>
    <row r="9" customFormat="false" ht="12.75" hidden="false" customHeight="true" outlineLevel="0" collapsed="false">
      <c r="A9" s="255" t="s">
        <v>164</v>
      </c>
      <c r="B9" s="256" t="s">
        <v>165</v>
      </c>
      <c r="C9" s="258" t="n">
        <v>0.015</v>
      </c>
      <c r="D9" s="256"/>
      <c r="E9" s="256"/>
      <c r="F9" s="255" t="s">
        <v>164</v>
      </c>
      <c r="G9" s="256" t="s">
        <v>165</v>
      </c>
      <c r="H9" s="258"/>
      <c r="I9" s="256"/>
      <c r="J9" s="256"/>
    </row>
    <row r="10" customFormat="false" ht="12.75" hidden="false" customHeight="true" outlineLevel="0" collapsed="false">
      <c r="A10" s="255" t="s">
        <v>166</v>
      </c>
      <c r="B10" s="256" t="s">
        <v>167</v>
      </c>
      <c r="C10" s="258" t="n">
        <v>0.01</v>
      </c>
      <c r="D10" s="256"/>
      <c r="E10" s="256"/>
      <c r="F10" s="255" t="s">
        <v>166</v>
      </c>
      <c r="G10" s="256" t="s">
        <v>167</v>
      </c>
      <c r="H10" s="258"/>
      <c r="I10" s="256"/>
      <c r="J10" s="256"/>
    </row>
    <row r="11" customFormat="false" ht="12.75" hidden="false" customHeight="true" outlineLevel="0" collapsed="false">
      <c r="A11" s="255" t="s">
        <v>168</v>
      </c>
      <c r="B11" s="256" t="s">
        <v>169</v>
      </c>
      <c r="C11" s="258" t="n">
        <v>0.006</v>
      </c>
      <c r="D11" s="256"/>
      <c r="E11" s="256"/>
      <c r="F11" s="255" t="s">
        <v>168</v>
      </c>
      <c r="G11" s="256" t="s">
        <v>169</v>
      </c>
      <c r="H11" s="258"/>
      <c r="I11" s="256"/>
      <c r="J11" s="256"/>
    </row>
    <row r="12" customFormat="false" ht="12.75" hidden="false" customHeight="true" outlineLevel="0" collapsed="false">
      <c r="A12" s="255" t="s">
        <v>170</v>
      </c>
      <c r="B12" s="256" t="s">
        <v>171</v>
      </c>
      <c r="C12" s="258" t="n">
        <v>0.002</v>
      </c>
      <c r="D12" s="256"/>
      <c r="E12" s="256"/>
      <c r="F12" s="255" t="s">
        <v>170</v>
      </c>
      <c r="G12" s="256" t="s">
        <v>171</v>
      </c>
      <c r="H12" s="258"/>
      <c r="I12" s="256"/>
      <c r="J12" s="256"/>
    </row>
    <row r="13" customFormat="false" ht="12.75" hidden="false" customHeight="true" outlineLevel="0" collapsed="false">
      <c r="A13" s="255" t="s">
        <v>172</v>
      </c>
      <c r="B13" s="256" t="s">
        <v>173</v>
      </c>
      <c r="C13" s="257" t="n">
        <v>0.08</v>
      </c>
      <c r="D13" s="256"/>
      <c r="E13" s="256"/>
      <c r="F13" s="255" t="s">
        <v>172</v>
      </c>
      <c r="G13" s="256" t="s">
        <v>173</v>
      </c>
      <c r="H13" s="257"/>
      <c r="I13" s="256"/>
      <c r="J13" s="256"/>
    </row>
    <row r="14" customFormat="false" ht="12.75" hidden="false" customHeight="true" outlineLevel="0" collapsed="false">
      <c r="A14" s="255" t="s">
        <v>174</v>
      </c>
      <c r="B14" s="259" t="s">
        <v>175</v>
      </c>
      <c r="C14" s="260" t="n">
        <f aca="false">SUM(C6:C13)</f>
        <v>0.398</v>
      </c>
      <c r="D14" s="250"/>
      <c r="E14" s="250"/>
      <c r="F14" s="255" t="s">
        <v>174</v>
      </c>
      <c r="G14" s="259" t="s">
        <v>175</v>
      </c>
      <c r="H14" s="260" t="n">
        <f aca="false">SUM(H6:H13)</f>
        <v>0</v>
      </c>
      <c r="I14" s="250"/>
      <c r="J14" s="250"/>
    </row>
    <row r="15" customFormat="false" ht="12.75" hidden="false" customHeight="true" outlineLevel="0" collapsed="false">
      <c r="A15" s="261"/>
      <c r="B15" s="262"/>
      <c r="C15" s="263"/>
      <c r="D15" s="250"/>
      <c r="E15" s="250"/>
      <c r="F15" s="261"/>
      <c r="G15" s="262"/>
      <c r="H15" s="263"/>
      <c r="I15" s="250"/>
      <c r="J15" s="250"/>
    </row>
    <row r="16" customFormat="false" ht="12.75" hidden="false" customHeight="true" outlineLevel="0" collapsed="false">
      <c r="A16" s="255" t="s">
        <v>176</v>
      </c>
      <c r="B16" s="264" t="s">
        <v>177</v>
      </c>
      <c r="C16" s="265" t="n">
        <v>0.0833</v>
      </c>
      <c r="D16" s="264"/>
      <c r="E16" s="264"/>
      <c r="F16" s="255" t="s">
        <v>176</v>
      </c>
      <c r="G16" s="264" t="s">
        <v>177</v>
      </c>
      <c r="H16" s="265" t="n">
        <v>0.0833</v>
      </c>
      <c r="I16" s="264"/>
      <c r="J16" s="264"/>
    </row>
    <row r="17" customFormat="false" ht="12.75" hidden="false" customHeight="true" outlineLevel="0" collapsed="false">
      <c r="A17" s="255" t="s">
        <v>178</v>
      </c>
      <c r="B17" s="264" t="s">
        <v>179</v>
      </c>
      <c r="C17" s="265" t="n">
        <f aca="false">1/3*C16</f>
        <v>0.0277666666666667</v>
      </c>
      <c r="D17" s="264"/>
      <c r="E17" s="264"/>
      <c r="F17" s="255" t="s">
        <v>178</v>
      </c>
      <c r="G17" s="264" t="s">
        <v>179</v>
      </c>
      <c r="H17" s="265" t="n">
        <f aca="false">1/3*H16</f>
        <v>0.0277666666666667</v>
      </c>
      <c r="I17" s="264"/>
      <c r="J17" s="264"/>
    </row>
    <row r="18" customFormat="false" ht="12.75" hidden="false" customHeight="true" outlineLevel="0" collapsed="false">
      <c r="A18" s="255" t="s">
        <v>180</v>
      </c>
      <c r="B18" s="255" t="s">
        <v>181</v>
      </c>
      <c r="C18" s="257" t="n">
        <f aca="false">C14*(C16+C17)</f>
        <v>0.0442045333333333</v>
      </c>
      <c r="D18" s="250"/>
      <c r="E18" s="250"/>
      <c r="F18" s="255" t="s">
        <v>180</v>
      </c>
      <c r="G18" s="255" t="s">
        <v>181</v>
      </c>
      <c r="H18" s="257" t="n">
        <f aca="false">H14*(H16+H17)</f>
        <v>0</v>
      </c>
      <c r="I18" s="250"/>
      <c r="J18" s="250"/>
    </row>
    <row r="19" customFormat="false" ht="12.75" hidden="false" customHeight="true" outlineLevel="0" collapsed="false">
      <c r="A19" s="255" t="s">
        <v>182</v>
      </c>
      <c r="B19" s="259" t="s">
        <v>183</v>
      </c>
      <c r="C19" s="260" t="n">
        <f aca="false">C16+C17+C18</f>
        <v>0.1552712</v>
      </c>
      <c r="D19" s="250"/>
      <c r="E19" s="250"/>
      <c r="F19" s="255" t="s">
        <v>182</v>
      </c>
      <c r="G19" s="259" t="s">
        <v>183</v>
      </c>
      <c r="H19" s="260" t="n">
        <f aca="false">H16+H17+H18</f>
        <v>0.111066666666667</v>
      </c>
      <c r="I19" s="250"/>
      <c r="J19" s="250"/>
    </row>
    <row r="20" customFormat="false" ht="12.75" hidden="false" customHeight="true" outlineLevel="0" collapsed="false">
      <c r="A20" s="261"/>
      <c r="B20" s="262"/>
      <c r="C20" s="263"/>
      <c r="D20" s="250"/>
      <c r="E20" s="250"/>
      <c r="F20" s="261"/>
      <c r="G20" s="262"/>
      <c r="H20" s="263"/>
      <c r="I20" s="250"/>
      <c r="J20" s="250"/>
    </row>
    <row r="21" customFormat="false" ht="12.75" hidden="false" customHeight="true" outlineLevel="0" collapsed="false">
      <c r="A21" s="255" t="s">
        <v>184</v>
      </c>
      <c r="B21" s="256" t="s">
        <v>185</v>
      </c>
      <c r="C21" s="265" t="n">
        <f aca="false">1/12*D21</f>
        <v>0.00416666666666667</v>
      </c>
      <c r="D21" s="266" t="n">
        <v>0.05</v>
      </c>
      <c r="E21" s="267"/>
      <c r="F21" s="255" t="s">
        <v>184</v>
      </c>
      <c r="G21" s="256" t="s">
        <v>185</v>
      </c>
      <c r="H21" s="265" t="n">
        <f aca="false">1/12*I21</f>
        <v>0.00416666666666667</v>
      </c>
      <c r="I21" s="266" t="n">
        <v>0.05</v>
      </c>
      <c r="J21" s="267"/>
    </row>
    <row r="22" customFormat="false" ht="13.8" hidden="false" customHeight="false" outlineLevel="0" collapsed="false">
      <c r="A22" s="255" t="s">
        <v>186</v>
      </c>
      <c r="B22" s="268" t="s">
        <v>187</v>
      </c>
      <c r="C22" s="265" t="n">
        <f aca="false">C21*C13</f>
        <v>0.000333333333333333</v>
      </c>
      <c r="D22" s="267"/>
      <c r="E22" s="267"/>
      <c r="F22" s="255" t="s">
        <v>186</v>
      </c>
      <c r="G22" s="268" t="s">
        <v>187</v>
      </c>
      <c r="H22" s="265" t="n">
        <f aca="false">H21*H13</f>
        <v>0</v>
      </c>
      <c r="I22" s="267"/>
      <c r="J22" s="267"/>
    </row>
    <row r="23" customFormat="false" ht="24" hidden="false" customHeight="false" outlineLevel="0" collapsed="false">
      <c r="A23" s="255" t="s">
        <v>188</v>
      </c>
      <c r="B23" s="268" t="s">
        <v>189</v>
      </c>
      <c r="C23" s="269"/>
      <c r="E23" s="267"/>
      <c r="F23" s="255" t="s">
        <v>188</v>
      </c>
      <c r="G23" s="268" t="s">
        <v>189</v>
      </c>
      <c r="H23" s="269"/>
      <c r="J23" s="267"/>
    </row>
    <row r="24" customFormat="false" ht="13.8" hidden="false" customHeight="false" outlineLevel="0" collapsed="false">
      <c r="A24" s="255" t="s">
        <v>190</v>
      </c>
      <c r="B24" s="256" t="s">
        <v>191</v>
      </c>
      <c r="C24" s="265" t="n">
        <f aca="false">(((1/30)/12)*7)*D24</f>
        <v>0.0194444444444444</v>
      </c>
      <c r="D24" s="266" t="n">
        <v>1</v>
      </c>
      <c r="E24" s="267"/>
      <c r="F24" s="255" t="s">
        <v>190</v>
      </c>
      <c r="G24" s="256" t="s">
        <v>191</v>
      </c>
      <c r="H24" s="265" t="n">
        <f aca="false">(((1/30)/12)*7)*I24</f>
        <v>0.0194444444444444</v>
      </c>
      <c r="I24" s="266" t="n">
        <v>1</v>
      </c>
      <c r="J24" s="267"/>
    </row>
    <row r="25" customFormat="false" ht="24" hidden="false" customHeight="false" outlineLevel="0" collapsed="false">
      <c r="A25" s="255" t="s">
        <v>192</v>
      </c>
      <c r="B25" s="268" t="s">
        <v>193</v>
      </c>
      <c r="C25" s="265" t="n">
        <f aca="false">C14*C24</f>
        <v>0.00773888888888889</v>
      </c>
      <c r="D25" s="267"/>
      <c r="E25" s="267"/>
      <c r="F25" s="255" t="s">
        <v>192</v>
      </c>
      <c r="G25" s="268" t="s">
        <v>193</v>
      </c>
      <c r="H25" s="265" t="n">
        <f aca="false">H14*H24</f>
        <v>0</v>
      </c>
      <c r="I25" s="267"/>
      <c r="J25" s="267"/>
    </row>
    <row r="26" customFormat="false" ht="24" hidden="false" customHeight="false" outlineLevel="0" collapsed="false">
      <c r="A26" s="255" t="s">
        <v>194</v>
      </c>
      <c r="B26" s="268" t="s">
        <v>195</v>
      </c>
      <c r="C26" s="265" t="n">
        <v>0.04</v>
      </c>
      <c r="D26" s="267"/>
      <c r="E26" s="267"/>
      <c r="F26" s="255" t="s">
        <v>194</v>
      </c>
      <c r="G26" s="268" t="s">
        <v>195</v>
      </c>
      <c r="H26" s="265" t="n">
        <v>0.04</v>
      </c>
      <c r="I26" s="267"/>
      <c r="J26" s="267"/>
    </row>
    <row r="27" customFormat="false" ht="13.8" hidden="false" customHeight="false" outlineLevel="0" collapsed="false">
      <c r="A27" s="255" t="s">
        <v>196</v>
      </c>
      <c r="B27" s="259" t="s">
        <v>197</v>
      </c>
      <c r="C27" s="260" t="n">
        <f aca="false">SUM(C21:C26)</f>
        <v>0.0716833333333333</v>
      </c>
      <c r="D27" s="250"/>
      <c r="E27" s="250"/>
      <c r="F27" s="255" t="s">
        <v>196</v>
      </c>
      <c r="G27" s="259" t="s">
        <v>197</v>
      </c>
      <c r="H27" s="260" t="n">
        <f aca="false">SUM(H21:H26)</f>
        <v>0.0636111111111111</v>
      </c>
      <c r="I27" s="250"/>
      <c r="J27" s="250"/>
    </row>
    <row r="28" customFormat="false" ht="13.8" hidden="false" customHeight="false" outlineLevel="0" collapsed="false">
      <c r="A28" s="261"/>
      <c r="B28" s="262"/>
      <c r="C28" s="263"/>
      <c r="D28" s="250"/>
      <c r="E28" s="250"/>
      <c r="F28" s="261"/>
      <c r="G28" s="262"/>
      <c r="H28" s="263"/>
      <c r="I28" s="250"/>
      <c r="J28" s="250"/>
    </row>
    <row r="29" customFormat="false" ht="13.8" hidden="false" customHeight="false" outlineLevel="0" collapsed="false">
      <c r="A29" s="255" t="s">
        <v>198</v>
      </c>
      <c r="B29" s="256" t="s">
        <v>199</v>
      </c>
      <c r="C29" s="265" t="n">
        <v>0</v>
      </c>
      <c r="D29" s="267"/>
      <c r="E29" s="267"/>
      <c r="F29" s="255" t="s">
        <v>198</v>
      </c>
      <c r="G29" s="256" t="s">
        <v>199</v>
      </c>
      <c r="H29" s="265" t="n">
        <v>0</v>
      </c>
      <c r="I29" s="267"/>
      <c r="J29" s="267"/>
    </row>
    <row r="30" customFormat="false" ht="13.8" hidden="false" customHeight="false" outlineLevel="0" collapsed="false">
      <c r="A30" s="255" t="s">
        <v>200</v>
      </c>
      <c r="B30" s="256" t="s">
        <v>201</v>
      </c>
      <c r="C30" s="265" t="n">
        <f aca="false">(((1/30)/12)*E30)*D30</f>
        <v>0.00555555555555556</v>
      </c>
      <c r="D30" s="266" t="n">
        <v>0.4</v>
      </c>
      <c r="E30" s="267" t="n">
        <v>5</v>
      </c>
      <c r="F30" s="255" t="s">
        <v>200</v>
      </c>
      <c r="G30" s="256" t="s">
        <v>201</v>
      </c>
      <c r="H30" s="265" t="n">
        <f aca="false">(((1/30)/12)*J30)*I30</f>
        <v>0.00555555555555556</v>
      </c>
      <c r="I30" s="266" t="n">
        <v>0.4</v>
      </c>
      <c r="J30" s="267" t="n">
        <v>5</v>
      </c>
    </row>
    <row r="31" customFormat="false" ht="13.8" hidden="false" customHeight="false" outlineLevel="0" collapsed="false">
      <c r="A31" s="255" t="s">
        <v>202</v>
      </c>
      <c r="B31" s="256" t="s">
        <v>203</v>
      </c>
      <c r="C31" s="265" t="n">
        <f aca="false">(1/30)/12</f>
        <v>0.00277777777777778</v>
      </c>
      <c r="D31" s="267" t="n">
        <v>1</v>
      </c>
      <c r="E31" s="267"/>
      <c r="F31" s="255" t="s">
        <v>202</v>
      </c>
      <c r="G31" s="256" t="s">
        <v>203</v>
      </c>
      <c r="H31" s="265" t="n">
        <f aca="false">(1/30)/12</f>
        <v>0.00277777777777778</v>
      </c>
      <c r="I31" s="267" t="n">
        <v>1</v>
      </c>
      <c r="J31" s="267"/>
    </row>
    <row r="32" customFormat="false" ht="13.8" hidden="false" customHeight="false" outlineLevel="0" collapsed="false">
      <c r="A32" s="255" t="s">
        <v>204</v>
      </c>
      <c r="B32" s="256" t="s">
        <v>205</v>
      </c>
      <c r="C32" s="265" t="n">
        <f aca="false">(((1/30)/12)*5)*D32</f>
        <v>0.000208333333333333</v>
      </c>
      <c r="D32" s="266" t="n">
        <v>0.015</v>
      </c>
      <c r="E32" s="267"/>
      <c r="F32" s="255" t="s">
        <v>204</v>
      </c>
      <c r="G32" s="256" t="s">
        <v>205</v>
      </c>
      <c r="H32" s="265" t="n">
        <f aca="false">(((1/30)/12)*5)*I32</f>
        <v>0.000208333333333333</v>
      </c>
      <c r="I32" s="266" t="n">
        <v>0.015</v>
      </c>
      <c r="J32" s="267"/>
    </row>
    <row r="33" customFormat="false" ht="13.8" hidden="false" customHeight="false" outlineLevel="0" collapsed="false">
      <c r="A33" s="255" t="s">
        <v>206</v>
      </c>
      <c r="B33" s="256" t="s">
        <v>207</v>
      </c>
      <c r="C33" s="265" t="n">
        <f aca="false">(((1/30)/12)*E33)*D33</f>
        <v>0.00222222222222222</v>
      </c>
      <c r="D33" s="266" t="n">
        <v>0.08</v>
      </c>
      <c r="E33" s="267" t="n">
        <v>10</v>
      </c>
      <c r="F33" s="255" t="s">
        <v>206</v>
      </c>
      <c r="G33" s="256" t="s">
        <v>207</v>
      </c>
      <c r="H33" s="265" t="n">
        <f aca="false">(((1/30)/12)*J33)*I33</f>
        <v>0.00222222222222222</v>
      </c>
      <c r="I33" s="266" t="n">
        <v>0.08</v>
      </c>
      <c r="J33" s="267" t="n">
        <v>10</v>
      </c>
    </row>
    <row r="34" customFormat="false" ht="13.8" hidden="false" customHeight="false" outlineLevel="0" collapsed="false">
      <c r="A34" s="255" t="s">
        <v>208</v>
      </c>
      <c r="B34" s="256" t="s">
        <v>209</v>
      </c>
      <c r="C34" s="265" t="n">
        <f aca="false">(((1+C6+C16+C13)*(4/12))/12)*D34</f>
        <v>0.000757388888888889</v>
      </c>
      <c r="D34" s="266" t="n">
        <v>0.02</v>
      </c>
      <c r="E34" s="267"/>
      <c r="F34" s="255" t="s">
        <v>208</v>
      </c>
      <c r="G34" s="256" t="s">
        <v>209</v>
      </c>
      <c r="H34" s="265" t="n">
        <f aca="false">(((1+H6+H16+H13)*(4/12))/12)*I34</f>
        <v>0.000601833333333333</v>
      </c>
      <c r="I34" s="266" t="n">
        <v>0.02</v>
      </c>
      <c r="J34" s="267"/>
    </row>
    <row r="35" customFormat="false" ht="12.75" hidden="false" customHeight="true" outlineLevel="0" collapsed="false">
      <c r="A35" s="255" t="s">
        <v>210</v>
      </c>
      <c r="B35" s="256" t="s">
        <v>211</v>
      </c>
      <c r="C35" s="265" t="n">
        <v>0</v>
      </c>
      <c r="D35" s="267" t="n">
        <v>2730</v>
      </c>
      <c r="E35" s="267"/>
      <c r="F35" s="255" t="s">
        <v>210</v>
      </c>
      <c r="G35" s="256" t="s">
        <v>211</v>
      </c>
      <c r="H35" s="265" t="n">
        <v>0</v>
      </c>
      <c r="I35" s="267" t="n">
        <v>2730</v>
      </c>
      <c r="J35" s="267"/>
    </row>
    <row r="36" customFormat="false" ht="12.75" hidden="false" customHeight="true" outlineLevel="0" collapsed="false">
      <c r="A36" s="255" t="s">
        <v>212</v>
      </c>
      <c r="B36" s="255" t="s">
        <v>213</v>
      </c>
      <c r="C36" s="257" t="n">
        <f aca="false">(C29+C30+C31+C32+C33+C34+C35)*C14</f>
        <v>0.00458546855555556</v>
      </c>
      <c r="D36" s="267" t="n">
        <f aca="false">D35*C34</f>
        <v>2.06767166666667</v>
      </c>
      <c r="E36" s="267"/>
      <c r="F36" s="255" t="s">
        <v>212</v>
      </c>
      <c r="G36" s="255" t="s">
        <v>213</v>
      </c>
      <c r="H36" s="257" t="n">
        <f aca="false">(H29+H30+H31+H32+H33+H34+H35)*H14</f>
        <v>0</v>
      </c>
      <c r="I36" s="267" t="n">
        <f aca="false">I35*H34</f>
        <v>1.643005</v>
      </c>
      <c r="J36" s="267"/>
    </row>
    <row r="37" customFormat="false" ht="12.75" hidden="false" customHeight="true" outlineLevel="0" collapsed="false">
      <c r="A37" s="255" t="s">
        <v>214</v>
      </c>
      <c r="B37" s="259" t="s">
        <v>215</v>
      </c>
      <c r="C37" s="260" t="n">
        <f aca="false">SUM(C29:C35)</f>
        <v>0.0115212777777778</v>
      </c>
      <c r="D37" s="267"/>
      <c r="E37" s="267"/>
      <c r="F37" s="255" t="s">
        <v>214</v>
      </c>
      <c r="G37" s="259" t="s">
        <v>215</v>
      </c>
      <c r="H37" s="260" t="n">
        <f aca="false">SUM(H29:H35)</f>
        <v>0.0113657222222222</v>
      </c>
      <c r="I37" s="267"/>
      <c r="J37" s="267"/>
    </row>
    <row r="38" customFormat="false" ht="12.75" hidden="false" customHeight="true" outlineLevel="0" collapsed="false">
      <c r="A38" s="270"/>
      <c r="B38" s="271" t="s">
        <v>216</v>
      </c>
      <c r="C38" s="272" t="n">
        <f aca="false">C14+C19+C27+C37</f>
        <v>0.636475811111111</v>
      </c>
      <c r="D38" s="250"/>
      <c r="E38" s="250"/>
      <c r="F38" s="270"/>
      <c r="G38" s="271" t="s">
        <v>216</v>
      </c>
      <c r="H38" s="272" t="n">
        <f aca="false">H14+H19+H27+H37</f>
        <v>0.1860435</v>
      </c>
      <c r="I38" s="250"/>
      <c r="J38" s="250"/>
    </row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  <row r="1001" customFormat="false" ht="15.75" hidden="false" customHeight="true" outlineLevel="0" collapsed="false"/>
    <row r="1002" customFormat="false" ht="15.75" hidden="false" customHeight="true" outlineLevel="0" collapsed="false"/>
    <row r="1003" customFormat="false" ht="15.75" hidden="false" customHeight="true" outlineLevel="0" collapsed="false"/>
  </sheetData>
  <mergeCells count="2">
    <mergeCell ref="A4:C4"/>
    <mergeCell ref="F4:H4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222</TotalTime>
  <Application>LibreOffice/5.4.4.2$Windows_X86_64 LibreOffice_project/2524958677847fb3bb44820e40380acbe820f960</Application>
  <Company>dmlu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2000-12-13T10:02:50Z</dcterms:created>
  <dc:creator>Flavia Burmeister Martins</dc:creator>
  <dc:description/>
  <dc:language>pt-BR</dc:language>
  <cp:lastModifiedBy/>
  <cp:lastPrinted>2025-07-17T13:14:07Z</cp:lastPrinted>
  <dcterms:modified xsi:type="dcterms:W3CDTF">2025-07-17T13:14:22Z</dcterms:modified>
  <cp:revision>53</cp:revision>
  <dc:subject/>
  <dc:title>Planilha de Custos Coleta e Transporte RSU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dmlu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