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Y:\LICITAÇÕES 2026\CONCORRÊNCIA\CONCORRÊNCIA ELETRÔNICA 004 2026 - CENTRO DE CONVIVÊNCIA\DOCUMENTOS ENGENHARIA\"/>
    </mc:Choice>
  </mc:AlternateContent>
  <xr:revisionPtr revIDLastSave="0" documentId="8_{24CAD195-4227-4E72-A2F9-BE34AC1E30D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rçamento" sheetId="1" r:id="rId1"/>
    <sheet name="BDI" sheetId="2" r:id="rId2"/>
    <sheet name="CRONOGRAMA" sheetId="3" r:id="rId3"/>
  </sheets>
  <definedNames>
    <definedName name="_xlnm._FilterDatabase" localSheetId="0" hidden="1">Orçamento!$A$8:$K$8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4" i="1" l="1"/>
  <c r="M89" i="1"/>
  <c r="M115" i="1"/>
  <c r="M131" i="1"/>
  <c r="M147" i="1"/>
  <c r="C38" i="3"/>
  <c r="C36" i="3"/>
  <c r="C34" i="3"/>
  <c r="C32" i="3"/>
  <c r="C30" i="3"/>
  <c r="C28" i="3"/>
  <c r="C26" i="3"/>
  <c r="C24" i="3"/>
  <c r="C22" i="3"/>
  <c r="C20" i="3"/>
  <c r="C18" i="3"/>
  <c r="C16" i="3"/>
  <c r="C14" i="3"/>
  <c r="C10" i="3"/>
  <c r="C12" i="3"/>
  <c r="H166" i="1"/>
  <c r="I158" i="1"/>
  <c r="J158" i="1"/>
  <c r="I159" i="1"/>
  <c r="K159" i="1" s="1"/>
  <c r="J159" i="1"/>
  <c r="I160" i="1"/>
  <c r="K160" i="1" s="1"/>
  <c r="J160" i="1"/>
  <c r="I161" i="1"/>
  <c r="K161" i="1" s="1"/>
  <c r="J161" i="1"/>
  <c r="I162" i="1"/>
  <c r="K162" i="1" s="1"/>
  <c r="J162" i="1"/>
  <c r="J157" i="1"/>
  <c r="I157" i="1"/>
  <c r="I148" i="1"/>
  <c r="J148" i="1"/>
  <c r="I149" i="1"/>
  <c r="J149" i="1"/>
  <c r="I150" i="1"/>
  <c r="K150" i="1" s="1"/>
  <c r="J150" i="1"/>
  <c r="I151" i="1"/>
  <c r="J151" i="1"/>
  <c r="I152" i="1"/>
  <c r="J152" i="1"/>
  <c r="I153" i="1"/>
  <c r="J153" i="1"/>
  <c r="K153" i="1"/>
  <c r="I154" i="1"/>
  <c r="J154" i="1"/>
  <c r="J147" i="1"/>
  <c r="I147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K138" i="1" s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J131" i="1"/>
  <c r="I131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K122" i="1" s="1"/>
  <c r="J122" i="1"/>
  <c r="I123" i="1"/>
  <c r="J123" i="1"/>
  <c r="I124" i="1"/>
  <c r="K124" i="1" s="1"/>
  <c r="J124" i="1"/>
  <c r="I125" i="1"/>
  <c r="J125" i="1"/>
  <c r="I126" i="1"/>
  <c r="K126" i="1" s="1"/>
  <c r="J126" i="1"/>
  <c r="I127" i="1"/>
  <c r="J127" i="1"/>
  <c r="I128" i="1"/>
  <c r="J128" i="1"/>
  <c r="J115" i="1"/>
  <c r="I115" i="1"/>
  <c r="I91" i="1"/>
  <c r="J91" i="1"/>
  <c r="I92" i="1"/>
  <c r="J92" i="1"/>
  <c r="I93" i="1"/>
  <c r="K93" i="1" s="1"/>
  <c r="J93" i="1"/>
  <c r="I94" i="1"/>
  <c r="J94" i="1"/>
  <c r="I95" i="1"/>
  <c r="J95" i="1"/>
  <c r="I96" i="1"/>
  <c r="J96" i="1"/>
  <c r="I97" i="1"/>
  <c r="J97" i="1"/>
  <c r="I98" i="1"/>
  <c r="K98" i="1" s="1"/>
  <c r="J98" i="1"/>
  <c r="I99" i="1"/>
  <c r="J99" i="1"/>
  <c r="I100" i="1"/>
  <c r="K100" i="1" s="1"/>
  <c r="J100" i="1"/>
  <c r="I101" i="1"/>
  <c r="J101" i="1"/>
  <c r="I102" i="1"/>
  <c r="J102" i="1"/>
  <c r="I103" i="1"/>
  <c r="K103" i="1" s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K112" i="1" s="1"/>
  <c r="J112" i="1"/>
  <c r="J90" i="1"/>
  <c r="I90" i="1"/>
  <c r="J89" i="1"/>
  <c r="I89" i="1"/>
  <c r="J86" i="1"/>
  <c r="I86" i="1"/>
  <c r="J85" i="1"/>
  <c r="I85" i="1"/>
  <c r="J84" i="1"/>
  <c r="I84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M65" i="1" s="1"/>
  <c r="I65" i="1"/>
  <c r="J62" i="1"/>
  <c r="I62" i="1"/>
  <c r="J61" i="1"/>
  <c r="M61" i="1" s="1"/>
  <c r="I61" i="1"/>
  <c r="J59" i="1"/>
  <c r="I59" i="1"/>
  <c r="J58" i="1"/>
  <c r="M58" i="1" s="1"/>
  <c r="I58" i="1"/>
  <c r="J56" i="1"/>
  <c r="I56" i="1"/>
  <c r="J55" i="1"/>
  <c r="I55" i="1"/>
  <c r="J54" i="1"/>
  <c r="M54" i="1" s="1"/>
  <c r="I54" i="1"/>
  <c r="J47" i="1"/>
  <c r="I47" i="1"/>
  <c r="J46" i="1"/>
  <c r="I46" i="1"/>
  <c r="J45" i="1"/>
  <c r="I45" i="1"/>
  <c r="J44" i="1"/>
  <c r="I44" i="1"/>
  <c r="J43" i="1"/>
  <c r="M43" i="1" s="1"/>
  <c r="I43" i="1"/>
  <c r="J40" i="1"/>
  <c r="I40" i="1"/>
  <c r="J39" i="1"/>
  <c r="I39" i="1"/>
  <c r="J38" i="1"/>
  <c r="I38" i="1"/>
  <c r="J37" i="1"/>
  <c r="I37" i="1"/>
  <c r="J35" i="1"/>
  <c r="I35" i="1"/>
  <c r="J34" i="1"/>
  <c r="I34" i="1"/>
  <c r="J33" i="1"/>
  <c r="I33" i="1"/>
  <c r="J32" i="1"/>
  <c r="M32" i="1" s="1"/>
  <c r="I32" i="1"/>
  <c r="J28" i="1"/>
  <c r="M28" i="1" s="1"/>
  <c r="I28" i="1"/>
  <c r="J26" i="1"/>
  <c r="I26" i="1"/>
  <c r="J25" i="1"/>
  <c r="I25" i="1"/>
  <c r="J24" i="1"/>
  <c r="I24" i="1"/>
  <c r="J23" i="1"/>
  <c r="I23" i="1"/>
  <c r="J22" i="1"/>
  <c r="I22" i="1"/>
  <c r="J21" i="1"/>
  <c r="M21" i="1" s="1"/>
  <c r="I21" i="1"/>
  <c r="J19" i="1"/>
  <c r="I19" i="1"/>
  <c r="J18" i="1"/>
  <c r="I18" i="1"/>
  <c r="J17" i="1"/>
  <c r="I17" i="1"/>
  <c r="J16" i="1"/>
  <c r="I16" i="1"/>
  <c r="J15" i="1"/>
  <c r="M15" i="1" s="1"/>
  <c r="I15" i="1"/>
  <c r="J11" i="1"/>
  <c r="J10" i="1"/>
  <c r="M10" i="1" s="1"/>
  <c r="I11" i="1"/>
  <c r="I10" i="1"/>
  <c r="M37" i="1" l="1"/>
  <c r="J50" i="1"/>
  <c r="I50" i="1"/>
  <c r="K50" i="1" s="1"/>
  <c r="J76" i="1"/>
  <c r="I76" i="1"/>
  <c r="K76" i="1" s="1"/>
  <c r="J77" i="1"/>
  <c r="I77" i="1"/>
  <c r="K77" i="1" s="1"/>
  <c r="J78" i="1"/>
  <c r="I78" i="1"/>
  <c r="K78" i="1" s="1"/>
  <c r="J79" i="1"/>
  <c r="I79" i="1"/>
  <c r="K79" i="1" s="1"/>
  <c r="J80" i="1"/>
  <c r="I80" i="1"/>
  <c r="K80" i="1" s="1"/>
  <c r="J81" i="1"/>
  <c r="I81" i="1"/>
  <c r="K81" i="1" s="1"/>
  <c r="J75" i="1"/>
  <c r="I75" i="1"/>
  <c r="K75" i="1" s="1"/>
  <c r="K143" i="1"/>
  <c r="K152" i="1"/>
  <c r="K154" i="1"/>
  <c r="K105" i="1"/>
  <c r="K94" i="1"/>
  <c r="K151" i="1"/>
  <c r="K149" i="1"/>
  <c r="K106" i="1"/>
  <c r="K91" i="1"/>
  <c r="K101" i="1"/>
  <c r="K111" i="1"/>
  <c r="J166" i="1"/>
  <c r="I166" i="1"/>
  <c r="K166" i="1" s="1"/>
  <c r="K165" i="1" s="1"/>
  <c r="G39" i="3" s="1"/>
  <c r="C39" i="3" s="1"/>
  <c r="K144" i="1"/>
  <c r="K135" i="1"/>
  <c r="K137" i="1"/>
  <c r="K97" i="1"/>
  <c r="K110" i="1"/>
  <c r="K108" i="1"/>
  <c r="K148" i="1"/>
  <c r="K95" i="1"/>
  <c r="K136" i="1"/>
  <c r="K140" i="1"/>
  <c r="K102" i="1"/>
  <c r="K158" i="1"/>
  <c r="K157" i="1"/>
  <c r="K104" i="1"/>
  <c r="K147" i="1"/>
  <c r="K142" i="1"/>
  <c r="K109" i="1"/>
  <c r="K134" i="1"/>
  <c r="K141" i="1"/>
  <c r="K132" i="1"/>
  <c r="K139" i="1"/>
  <c r="K133" i="1"/>
  <c r="K131" i="1"/>
  <c r="K127" i="1"/>
  <c r="K92" i="1"/>
  <c r="K96" i="1"/>
  <c r="K117" i="1"/>
  <c r="K121" i="1"/>
  <c r="K123" i="1"/>
  <c r="K125" i="1"/>
  <c r="K118" i="1"/>
  <c r="K120" i="1"/>
  <c r="K116" i="1"/>
  <c r="K119" i="1"/>
  <c r="K128" i="1"/>
  <c r="K115" i="1"/>
  <c r="K99" i="1"/>
  <c r="K107" i="1"/>
  <c r="K90" i="1"/>
  <c r="K89" i="1"/>
  <c r="K86" i="1"/>
  <c r="K85" i="1"/>
  <c r="K84" i="1"/>
  <c r="K72" i="1"/>
  <c r="K71" i="1"/>
  <c r="K70" i="1"/>
  <c r="K69" i="1"/>
  <c r="K68" i="1"/>
  <c r="K67" i="1"/>
  <c r="K66" i="1"/>
  <c r="K65" i="1"/>
  <c r="K62" i="1"/>
  <c r="K61" i="1"/>
  <c r="K59" i="1"/>
  <c r="K58" i="1"/>
  <c r="K57" i="1" s="1"/>
  <c r="K56" i="1"/>
  <c r="K55" i="1"/>
  <c r="K54" i="1"/>
  <c r="K47" i="1"/>
  <c r="K46" i="1"/>
  <c r="K45" i="1"/>
  <c r="K44" i="1"/>
  <c r="K43" i="1"/>
  <c r="K40" i="1"/>
  <c r="K39" i="1"/>
  <c r="K38" i="1"/>
  <c r="K37" i="1"/>
  <c r="K35" i="1"/>
  <c r="K34" i="1"/>
  <c r="K33" i="1"/>
  <c r="K32" i="1"/>
  <c r="K28" i="1"/>
  <c r="K27" i="1" s="1"/>
  <c r="K26" i="1"/>
  <c r="K25" i="1"/>
  <c r="K24" i="1"/>
  <c r="K23" i="1"/>
  <c r="K22" i="1"/>
  <c r="K21" i="1"/>
  <c r="K19" i="1"/>
  <c r="K18" i="1"/>
  <c r="K17" i="1"/>
  <c r="K16" i="1"/>
  <c r="K15" i="1"/>
  <c r="K11" i="1"/>
  <c r="K10" i="1"/>
  <c r="M75" i="1" l="1"/>
  <c r="M157" i="1"/>
  <c r="M166" i="1"/>
  <c r="K156" i="1"/>
  <c r="I37" i="3" s="1"/>
  <c r="C37" i="3" s="1"/>
  <c r="K74" i="1"/>
  <c r="K83" i="1"/>
  <c r="K49" i="1"/>
  <c r="K146" i="1"/>
  <c r="K60" i="1"/>
  <c r="K114" i="1"/>
  <c r="K53" i="1"/>
  <c r="K9" i="1"/>
  <c r="D11" i="3" s="1"/>
  <c r="K130" i="1"/>
  <c r="K88" i="1"/>
  <c r="K64" i="1"/>
  <c r="K42" i="1"/>
  <c r="K36" i="1"/>
  <c r="K31" i="1"/>
  <c r="K14" i="1"/>
  <c r="K20" i="1"/>
  <c r="K169" i="1" l="1"/>
  <c r="H25" i="3"/>
  <c r="I27" i="3"/>
  <c r="I42" i="3" s="1"/>
  <c r="H27" i="3"/>
  <c r="F35" i="3"/>
  <c r="G35" i="3"/>
  <c r="G31" i="3"/>
  <c r="F31" i="3"/>
  <c r="C11" i="3"/>
  <c r="H33" i="3"/>
  <c r="G33" i="3"/>
  <c r="F33" i="3"/>
  <c r="H29" i="3"/>
  <c r="G29" i="3"/>
  <c r="F29" i="3"/>
  <c r="H23" i="3"/>
  <c r="G23" i="3"/>
  <c r="E17" i="3"/>
  <c r="F17" i="3"/>
  <c r="G19" i="3"/>
  <c r="F19" i="3"/>
  <c r="K30" i="1"/>
  <c r="K52" i="1"/>
  <c r="K13" i="1"/>
  <c r="K171" i="1" l="1"/>
  <c r="C25" i="3"/>
  <c r="C31" i="3"/>
  <c r="C33" i="3"/>
  <c r="C29" i="3"/>
  <c r="C23" i="3"/>
  <c r="C27" i="3"/>
  <c r="C35" i="3"/>
  <c r="C17" i="3"/>
  <c r="E15" i="3"/>
  <c r="E42" i="3" s="1"/>
  <c r="F15" i="3"/>
  <c r="F42" i="3" s="1"/>
  <c r="G21" i="3"/>
  <c r="G42" i="3" s="1"/>
  <c r="H21" i="3"/>
  <c r="H42" i="3" s="1"/>
  <c r="K170" i="1"/>
  <c r="D13" i="3"/>
  <c r="D42" i="3" s="1"/>
  <c r="C19" i="3"/>
  <c r="C15" i="3" l="1"/>
  <c r="C21" i="3"/>
  <c r="C13" i="3"/>
  <c r="C42" i="3" l="1"/>
  <c r="D41" i="3" s="1"/>
  <c r="E41" i="3" s="1"/>
  <c r="F41" i="3" s="1"/>
  <c r="G41" i="3" s="1"/>
  <c r="H41" i="3" s="1"/>
  <c r="I41" i="3" s="1"/>
  <c r="I43" i="3" s="1"/>
  <c r="I44" i="3"/>
</calcChain>
</file>

<file path=xl/sharedStrings.xml><?xml version="1.0" encoding="utf-8"?>
<sst xmlns="http://schemas.openxmlformats.org/spreadsheetml/2006/main" count="758" uniqueCount="363">
  <si>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RS 5/2026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</si>
  <si>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</si>
  <si>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</si>
  <si>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</si>
  <si>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</si>
  <si>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</si>
  <si>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</si>
  <si>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</si>
  <si>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</si>
  <si>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</si>
  <si>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</si>
  <si>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</si>
  <si>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</si>
  <si>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SERVIÇOS PRELIMINARES</t>
  </si>
  <si>
    <t>Composição</t>
  </si>
  <si>
    <t>SINAPI</t>
  </si>
  <si>
    <t>CHAPISCO APLICADO EM ALVENARIAS E ESTRUTURAS DE CONCRETO INTERNAS, COM COLHER DE PEDREIRO. ARGAMASSA TRAÇO 1:3 COM PREPARO EM BETONEIRA 400L. AF_10/2022</t>
  </si>
  <si>
    <t>M2</t>
  </si>
  <si>
    <t xml:space="preserve"> 1.1</t>
  </si>
  <si>
    <t>FORNECIMENTO E INSTALAÇÃO DE PLACA DE OBRA COM CHAPA GALVANIZADA E ESTRUTURA DE MADEIRA. AF_03/2022_PS</t>
  </si>
  <si>
    <t xml:space="preserve"> 1.2</t>
  </si>
  <si>
    <t>LOCAÇÃO CONVENCIONAL DE OBRA, UTILIZANDO GABARITO DE TÁBUAS CORRIDAS PONTALETADAS A CADA 1,50M - 2 UTILIZAÇÕES. AF_03/2024</t>
  </si>
  <si>
    <t>M</t>
  </si>
  <si>
    <t>Insumo</t>
  </si>
  <si>
    <t xml:space="preserve"> 2</t>
  </si>
  <si>
    <t>INFRAESTRUTURA</t>
  </si>
  <si>
    <t>MASSA ÚNICA, EM ARGAMASSA TRAÇO 1:2:8, PREPARO MECÂNICO, APLICADA MANUALMENTE EM PAREDES INTERNAS DE AMBIENTES COM ÁREA ENTRE 5M² E 10M², E = 17,5MM, COM TALISCAS. AF_03/2024</t>
  </si>
  <si>
    <t xml:space="preserve"> 2.1</t>
  </si>
  <si>
    <t>SAPATAS</t>
  </si>
  <si>
    <t xml:space="preserve"> 2.1.1</t>
  </si>
  <si>
    <t>ESCAVAÇÃO MANUAL PARA BLOCO DE COROAMENTO OU SAPATA (INCLUINDO ESCAVAÇÃO PARA COLOCAÇÃO DE FÔRMAS). AF_01/2024</t>
  </si>
  <si>
    <t>M3</t>
  </si>
  <si>
    <t>FABRICAÇÃO, MONTAGEM E DESMONTAGEM DE FÔRMA PARA SAPATA, EM MADEIRA SERRADA, E=25 MM, 2 UTILIZAÇÕES. AF_01/2024</t>
  </si>
  <si>
    <t xml:space="preserve"> 2.1.2</t>
  </si>
  <si>
    <t>ARMAÇÃO DE BLOCO UTILIZANDO AÇO CA-50 DE 8 MM - MONTAGEM. AF_01/2024</t>
  </si>
  <si>
    <t>KG</t>
  </si>
  <si>
    <t xml:space="preserve"> 2.1.3</t>
  </si>
  <si>
    <t>CONCRETAGEM DE SAPATA, FCK 30 MPA, COM USO DE JERICA - LANÇAMENTO, ADENSAMENTO E ACABAMENTO. AF_01/2024</t>
  </si>
  <si>
    <t xml:space="preserve"> 2.1.4</t>
  </si>
  <si>
    <t>REATERRO MANUAL DE VALAS, COM COMPACTADOR DE SOLOS DE PERCUSSÃO. AF_08/2023</t>
  </si>
  <si>
    <t xml:space="preserve"> 2.2</t>
  </si>
  <si>
    <t>VIGAS BALDRAMES</t>
  </si>
  <si>
    <t xml:space="preserve"> 2.2.1</t>
  </si>
  <si>
    <t>ESCAVAÇÃO MANUAL PARA VIGA BALDRAME OU SAPATA CORRIDA (INCLUINDO ESCAVAÇÃO PARA COLOCAÇÃO DE FÔRMAS). AF_01/2024</t>
  </si>
  <si>
    <t xml:space="preserve"> 2.2.2</t>
  </si>
  <si>
    <t>FABRICAÇÃO, MONTAGEM E DESMONTAGEM DE FÔRMA PARA VIGA BALDRAME, EM MADEIRA SERRADA, E=25 MM, 2 UTILIZAÇÕES. AF_01/2024</t>
  </si>
  <si>
    <t xml:space="preserve"> 2.2.3</t>
  </si>
  <si>
    <t>CONCRETAGEM DE BLOCO DE COROAMENTO OU VIGA BALDRAME, FCK 30 MPA, COM USO DE JERICA - LANÇAMENTO, ADENSAMENTO E ACABAMENTO. AF_01/2024</t>
  </si>
  <si>
    <t xml:space="preserve"> 2.2.4</t>
  </si>
  <si>
    <t>ARMAÇÃO DE SAPATA ISOLADA, VIGA BALDRAME E SAPATA CORRIDA UTILIZANDO AÇO CA-60 DE 5 MM - MONTAGEM. AF_01/2024</t>
  </si>
  <si>
    <t xml:space="preserve"> 2.2.5</t>
  </si>
  <si>
    <t>ARMAÇÃO DE SAPATA ISOLADA, VIGA BALDRAME E SAPATA CORRIDA UTILIZANDO AÇO CA-50 DE 10 MM - MONTAGEM. AF_01/2024</t>
  </si>
  <si>
    <t xml:space="preserve"> 2.2.6</t>
  </si>
  <si>
    <t xml:space="preserve"> 2.3</t>
  </si>
  <si>
    <t>IMPERMEABILIZAÇÃO</t>
  </si>
  <si>
    <t xml:space="preserve"> 2.3.1</t>
  </si>
  <si>
    <t>IMPERMEABILIZAÇÃO DE SUPERFÍCIE COM EMULSÃO ASFÁLTICA, 2 DEMÃOS. AF_09/2023</t>
  </si>
  <si>
    <t xml:space="preserve"> 3</t>
  </si>
  <si>
    <t>SUPRAESTRUTURA</t>
  </si>
  <si>
    <t xml:space="preserve"> 3.1</t>
  </si>
  <si>
    <t>PILARES EM CONCRETO ARMADO</t>
  </si>
  <si>
    <t xml:space="preserve"> 3.1.1</t>
  </si>
  <si>
    <t>ARMAÇÃO DE PILAR OU VIGA DE ESTRUTURA DE CONCRETO ARMADO EMBUTIDA EM ALVENARIA DE VEDAÇÃO UTILIZANDO AÇO CA-50 DE 12,5 MM - MONTAGEM. AF_06/2022</t>
  </si>
  <si>
    <t xml:space="preserve"> 3.1.2</t>
  </si>
  <si>
    <t>FABRICAÇÃO DE FÔRMA PARA PILARES E ESTRUTURAS SIMILARES, EM MADEIRA SERRADA, E=25 MM. AF_09/2020</t>
  </si>
  <si>
    <t xml:space="preserve"> 3.1.3</t>
  </si>
  <si>
    <t>CONCRETAGEM DE PILARES, FCK = 25 MPA, COM USO DE BOMBA - LANÇAMENTO, ADENSAMENTO E ACABAMENTO. AF_02/2022_PS</t>
  </si>
  <si>
    <t xml:space="preserve"> 3.1.4</t>
  </si>
  <si>
    <t>ARMAÇÃO DE PILAR OU VIGA DE ESTRUTURA DE CONCRETO ARMADO EMBUTIDA EM ALVENARIA DE VEDAÇÃO UTILIZANDO AÇO CA-60 DE 5,0 MM - MONTAGEM. AF_06/2022</t>
  </si>
  <si>
    <t xml:space="preserve"> 3.2</t>
  </si>
  <si>
    <t>VIGAS DE AMARRAÇÃO</t>
  </si>
  <si>
    <t xml:space="preserve"> 3.2.1</t>
  </si>
  <si>
    <t>CONCRETAGEM DE VIGAS E LAJES, FCK=25 MPA, PARA LAJES MACIÇAS OU NERVURADAS COM USO DE BOMBA - LANÇAMENTO, ADENSAMENTO E ACABAMENTO. AF_02/2022_PS</t>
  </si>
  <si>
    <t xml:space="preserve"> 3.2.2</t>
  </si>
  <si>
    <t>FABRICAÇÃO DE FÔRMA PARA VIGAS, COM MADEIRA SERRADA, E = 25 MM. AF_09/2020</t>
  </si>
  <si>
    <t xml:space="preserve"> 3.2.3</t>
  </si>
  <si>
    <t xml:space="preserve"> 3.2.4</t>
  </si>
  <si>
    <t>ARMAÇÃO DE PILAR OU VIGA DE ESTRUTURA DE CONCRETO ARMADO EMBUTIDA EM ALVENARIA DE VEDAÇÃO UTILIZANDO AÇO CA-50 DE 10,0 MM - MONTAGEM. AF_06/2022</t>
  </si>
  <si>
    <t xml:space="preserve"> 4</t>
  </si>
  <si>
    <t>FECHAMENTOS E ALVENARIAS</t>
  </si>
  <si>
    <t xml:space="preserve"> 4.1</t>
  </si>
  <si>
    <t>ALVENARIA DE VEDAÇÃO DE BLOCOS CERÂMICOS FURADOS NA VERTICAL DE 14X19X29 CM (ESPESSURA 14 CM) E ARGAMASSA DE ASSENTAMENTO COM PREPARO EM BETONEIRA. AF_12/2021</t>
  </si>
  <si>
    <t xml:space="preserve"> 4.2</t>
  </si>
  <si>
    <t>ALVENARIA DE VEDAÇÃO DE BLOCOS CERÂMICOS FURADOS NA HORIZONTAL DE 9X19X29 CM (ESPESSURA 9 CM) E ARGAMASSA DE ASSENTAMENTO COM PREPARO MANUAL. AF_12/2021</t>
  </si>
  <si>
    <t xml:space="preserve"> 4.3</t>
  </si>
  <si>
    <t>CONTRAVERGA MOLDADA IN LOCO EM CONCRETO, ESPESSURA DE *15* CM. AF_03/2024</t>
  </si>
  <si>
    <t xml:space="preserve"> 4.4</t>
  </si>
  <si>
    <t>VERGA MOLDADA IN LOCO EM CONCRETO, ESPESSURA DE *15* CM. AF_03/2024</t>
  </si>
  <si>
    <t xml:space="preserve"> 4.5</t>
  </si>
  <si>
    <t>DIVISORIA SANITÁRIA, EM GRANITO CINZA POLIDO, ESP = 3CM, ASSENTADO COM ARGAMASSA COLANTE AC III-E. AF_10/2025</t>
  </si>
  <si>
    <t xml:space="preserve"> 5</t>
  </si>
  <si>
    <t>COBERTURA</t>
  </si>
  <si>
    <t xml:space="preserve"> 5.1</t>
  </si>
  <si>
    <t>UN</t>
  </si>
  <si>
    <t xml:space="preserve"> 6</t>
  </si>
  <si>
    <t>REVESTIMENTOS</t>
  </si>
  <si>
    <t xml:space="preserve"> 6.1</t>
  </si>
  <si>
    <t>REVESTIMENTOS INTERNOS</t>
  </si>
  <si>
    <t xml:space="preserve"> 6.1.1</t>
  </si>
  <si>
    <t xml:space="preserve"> 6.1.2</t>
  </si>
  <si>
    <t xml:space="preserve"> 6.1.3</t>
  </si>
  <si>
    <t>REVESTIMENTO CERÂMICO PARA PAREDES INTERNAS COM PLACAS TIPO ESMALTADA DE DIMENSÕES 33X45 CM APLICADAS NA ALTURA INTEIRA DAS PAREDES. AF_02/2023_PE</t>
  </si>
  <si>
    <t xml:space="preserve"> 6.2</t>
  </si>
  <si>
    <t>REVESTIMENTOS EXTERNOS</t>
  </si>
  <si>
    <t xml:space="preserve"> 6.2.1</t>
  </si>
  <si>
    <t>CHAPISCO APLICADO EM ALVENARIA (COM PRESENÇA DE VÃOS) E ESTRUTURAS DE CONCRETO DE FACHADA, COM COLHER DE PEDREIRO. ARGAMASSA TRAÇO 1:3 COM PREPARO EM BETONEIRA 400L. AF_10/2022</t>
  </si>
  <si>
    <t xml:space="preserve"> 6.2.2</t>
  </si>
  <si>
    <t>EMBOÇO OU MASSA ÚNICA EM ARGAMASSA TRAÇO 1:2:8, PREPARO MANUAL, APLICADA MANUALMENTE EM PANOS DE FACHADA COM PRESENÇA DE VÃOS, ESPESSURA DE 25 MM. AF_08/2022</t>
  </si>
  <si>
    <t xml:space="preserve"> 6.3</t>
  </si>
  <si>
    <t>FORROS</t>
  </si>
  <si>
    <t xml:space="preserve"> 6.3.1</t>
  </si>
  <si>
    <t>FORRO EM RÉGUAS DE PVC, LISO, PARA AMBIENTES COMERCIAIS, INCLUSIVE ESTRUTURA BIDIRECIONAL DE FIXAÇÃO. AF_08/2023_PS</t>
  </si>
  <si>
    <t xml:space="preserve"> 6.3.2</t>
  </si>
  <si>
    <t>ACABAMENTO SIMPLES/CONVENCIONAL PARA FORRO PVC, TIPO "U" OU "C", COR BRANCA, COMPRIMENTO 6 M</t>
  </si>
  <si>
    <t xml:space="preserve"> 7</t>
  </si>
  <si>
    <t>PAVIMENTAÇÃO</t>
  </si>
  <si>
    <t xml:space="preserve"> 7.1</t>
  </si>
  <si>
    <t>LASTRO COM MATERIAL GRANULAR (PEDRA BRITADA N.1 E PEDRA BRITADA N.2), APLICADO EM PISOS OU LAJES SOBRE SOLO, ESPESSURA DE *10 CM*. AF_01/2024</t>
  </si>
  <si>
    <t xml:space="preserve"> 7.2</t>
  </si>
  <si>
    <t>TELA DE ACO SOLDADA NERVURADA, CA-60, Q-196, (3,11 KG/M2), DIAMETRO DO FIO = 5,0 MM, LARGURA = 2,45 M, ESPACAMENTO DA MALHA = 10 X 10 CM</t>
  </si>
  <si>
    <t xml:space="preserve"> 7.3</t>
  </si>
  <si>
    <t>CONCRETO MAGRO PARA LASTRO, TRAÇO 1:4,5:4,5 (EM MASSA SECA DE CIMENTO/ AREIA MÉDIA/ BRITA 1) - PREPARO MECÂNICO COM BETONEIRA 400 L. AF_05/2021</t>
  </si>
  <si>
    <t xml:space="preserve"> 7.4</t>
  </si>
  <si>
    <t>CONTRAPISO EM ARGAMASSA TRAÇO 1:4 (CIMENTO E AREIA), PREPARO MECÂNICO COM BETONEIRA 400 L, APLICADO EM ÁREAS SECAS SOBRE LAJE, ADERIDO, ACABAMENTO NÃO REFORÇADO, ESPESSURA 3CM. AF_07/2021</t>
  </si>
  <si>
    <t xml:space="preserve"> 7.5</t>
  </si>
  <si>
    <t>REVESTIMENTO CERÂMICO PARA PISO COM PLACAS TIPO PORCELANATO DE DIMENSÕES 60X60 CM APLICADA EM AMBIENTES DE ÁREA MAIOR QUE 10 M². AF_02/2023_PE</t>
  </si>
  <si>
    <t xml:space="preserve"> 7.6</t>
  </si>
  <si>
    <t>RODAPÉ CERÂMICO DE 7CM DE ALTURA COM PLACAS TIPO ESMALTADA DE DIMENSÕES 60X60CM. AF_02/2023</t>
  </si>
  <si>
    <t xml:space="preserve"> 7.7</t>
  </si>
  <si>
    <t>SOLEIRA EM GRANITO, LARGURA 15 CM, ESPESSURA 2,0 CM. AF_09/2020</t>
  </si>
  <si>
    <t xml:space="preserve"> 7.8</t>
  </si>
  <si>
    <t>PEITORIL LINEAR EM GRANITO OU MÁRMORE, L = 15CM, ASSENTADO COM ARGAMASSA 1:6 COM ADITIVO. AF_11/2020</t>
  </si>
  <si>
    <t xml:space="preserve"> 8</t>
  </si>
  <si>
    <t>ESQUADRIAS</t>
  </si>
  <si>
    <t xml:space="preserve"> 8.1</t>
  </si>
  <si>
    <t xml:space="preserve"> 8.2</t>
  </si>
  <si>
    <t xml:space="preserve"> 8.3</t>
  </si>
  <si>
    <t xml:space="preserve"> 8.4</t>
  </si>
  <si>
    <t xml:space="preserve"> 8.5</t>
  </si>
  <si>
    <t xml:space="preserve"> 8.6</t>
  </si>
  <si>
    <t xml:space="preserve"> 8.7</t>
  </si>
  <si>
    <t xml:space="preserve"> 9</t>
  </si>
  <si>
    <t>PINTURAS</t>
  </si>
  <si>
    <t xml:space="preserve"> 9.1</t>
  </si>
  <si>
    <t>EMASSAMENTO COM MASSA LÁTEX, APLICAÇÃO EM PAREDE, DUAS DEMÃOS, LIXAMENTO MANUAL. AF_04/2023</t>
  </si>
  <si>
    <t xml:space="preserve"> 9.2</t>
  </si>
  <si>
    <t>FUNDO SELADOR ACRÍLICO, APLICAÇÃO MANUAL EM PAREDE, UMA DEMÃO. AF_04/2023</t>
  </si>
  <si>
    <t xml:space="preserve"> 9.4</t>
  </si>
  <si>
    <t>PINTURA LÁTEX ACRÍLICA PREMIUM, APLICAÇÃO MANUAL EM PAREDES, DUAS DEMÃOS. AF_04/2023</t>
  </si>
  <si>
    <t xml:space="preserve"> 10</t>
  </si>
  <si>
    <t>INSTALAÇÕES ELÉTRICAS</t>
  </si>
  <si>
    <t xml:space="preserve"> 10.1</t>
  </si>
  <si>
    <t>QUEBRA EM ALVENARIA PARA INSTALAÇÃO DE CAIXA DE TOMADA (4X4 OU 4X2). AF_09/2023</t>
  </si>
  <si>
    <t xml:space="preserve"> 10.2</t>
  </si>
  <si>
    <t>TOMADA MÉDIA DE EMBUTIR (3 MÓDULOS), 2P+T 10 A, INCLUINDO SUPORTE E PLACA - FORNECIMENTO E INSTALAÇÃO. AF_03/2023</t>
  </si>
  <si>
    <t xml:space="preserve"> 10.3</t>
  </si>
  <si>
    <t>CABO DE COBRE FLEXÍVEL ISOLADO, 1,5 MM², ANTI-CHAMA 0,6/1,0 KV, PARA CIRCUITOS TERMINAIS - FORNECIMENTO E INSTALAÇÃO. AF_03/2023</t>
  </si>
  <si>
    <t xml:space="preserve"> 10.4</t>
  </si>
  <si>
    <t>CABO DE COBRE FLEXÍVEL ISOLADO, 2,5 MM², ANTI-CHAMA 0,6/1,0 KV, PARA CIRCUITOS TERMINAIS - FORNECIMENTO E INSTALAÇÃO. AF_03/2023</t>
  </si>
  <si>
    <t xml:space="preserve"> 10.5</t>
  </si>
  <si>
    <t>CABO DE COBRE FLEXÍVEL ISOLADO, 4 MM², ANTI-CHAMA 0,6/1,0 KV, PARA CIRCUITOS TERMINAIS - FORNECIMENTO E INSTALAÇÃO. AF_03/2023</t>
  </si>
  <si>
    <t xml:space="preserve"> 10.6</t>
  </si>
  <si>
    <t>CABO DE COBRE FLEXÍVEL ISOLADO, 10 MM², ANTI-CHAMA 450/750 V, PARA CIRCUITOS TERMINAIS - FORNECIMENTO E INSTALAÇÃO. AF_03/2023</t>
  </si>
  <si>
    <t xml:space="preserve"> 10.7</t>
  </si>
  <si>
    <t>CABO DE COBRE FLEXÍVEL ISOLADO, 6 MM², ANTI-CHAMA 0,6/1,0 KV, PARA CIRCUITOS TERMINAIS - FORNECIMENTO E INSTALAÇÃO. AF_03/2023</t>
  </si>
  <si>
    <t xml:space="preserve"> 10.9</t>
  </si>
  <si>
    <t>ELETRODUTO FLEXÍVEL CORRUGADO, PVC, DN 32 MM (1"), PARA CIRCUITOS TERMINAIS, INSTALADO EM PAREDE - FORNECIMENTO E INSTALAÇÃO. AF_03/2023</t>
  </si>
  <si>
    <t xml:space="preserve"> 10.10</t>
  </si>
  <si>
    <t>ELETRODUTO FLEXÍVEL CORRUGADO, PVC, DN 32 MM (1"), PARA CIRCUITOS TERMINAIS, INSTALADO EM FORRO - FORNECIMENTO E INSTALAÇÃO. AF_03/2023</t>
  </si>
  <si>
    <t xml:space="preserve"> 10.11</t>
  </si>
  <si>
    <t>LUMINÁRIA ARANDELA TIPO TARTARUGA, DE SOBREPOR, COM 1 LÂMPADA LED DE 6 W, SEM REATOR - FORNECIMENTO E INSTALAÇÃO. AF_09/2024</t>
  </si>
  <si>
    <t xml:space="preserve"> 10.12</t>
  </si>
  <si>
    <t>LUMINARIA DE SOBREPOR EM CHAPA DE ACO PARA 1 LAMPADA FLUORESCENTE DE *36* W, ALETADA, COMPLETA (LAMPADA E REATOR INCLUSOS)</t>
  </si>
  <si>
    <t xml:space="preserve"> 10.13</t>
  </si>
  <si>
    <t>DISJUNTOR TERMOMAGNETICO PARA TRILHO DIN (IEC), BIPOLAR, 6 - 32 A</t>
  </si>
  <si>
    <t xml:space="preserve"> 10.14</t>
  </si>
  <si>
    <t xml:space="preserve">DISPOSITIVO DR, 2 POLOS, SENSIBILIDADE DE 30 MA, CORRENTE DE 25 A, TIPO AC  </t>
  </si>
  <si>
    <t xml:space="preserve"> 10.15</t>
  </si>
  <si>
    <t>QUEBRA EM ALVENARIA PARA INSTALAÇÃO DE QUADRO DISTRIBUIÇÃO PEQUENO (19X25 CM). AF_09/2023</t>
  </si>
  <si>
    <t xml:space="preserve"> 10.16</t>
  </si>
  <si>
    <t>QUADRO DE DISTRIBUIÇÃO DE ENERGIA EM CHAPA DE AÇO GALVANIZADO, DE EMBUTIR, COM BARRAMENTO TRIFÁSICO, PARA 12 DISJUNTORES DIN 100A - FORNECIMENTO E INSTALAÇÃO. AF_07/2025</t>
  </si>
  <si>
    <t xml:space="preserve"> 10.17</t>
  </si>
  <si>
    <t>CAIXA DE PASSAGEM ELETRICA DE PAREDE, DE EMBUTIR, EM PVC, COM TAMPA APARAFUSADA, DIMENSOES 200 X 200 X *90* MM</t>
  </si>
  <si>
    <t xml:space="preserve"> 10.18</t>
  </si>
  <si>
    <t>TOMADA PARA TELEFONE RJ11 - FORNECIMENTO E INSTALAÇÃO. AF_08/2025</t>
  </si>
  <si>
    <t xml:space="preserve"> 10.19</t>
  </si>
  <si>
    <t>TOMADA DE REDE RJ45 - FORNECIMENTO E INSTALAÇÃO. AF_08/2025</t>
  </si>
  <si>
    <t xml:space="preserve"> 10.20</t>
  </si>
  <si>
    <t>CABO DE COBRE FLEXÍVEL ISOLADO, 25 MM², ANTI-CHAMA 0,6/1,0 KV, PARA REDE ENTERRADA DE DISTRIBUIÇÃO DE ENERGIA ELÉTRICA - FORNECIMENTO E INSTALAÇÃO. AF_12/2021</t>
  </si>
  <si>
    <t xml:space="preserve"> 10.21</t>
  </si>
  <si>
    <t>ENTRADA DE ENERGIA ELÉTRICA, AÉREA, TRIFÁSICA, COM CAIXA DE EMBUTIR, CABO DE 10 MM2 E DISJUNTOR DIN 50A (NÃO INCLUSO O POSTE DE CONCRETO). AF_12/2025</t>
  </si>
  <si>
    <t xml:space="preserve"> 10.22</t>
  </si>
  <si>
    <t xml:space="preserve">POSTE DE CONCRETO ARMADO DE SECAO CIRCULAR, EXTENSAO DE 9,00 M, RESISTENCIA DE 300 A 400 DAN, TIPO C-17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</si>
  <si>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10.23</t>
  </si>
  <si>
    <t>ELETRODUTO RÍGIDO ROSCÁVEL, PVC, DN 50 MM (1 1/2"), PARA REDE ENTERRADA DE DISTRIBUIÇÃO DE ENERGIA ELÉTRICA - FORNECIMENTO E INSTALAÇÃO. AF_12/2021</t>
  </si>
  <si>
    <t xml:space="preserve"> 10.24</t>
  </si>
  <si>
    <t>CAIXA INTERNA/EXTERNA DE MEDICAO PARA 1 MEDIDOR TRIFASICO, COM VISOR, EM CHAPA DE ACO 18 USG (PADRAO DA CONCESSIONARIA LOCAL)</t>
  </si>
  <si>
    <t xml:space="preserve"> 10.25</t>
  </si>
  <si>
    <t>CABO ELETRÔNICO CATEGORIA 5E, INSTALADO EM EDIFICAÇÃO INSTITUCIONAL - FORNECIMENTO E INSTALAÇÃO. AF_08/2025</t>
  </si>
  <si>
    <t xml:space="preserve"> 11</t>
  </si>
  <si>
    <t>INSTALAÇÕES HIDRÁULICAS</t>
  </si>
  <si>
    <t xml:space="preserve"> 11.1</t>
  </si>
  <si>
    <t>CAIXA EM CONCRETO PRÉ-MOLDADO PARA ABRIGO DE HIDRÔMETRO COM DN 20 MM - FORNECIMENTO E INSTALAÇÃO. AF_03/2024</t>
  </si>
  <si>
    <t xml:space="preserve"> 11.2</t>
  </si>
  <si>
    <t>HIDRÔMETRO DN 3/4", 5,0 M3/H - FORNECIMENTO E INSTALAÇÃO. AF_03/2024</t>
  </si>
  <si>
    <t xml:space="preserve"> 11.3</t>
  </si>
  <si>
    <t>KIT CAVALETE PARA MEDIÇÃO DE ÁGUA - ENTRADA INDIVIDUALIZADA, EM PPR PN25 DN 25 MM (3/4") PARA 1 MEDIDOR - FORNECIMENTO E INSTALAÇÃO (EXCLUSIVE HIDRÔMETRO). AF_03/2024</t>
  </si>
  <si>
    <t xml:space="preserve"> 11.4</t>
  </si>
  <si>
    <t>TUBO, PVC, SOLDÁVEL, DE 32MM, INSTALADO EM RAMAL DE DISTRIBUIÇÃO DE ÁGUA - FORNECIMENTO E INSTALAÇÃO. AF_06/2022</t>
  </si>
  <si>
    <t xml:space="preserve"> 11.5</t>
  </si>
  <si>
    <t>TUBO, PVC, SOLDÁVEL, DE 25MM, INSTALADO EM RAMAL DE DISTRIBUIÇÃO DE ÁGUA - FORNECIMENTO E INSTALAÇÃO. AF_06/2022</t>
  </si>
  <si>
    <t xml:space="preserve"> 11.6</t>
  </si>
  <si>
    <t>LUVA SOLDÁVEL E COM ROSCA, PVC, SOLDÁVEL, DN 32MM X 1, INSTALADO EM RAMAL DE DISTRIBUIÇÃO DE ÁGUA - FORNECIMENTO E INSTALAÇÃO. AF_06/2022</t>
  </si>
  <si>
    <t xml:space="preserve"> 11.7</t>
  </si>
  <si>
    <t xml:space="preserve">LUVA DE CORRER PARA TUBO SOLDAVEL, PVC, 25 MM, PARA AGUA FRIA PREDIAL  </t>
  </si>
  <si>
    <t xml:space="preserve"> 11.8</t>
  </si>
  <si>
    <t>BUCHA DE REDUÇÃO, PPR, DN 32 X 25 MM, INSTALADO EM RESERVAÇÃO PREDIAL DE ÁGUA - FORNECIMENTO E INSTALAÇÃO. AF_04/2024</t>
  </si>
  <si>
    <t xml:space="preserve"> 11.10</t>
  </si>
  <si>
    <t>JOELHO 90 GRAUS, PVC, SOLDÁVEL, DN 25MM, INSTALADO EM RAMAL DE DISTRIBUIÇÃO DE ÁGUA - FORNECIMENTO E INSTALAÇÃO. AF_06/2022</t>
  </si>
  <si>
    <t xml:space="preserve"> 11.11</t>
  </si>
  <si>
    <t>REGISTRO DE ESFERA, PVC, SOLDÁVEL, COM VOLANTE, DN 25 MM - FORNECIMENTO E INSTALAÇÃO. AF_08/2021</t>
  </si>
  <si>
    <t xml:space="preserve"> 11.12</t>
  </si>
  <si>
    <t>TE, PVC, SOLDÁVEL, DN 25MM, INSTALADO EM RAMAL DE DISTRIBUIÇÃO DE ÁGUA - FORNECIMENTO E INSTALAÇÃO. AF_06/2022</t>
  </si>
  <si>
    <t xml:space="preserve"> 11.14</t>
  </si>
  <si>
    <t>TE, PVC, SOLDÁVEL, DN 32MM, INSTALADO EM RAMAL DE DISTRIBUIÇÃO DE ÁGUA - FORNECIMENTO E INSTALAÇÃO. AF_06/2022</t>
  </si>
  <si>
    <t xml:space="preserve"> 11.15</t>
  </si>
  <si>
    <t>REGISTRO DE ESFERA, PVC, SOLDÁVEL, COM VOLANTE, DN 32 MM - FORNECIMENTO E INSTALAÇÃO. AF_08/2021</t>
  </si>
  <si>
    <t xml:space="preserve"> 11.16</t>
  </si>
  <si>
    <t xml:space="preserve"> 12</t>
  </si>
  <si>
    <t>INSTALAÇÕES SANITÁRIAS</t>
  </si>
  <si>
    <t xml:space="preserve"> 12.1</t>
  </si>
  <si>
    <t>TANQUE SÉPTICO CIRCULAR, EM CONCRETO PRÉ-MOLDADO, DIÂMETRO INTERNO = 1,40 M, ALTURA INTERNA = 2,50 M, VOLUME ÚTIL: 3463,6 L (PARA 13 CONTRIBUINTES). AF_12/2020</t>
  </si>
  <si>
    <t xml:space="preserve"> 12.2</t>
  </si>
  <si>
    <t>FILTRO ANAERÓBIO CIRCULAR, EM CONCRETO PRÉ-MOLDADO, DIÂMETRO INTERNO = 1,88 M, ALTURA INTERNA = 1,50 M, VOLUME ÚTIL: 3331,1 L (PARA 19 CONTRIBUINTES). AF_12/2020</t>
  </si>
  <si>
    <t xml:space="preserve"> 12.4</t>
  </si>
  <si>
    <t>TUBO PVC, SERIE NORMAL, ESGOTO PREDIAL, DN 100 MM, FORNECIDO E INSTALADO EM SUBCOLETOR AÉREO DE ESGOTO SANITÁRIO. AF_08/2022</t>
  </si>
  <si>
    <t xml:space="preserve"> 12.5</t>
  </si>
  <si>
    <t>TUBO PVC, SERIE NORMAL, ESGOTO PREDIAL, DN 50 MM, FORNECIDO E INSTALADO EM RAMAL DE DESCARGA OU RAMAL DE ESGOTO SANITÁRIO. AF_08/2022</t>
  </si>
  <si>
    <t xml:space="preserve"> 12.6</t>
  </si>
  <si>
    <t>CAIXA SIFONADA, COM GRELHA REDONDA, PVC, DN 150 X 150 X 50 MM, JUNTA SOLDÁVEL, FORNECIDA E INSTALADA EM RAMAL DE DESCARGA OU EM RAMAL DE ESGOTO SANITÁRIO. AF_08/2022</t>
  </si>
  <si>
    <t xml:space="preserve"> 12.7</t>
  </si>
  <si>
    <t>CAIXA ENTERRADA HIDRÁULICA RETANGULAR, EM ALVENARIA COM BLOCOS DE CONCRETO, DIMENSÕES INTERNAS: 0,6X0,6X0,6 M PARA REDE DE ESGOTO. AF_12/2020</t>
  </si>
  <si>
    <t xml:space="preserve"> 12.8</t>
  </si>
  <si>
    <t>JOELHO 90 GRAUS, PVC, SERIE NORMAL, ESGOTO PREDIAL, DN 100 MM, JUNTA ELÁSTICA, FORNECIDO E INSTALADO EM RAMAL DE DESCARGA OU RAMAL DE ESGOTO SANITÁRIO. AF_08/2022</t>
  </si>
  <si>
    <t xml:space="preserve"> 12.9</t>
  </si>
  <si>
    <t>JOELHO 90 GRAUS, PVC, SERIE NORMAL, ESGOTO PREDIAL, DN 50 MM, JUNTA ELÁSTICA, FORNECIDO E INSTALADO EM RAMAL DE DESCARGA OU RAMAL DE ESGOTO SANITÁRIO. AF_08/2022</t>
  </si>
  <si>
    <t xml:space="preserve"> 12.10</t>
  </si>
  <si>
    <t>JOELHO 45 GRAUS, PVC, SERIE NORMAL, ESGOTO PREDIAL, DN 50 MM, JUNTA ELÁSTICA, FORNECIDO E INSTALADO EM RAMAL DE DESCARGA OU RAMAL DE ESGOTO SANITÁRIO. AF_08/2022</t>
  </si>
  <si>
    <t xml:space="preserve"> 12.11</t>
  </si>
  <si>
    <t>JOELHO 45 GRAUS, PVC, SERIE NORMAL, ESGOTO PREDIAL, DN 100 MM, JUNTA ELÁSTICA, FORNECIDO E INSTALADO EM RAMAL DE DESCARGA OU RAMAL DE ESGOTO SANITÁRIO. AF_08/2022</t>
  </si>
  <si>
    <t xml:space="preserve"> 12.12</t>
  </si>
  <si>
    <t>LUVA DE CORRER, PVC, SERIE NORMAL, ESGOTO PREDIAL, DN 100 MM, JUNTA ELÁSTICA, FORNECIDO E INSTALADO EM RAMAL DE DESCARGA OU RAMAL DE ESGOTO SANITÁRIO. AF_08/2022</t>
  </si>
  <si>
    <t xml:space="preserve"> 12.13</t>
  </si>
  <si>
    <t>JUNCAO SIMPLES DE REDUCAO, PVC, DN 100 X 50 MM, SERIE NORMAL PARA ESGOTO PREDIAL</t>
  </si>
  <si>
    <t xml:space="preserve"> 12.14</t>
  </si>
  <si>
    <t>JUNCAO SIMPLES, PVC SERIE R, DN 100 X 100 MM, PARA ESGOTO PREDIAL</t>
  </si>
  <si>
    <t xml:space="preserve"> 12.15</t>
  </si>
  <si>
    <t>JUNÇÃO SIMPLES, PVC, SERIE NORMAL, ESGOTO PREDIAL, DN 50 X 50 MM, JUNTA ELÁSTICA, FORNECIDO E INSTALADO EM RAMAL DE DESCARGA OU RAMAL DE ESGOTO SANITÁRIO. AF_08/2022</t>
  </si>
  <si>
    <t xml:space="preserve"> 13</t>
  </si>
  <si>
    <t>INSTALAÇÕES PLUVIAIS</t>
  </si>
  <si>
    <t xml:space="preserve"> 13.1</t>
  </si>
  <si>
    <t>CALHA EM CHAPA DE AÇO GALVANIZADO NÚMERO 24, DESENVOLVIMENTO DE 50 CM, INCLUSO TRANSPORTE VERTICAL. AF_07/2019</t>
  </si>
  <si>
    <t xml:space="preserve"> 13.2</t>
  </si>
  <si>
    <t>RUFO EXTERNO/INTERNO EM CHAPA DE AÇO GALVANIZADO NÚMERO 26, CORTE DE 33 CM, INCLUSO IÇAMENTO. AF_07/2019</t>
  </si>
  <si>
    <t xml:space="preserve"> 13.3</t>
  </si>
  <si>
    <t>TUBO PVC, SÉRIE R, ÁGUA PLUVIAL, DN 100 MM, FORNECIDO E INSTALADO EM CONDUTORES VERTICAIS DE ÁGUAS PLUVIAIS. AF_06/2022</t>
  </si>
  <si>
    <t xml:space="preserve"> 13.4</t>
  </si>
  <si>
    <t>JOELHO 90 GRAUS, PVC, SERIE R, ÁGUA PLUVIAL, DN 100 MM, JUNTA ELÁSTICA, FORNECIDO E INSTALADO EM CONDUTORES VERTICAIS DE ÁGUAS PLUVIAIS. AF_06/2022</t>
  </si>
  <si>
    <t xml:space="preserve"> 13.5</t>
  </si>
  <si>
    <t>CAIXA ENTERRADA RETENTORA DE AREIA RETANGULAR, EM ALVENARIA COM BLOCOS DE CONCRETO, DIMENSÕES INTERNAS: 1,00 X 1,00 X 1,20 M, EXCLUINDO TAMPÃO. AF_12/2020</t>
  </si>
  <si>
    <t xml:space="preserve"> 13.6</t>
  </si>
  <si>
    <t>LUVA DE CORRER, PVC, SERIE R, ÁGUA PLUVIAL, DN 100 MM, JUNTA ELÁSTICA, FORNECIDO E INSTALADO EM CONDUTORES VERTICAIS DE ÁGUAS PLUVIAIS. AF_06/2022</t>
  </si>
  <si>
    <t xml:space="preserve"> 13.7</t>
  </si>
  <si>
    <t>JUNÇÃO SIMPLES, PVC, SERIE R, ÁGUA PLUVIAL, DN 100 X 100 MM, JUNTA ELÁSTICA, FORNECIDO E INSTALADO EM RAMAL DE ENCAMINHAMENTO. AF_06/2022</t>
  </si>
  <si>
    <t xml:space="preserve"> 13.8</t>
  </si>
  <si>
    <t>CAIXA COM GRELHA SIMPLES RETANGULAR, EM ALVENARIA COM TIJOLOS CERÂMICOS MACIÇOS, DIMENSÕES INTERNAS: 0,5X1X1 M. AF_12/2020</t>
  </si>
  <si>
    <t xml:space="preserve"> 14</t>
  </si>
  <si>
    <t>LOUÇAS E EQUIPAMENTOS</t>
  </si>
  <si>
    <t xml:space="preserve"> 14.1</t>
  </si>
  <si>
    <t>VASO SANITÁRIO SIFONADO COM CAIXA ACOPLADA LOUÇA BRANCA - PADRÃO MÉDIO, INCLUSO ENGATE FLEXÍVEL EM METAL CROMADO, 1/2 X 40CM - FORNECIMENTO E INSTALAÇÃO. AF_01/2020</t>
  </si>
  <si>
    <t xml:space="preserve"> 14.3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</si>
  <si>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</si>
  <si>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 xml:space="preserve"> 14.4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</si>
  <si>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</si>
  <si>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 xml:space="preserve"> 14.5</t>
  </si>
  <si>
    <t>VASO SANITARIO SIFONADO CONVENCIONAL PARA PCD SEM FURO FRONTAL COM LOUÇA BRANCA SEM ASSENTO - FORNECIMENTO E INSTALAÇÃO. AF_01/2020</t>
  </si>
  <si>
    <t>BARRA DE APOIO RETA, EM ACO INOX POLIDO, COMPRIMENTO 90 CM, FIXADA NA PAREDE - FORNECIMENTO E INSTALAÇÃO. AF_01/2020</t>
  </si>
  <si>
    <t xml:space="preserve"> 14.6</t>
  </si>
  <si>
    <t>BARRA DE APOIO RETA, EM ALUMINIO, COMPRIMENTO 60 CM, FIXADA NA PAREDE - FORNECIMENTO E INSTALAÇÃO. AF_01/2020</t>
  </si>
  <si>
    <t>Total do BDI</t>
  </si>
  <si>
    <t>PLANILHA ORÇAMENTÁRIA</t>
  </si>
  <si>
    <t xml:space="preserve">BDI Padrão: </t>
  </si>
  <si>
    <t>-</t>
  </si>
  <si>
    <t>COTAÇÃO</t>
  </si>
  <si>
    <t>PORTA DE ENTRADA DE CORRER 02 FOLHAS VIDRO TEMPERADO INCOLOR 10MM -  210 X 260 CM</t>
  </si>
  <si>
    <r>
      <t>PORTA DE GIRO ALUMÍNIO + ACM - 90 X 210 CM</t>
    </r>
    <r>
      <rPr>
        <b/>
        <sz val="12"/>
        <color theme="1"/>
        <rFont val="Times New Roman"/>
        <family val="1"/>
      </rPr>
      <t xml:space="preserve"> </t>
    </r>
  </si>
  <si>
    <r>
      <t>PORTA DE GIRO ALUMÍNIO - 70 X 210 CM</t>
    </r>
    <r>
      <rPr>
        <b/>
        <sz val="12"/>
        <color rgb="FF000000"/>
        <rFont val="Times New Roman"/>
        <family val="1"/>
      </rPr>
      <t xml:space="preserve"> </t>
    </r>
  </si>
  <si>
    <r>
      <t>PORTA DE CORRER ALUMÍNIO + ACM - 110 X 210 CM</t>
    </r>
    <r>
      <rPr>
        <b/>
        <sz val="12"/>
        <color rgb="FF000000"/>
        <rFont val="Times New Roman"/>
        <family val="1"/>
      </rPr>
      <t xml:space="preserve"> </t>
    </r>
  </si>
  <si>
    <t>JANELA DE ALUMINIO 03 FOLHAS DE CORRER + BANDEIRA INFERIOR FIXA - 3,20 X 2,00</t>
  </si>
  <si>
    <t>JANELA DE ALUMINIO 02 FOLHAS DE CORRER 2,00 X 0,70</t>
  </si>
  <si>
    <t xml:space="preserve">JANELA MAXIM-AR 1 FOLHAS 1,00 X 0,70 </t>
  </si>
  <si>
    <t>PISCINA</t>
  </si>
  <si>
    <t>PISCINA TRADICIONAL FIBRA DE VIDRO DE ALTO DESEMPENHO  – 8,0 X 3,10 X 1,40M                    Itens inclusos: instalação completa (frete escavação, mão de obra e conexões), kit aspiração, kit filtragem completo, 02 pontos de hidromassagem, trocador de calor, barras de alumínio para hidroginástica, corrimão, escada.</t>
  </si>
  <si>
    <t>TESOURAS METÁLICAS DE 10,80M – 0,075 X 0,50 X 10,60 M, COM CHAPA DE 2,25 MM; MEIA TESOURA METÁLICA DE 3,65 M – 0,075 X 0,50 X 4,20M, COM CHAPA DE 2,25 MM. TERÇAS 15X 40 X 75, CHAPA 2,0 MM. FOLHAS DE ALUZINCO TP40 SANDUICHE, 0,50 MM DE 5,60 M E 3,75 M. PLATIBANDA METÁLICA E BEIRAIS, NA COR CHUMBO. ESTRUTURA PARA PLATIBANDA 0,10X1,2M E 0,10X0,80M; CALHAS DE ALUZINCO LISO 0,50MM, CORTE 1,0M; ALGEROSA DE ALUZINCO LISO 0,50MM, CORTE 0,50CM. TODA A ESTRUTURA METÁLICA DEVERÁ RECEBER TRATAMENTO ANTICORROSIVO E PINTURA ESMALTE SINTÉTICO/ACRÍLICO NA COR DEFINIDA PELA FISCALIZAÇÃO.</t>
  </si>
  <si>
    <t>Barracão, julho de 2026</t>
  </si>
  <si>
    <t>Relatório BDI - Padrão TCU</t>
  </si>
  <si>
    <t>Ordem</t>
  </si>
  <si>
    <t>Abreviação</t>
  </si>
  <si>
    <t>Grupo</t>
  </si>
  <si>
    <t>Valor</t>
  </si>
  <si>
    <t>AC</t>
  </si>
  <si>
    <t>Administração Central</t>
  </si>
  <si>
    <t>A.1 Custos indiretos</t>
  </si>
  <si>
    <t>4,00%</t>
  </si>
  <si>
    <t>DF</t>
  </si>
  <si>
    <t>Despesas Financeiras</t>
  </si>
  <si>
    <t>A.2 Custos indiretos</t>
  </si>
  <si>
    <t>1,23%</t>
  </si>
  <si>
    <t>SG</t>
  </si>
  <si>
    <t>Seguros e Garantias</t>
  </si>
  <si>
    <t>A.3 Custos indiretos</t>
  </si>
  <si>
    <t>1,57%</t>
  </si>
  <si>
    <t>R</t>
  </si>
  <si>
    <t>Risco</t>
  </si>
  <si>
    <t>0,50%</t>
  </si>
  <si>
    <t>L</t>
  </si>
  <si>
    <t>Lucro</t>
  </si>
  <si>
    <t>B. Lucro/remuneração</t>
  </si>
  <si>
    <t>8,96%</t>
  </si>
  <si>
    <t>T1</t>
  </si>
  <si>
    <t>PIS</t>
  </si>
  <si>
    <t>C.1.1 Tributo federal</t>
  </si>
  <si>
    <t>0,65%</t>
  </si>
  <si>
    <t>T2</t>
  </si>
  <si>
    <t>CONFINS</t>
  </si>
  <si>
    <t>C.1.2 Tributo federal</t>
  </si>
  <si>
    <t>3,00%</t>
  </si>
  <si>
    <t>T3</t>
  </si>
  <si>
    <t>Contribuição Previdenciária (CPRB)</t>
  </si>
  <si>
    <t>C.1.3 Tributo federal</t>
  </si>
  <si>
    <t>0,00%</t>
  </si>
  <si>
    <t>T4</t>
  </si>
  <si>
    <t>Tributos estaduais</t>
  </si>
  <si>
    <t>C.2 Tributo estadual</t>
  </si>
  <si>
    <t>T5</t>
  </si>
  <si>
    <t>ISS</t>
  </si>
  <si>
    <t>C.3.1 ISS</t>
  </si>
  <si>
    <t>Valor BDI:</t>
  </si>
  <si>
    <r>
      <rPr>
        <b/>
        <sz val="11"/>
        <color rgb="FF000000"/>
        <rFont val="Calibri"/>
      </rPr>
      <t xml:space="preserve">Proprietário: </t>
    </r>
    <r>
      <rPr>
        <sz val="11"/>
        <color rgb="FF000000"/>
        <rFont val="Calibri"/>
      </rPr>
      <t>Prefeitura Municipal de Barracão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</si>
  <si>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Construção de centro de convivência -  piscina CRAS</t>
    </r>
  </si>
  <si>
    <t>Cronograma Físico-Financeiro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</si>
  <si>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 xml:space="preserve">25,320% </t>
    </r>
  </si>
  <si>
    <t>1º mês</t>
  </si>
  <si>
    <t>2º mês</t>
  </si>
  <si>
    <t>3º mês</t>
  </si>
  <si>
    <r>
      <rPr>
        <sz val="11"/>
        <color rgb="FF000000"/>
        <rFont val="Calibri"/>
      </rPr>
      <t>Porcentagem do período</t>
    </r>
    <r>
      <rPr>
        <sz val="11"/>
        <color rgb="FF000000"/>
        <rFont val="Calibri"/>
      </rPr>
      <t xml:space="preserve">
Total do período</t>
    </r>
  </si>
  <si>
    <t>Porcentagem acumulada
Total acumulado</t>
  </si>
  <si>
    <r>
      <t xml:space="preserve">Local: </t>
    </r>
    <r>
      <rPr>
        <sz val="11"/>
        <color rgb="FF000000"/>
        <rFont val="Calibri"/>
        <family val="2"/>
      </rPr>
      <t>Rua Ernesto Bergamo - Centro - Barracão/RS</t>
    </r>
  </si>
  <si>
    <r>
      <rPr>
        <b/>
        <sz val="11"/>
        <color rgb="FF000000"/>
        <rFont val="Calibri"/>
      </rPr>
      <t xml:space="preserve">Bancos: </t>
    </r>
    <r>
      <rPr>
        <sz val="11"/>
        <color rgb="FF000000"/>
        <rFont val="Calibri"/>
      </rPr>
      <t>SINAPI RS 5/2026</t>
    </r>
  </si>
  <si>
    <t>4º mês</t>
  </si>
  <si>
    <t>5º mês</t>
  </si>
  <si>
    <t>6º mês</t>
  </si>
  <si>
    <t>15.1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</si>
</sst>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6" x14ac:knownFonts="1">
    <font>
      <sz val="11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theme="1"/>
      <name val="Calibri"/>
      <family val="2"/>
    </font>
    <font>
      <b/>
      <sz val="12"/>
      <color theme="1"/>
      <name val="Times New Roman"/>
      <family val="1"/>
    </font>
    <font>
      <sz val="8"/>
      <name val="Calibri"/>
      <family val="2"/>
    </font>
    <font>
      <b/>
      <sz val="20"/>
      <color rgb="FF000000"/>
      <name val="Calibri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DF79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91C9AF"/>
        <bgColor rgb="FF00000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17">
    <xf numFmtId="0" fontId="0" fillId="0" borderId="0" xfId="0"/>
    <xf numFmtId="0" fontId="0" fillId="2" borderId="0" xfId="0" applyFill="1"/>
    <xf numFmtId="4" fontId="0" fillId="0" borderId="0" xfId="0" applyNumberFormat="1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6" fillId="2" borderId="4" xfId="0" applyFont="1" applyFill="1" applyBorder="1" applyAlignment="1">
      <alignment vertical="center"/>
    </xf>
    <xf numFmtId="0" fontId="0" fillId="2" borderId="7" xfId="0" applyFill="1" applyBorder="1"/>
    <xf numFmtId="0" fontId="6" fillId="2" borderId="5" xfId="0" applyFont="1" applyFill="1" applyBorder="1" applyAlignment="1">
      <alignment vertical="center"/>
    </xf>
    <xf numFmtId="0" fontId="0" fillId="3" borderId="9" xfId="0" applyFill="1" applyBorder="1"/>
    <xf numFmtId="0" fontId="0" fillId="3" borderId="9" xfId="0" applyFill="1" applyBorder="1" applyAlignment="1">
      <alignment wrapText="1"/>
    </xf>
    <xf numFmtId="4" fontId="0" fillId="3" borderId="9" xfId="0" applyNumberFormat="1" applyFill="1" applyBorder="1"/>
    <xf numFmtId="0" fontId="1" fillId="4" borderId="9" xfId="0" applyFont="1" applyFill="1" applyBorder="1" applyAlignment="1">
      <alignment wrapText="1"/>
    </xf>
    <xf numFmtId="44" fontId="1" fillId="4" borderId="9" xfId="1" applyFont="1" applyFill="1" applyBorder="1"/>
    <xf numFmtId="0" fontId="3" fillId="2" borderId="4" xfId="0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horizontal="left" vertical="center"/>
    </xf>
    <xf numFmtId="0" fontId="1" fillId="5" borderId="9" xfId="0" applyFont="1" applyFill="1" applyBorder="1" applyAlignment="1">
      <alignment wrapText="1"/>
    </xf>
    <xf numFmtId="44" fontId="1" fillId="5" borderId="9" xfId="1" applyFont="1" applyFill="1" applyBorder="1"/>
    <xf numFmtId="0" fontId="0" fillId="0" borderId="9" xfId="0" applyBorder="1" applyAlignment="1">
      <alignment vertical="center"/>
    </xf>
    <xf numFmtId="0" fontId="0" fillId="0" borderId="9" xfId="0" applyBorder="1" applyAlignment="1">
      <alignment vertical="center" wrapText="1"/>
    </xf>
    <xf numFmtId="164" fontId="0" fillId="0" borderId="9" xfId="0" applyNumberFormat="1" applyBorder="1" applyAlignment="1">
      <alignment vertical="center"/>
    </xf>
    <xf numFmtId="0" fontId="0" fillId="0" borderId="0" xfId="0" applyAlignment="1">
      <alignment vertical="center"/>
    </xf>
    <xf numFmtId="44" fontId="2" fillId="6" borderId="9" xfId="1" applyFont="1" applyFill="1" applyBorder="1"/>
    <xf numFmtId="44" fontId="2" fillId="7" borderId="9" xfId="1" applyFont="1" applyFill="1" applyBorder="1"/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10" fillId="4" borderId="9" xfId="0" applyFont="1" applyFill="1" applyBorder="1" applyAlignment="1">
      <alignment wrapText="1"/>
    </xf>
    <xf numFmtId="44" fontId="10" fillId="4" borderId="9" xfId="1" applyFont="1" applyFill="1" applyBorder="1"/>
    <xf numFmtId="0" fontId="5" fillId="0" borderId="0" xfId="0" applyFont="1"/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164" fontId="5" fillId="0" borderId="9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4" fontId="5" fillId="0" borderId="0" xfId="0" applyNumberFormat="1" applyFont="1" applyAlignment="1">
      <alignment vertical="center"/>
    </xf>
    <xf numFmtId="0" fontId="8" fillId="0" borderId="0" xfId="0" applyFont="1" applyAlignment="1">
      <alignment horizontal="right" indent="1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0" fillId="2" borderId="8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44" fontId="0" fillId="2" borderId="3" xfId="3" applyFont="1" applyFill="1" applyBorder="1" applyAlignment="1">
      <alignment vertical="center"/>
    </xf>
    <xf numFmtId="44" fontId="0" fillId="2" borderId="0" xfId="3" applyFont="1" applyFill="1" applyBorder="1" applyAlignment="1">
      <alignment vertical="center"/>
    </xf>
    <xf numFmtId="44" fontId="0" fillId="2" borderId="5" xfId="3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44" fontId="0" fillId="2" borderId="7" xfId="3" applyFont="1" applyFill="1" applyBorder="1" applyAlignment="1">
      <alignment vertical="center"/>
    </xf>
    <xf numFmtId="44" fontId="0" fillId="2" borderId="8" xfId="3" applyFont="1" applyFill="1" applyBorder="1" applyAlignment="1">
      <alignment vertical="center"/>
    </xf>
    <xf numFmtId="0" fontId="0" fillId="3" borderId="16" xfId="0" applyFill="1" applyBorder="1" applyAlignment="1">
      <alignment horizontal="center"/>
    </xf>
    <xf numFmtId="0" fontId="0" fillId="0" borderId="9" xfId="0" applyBorder="1"/>
    <xf numFmtId="0" fontId="14" fillId="6" borderId="9" xfId="0" applyFont="1" applyFill="1" applyBorder="1" applyAlignment="1">
      <alignment horizontal="center"/>
    </xf>
    <xf numFmtId="10" fontId="14" fillId="6" borderId="9" xfId="0" applyNumberFormat="1" applyFont="1" applyFill="1" applyBorder="1" applyAlignment="1">
      <alignment horizontal="center"/>
    </xf>
    <xf numFmtId="0" fontId="0" fillId="2" borderId="0" xfId="0" applyFill="1" applyAlignment="1">
      <alignment vertical="center"/>
    </xf>
    <xf numFmtId="0" fontId="13" fillId="2" borderId="0" xfId="0" applyFont="1" applyFill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9" fontId="0" fillId="8" borderId="9" xfId="2" applyFont="1" applyFill="1" applyBorder="1" applyAlignment="1">
      <alignment horizontal="left" vertical="center" wrapText="1"/>
    </xf>
    <xf numFmtId="9" fontId="0" fillId="4" borderId="9" xfId="2" applyFont="1" applyFill="1" applyBorder="1" applyAlignment="1">
      <alignment horizontal="left" vertical="center" wrapText="1"/>
    </xf>
    <xf numFmtId="44" fontId="0" fillId="4" borderId="9" xfId="0" applyNumberFormat="1" applyFill="1" applyBorder="1" applyAlignment="1">
      <alignment horizontal="left" vertical="center" wrapText="1"/>
    </xf>
    <xf numFmtId="44" fontId="0" fillId="4" borderId="9" xfId="0" applyNumberFormat="1" applyFill="1" applyBorder="1" applyAlignment="1">
      <alignment vertical="center" wrapText="1"/>
    </xf>
    <xf numFmtId="4" fontId="0" fillId="0" borderId="0" xfId="0" applyNumberFormat="1" applyAlignment="1">
      <alignment wrapText="1"/>
    </xf>
    <xf numFmtId="9" fontId="0" fillId="9" borderId="9" xfId="2" applyFont="1" applyFill="1" applyBorder="1" applyAlignment="1">
      <alignment wrapText="1"/>
    </xf>
    <xf numFmtId="9" fontId="0" fillId="9" borderId="9" xfId="0" applyNumberFormat="1" applyFill="1" applyBorder="1" applyAlignment="1">
      <alignment wrapText="1"/>
    </xf>
    <xf numFmtId="4" fontId="0" fillId="9" borderId="9" xfId="0" applyNumberFormat="1" applyFill="1" applyBorder="1" applyAlignment="1">
      <alignment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24" xfId="0" applyFont="1" applyFill="1" applyBorder="1" applyAlignment="1">
      <alignment horizontal="left" vertical="center" wrapText="1"/>
    </xf>
    <xf numFmtId="44" fontId="6" fillId="9" borderId="9" xfId="0" applyNumberFormat="1" applyFont="1" applyFill="1" applyBorder="1" applyAlignment="1">
      <alignment wrapText="1"/>
    </xf>
    <xf numFmtId="0" fontId="13" fillId="2" borderId="0" xfId="0" applyFont="1" applyFill="1" applyAlignment="1">
      <alignment vertical="center"/>
    </xf>
    <xf numFmtId="9" fontId="0" fillId="8" borderId="22" xfId="2" applyFont="1" applyFill="1" applyBorder="1" applyAlignment="1">
      <alignment horizontal="center" vertical="center" wrapText="1"/>
    </xf>
    <xf numFmtId="9" fontId="0" fillId="8" borderId="20" xfId="2" applyFont="1" applyFill="1" applyBorder="1" applyAlignment="1">
      <alignment vertical="center" wrapText="1"/>
    </xf>
    <xf numFmtId="9" fontId="0" fillId="8" borderId="21" xfId="2" applyFont="1" applyFill="1" applyBorder="1" applyAlignment="1">
      <alignment vertical="center" wrapText="1"/>
    </xf>
    <xf numFmtId="9" fontId="0" fillId="8" borderId="22" xfId="2" applyFont="1" applyFill="1" applyBorder="1" applyAlignment="1">
      <alignment vertical="center" wrapText="1"/>
    </xf>
    <xf numFmtId="9" fontId="0" fillId="8" borderId="24" xfId="2" applyFont="1" applyFill="1" applyBorder="1" applyAlignment="1">
      <alignment vertical="center" wrapText="1"/>
    </xf>
    <xf numFmtId="9" fontId="0" fillId="8" borderId="10" xfId="2" applyFont="1" applyFill="1" applyBorder="1" applyAlignment="1">
      <alignment vertical="center" wrapText="1"/>
    </xf>
    <xf numFmtId="9" fontId="0" fillId="8" borderId="23" xfId="2" applyFont="1" applyFill="1" applyBorder="1" applyAlignment="1">
      <alignment vertical="center" wrapText="1"/>
    </xf>
    <xf numFmtId="0" fontId="0" fillId="8" borderId="22" xfId="2" applyNumberFormat="1" applyFont="1" applyFill="1" applyBorder="1" applyAlignment="1">
      <alignment vertical="center" wrapText="1"/>
    </xf>
    <xf numFmtId="0" fontId="0" fillId="8" borderId="23" xfId="2" applyNumberFormat="1" applyFont="1" applyFill="1" applyBorder="1" applyAlignment="1">
      <alignment vertical="center" wrapText="1"/>
    </xf>
    <xf numFmtId="0" fontId="0" fillId="8" borderId="24" xfId="2" applyNumberFormat="1" applyFont="1" applyFill="1" applyBorder="1" applyAlignment="1">
      <alignment vertical="center" wrapText="1"/>
    </xf>
    <xf numFmtId="44" fontId="0" fillId="8" borderId="9" xfId="1" applyFont="1" applyFill="1" applyBorder="1" applyAlignment="1">
      <alignment horizontal="left" vertical="center" wrapText="1"/>
    </xf>
    <xf numFmtId="9" fontId="0" fillId="8" borderId="14" xfId="2" applyFont="1" applyFill="1" applyBorder="1" applyAlignment="1">
      <alignment vertical="center" wrapText="1"/>
    </xf>
    <xf numFmtId="9" fontId="0" fillId="8" borderId="15" xfId="2" applyFont="1" applyFill="1" applyBorder="1" applyAlignment="1">
      <alignment vertical="center" wrapText="1"/>
    </xf>
    <xf numFmtId="44" fontId="0" fillId="9" borderId="9" xfId="1" applyFont="1" applyFill="1" applyBorder="1" applyAlignment="1">
      <alignment wrapText="1"/>
    </xf>
    <xf numFmtId="0" fontId="7" fillId="2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0" fillId="0" borderId="10" xfId="0" applyBorder="1" applyAlignment="1">
      <alignment horizontal="center"/>
    </xf>
    <xf numFmtId="0" fontId="1" fillId="5" borderId="1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left"/>
    </xf>
    <xf numFmtId="0" fontId="1" fillId="5" borderId="9" xfId="0" applyFont="1" applyFill="1" applyBorder="1" applyAlignment="1">
      <alignment wrapText="1"/>
    </xf>
    <xf numFmtId="0" fontId="1" fillId="4" borderId="9" xfId="0" applyFont="1" applyFill="1" applyBorder="1" applyAlignment="1">
      <alignment wrapText="1"/>
    </xf>
    <xf numFmtId="0" fontId="10" fillId="4" borderId="11" xfId="0" applyFont="1" applyFill="1" applyBorder="1" applyAlignment="1">
      <alignment horizontal="left"/>
    </xf>
    <xf numFmtId="0" fontId="10" fillId="4" borderId="12" xfId="0" applyFont="1" applyFill="1" applyBorder="1" applyAlignment="1">
      <alignment horizontal="left"/>
    </xf>
    <xf numFmtId="0" fontId="10" fillId="4" borderId="13" xfId="0" applyFont="1" applyFill="1" applyBorder="1" applyAlignment="1">
      <alignment horizontal="left"/>
    </xf>
    <xf numFmtId="0" fontId="10" fillId="4" borderId="9" xfId="0" applyFont="1" applyFill="1" applyBorder="1" applyAlignment="1">
      <alignment wrapText="1"/>
    </xf>
    <xf numFmtId="4" fontId="2" fillId="7" borderId="9" xfId="0" applyNumberFormat="1" applyFont="1" applyFill="1" applyBorder="1" applyAlignment="1">
      <alignment horizontal="left"/>
    </xf>
    <xf numFmtId="4" fontId="2" fillId="6" borderId="9" xfId="0" applyNumberFormat="1" applyFont="1" applyFill="1" applyBorder="1" applyAlignment="1">
      <alignment horizontal="left"/>
    </xf>
    <xf numFmtId="0" fontId="1" fillId="8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 wrapText="1"/>
    </xf>
    <xf numFmtId="0" fontId="0" fillId="9" borderId="9" xfId="0" applyFill="1" applyBorder="1" applyAlignment="1">
      <alignment horizontal="left" vertical="center" wrapText="1"/>
    </xf>
    <xf numFmtId="0" fontId="6" fillId="9" borderId="20" xfId="0" applyFont="1" applyFill="1" applyBorder="1" applyAlignment="1">
      <alignment horizontal="left" vertical="center" wrapText="1"/>
    </xf>
    <xf numFmtId="0" fontId="6" fillId="9" borderId="10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22" xfId="0" applyFont="1" applyFill="1" applyBorder="1" applyAlignment="1">
      <alignment horizontal="left" vertical="center" wrapText="1"/>
    </xf>
    <xf numFmtId="0" fontId="6" fillId="9" borderId="23" xfId="0" applyFont="1" applyFill="1" applyBorder="1" applyAlignment="1">
      <alignment horizontal="left" vertical="center" wrapText="1"/>
    </xf>
    <xf numFmtId="0" fontId="6" fillId="9" borderId="24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15" fillId="8" borderId="9" xfId="0" applyFont="1" applyFill="1" applyBorder="1" applyAlignment="1">
      <alignment horizontal="left" vertical="center" wrapText="1"/>
    </xf>
  </cellXfs>
  <cellStyles count="4">
    <cellStyle name="Moeda" xfId="1" builtinId="4"/>
    <cellStyle name="Moeda 2" xfId="3" xr:uid="{AF23A6A9-26F8-4305-92C5-B7E18D7A1E45}"/>
    <cellStyle name="Normal" xfId="0" builtinId="0"/>
    <cellStyle name="Porcentagem" xfId="2" builtinId="5"/>
  </cellStyles>
  <dxfs count="0"/>
  <tableStyles count="0" defaultTableStyle="TableStyleMedium9"/>
  <colors>
    <mruColors>
      <color rgb="FFFFD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2</xdr:row>
      <xdr:rowOff>0</xdr:rowOff>
    </xdr:from>
    <xdr:to>
      <xdr:col>10</xdr:col>
      <xdr:colOff>460893</xdr:colOff>
      <xdr:row>5</xdr:row>
      <xdr:rowOff>277078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9D51F28-2528-46A4-AF6E-F0ECFB794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72700" y="247650"/>
          <a:ext cx="3042168" cy="10486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1141096</xdr:colOff>
      <xdr:row>1</xdr:row>
      <xdr:rowOff>15674</xdr:rowOff>
    </xdr:from>
    <xdr:to>
      <xdr:col>4</xdr:col>
      <xdr:colOff>723900</xdr:colOff>
      <xdr:row>4</xdr:row>
      <xdr:rowOff>190500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EA6628FC-C649-42C4-8699-0B76D8DF1C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0620"/>
        <a:stretch>
          <a:fillRect/>
        </a:stretch>
      </xdr:blipFill>
      <xdr:spPr>
        <a:xfrm>
          <a:off x="5922646" y="72824"/>
          <a:ext cx="963929" cy="746326"/>
        </a:xfrm>
        <a:prstGeom prst="rect">
          <a:avLst/>
        </a:prstGeom>
      </xdr:spPr>
    </xdr:pic>
    <xdr:clientData/>
  </xdr:twoCellAnchor>
  <xdr:twoCellAnchor editAs="oneCell">
    <xdr:from>
      <xdr:col>3</xdr:col>
      <xdr:colOff>1070610</xdr:colOff>
      <xdr:row>4</xdr:row>
      <xdr:rowOff>180975</xdr:rowOff>
    </xdr:from>
    <xdr:to>
      <xdr:col>4</xdr:col>
      <xdr:colOff>628651</xdr:colOff>
      <xdr:row>5</xdr:row>
      <xdr:rowOff>522243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477B94E5-538D-4774-A336-14BEE972D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52160" y="809625"/>
          <a:ext cx="939166" cy="674643"/>
        </a:xfrm>
        <a:prstGeom prst="rect">
          <a:avLst/>
        </a:prstGeom>
      </xdr:spPr>
    </xdr:pic>
    <xdr:clientData/>
  </xdr:twoCellAnchor>
  <xdr:twoCellAnchor>
    <xdr:from>
      <xdr:col>0</xdr:col>
      <xdr:colOff>381000</xdr:colOff>
      <xdr:row>44</xdr:row>
      <xdr:rowOff>104775</xdr:rowOff>
    </xdr:from>
    <xdr:to>
      <xdr:col>4</xdr:col>
      <xdr:colOff>403860</xdr:colOff>
      <xdr:row>48</xdr:row>
      <xdr:rowOff>62230</xdr:rowOff>
    </xdr:to>
    <xdr:grpSp>
      <xdr:nvGrpSpPr>
        <xdr:cNvPr id="39" name="Agrupar 38">
          <a:extLst>
            <a:ext uri="{FF2B5EF4-FFF2-40B4-BE49-F238E27FC236}">
              <a16:creationId xmlns:a16="http://schemas.microsoft.com/office/drawing/2014/main" id="{CA370845-373F-4457-AB6D-9D6BA6F9B52A}"/>
            </a:ext>
          </a:extLst>
        </xdr:cNvPr>
        <xdr:cNvGrpSpPr/>
      </xdr:nvGrpSpPr>
      <xdr:grpSpPr>
        <a:xfrm>
          <a:off x="381000" y="8810625"/>
          <a:ext cx="6185535" cy="719455"/>
          <a:chOff x="381000" y="5762625"/>
          <a:chExt cx="6642735" cy="719455"/>
        </a:xfrm>
      </xdr:grpSpPr>
      <xdr:sp macro="" textlink="">
        <xdr:nvSpPr>
          <xdr:cNvPr id="40" name="Retângulo 39">
            <a:extLst>
              <a:ext uri="{FF2B5EF4-FFF2-40B4-BE49-F238E27FC236}">
                <a16:creationId xmlns:a16="http://schemas.microsoft.com/office/drawing/2014/main" id="{E4E41E41-F4B8-C5D4-9569-5AF39535BF37}"/>
              </a:ext>
            </a:extLst>
          </xdr:cNvPr>
          <xdr:cNvSpPr>
            <a:spLocks noChangeArrowheads="1"/>
          </xdr:cNvSpPr>
        </xdr:nvSpPr>
        <xdr:spPr bwMode="auto">
          <a:xfrm>
            <a:off x="381000" y="5762625"/>
            <a:ext cx="3044825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Alessandra Maioli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</a:t>
            </a: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111718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1" name="Retângulo 40">
            <a:extLst>
              <a:ext uri="{FF2B5EF4-FFF2-40B4-BE49-F238E27FC236}">
                <a16:creationId xmlns:a16="http://schemas.microsoft.com/office/drawing/2014/main" id="{EA73CC33-52AF-9B25-F735-819DC8936E4A}"/>
              </a:ext>
            </a:extLst>
          </xdr:cNvPr>
          <xdr:cNvSpPr>
            <a:spLocks noChangeArrowheads="1"/>
          </xdr:cNvSpPr>
        </xdr:nvSpPr>
        <xdr:spPr bwMode="auto">
          <a:xfrm>
            <a:off x="3978910" y="5762625"/>
            <a:ext cx="3044825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Eng. Civil Viviane Simioni de Figueiredo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 237917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</xdr:grpSp>
    <xdr:clientData/>
  </xdr:twoCellAnchor>
  <xdr:twoCellAnchor editAs="oneCell">
    <xdr:from>
      <xdr:col>0</xdr:col>
      <xdr:colOff>57150</xdr:colOff>
      <xdr:row>18</xdr:row>
      <xdr:rowOff>38100</xdr:rowOff>
    </xdr:from>
    <xdr:to>
      <xdr:col>3</xdr:col>
      <xdr:colOff>667343</xdr:colOff>
      <xdr:row>22</xdr:row>
      <xdr:rowOff>176100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0856CF29-DAB7-4B7E-BA71-5762641B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4219575"/>
          <a:ext cx="5391743" cy="9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25</xdr:row>
      <xdr:rowOff>57150</xdr:rowOff>
    </xdr:from>
    <xdr:to>
      <xdr:col>3</xdr:col>
      <xdr:colOff>948692</xdr:colOff>
      <xdr:row>38</xdr:row>
      <xdr:rowOff>100650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A2B0F255-0393-4CBC-8466-B59AF3D93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1" y="5572125"/>
          <a:ext cx="5692141" cy="252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835189</xdr:colOff>
      <xdr:row>2</xdr:row>
      <xdr:rowOff>19050</xdr:rowOff>
    </xdr:from>
    <xdr:to>
      <xdr:col>8</xdr:col>
      <xdr:colOff>699018</xdr:colOff>
      <xdr:row>6</xdr:row>
      <xdr:rowOff>10378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4A2E4EB-1135-4D06-AC37-A9C07D922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4414" y="409575"/>
          <a:ext cx="2749904" cy="896203"/>
        </a:xfrm>
        <a:prstGeom prst="rect">
          <a:avLst/>
        </a:prstGeom>
      </xdr:spPr>
    </xdr:pic>
    <xdr:clientData/>
  </xdr:twoCellAnchor>
  <xdr:twoCellAnchor>
    <xdr:from>
      <xdr:col>1</xdr:col>
      <xdr:colOff>714375</xdr:colOff>
      <xdr:row>50</xdr:row>
      <xdr:rowOff>9525</xdr:rowOff>
    </xdr:from>
    <xdr:to>
      <xdr:col>7</xdr:col>
      <xdr:colOff>104775</xdr:colOff>
      <xdr:row>53</xdr:row>
      <xdr:rowOff>157480</xdr:rowOff>
    </xdr:to>
    <xdr:grpSp>
      <xdr:nvGrpSpPr>
        <xdr:cNvPr id="3" name="Agrupar 2">
          <a:extLst>
            <a:ext uri="{FF2B5EF4-FFF2-40B4-BE49-F238E27FC236}">
              <a16:creationId xmlns:a16="http://schemas.microsoft.com/office/drawing/2014/main" id="{6AA6F9F9-8261-441E-9CB6-4E5CC1FA5D50}"/>
            </a:ext>
          </a:extLst>
        </xdr:cNvPr>
        <xdr:cNvGrpSpPr/>
      </xdr:nvGrpSpPr>
      <xdr:grpSpPr>
        <a:xfrm>
          <a:off x="1143000" y="13401675"/>
          <a:ext cx="6115050" cy="719455"/>
          <a:chOff x="381000" y="5762625"/>
          <a:chExt cx="6851921" cy="719455"/>
        </a:xfrm>
      </xdr:grpSpPr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982BFC43-3FA5-B28A-737F-F6FF446B24BE}"/>
              </a:ext>
            </a:extLst>
          </xdr:cNvPr>
          <xdr:cNvSpPr>
            <a:spLocks noChangeArrowheads="1"/>
          </xdr:cNvSpPr>
        </xdr:nvSpPr>
        <xdr:spPr bwMode="auto">
          <a:xfrm>
            <a:off x="381000" y="5762625"/>
            <a:ext cx="3044825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Alessandra Maioli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</a:t>
            </a: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111718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" name="Retângulo 4">
            <a:extLst>
              <a:ext uri="{FF2B5EF4-FFF2-40B4-BE49-F238E27FC236}">
                <a16:creationId xmlns:a16="http://schemas.microsoft.com/office/drawing/2014/main" id="{3592CF78-5C42-C191-E5F8-C0F0423EB461}"/>
              </a:ext>
            </a:extLst>
          </xdr:cNvPr>
          <xdr:cNvSpPr>
            <a:spLocks noChangeArrowheads="1"/>
          </xdr:cNvSpPr>
        </xdr:nvSpPr>
        <xdr:spPr bwMode="auto">
          <a:xfrm>
            <a:off x="3978909" y="5762625"/>
            <a:ext cx="3254012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Eng. Civil Viviane Simioni de Figueiredo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 237917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3"/>
  <sheetViews>
    <sheetView tabSelected="1" workbookViewId="0">
      <pane ySplit="8" topLeftCell="A9" activePane="bottomLeft" state="frozen"/>
      <selection pane="bottomLeft" activeCell="M5" sqref="M5"/>
    </sheetView>
  </sheetViews>
  <sheetFormatPr defaultRowHeight="15" x14ac:dyDescent="0.25"/>
  <cols>
    <col min="1" max="1" width="5.5703125" customWidth="1"/>
    <col min="2" max="2" width="11.7109375" bestFit="1" customWidth="1"/>
    <col min="3" max="3" width="9.7109375" bestFit="1" customWidth="1"/>
    <col min="4" max="4" width="9.42578125" bestFit="1" customWidth="1"/>
    <col min="5" max="5" width="80" customWidth="1"/>
    <col min="6" max="7" width="10" customWidth="1"/>
    <col min="8" max="8" width="13" customWidth="1"/>
    <col min="9" max="10" width="17" customWidth="1"/>
    <col min="11" max="11" width="17.7109375" bestFit="1" customWidth="1"/>
    <col min="13" max="13" width="14.28515625" bestFit="1" customWidth="1"/>
  </cols>
  <sheetData>
    <row r="1" spans="1:13" ht="5.0999999999999996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x14ac:dyDescent="0.25">
      <c r="A2" s="4" t="s">
        <v>349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3" x14ac:dyDescent="0.25">
      <c r="A3" s="7" t="s">
        <v>348</v>
      </c>
      <c r="B3" s="1"/>
      <c r="C3" s="1"/>
      <c r="D3" s="1"/>
      <c r="E3" s="1"/>
      <c r="G3" s="1"/>
      <c r="H3" s="1"/>
      <c r="I3" s="1"/>
      <c r="J3" s="1"/>
      <c r="K3" s="8"/>
    </row>
    <row r="4" spans="1:13" ht="20.100000000000001" customHeight="1" x14ac:dyDescent="0.25">
      <c r="A4" s="9" t="s">
        <v>357</v>
      </c>
      <c r="B4" s="1"/>
      <c r="C4" s="1"/>
      <c r="D4" s="1"/>
      <c r="E4" s="89" t="s">
        <v>290</v>
      </c>
      <c r="G4" s="1"/>
      <c r="H4" s="1"/>
      <c r="I4" s="1"/>
      <c r="J4" s="1"/>
      <c r="K4" s="11"/>
    </row>
    <row r="5" spans="1:13" ht="26.25" x14ac:dyDescent="0.25">
      <c r="A5" s="17" t="s">
        <v>291</v>
      </c>
      <c r="B5" s="1"/>
      <c r="C5" s="18">
        <v>0.25319999999999998</v>
      </c>
      <c r="D5" s="1"/>
      <c r="E5" s="89"/>
      <c r="G5" s="1"/>
      <c r="H5" s="1"/>
      <c r="I5" s="1"/>
      <c r="J5" s="1"/>
      <c r="K5" s="11"/>
    </row>
    <row r="6" spans="1:13" s="24" customFormat="1" ht="45" customHeight="1" thickBot="1" x14ac:dyDescent="0.3">
      <c r="A6" s="40" t="s">
        <v>0</v>
      </c>
      <c r="B6" s="41"/>
      <c r="C6" s="42"/>
      <c r="D6" s="41"/>
      <c r="E6" s="41"/>
      <c r="F6" s="41"/>
      <c r="G6" s="41"/>
      <c r="H6" s="41"/>
      <c r="I6" s="41"/>
      <c r="J6" s="41"/>
      <c r="K6" s="43"/>
    </row>
    <row r="7" spans="1:13" ht="5.0999999999999996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3" ht="20.100000000000001" customHeight="1" x14ac:dyDescent="0.25">
      <c r="A8" s="12" t="s">
        <v>1</v>
      </c>
      <c r="B8" s="12" t="s">
        <v>2</v>
      </c>
      <c r="C8" s="12" t="s">
        <v>3</v>
      </c>
      <c r="D8" s="12" t="s">
        <v>4</v>
      </c>
      <c r="E8" s="13" t="s">
        <v>5</v>
      </c>
      <c r="F8" s="12" t="s">
        <v>6</v>
      </c>
      <c r="G8" s="12" t="s">
        <v>7</v>
      </c>
      <c r="H8" s="14" t="s">
        <v>8</v>
      </c>
      <c r="I8" s="14" t="s">
        <v>9</v>
      </c>
      <c r="J8" s="14" t="s">
        <v>10</v>
      </c>
      <c r="K8" s="14" t="s">
        <v>11</v>
      </c>
    </row>
    <row r="9" spans="1:13" ht="15.75" x14ac:dyDescent="0.25">
      <c r="A9" s="90" t="s">
        <v>12</v>
      </c>
      <c r="B9" s="91"/>
      <c r="C9" s="91"/>
      <c r="D9" s="92"/>
      <c r="E9" s="15" t="s">
        <v>13</v>
      </c>
      <c r="F9" s="98"/>
      <c r="G9" s="98"/>
      <c r="H9" s="98"/>
      <c r="I9" s="98"/>
      <c r="J9" s="98"/>
      <c r="K9" s="16">
        <f>SUM(K10:K11)</f>
        <v>6614.0950980000007</v>
      </c>
    </row>
    <row r="10" spans="1:13" s="24" customFormat="1" ht="30" x14ac:dyDescent="0.25">
      <c r="A10" s="21" t="s">
        <v>18</v>
      </c>
      <c r="B10" s="21" t="s">
        <v>14</v>
      </c>
      <c r="C10" s="21" t="s">
        <v>15</v>
      </c>
      <c r="D10" s="21">
        <v>103689</v>
      </c>
      <c r="E10" s="22" t="s">
        <v>19</v>
      </c>
      <c r="F10" s="21" t="s">
        <v>17</v>
      </c>
      <c r="G10" s="21">
        <v>2</v>
      </c>
      <c r="H10" s="23">
        <v>494.87</v>
      </c>
      <c r="I10" s="23">
        <f>H10*(1+$C$5)</f>
        <v>620.17108400000006</v>
      </c>
      <c r="J10" s="23">
        <f>H10*G10</f>
        <v>989.74</v>
      </c>
      <c r="K10" s="23">
        <f>G10*I10</f>
        <v>1240.3421680000001</v>
      </c>
      <c r="M10" s="36">
        <f>SUM(J10:J11)</f>
        <v>5277.7650000000003</v>
      </c>
    </row>
    <row r="11" spans="1:13" s="24" customFormat="1" ht="30" x14ac:dyDescent="0.25">
      <c r="A11" s="21" t="s">
        <v>20</v>
      </c>
      <c r="B11" s="21" t="s">
        <v>14</v>
      </c>
      <c r="C11" s="21" t="s">
        <v>15</v>
      </c>
      <c r="D11" s="21">
        <v>105009</v>
      </c>
      <c r="E11" s="22" t="s">
        <v>21</v>
      </c>
      <c r="F11" s="21" t="s">
        <v>22</v>
      </c>
      <c r="G11" s="21">
        <v>53.5</v>
      </c>
      <c r="H11" s="23">
        <v>80.150000000000006</v>
      </c>
      <c r="I11" s="23">
        <f t="shared" ref="I11" si="0">H11*(1+$C$5)</f>
        <v>100.44398000000001</v>
      </c>
      <c r="J11" s="23">
        <f t="shared" ref="J11" si="1">H11*G11</f>
        <v>4288.0250000000005</v>
      </c>
      <c r="K11" s="23">
        <f t="shared" ref="K11" si="2">G11*I11</f>
        <v>5373.7529300000006</v>
      </c>
    </row>
    <row r="12" spans="1:13" x14ac:dyDescent="0.25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</row>
    <row r="13" spans="1:13" ht="15.75" x14ac:dyDescent="0.25">
      <c r="A13" s="90" t="s">
        <v>24</v>
      </c>
      <c r="B13" s="91"/>
      <c r="C13" s="91"/>
      <c r="D13" s="92"/>
      <c r="E13" s="15" t="s">
        <v>25</v>
      </c>
      <c r="F13" s="98"/>
      <c r="G13" s="98"/>
      <c r="H13" s="98"/>
      <c r="I13" s="98"/>
      <c r="J13" s="98"/>
      <c r="K13" s="16">
        <f>K14+K20+K27</f>
        <v>32746.653372159995</v>
      </c>
    </row>
    <row r="14" spans="1:13" ht="15.75" x14ac:dyDescent="0.25">
      <c r="A14" s="94" t="s">
        <v>27</v>
      </c>
      <c r="B14" s="95"/>
      <c r="C14" s="95"/>
      <c r="D14" s="96"/>
      <c r="E14" s="19" t="s">
        <v>28</v>
      </c>
      <c r="F14" s="97"/>
      <c r="G14" s="97"/>
      <c r="H14" s="97"/>
      <c r="I14" s="97"/>
      <c r="J14" s="97"/>
      <c r="K14" s="20">
        <f>SUM(K15:K19)</f>
        <v>8324.8221264000003</v>
      </c>
    </row>
    <row r="15" spans="1:13" s="24" customFormat="1" ht="30" x14ac:dyDescent="0.25">
      <c r="A15" s="21" t="s">
        <v>29</v>
      </c>
      <c r="B15" s="21" t="s">
        <v>14</v>
      </c>
      <c r="C15" s="21" t="s">
        <v>15</v>
      </c>
      <c r="D15" s="21">
        <v>96523</v>
      </c>
      <c r="E15" s="22" t="s">
        <v>30</v>
      </c>
      <c r="F15" s="21" t="s">
        <v>31</v>
      </c>
      <c r="G15" s="21">
        <v>2.4</v>
      </c>
      <c r="H15" s="23">
        <v>106.47</v>
      </c>
      <c r="I15" s="23">
        <f>H15*(1+$C$5)</f>
        <v>133.42820400000002</v>
      </c>
      <c r="J15" s="23">
        <f>H15*G15</f>
        <v>255.52799999999999</v>
      </c>
      <c r="K15" s="23">
        <f>G15*I15</f>
        <v>320.22768960000002</v>
      </c>
      <c r="M15" s="36">
        <f>SUM(J15:J19)</f>
        <v>6642.8519999999999</v>
      </c>
    </row>
    <row r="16" spans="1:13" s="24" customFormat="1" ht="30" x14ac:dyDescent="0.25">
      <c r="A16" s="21" t="s">
        <v>29</v>
      </c>
      <c r="B16" s="21" t="s">
        <v>14</v>
      </c>
      <c r="C16" s="21" t="s">
        <v>15</v>
      </c>
      <c r="D16" s="21">
        <v>96532</v>
      </c>
      <c r="E16" s="22" t="s">
        <v>32</v>
      </c>
      <c r="F16" s="21" t="s">
        <v>17</v>
      </c>
      <c r="G16" s="21">
        <v>17.600000000000001</v>
      </c>
      <c r="H16" s="23">
        <v>178.29</v>
      </c>
      <c r="I16" s="23">
        <f>H16*(1+$C$5)</f>
        <v>223.43302800000001</v>
      </c>
      <c r="J16" s="23">
        <f>H16*G16</f>
        <v>3137.904</v>
      </c>
      <c r="K16" s="23">
        <f>G16*I16</f>
        <v>3932.4212928000006</v>
      </c>
    </row>
    <row r="17" spans="1:13" s="24" customFormat="1" x14ac:dyDescent="0.25">
      <c r="A17" s="21" t="s">
        <v>33</v>
      </c>
      <c r="B17" s="21" t="s">
        <v>14</v>
      </c>
      <c r="C17" s="21" t="s">
        <v>15</v>
      </c>
      <c r="D17" s="21">
        <v>96545</v>
      </c>
      <c r="E17" s="22" t="s">
        <v>34</v>
      </c>
      <c r="F17" s="21" t="s">
        <v>35</v>
      </c>
      <c r="G17" s="21">
        <v>47.4</v>
      </c>
      <c r="H17" s="23">
        <v>16.3</v>
      </c>
      <c r="I17" s="23">
        <f>H17*(1+$C$5)</f>
        <v>20.427160000000001</v>
      </c>
      <c r="J17" s="23">
        <f>H17*G17</f>
        <v>772.62</v>
      </c>
      <c r="K17" s="23">
        <f>G17*I17</f>
        <v>968.24738400000001</v>
      </c>
    </row>
    <row r="18" spans="1:13" s="24" customFormat="1" ht="30" x14ac:dyDescent="0.25">
      <c r="A18" s="21" t="s">
        <v>36</v>
      </c>
      <c r="B18" s="21" t="s">
        <v>14</v>
      </c>
      <c r="C18" s="21" t="s">
        <v>15</v>
      </c>
      <c r="D18" s="21">
        <v>96556</v>
      </c>
      <c r="E18" s="22" t="s">
        <v>37</v>
      </c>
      <c r="F18" s="21" t="s">
        <v>31</v>
      </c>
      <c r="G18" s="21">
        <v>2.4</v>
      </c>
      <c r="H18" s="23">
        <v>1005.74</v>
      </c>
      <c r="I18" s="23">
        <f>H18*(1+$C$5)</f>
        <v>1260.393368</v>
      </c>
      <c r="J18" s="23">
        <f>H18*G18</f>
        <v>2413.7759999999998</v>
      </c>
      <c r="K18" s="23">
        <f>G18*I18</f>
        <v>3024.9440832</v>
      </c>
    </row>
    <row r="19" spans="1:13" s="24" customFormat="1" ht="30" x14ac:dyDescent="0.25">
      <c r="A19" s="21" t="s">
        <v>38</v>
      </c>
      <c r="B19" s="21" t="s">
        <v>14</v>
      </c>
      <c r="C19" s="21" t="s">
        <v>15</v>
      </c>
      <c r="D19" s="21">
        <v>93382</v>
      </c>
      <c r="E19" s="22" t="s">
        <v>39</v>
      </c>
      <c r="F19" s="21" t="s">
        <v>31</v>
      </c>
      <c r="G19" s="21">
        <v>2.08</v>
      </c>
      <c r="H19" s="23">
        <v>30.3</v>
      </c>
      <c r="I19" s="23">
        <f>H19*(1+$C$5)</f>
        <v>37.971960000000003</v>
      </c>
      <c r="J19" s="23">
        <f>H19*G19</f>
        <v>63.024000000000001</v>
      </c>
      <c r="K19" s="23">
        <f>G19*I19</f>
        <v>78.981676800000002</v>
      </c>
    </row>
    <row r="20" spans="1:13" ht="15.75" x14ac:dyDescent="0.25">
      <c r="A20" s="94" t="s">
        <v>40</v>
      </c>
      <c r="B20" s="95"/>
      <c r="C20" s="95"/>
      <c r="D20" s="96"/>
      <c r="E20" s="19" t="s">
        <v>41</v>
      </c>
      <c r="F20" s="97"/>
      <c r="G20" s="97"/>
      <c r="H20" s="97"/>
      <c r="I20" s="97"/>
      <c r="J20" s="97"/>
      <c r="K20" s="20">
        <f>SUM(K21:K26)</f>
        <v>18889.956557679998</v>
      </c>
    </row>
    <row r="21" spans="1:13" s="24" customFormat="1" ht="30" x14ac:dyDescent="0.25">
      <c r="A21" s="21" t="s">
        <v>42</v>
      </c>
      <c r="B21" s="21" t="s">
        <v>14</v>
      </c>
      <c r="C21" s="21" t="s">
        <v>15</v>
      </c>
      <c r="D21" s="21">
        <v>96527</v>
      </c>
      <c r="E21" s="22" t="s">
        <v>43</v>
      </c>
      <c r="F21" s="21" t="s">
        <v>31</v>
      </c>
      <c r="G21" s="21">
        <v>11.77</v>
      </c>
      <c r="H21" s="23">
        <v>117.26</v>
      </c>
      <c r="I21" s="23">
        <f t="shared" ref="I21:I26" si="3">H21*(1+$C$5)</f>
        <v>146.95023200000003</v>
      </c>
      <c r="J21" s="23">
        <f t="shared" ref="J21:J26" si="4">H21*G21</f>
        <v>1380.1502</v>
      </c>
      <c r="K21" s="23">
        <f t="shared" ref="K21:K26" si="5">G21*I21</f>
        <v>1729.6042306400002</v>
      </c>
      <c r="M21" s="36">
        <f>SUM(J21:J26)</f>
        <v>15073.377399999999</v>
      </c>
    </row>
    <row r="22" spans="1:13" s="24" customFormat="1" ht="30" x14ac:dyDescent="0.25">
      <c r="A22" s="21" t="s">
        <v>44</v>
      </c>
      <c r="B22" s="21" t="s">
        <v>14</v>
      </c>
      <c r="C22" s="21" t="s">
        <v>15</v>
      </c>
      <c r="D22" s="21">
        <v>96533</v>
      </c>
      <c r="E22" s="22" t="s">
        <v>45</v>
      </c>
      <c r="F22" s="21" t="s">
        <v>17</v>
      </c>
      <c r="G22" s="21">
        <v>58.83</v>
      </c>
      <c r="H22" s="23">
        <v>90.8</v>
      </c>
      <c r="I22" s="23">
        <f t="shared" si="3"/>
        <v>113.79056</v>
      </c>
      <c r="J22" s="23">
        <f t="shared" si="4"/>
        <v>5341.7640000000001</v>
      </c>
      <c r="K22" s="23">
        <f t="shared" si="5"/>
        <v>6694.2986448000001</v>
      </c>
    </row>
    <row r="23" spans="1:13" s="24" customFormat="1" ht="30" x14ac:dyDescent="0.25">
      <c r="A23" s="21" t="s">
        <v>46</v>
      </c>
      <c r="B23" s="21" t="s">
        <v>14</v>
      </c>
      <c r="C23" s="21" t="s">
        <v>15</v>
      </c>
      <c r="D23" s="21">
        <v>96555</v>
      </c>
      <c r="E23" s="22" t="s">
        <v>47</v>
      </c>
      <c r="F23" s="21" t="s">
        <v>31</v>
      </c>
      <c r="G23" s="21">
        <v>4.41</v>
      </c>
      <c r="H23" s="23">
        <v>837.77</v>
      </c>
      <c r="I23" s="23">
        <f t="shared" si="3"/>
        <v>1049.893364</v>
      </c>
      <c r="J23" s="23">
        <f t="shared" si="4"/>
        <v>3694.5657000000001</v>
      </c>
      <c r="K23" s="23">
        <f t="shared" si="5"/>
        <v>4630.0297352400003</v>
      </c>
    </row>
    <row r="24" spans="1:13" s="24" customFormat="1" ht="30" x14ac:dyDescent="0.25">
      <c r="A24" s="21" t="s">
        <v>48</v>
      </c>
      <c r="B24" s="21" t="s">
        <v>14</v>
      </c>
      <c r="C24" s="21" t="s">
        <v>15</v>
      </c>
      <c r="D24" s="21">
        <v>104916</v>
      </c>
      <c r="E24" s="22" t="s">
        <v>49</v>
      </c>
      <c r="F24" s="21" t="s">
        <v>35</v>
      </c>
      <c r="G24" s="21">
        <v>78.44</v>
      </c>
      <c r="H24" s="23">
        <v>17.13</v>
      </c>
      <c r="I24" s="23">
        <f t="shared" si="3"/>
        <v>21.467316</v>
      </c>
      <c r="J24" s="23">
        <f t="shared" si="4"/>
        <v>1343.6771999999999</v>
      </c>
      <c r="K24" s="23">
        <f t="shared" si="5"/>
        <v>1683.8962670399999</v>
      </c>
    </row>
    <row r="25" spans="1:13" s="24" customFormat="1" ht="30" x14ac:dyDescent="0.25">
      <c r="A25" s="21" t="s">
        <v>50</v>
      </c>
      <c r="B25" s="21" t="s">
        <v>14</v>
      </c>
      <c r="C25" s="21" t="s">
        <v>15</v>
      </c>
      <c r="D25" s="21">
        <v>104919</v>
      </c>
      <c r="E25" s="22" t="s">
        <v>51</v>
      </c>
      <c r="F25" s="21" t="s">
        <v>35</v>
      </c>
      <c r="G25" s="21">
        <v>241.99</v>
      </c>
      <c r="H25" s="23">
        <v>12.77</v>
      </c>
      <c r="I25" s="23">
        <f t="shared" si="3"/>
        <v>16.003364000000001</v>
      </c>
      <c r="J25" s="23">
        <f t="shared" si="4"/>
        <v>3090.2123000000001</v>
      </c>
      <c r="K25" s="23">
        <f t="shared" si="5"/>
        <v>3872.6540543600004</v>
      </c>
    </row>
    <row r="26" spans="1:13" s="24" customFormat="1" ht="30" x14ac:dyDescent="0.25">
      <c r="A26" s="21" t="s">
        <v>52</v>
      </c>
      <c r="B26" s="21" t="s">
        <v>14</v>
      </c>
      <c r="C26" s="21" t="s">
        <v>15</v>
      </c>
      <c r="D26" s="21">
        <v>93382</v>
      </c>
      <c r="E26" s="22" t="s">
        <v>39</v>
      </c>
      <c r="F26" s="21" t="s">
        <v>31</v>
      </c>
      <c r="G26" s="21">
        <v>7.36</v>
      </c>
      <c r="H26" s="23">
        <v>30.3</v>
      </c>
      <c r="I26" s="23">
        <f t="shared" si="3"/>
        <v>37.971960000000003</v>
      </c>
      <c r="J26" s="23">
        <f t="shared" si="4"/>
        <v>223.00800000000001</v>
      </c>
      <c r="K26" s="23">
        <f t="shared" si="5"/>
        <v>279.47362560000005</v>
      </c>
    </row>
    <row r="27" spans="1:13" ht="15.75" x14ac:dyDescent="0.25">
      <c r="A27" s="94" t="s">
        <v>53</v>
      </c>
      <c r="B27" s="95"/>
      <c r="C27" s="95"/>
      <c r="D27" s="96"/>
      <c r="E27" s="19" t="s">
        <v>54</v>
      </c>
      <c r="F27" s="97"/>
      <c r="G27" s="97"/>
      <c r="H27" s="97"/>
      <c r="I27" s="97"/>
      <c r="J27" s="97"/>
      <c r="K27" s="20">
        <f>SUM(K28)</f>
        <v>5531.8746880799999</v>
      </c>
    </row>
    <row r="28" spans="1:13" s="24" customFormat="1" ht="30" x14ac:dyDescent="0.25">
      <c r="A28" s="21" t="s">
        <v>55</v>
      </c>
      <c r="B28" s="21" t="s">
        <v>14</v>
      </c>
      <c r="C28" s="21" t="s">
        <v>15</v>
      </c>
      <c r="D28" s="21">
        <v>98557</v>
      </c>
      <c r="E28" s="22" t="s">
        <v>56</v>
      </c>
      <c r="F28" s="21" t="s">
        <v>17</v>
      </c>
      <c r="G28" s="21">
        <v>95.94</v>
      </c>
      <c r="H28" s="23">
        <v>46.01</v>
      </c>
      <c r="I28" s="23">
        <f>H28*(1+$C$5)</f>
        <v>57.659731999999998</v>
      </c>
      <c r="J28" s="23">
        <f>H28*G28</f>
        <v>4414.1993999999995</v>
      </c>
      <c r="K28" s="23">
        <f>G28*I28</f>
        <v>5531.8746880799999</v>
      </c>
      <c r="M28" s="36">
        <f>SUM(J28)</f>
        <v>4414.1993999999995</v>
      </c>
    </row>
    <row r="29" spans="1:13" x14ac:dyDescent="0.25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</row>
    <row r="30" spans="1:13" ht="15.75" x14ac:dyDescent="0.25">
      <c r="A30" s="90" t="s">
        <v>57</v>
      </c>
      <c r="B30" s="91"/>
      <c r="C30" s="91"/>
      <c r="D30" s="92"/>
      <c r="E30" s="15" t="s">
        <v>58</v>
      </c>
      <c r="F30" s="98"/>
      <c r="G30" s="98"/>
      <c r="H30" s="98"/>
      <c r="I30" s="98"/>
      <c r="J30" s="98"/>
      <c r="K30" s="16">
        <f>K31+K36</f>
        <v>30930.999792680002</v>
      </c>
    </row>
    <row r="31" spans="1:13" ht="15.75" x14ac:dyDescent="0.25">
      <c r="A31" s="94" t="s">
        <v>59</v>
      </c>
      <c r="B31" s="95"/>
      <c r="C31" s="95"/>
      <c r="D31" s="96"/>
      <c r="E31" s="19" t="s">
        <v>60</v>
      </c>
      <c r="F31" s="97"/>
      <c r="G31" s="97"/>
      <c r="H31" s="97"/>
      <c r="I31" s="97"/>
      <c r="J31" s="97"/>
      <c r="K31" s="20">
        <f>SUM(K32:K35)</f>
        <v>9220.5157470400009</v>
      </c>
    </row>
    <row r="32" spans="1:13" s="24" customFormat="1" ht="45" x14ac:dyDescent="0.25">
      <c r="A32" s="21" t="s">
        <v>61</v>
      </c>
      <c r="B32" s="21" t="s">
        <v>14</v>
      </c>
      <c r="C32" s="21" t="s">
        <v>15</v>
      </c>
      <c r="D32" s="21">
        <v>104107</v>
      </c>
      <c r="E32" s="22" t="s">
        <v>62</v>
      </c>
      <c r="F32" s="21" t="s">
        <v>35</v>
      </c>
      <c r="G32" s="21">
        <v>184.9</v>
      </c>
      <c r="H32" s="23">
        <v>10.78</v>
      </c>
      <c r="I32" s="23">
        <f>H32*(1+$C$5)</f>
        <v>13.509496</v>
      </c>
      <c r="J32" s="23">
        <f>H32*G32</f>
        <v>1993.222</v>
      </c>
      <c r="K32" s="23">
        <f>G32*I32</f>
        <v>2497.9058104000001</v>
      </c>
      <c r="M32" s="36">
        <f>SUM(J32:J35)</f>
        <v>7357.5771999999997</v>
      </c>
    </row>
    <row r="33" spans="1:13" s="24" customFormat="1" ht="30" x14ac:dyDescent="0.25">
      <c r="A33" s="21" t="s">
        <v>63</v>
      </c>
      <c r="B33" s="21" t="s">
        <v>14</v>
      </c>
      <c r="C33" s="21" t="s">
        <v>15</v>
      </c>
      <c r="D33" s="21">
        <v>92269</v>
      </c>
      <c r="E33" s="22" t="s">
        <v>64</v>
      </c>
      <c r="F33" s="21" t="s">
        <v>17</v>
      </c>
      <c r="G33" s="21">
        <v>25.2</v>
      </c>
      <c r="H33" s="23">
        <v>120.26</v>
      </c>
      <c r="I33" s="23">
        <f>H33*(1+$C$5)</f>
        <v>150.70983200000001</v>
      </c>
      <c r="J33" s="23">
        <f>H33*G33</f>
        <v>3030.5520000000001</v>
      </c>
      <c r="K33" s="23">
        <f>G33*I33</f>
        <v>3797.8877664000001</v>
      </c>
    </row>
    <row r="34" spans="1:13" s="24" customFormat="1" ht="30" x14ac:dyDescent="0.25">
      <c r="A34" s="21" t="s">
        <v>65</v>
      </c>
      <c r="B34" s="21" t="s">
        <v>14</v>
      </c>
      <c r="C34" s="21" t="s">
        <v>15</v>
      </c>
      <c r="D34" s="21">
        <v>103672</v>
      </c>
      <c r="E34" s="22" t="s">
        <v>66</v>
      </c>
      <c r="F34" s="21" t="s">
        <v>31</v>
      </c>
      <c r="G34" s="21">
        <v>2.16</v>
      </c>
      <c r="H34" s="23">
        <v>691.84</v>
      </c>
      <c r="I34" s="23">
        <f>H34*(1+$C$5)</f>
        <v>867.01388800000007</v>
      </c>
      <c r="J34" s="23">
        <f>H34*G34</f>
        <v>1494.3744000000002</v>
      </c>
      <c r="K34" s="23">
        <f>G34*I34</f>
        <v>1872.7499980800003</v>
      </c>
    </row>
    <row r="35" spans="1:13" s="24" customFormat="1" ht="30" x14ac:dyDescent="0.25">
      <c r="A35" s="21" t="s">
        <v>67</v>
      </c>
      <c r="B35" s="21" t="s">
        <v>14</v>
      </c>
      <c r="C35" s="21" t="s">
        <v>15</v>
      </c>
      <c r="D35" s="21">
        <v>104111</v>
      </c>
      <c r="E35" s="22" t="s">
        <v>68</v>
      </c>
      <c r="F35" s="21" t="s">
        <v>35</v>
      </c>
      <c r="G35" s="21">
        <v>39.840000000000003</v>
      </c>
      <c r="H35" s="23">
        <v>21.07</v>
      </c>
      <c r="I35" s="23">
        <f>H35*(1+$C$5)</f>
        <v>26.404924000000001</v>
      </c>
      <c r="J35" s="23">
        <f>H35*G35</f>
        <v>839.42880000000014</v>
      </c>
      <c r="K35" s="23">
        <f>G35*I35</f>
        <v>1051.9721721600001</v>
      </c>
    </row>
    <row r="36" spans="1:13" ht="15.75" x14ac:dyDescent="0.25">
      <c r="A36" s="94" t="s">
        <v>69</v>
      </c>
      <c r="B36" s="95"/>
      <c r="C36" s="95"/>
      <c r="D36" s="96"/>
      <c r="E36" s="19" t="s">
        <v>70</v>
      </c>
      <c r="F36" s="97"/>
      <c r="G36" s="97"/>
      <c r="H36" s="97"/>
      <c r="I36" s="97"/>
      <c r="J36" s="97"/>
      <c r="K36" s="20">
        <f>SUM(K37:K40)</f>
        <v>21710.484045640002</v>
      </c>
    </row>
    <row r="37" spans="1:13" s="24" customFormat="1" ht="30" x14ac:dyDescent="0.25">
      <c r="A37" s="21" t="s">
        <v>71</v>
      </c>
      <c r="B37" s="21" t="s">
        <v>14</v>
      </c>
      <c r="C37" s="21" t="s">
        <v>15</v>
      </c>
      <c r="D37" s="21">
        <v>103675</v>
      </c>
      <c r="E37" s="22" t="s">
        <v>72</v>
      </c>
      <c r="F37" s="21" t="s">
        <v>31</v>
      </c>
      <c r="G37" s="21">
        <v>4.37</v>
      </c>
      <c r="H37" s="23">
        <v>691.9</v>
      </c>
      <c r="I37" s="23">
        <f>H37*(1+$C$5)</f>
        <v>867.08908000000008</v>
      </c>
      <c r="J37" s="23">
        <f>H37*G37</f>
        <v>3023.6030000000001</v>
      </c>
      <c r="K37" s="23">
        <f>G37*I37</f>
        <v>3789.1792796000004</v>
      </c>
      <c r="M37" s="36">
        <f>SUM(J37:J40)</f>
        <v>17324.037699999997</v>
      </c>
    </row>
    <row r="38" spans="1:13" s="24" customFormat="1" x14ac:dyDescent="0.25">
      <c r="A38" s="21" t="s">
        <v>73</v>
      </c>
      <c r="B38" s="21" t="s">
        <v>14</v>
      </c>
      <c r="C38" s="21" t="s">
        <v>15</v>
      </c>
      <c r="D38" s="21">
        <v>92270</v>
      </c>
      <c r="E38" s="22" t="s">
        <v>74</v>
      </c>
      <c r="F38" s="21" t="s">
        <v>17</v>
      </c>
      <c r="G38" s="21">
        <v>58.23</v>
      </c>
      <c r="H38" s="23">
        <v>164.73</v>
      </c>
      <c r="I38" s="23">
        <f>H38*(1+$C$5)</f>
        <v>206.43963600000001</v>
      </c>
      <c r="J38" s="23">
        <f>H38*G38</f>
        <v>9592.227899999998</v>
      </c>
      <c r="K38" s="23">
        <f>G38*I38</f>
        <v>12020.98000428</v>
      </c>
    </row>
    <row r="39" spans="1:13" s="24" customFormat="1" ht="30" x14ac:dyDescent="0.25">
      <c r="A39" s="21" t="s">
        <v>75</v>
      </c>
      <c r="B39" s="21" t="s">
        <v>14</v>
      </c>
      <c r="C39" s="21" t="s">
        <v>15</v>
      </c>
      <c r="D39" s="21">
        <v>104111</v>
      </c>
      <c r="E39" s="22" t="s">
        <v>68</v>
      </c>
      <c r="F39" s="21" t="s">
        <v>35</v>
      </c>
      <c r="G39" s="21">
        <v>77.72</v>
      </c>
      <c r="H39" s="23">
        <v>21.07</v>
      </c>
      <c r="I39" s="23">
        <f>H39*(1+$C$5)</f>
        <v>26.404924000000001</v>
      </c>
      <c r="J39" s="23">
        <f>H39*G39</f>
        <v>1637.5604000000001</v>
      </c>
      <c r="K39" s="23">
        <f>G39*I39</f>
        <v>2052.1906932800002</v>
      </c>
    </row>
    <row r="40" spans="1:13" s="24" customFormat="1" ht="45" x14ac:dyDescent="0.25">
      <c r="A40" s="21" t="s">
        <v>76</v>
      </c>
      <c r="B40" s="21" t="s">
        <v>14</v>
      </c>
      <c r="C40" s="21" t="s">
        <v>15</v>
      </c>
      <c r="D40" s="21">
        <v>104108</v>
      </c>
      <c r="E40" s="22" t="s">
        <v>77</v>
      </c>
      <c r="F40" s="21" t="s">
        <v>35</v>
      </c>
      <c r="G40" s="21">
        <v>239.52</v>
      </c>
      <c r="H40" s="23">
        <v>12.82</v>
      </c>
      <c r="I40" s="23">
        <f>H40*(1+$C$5)</f>
        <v>16.066024000000002</v>
      </c>
      <c r="J40" s="23">
        <f>H40*G40</f>
        <v>3070.6464000000001</v>
      </c>
      <c r="K40" s="23">
        <f>G40*I40</f>
        <v>3848.1340684800007</v>
      </c>
    </row>
    <row r="41" spans="1:13" x14ac:dyDescent="0.25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</row>
    <row r="42" spans="1:13" ht="15.75" x14ac:dyDescent="0.25">
      <c r="A42" s="90" t="s">
        <v>78</v>
      </c>
      <c r="B42" s="91"/>
      <c r="C42" s="91"/>
      <c r="D42" s="92"/>
      <c r="E42" s="15" t="s">
        <v>79</v>
      </c>
      <c r="F42" s="98"/>
      <c r="G42" s="98"/>
      <c r="H42" s="98"/>
      <c r="I42" s="98"/>
      <c r="J42" s="98"/>
      <c r="K42" s="16">
        <f>SUM(K43:K47)</f>
        <v>29425.913986559997</v>
      </c>
    </row>
    <row r="43" spans="1:13" s="24" customFormat="1" ht="45" x14ac:dyDescent="0.25">
      <c r="A43" s="21" t="s">
        <v>80</v>
      </c>
      <c r="B43" s="21" t="s">
        <v>14</v>
      </c>
      <c r="C43" s="21" t="s">
        <v>15</v>
      </c>
      <c r="D43" s="21">
        <v>103346</v>
      </c>
      <c r="E43" s="22" t="s">
        <v>81</v>
      </c>
      <c r="F43" s="21" t="s">
        <v>17</v>
      </c>
      <c r="G43" s="21">
        <v>178.55</v>
      </c>
      <c r="H43" s="23">
        <v>97.6</v>
      </c>
      <c r="I43" s="23">
        <f>H43*(1+$C$5)</f>
        <v>122.31232</v>
      </c>
      <c r="J43" s="23">
        <f>H43*G43</f>
        <v>17426.48</v>
      </c>
      <c r="K43" s="23">
        <f>G43*I43</f>
        <v>21838.864736</v>
      </c>
      <c r="M43" s="36">
        <f>SUM(J43:J47)</f>
        <v>23480.620799999997</v>
      </c>
    </row>
    <row r="44" spans="1:13" s="24" customFormat="1" ht="45" x14ac:dyDescent="0.25">
      <c r="A44" s="21" t="s">
        <v>82</v>
      </c>
      <c r="B44" s="21" t="s">
        <v>14</v>
      </c>
      <c r="C44" s="21" t="s">
        <v>15</v>
      </c>
      <c r="D44" s="21">
        <v>103357</v>
      </c>
      <c r="E44" s="22" t="s">
        <v>83</v>
      </c>
      <c r="F44" s="21" t="s">
        <v>17</v>
      </c>
      <c r="G44" s="21">
        <v>21.09</v>
      </c>
      <c r="H44" s="23">
        <v>66.02</v>
      </c>
      <c r="I44" s="23">
        <f>H44*(1+$C$5)</f>
        <v>82.736264000000006</v>
      </c>
      <c r="J44" s="23">
        <f>H44*G44</f>
        <v>1392.3617999999999</v>
      </c>
      <c r="K44" s="23">
        <f>G44*I44</f>
        <v>1744.9078077600002</v>
      </c>
    </row>
    <row r="45" spans="1:13" s="24" customFormat="1" x14ac:dyDescent="0.25">
      <c r="A45" s="21" t="s">
        <v>84</v>
      </c>
      <c r="B45" s="21" t="s">
        <v>14</v>
      </c>
      <c r="C45" s="21" t="s">
        <v>15</v>
      </c>
      <c r="D45" s="21">
        <v>105029</v>
      </c>
      <c r="E45" s="22" t="s">
        <v>85</v>
      </c>
      <c r="F45" s="21" t="s">
        <v>22</v>
      </c>
      <c r="G45" s="21">
        <v>23.6</v>
      </c>
      <c r="H45" s="23">
        <v>50.58</v>
      </c>
      <c r="I45" s="23">
        <f>H45*(1+$C$5)</f>
        <v>63.386856000000002</v>
      </c>
      <c r="J45" s="23">
        <f>H45*G45</f>
        <v>1193.6880000000001</v>
      </c>
      <c r="K45" s="23">
        <f>G45*I45</f>
        <v>1495.9298016</v>
      </c>
    </row>
    <row r="46" spans="1:13" s="24" customFormat="1" x14ac:dyDescent="0.25">
      <c r="A46" s="21" t="s">
        <v>86</v>
      </c>
      <c r="B46" s="21" t="s">
        <v>14</v>
      </c>
      <c r="C46" s="21" t="s">
        <v>15</v>
      </c>
      <c r="D46" s="21">
        <v>105023</v>
      </c>
      <c r="E46" s="22" t="s">
        <v>87</v>
      </c>
      <c r="F46" s="21" t="s">
        <v>22</v>
      </c>
      <c r="G46" s="21">
        <v>29.1</v>
      </c>
      <c r="H46" s="23">
        <v>66.25</v>
      </c>
      <c r="I46" s="23">
        <f>H46*(1+$C$5)</f>
        <v>83.024500000000003</v>
      </c>
      <c r="J46" s="23">
        <f>H46*G46</f>
        <v>1927.875</v>
      </c>
      <c r="K46" s="23">
        <f>G46*I46</f>
        <v>2416.0129500000003</v>
      </c>
    </row>
    <row r="47" spans="1:13" s="24" customFormat="1" ht="30" x14ac:dyDescent="0.25">
      <c r="A47" s="21" t="s">
        <v>88</v>
      </c>
      <c r="B47" s="21" t="s">
        <v>14</v>
      </c>
      <c r="C47" s="21" t="s">
        <v>15</v>
      </c>
      <c r="D47" s="21">
        <v>102253</v>
      </c>
      <c r="E47" s="22" t="s">
        <v>89</v>
      </c>
      <c r="F47" s="21" t="s">
        <v>17</v>
      </c>
      <c r="G47" s="21">
        <v>1.52</v>
      </c>
      <c r="H47" s="23">
        <v>1013.3</v>
      </c>
      <c r="I47" s="23">
        <f>H47*(1+$C$5)</f>
        <v>1269.8675600000001</v>
      </c>
      <c r="J47" s="23">
        <f>H47*G47</f>
        <v>1540.2159999999999</v>
      </c>
      <c r="K47" s="23">
        <f>G47*I47</f>
        <v>1930.1986912000002</v>
      </c>
    </row>
    <row r="48" spans="1:13" x14ac:dyDescent="0.25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</row>
    <row r="49" spans="1:13" ht="15.75" x14ac:dyDescent="0.25">
      <c r="A49" s="90" t="s">
        <v>90</v>
      </c>
      <c r="B49" s="91"/>
      <c r="C49" s="91"/>
      <c r="D49" s="92"/>
      <c r="E49" s="15" t="s">
        <v>91</v>
      </c>
      <c r="F49" s="98"/>
      <c r="G49" s="98"/>
      <c r="H49" s="98"/>
      <c r="I49" s="98"/>
      <c r="J49" s="98"/>
      <c r="K49" s="16">
        <f>SUM(K50:K50)</f>
        <v>87281.6204</v>
      </c>
    </row>
    <row r="50" spans="1:13" s="24" customFormat="1" ht="120" x14ac:dyDescent="0.25">
      <c r="A50" s="21" t="s">
        <v>92</v>
      </c>
      <c r="B50" s="32" t="s">
        <v>23</v>
      </c>
      <c r="C50" s="32" t="s">
        <v>293</v>
      </c>
      <c r="D50" s="21"/>
      <c r="E50" s="28" t="s">
        <v>303</v>
      </c>
      <c r="F50" s="21" t="s">
        <v>93</v>
      </c>
      <c r="G50" s="21">
        <v>1</v>
      </c>
      <c r="H50" s="23">
        <v>69647</v>
      </c>
      <c r="I50" s="23">
        <f>H50*(1+$C$5)</f>
        <v>87281.6204</v>
      </c>
      <c r="J50" s="23">
        <f>H50*G50</f>
        <v>69647</v>
      </c>
      <c r="K50" s="23">
        <f>G50*I50</f>
        <v>87281.6204</v>
      </c>
      <c r="M50" s="36"/>
    </row>
    <row r="51" spans="1:13" x14ac:dyDescent="0.25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</row>
    <row r="52" spans="1:13" ht="15.75" x14ac:dyDescent="0.25">
      <c r="A52" s="90" t="s">
        <v>94</v>
      </c>
      <c r="B52" s="91"/>
      <c r="C52" s="91"/>
      <c r="D52" s="92"/>
      <c r="E52" s="15" t="s">
        <v>95</v>
      </c>
      <c r="F52" s="98"/>
      <c r="G52" s="98"/>
      <c r="H52" s="98"/>
      <c r="I52" s="98"/>
      <c r="J52" s="98"/>
      <c r="K52" s="16">
        <f>K53+K57+K60</f>
        <v>56992.159377920005</v>
      </c>
    </row>
    <row r="53" spans="1:13" ht="15.75" x14ac:dyDescent="0.25">
      <c r="A53" s="94" t="s">
        <v>96</v>
      </c>
      <c r="B53" s="95"/>
      <c r="C53" s="95"/>
      <c r="D53" s="96"/>
      <c r="E53" s="19" t="s">
        <v>97</v>
      </c>
      <c r="F53" s="97"/>
      <c r="G53" s="97"/>
      <c r="H53" s="97"/>
      <c r="I53" s="97"/>
      <c r="J53" s="97"/>
      <c r="K53" s="20">
        <f>SUM(K54:K56)</f>
        <v>29993.366455520005</v>
      </c>
    </row>
    <row r="54" spans="1:13" s="24" customFormat="1" ht="45" x14ac:dyDescent="0.25">
      <c r="A54" s="21" t="s">
        <v>98</v>
      </c>
      <c r="B54" s="21" t="s">
        <v>14</v>
      </c>
      <c r="C54" s="21" t="s">
        <v>15</v>
      </c>
      <c r="D54" s="21">
        <v>87879</v>
      </c>
      <c r="E54" s="22" t="s">
        <v>16</v>
      </c>
      <c r="F54" s="21" t="s">
        <v>17</v>
      </c>
      <c r="G54" s="21">
        <v>302.98</v>
      </c>
      <c r="H54" s="23">
        <v>5.04</v>
      </c>
      <c r="I54" s="23">
        <f>H54*(1+$C$5)</f>
        <v>6.3161280000000009</v>
      </c>
      <c r="J54" s="23">
        <f>H54*G54</f>
        <v>1527.0192000000002</v>
      </c>
      <c r="K54" s="23">
        <f>G54*I54</f>
        <v>1913.6604614400003</v>
      </c>
      <c r="M54" s="36">
        <f>SUM(J54:J56)</f>
        <v>23933.423600000002</v>
      </c>
    </row>
    <row r="55" spans="1:13" s="24" customFormat="1" ht="45" x14ac:dyDescent="0.25">
      <c r="A55" s="21" t="s">
        <v>99</v>
      </c>
      <c r="B55" s="21" t="s">
        <v>14</v>
      </c>
      <c r="C55" s="21" t="s">
        <v>15</v>
      </c>
      <c r="D55" s="21">
        <v>87529</v>
      </c>
      <c r="E55" s="22" t="s">
        <v>26</v>
      </c>
      <c r="F55" s="21" t="s">
        <v>17</v>
      </c>
      <c r="G55" s="21">
        <v>302.98</v>
      </c>
      <c r="H55" s="23">
        <v>39.18</v>
      </c>
      <c r="I55" s="23">
        <f>H55*(1+$C$5)</f>
        <v>49.100376000000004</v>
      </c>
      <c r="J55" s="23">
        <f>H55*G55</f>
        <v>11870.7564</v>
      </c>
      <c r="K55" s="23">
        <f>G55*I55</f>
        <v>14876.431920480001</v>
      </c>
    </row>
    <row r="56" spans="1:13" s="24" customFormat="1" ht="30" x14ac:dyDescent="0.25">
      <c r="A56" s="21" t="s">
        <v>100</v>
      </c>
      <c r="B56" s="21" t="s">
        <v>14</v>
      </c>
      <c r="C56" s="21" t="s">
        <v>15</v>
      </c>
      <c r="D56" s="21">
        <v>87273</v>
      </c>
      <c r="E56" s="22" t="s">
        <v>101</v>
      </c>
      <c r="F56" s="21" t="s">
        <v>17</v>
      </c>
      <c r="G56" s="21">
        <v>153.85</v>
      </c>
      <c r="H56" s="23">
        <v>68.48</v>
      </c>
      <c r="I56" s="23">
        <f>H56*(1+$C$5)</f>
        <v>85.819136000000015</v>
      </c>
      <c r="J56" s="23">
        <f>H56*G56</f>
        <v>10535.648000000001</v>
      </c>
      <c r="K56" s="23">
        <f>G56*I56</f>
        <v>13203.274073600001</v>
      </c>
    </row>
    <row r="57" spans="1:13" ht="15.75" x14ac:dyDescent="0.25">
      <c r="A57" s="94" t="s">
        <v>102</v>
      </c>
      <c r="B57" s="95"/>
      <c r="C57" s="95"/>
      <c r="D57" s="96"/>
      <c r="E57" s="19" t="s">
        <v>103</v>
      </c>
      <c r="F57" s="97"/>
      <c r="G57" s="97"/>
      <c r="H57" s="97"/>
      <c r="I57" s="97"/>
      <c r="J57" s="97"/>
      <c r="K57" s="20">
        <f>SUM(K58:K59)</f>
        <v>11378.962010000001</v>
      </c>
    </row>
    <row r="58" spans="1:13" s="24" customFormat="1" ht="45" x14ac:dyDescent="0.25">
      <c r="A58" s="21" t="s">
        <v>104</v>
      </c>
      <c r="B58" s="21" t="s">
        <v>14</v>
      </c>
      <c r="C58" s="21" t="s">
        <v>15</v>
      </c>
      <c r="D58" s="21">
        <v>87905</v>
      </c>
      <c r="E58" s="22" t="s">
        <v>105</v>
      </c>
      <c r="F58" s="21" t="s">
        <v>17</v>
      </c>
      <c r="G58" s="21">
        <v>125.5</v>
      </c>
      <c r="H58" s="23">
        <v>8.9499999999999993</v>
      </c>
      <c r="I58" s="23">
        <f>H58*(1+$C$5)</f>
        <v>11.216139999999999</v>
      </c>
      <c r="J58" s="23">
        <f>H58*G58</f>
        <v>1123.2249999999999</v>
      </c>
      <c r="K58" s="23">
        <f>G58*I58</f>
        <v>1407.6255699999999</v>
      </c>
      <c r="M58" s="36">
        <f>SUM(J58:J59)</f>
        <v>9079.9249999999993</v>
      </c>
    </row>
    <row r="59" spans="1:13" s="24" customFormat="1" ht="45" x14ac:dyDescent="0.25">
      <c r="A59" s="21" t="s">
        <v>106</v>
      </c>
      <c r="B59" s="21" t="s">
        <v>14</v>
      </c>
      <c r="C59" s="21" t="s">
        <v>15</v>
      </c>
      <c r="D59" s="21">
        <v>87777</v>
      </c>
      <c r="E59" s="22" t="s">
        <v>107</v>
      </c>
      <c r="F59" s="21" t="s">
        <v>17</v>
      </c>
      <c r="G59" s="21">
        <v>125.5</v>
      </c>
      <c r="H59" s="23">
        <v>63.4</v>
      </c>
      <c r="I59" s="23">
        <f>H59*(1+$C$5)</f>
        <v>79.452880000000007</v>
      </c>
      <c r="J59" s="23">
        <f>H59*G59</f>
        <v>7956.7</v>
      </c>
      <c r="K59" s="23">
        <f>G59*I59</f>
        <v>9971.3364400000009</v>
      </c>
    </row>
    <row r="60" spans="1:13" ht="15.75" x14ac:dyDescent="0.25">
      <c r="A60" s="94" t="s">
        <v>108</v>
      </c>
      <c r="B60" s="95"/>
      <c r="C60" s="95"/>
      <c r="D60" s="96"/>
      <c r="E60" s="19" t="s">
        <v>109</v>
      </c>
      <c r="F60" s="97"/>
      <c r="G60" s="97"/>
      <c r="H60" s="97"/>
      <c r="I60" s="97"/>
      <c r="J60" s="97"/>
      <c r="K60" s="20">
        <f>SUM(K61:K62)</f>
        <v>15619.830912400001</v>
      </c>
    </row>
    <row r="61" spans="1:13" s="24" customFormat="1" ht="30" x14ac:dyDescent="0.25">
      <c r="A61" s="21" t="s">
        <v>110</v>
      </c>
      <c r="B61" s="21" t="s">
        <v>14</v>
      </c>
      <c r="C61" s="21" t="s">
        <v>15</v>
      </c>
      <c r="D61" s="21">
        <v>96486</v>
      </c>
      <c r="E61" s="22" t="s">
        <v>111</v>
      </c>
      <c r="F61" s="21" t="s">
        <v>17</v>
      </c>
      <c r="G61" s="21">
        <v>134.41999999999999</v>
      </c>
      <c r="H61" s="23">
        <v>88.65</v>
      </c>
      <c r="I61" s="23">
        <f>H61*(1+$C$5)</f>
        <v>111.09618000000002</v>
      </c>
      <c r="J61" s="23">
        <f>H61*G61</f>
        <v>11916.333000000001</v>
      </c>
      <c r="K61" s="23">
        <f>G61*I61</f>
        <v>14933.548515600001</v>
      </c>
      <c r="M61" s="36">
        <f>SUM(J61:J62)</f>
        <v>12463.957</v>
      </c>
    </row>
    <row r="62" spans="1:13" s="24" customFormat="1" ht="30" x14ac:dyDescent="0.25">
      <c r="A62" s="21" t="s">
        <v>112</v>
      </c>
      <c r="B62" s="21" t="s">
        <v>23</v>
      </c>
      <c r="C62" s="21" t="s">
        <v>15</v>
      </c>
      <c r="D62" s="21">
        <v>36246</v>
      </c>
      <c r="E62" s="22" t="s">
        <v>113</v>
      </c>
      <c r="F62" s="21" t="s">
        <v>22</v>
      </c>
      <c r="G62" s="21">
        <v>101.6</v>
      </c>
      <c r="H62" s="23">
        <v>5.39</v>
      </c>
      <c r="I62" s="23">
        <f>H62*(1+$C$5)</f>
        <v>6.7547480000000002</v>
      </c>
      <c r="J62" s="23">
        <f>H62*G62</f>
        <v>547.62399999999991</v>
      </c>
      <c r="K62" s="23">
        <f>G62*I62</f>
        <v>686.28239680000001</v>
      </c>
    </row>
    <row r="63" spans="1:13" x14ac:dyDescent="0.25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</row>
    <row r="64" spans="1:13" ht="15.75" x14ac:dyDescent="0.25">
      <c r="A64" s="90" t="s">
        <v>114</v>
      </c>
      <c r="B64" s="91"/>
      <c r="C64" s="91"/>
      <c r="D64" s="92"/>
      <c r="E64" s="15" t="s">
        <v>115</v>
      </c>
      <c r="F64" s="98"/>
      <c r="G64" s="98"/>
      <c r="H64" s="98"/>
      <c r="I64" s="98"/>
      <c r="J64" s="98"/>
      <c r="K64" s="16">
        <f>SUM(K65:K72)</f>
        <v>46341.055301320011</v>
      </c>
    </row>
    <row r="65" spans="1:13" s="24" customFormat="1" ht="30" x14ac:dyDescent="0.25">
      <c r="A65" s="21" t="s">
        <v>116</v>
      </c>
      <c r="B65" s="21" t="s">
        <v>14</v>
      </c>
      <c r="C65" s="21" t="s">
        <v>15</v>
      </c>
      <c r="D65" s="21">
        <v>100324</v>
      </c>
      <c r="E65" s="22" t="s">
        <v>117</v>
      </c>
      <c r="F65" s="21" t="s">
        <v>31</v>
      </c>
      <c r="G65" s="21">
        <v>11.04</v>
      </c>
      <c r="H65" s="23">
        <v>181.1</v>
      </c>
      <c r="I65" s="23">
        <f t="shared" ref="I65:I72" si="6">H65*(1+$C$5)</f>
        <v>226.95452</v>
      </c>
      <c r="J65" s="23">
        <f t="shared" ref="J65:J72" si="7">H65*G65</f>
        <v>1999.3439999999998</v>
      </c>
      <c r="K65" s="23">
        <f t="shared" ref="K65:K72" si="8">G65*I65</f>
        <v>2505.5779008</v>
      </c>
      <c r="M65" s="36">
        <f>SUM(J65:J72)</f>
        <v>36978.180099999998</v>
      </c>
    </row>
    <row r="66" spans="1:13" s="24" customFormat="1" ht="30" x14ac:dyDescent="0.25">
      <c r="A66" s="21" t="s">
        <v>118</v>
      </c>
      <c r="B66" s="21" t="s">
        <v>23</v>
      </c>
      <c r="C66" s="21" t="s">
        <v>15</v>
      </c>
      <c r="D66" s="21">
        <v>7156</v>
      </c>
      <c r="E66" s="22" t="s">
        <v>119</v>
      </c>
      <c r="F66" s="21" t="s">
        <v>17</v>
      </c>
      <c r="G66" s="21">
        <v>343.41</v>
      </c>
      <c r="H66" s="23">
        <v>28.35</v>
      </c>
      <c r="I66" s="23">
        <f t="shared" si="6"/>
        <v>35.528220000000005</v>
      </c>
      <c r="J66" s="23">
        <f t="shared" si="7"/>
        <v>9735.6735000000008</v>
      </c>
      <c r="K66" s="23">
        <f t="shared" si="8"/>
        <v>12200.746030200002</v>
      </c>
    </row>
    <row r="67" spans="1:13" s="24" customFormat="1" ht="30" x14ac:dyDescent="0.25">
      <c r="A67" s="21" t="s">
        <v>120</v>
      </c>
      <c r="B67" s="21" t="s">
        <v>14</v>
      </c>
      <c r="C67" s="21" t="s">
        <v>15</v>
      </c>
      <c r="D67" s="21">
        <v>94962</v>
      </c>
      <c r="E67" s="22" t="s">
        <v>121</v>
      </c>
      <c r="F67" s="21" t="s">
        <v>31</v>
      </c>
      <c r="G67" s="21">
        <v>5.52</v>
      </c>
      <c r="H67" s="23">
        <v>449.43</v>
      </c>
      <c r="I67" s="23">
        <f t="shared" si="6"/>
        <v>563.22567600000002</v>
      </c>
      <c r="J67" s="23">
        <f t="shared" si="7"/>
        <v>2480.8535999999999</v>
      </c>
      <c r="K67" s="23">
        <f t="shared" si="8"/>
        <v>3109.0057315199997</v>
      </c>
    </row>
    <row r="68" spans="1:13" s="24" customFormat="1" ht="45" x14ac:dyDescent="0.25">
      <c r="A68" s="21" t="s">
        <v>122</v>
      </c>
      <c r="B68" s="21" t="s">
        <v>14</v>
      </c>
      <c r="C68" s="21" t="s">
        <v>15</v>
      </c>
      <c r="D68" s="21">
        <v>87630</v>
      </c>
      <c r="E68" s="22" t="s">
        <v>123</v>
      </c>
      <c r="F68" s="21" t="s">
        <v>17</v>
      </c>
      <c r="G68" s="21">
        <v>110.42</v>
      </c>
      <c r="H68" s="23">
        <v>45.79</v>
      </c>
      <c r="I68" s="23">
        <f t="shared" si="6"/>
        <v>57.384028000000001</v>
      </c>
      <c r="J68" s="23">
        <f t="shared" si="7"/>
        <v>5056.1318000000001</v>
      </c>
      <c r="K68" s="23">
        <f t="shared" si="8"/>
        <v>6336.3443717600003</v>
      </c>
    </row>
    <row r="69" spans="1:13" s="24" customFormat="1" ht="45" x14ac:dyDescent="0.25">
      <c r="A69" s="21" t="s">
        <v>124</v>
      </c>
      <c r="B69" s="21" t="s">
        <v>14</v>
      </c>
      <c r="C69" s="21" t="s">
        <v>15</v>
      </c>
      <c r="D69" s="21">
        <v>87263</v>
      </c>
      <c r="E69" s="22" t="s">
        <v>125</v>
      </c>
      <c r="F69" s="21" t="s">
        <v>17</v>
      </c>
      <c r="G69" s="21">
        <v>110.42</v>
      </c>
      <c r="H69" s="23">
        <v>116.16</v>
      </c>
      <c r="I69" s="23">
        <f t="shared" si="6"/>
        <v>145.57171200000002</v>
      </c>
      <c r="J69" s="23">
        <f t="shared" si="7"/>
        <v>12826.387199999999</v>
      </c>
      <c r="K69" s="23">
        <f t="shared" si="8"/>
        <v>16074.028439040003</v>
      </c>
    </row>
    <row r="70" spans="1:13" s="24" customFormat="1" ht="30" x14ac:dyDescent="0.25">
      <c r="A70" s="21" t="s">
        <v>126</v>
      </c>
      <c r="B70" s="21" t="s">
        <v>14</v>
      </c>
      <c r="C70" s="21" t="s">
        <v>15</v>
      </c>
      <c r="D70" s="21">
        <v>88650</v>
      </c>
      <c r="E70" s="22" t="s">
        <v>127</v>
      </c>
      <c r="F70" s="21" t="s">
        <v>22</v>
      </c>
      <c r="G70" s="21">
        <v>90.7</v>
      </c>
      <c r="H70" s="23">
        <v>12.1</v>
      </c>
      <c r="I70" s="23">
        <f t="shared" si="6"/>
        <v>15.163720000000001</v>
      </c>
      <c r="J70" s="23">
        <f t="shared" si="7"/>
        <v>1097.47</v>
      </c>
      <c r="K70" s="23">
        <f t="shared" si="8"/>
        <v>1375.3494040000003</v>
      </c>
    </row>
    <row r="71" spans="1:13" s="24" customFormat="1" x14ac:dyDescent="0.25">
      <c r="A71" s="21" t="s">
        <v>128</v>
      </c>
      <c r="B71" s="21" t="s">
        <v>14</v>
      </c>
      <c r="C71" s="21" t="s">
        <v>15</v>
      </c>
      <c r="D71" s="21">
        <v>98689</v>
      </c>
      <c r="E71" s="22" t="s">
        <v>129</v>
      </c>
      <c r="F71" s="21" t="s">
        <v>22</v>
      </c>
      <c r="G71" s="21">
        <v>2</v>
      </c>
      <c r="H71" s="23">
        <v>140.88</v>
      </c>
      <c r="I71" s="23">
        <f t="shared" si="6"/>
        <v>176.550816</v>
      </c>
      <c r="J71" s="23">
        <f t="shared" si="7"/>
        <v>281.76</v>
      </c>
      <c r="K71" s="23">
        <f t="shared" si="8"/>
        <v>353.101632</v>
      </c>
    </row>
    <row r="72" spans="1:13" s="24" customFormat="1" ht="30" x14ac:dyDescent="0.25">
      <c r="A72" s="21" t="s">
        <v>130</v>
      </c>
      <c r="B72" s="21" t="s">
        <v>14</v>
      </c>
      <c r="C72" s="21" t="s">
        <v>15</v>
      </c>
      <c r="D72" s="21">
        <v>101965</v>
      </c>
      <c r="E72" s="22" t="s">
        <v>131</v>
      </c>
      <c r="F72" s="21" t="s">
        <v>22</v>
      </c>
      <c r="G72" s="21">
        <v>18.8</v>
      </c>
      <c r="H72" s="23">
        <v>186.2</v>
      </c>
      <c r="I72" s="23">
        <f t="shared" si="6"/>
        <v>233.34584000000001</v>
      </c>
      <c r="J72" s="23">
        <f t="shared" si="7"/>
        <v>3500.56</v>
      </c>
      <c r="K72" s="23">
        <f t="shared" si="8"/>
        <v>4386.9017920000006</v>
      </c>
    </row>
    <row r="73" spans="1:13" x14ac:dyDescent="0.25">
      <c r="A73" s="93"/>
      <c r="B73" s="93"/>
      <c r="C73" s="93"/>
      <c r="D73" s="93"/>
      <c r="E73" s="93"/>
      <c r="F73" s="93"/>
      <c r="G73" s="93"/>
      <c r="H73" s="93"/>
      <c r="I73" s="93"/>
      <c r="J73" s="93"/>
      <c r="K73" s="93"/>
    </row>
    <row r="74" spans="1:13" s="31" customFormat="1" ht="15.75" x14ac:dyDescent="0.25">
      <c r="A74" s="99" t="s">
        <v>132</v>
      </c>
      <c r="B74" s="100"/>
      <c r="C74" s="100"/>
      <c r="D74" s="101"/>
      <c r="E74" s="29" t="s">
        <v>133</v>
      </c>
      <c r="F74" s="102"/>
      <c r="G74" s="102"/>
      <c r="H74" s="102"/>
      <c r="I74" s="102"/>
      <c r="J74" s="102"/>
      <c r="K74" s="30">
        <f>SUM(K75:K81)</f>
        <v>45008.151656000002</v>
      </c>
    </row>
    <row r="75" spans="1:13" s="35" customFormat="1" ht="30" x14ac:dyDescent="0.25">
      <c r="A75" s="32" t="s">
        <v>134</v>
      </c>
      <c r="B75" s="32" t="s">
        <v>23</v>
      </c>
      <c r="C75" s="32" t="s">
        <v>293</v>
      </c>
      <c r="D75" s="32"/>
      <c r="E75" s="33" t="s">
        <v>294</v>
      </c>
      <c r="F75" s="32" t="s">
        <v>93</v>
      </c>
      <c r="G75" s="32">
        <v>1</v>
      </c>
      <c r="H75" s="34">
        <v>2853</v>
      </c>
      <c r="I75" s="23">
        <f t="shared" ref="I75:I81" si="9">H75*(1+$C$5)</f>
        <v>3575.3796000000002</v>
      </c>
      <c r="J75" s="23">
        <f t="shared" ref="J75:J81" si="10">H75*G75</f>
        <v>2853</v>
      </c>
      <c r="K75" s="23">
        <f t="shared" ref="K75:K81" si="11">G75*I75</f>
        <v>3575.3796000000002</v>
      </c>
      <c r="M75" s="37">
        <f>SUM(J75:J81)</f>
        <v>35914.58</v>
      </c>
    </row>
    <row r="76" spans="1:13" s="35" customFormat="1" x14ac:dyDescent="0.25">
      <c r="A76" s="32" t="s">
        <v>135</v>
      </c>
      <c r="B76" s="32" t="s">
        <v>23</v>
      </c>
      <c r="C76" s="32" t="s">
        <v>293</v>
      </c>
      <c r="D76" s="32"/>
      <c r="E76" s="33" t="s">
        <v>295</v>
      </c>
      <c r="F76" s="32" t="s">
        <v>93</v>
      </c>
      <c r="G76" s="32">
        <v>4</v>
      </c>
      <c r="H76" s="34">
        <v>1660</v>
      </c>
      <c r="I76" s="23">
        <f t="shared" si="9"/>
        <v>2080.3120000000004</v>
      </c>
      <c r="J76" s="23">
        <f t="shared" si="10"/>
        <v>6640</v>
      </c>
      <c r="K76" s="23">
        <f t="shared" si="11"/>
        <v>8321.2480000000014</v>
      </c>
    </row>
    <row r="77" spans="1:13" s="24" customFormat="1" x14ac:dyDescent="0.25">
      <c r="A77" s="32" t="s">
        <v>136</v>
      </c>
      <c r="B77" s="32" t="s">
        <v>23</v>
      </c>
      <c r="C77" s="32" t="s">
        <v>293</v>
      </c>
      <c r="D77" s="32"/>
      <c r="E77" s="33" t="s">
        <v>296</v>
      </c>
      <c r="F77" s="32" t="s">
        <v>93</v>
      </c>
      <c r="G77" s="32">
        <v>6</v>
      </c>
      <c r="H77" s="34">
        <v>1665</v>
      </c>
      <c r="I77" s="23">
        <f t="shared" si="9"/>
        <v>2086.578</v>
      </c>
      <c r="J77" s="23">
        <f t="shared" si="10"/>
        <v>9990</v>
      </c>
      <c r="K77" s="23">
        <f t="shared" si="11"/>
        <v>12519.468000000001</v>
      </c>
    </row>
    <row r="78" spans="1:13" s="24" customFormat="1" x14ac:dyDescent="0.25">
      <c r="A78" s="32" t="s">
        <v>137</v>
      </c>
      <c r="B78" s="32" t="s">
        <v>23</v>
      </c>
      <c r="C78" s="32" t="s">
        <v>293</v>
      </c>
      <c r="D78" s="32"/>
      <c r="E78" s="33" t="s">
        <v>297</v>
      </c>
      <c r="F78" s="32" t="s">
        <v>93</v>
      </c>
      <c r="G78" s="32">
        <v>1</v>
      </c>
      <c r="H78" s="34">
        <v>2053.4300000000003</v>
      </c>
      <c r="I78" s="23">
        <f t="shared" si="9"/>
        <v>2573.3584760000003</v>
      </c>
      <c r="J78" s="23">
        <f t="shared" si="10"/>
        <v>2053.4300000000003</v>
      </c>
      <c r="K78" s="23">
        <f t="shared" si="11"/>
        <v>2573.3584760000003</v>
      </c>
    </row>
    <row r="79" spans="1:13" s="24" customFormat="1" x14ac:dyDescent="0.25">
      <c r="A79" s="32" t="s">
        <v>138</v>
      </c>
      <c r="B79" s="32" t="s">
        <v>23</v>
      </c>
      <c r="C79" s="32" t="s">
        <v>293</v>
      </c>
      <c r="D79" s="32"/>
      <c r="E79" s="33" t="s">
        <v>298</v>
      </c>
      <c r="F79" s="32" t="s">
        <v>93</v>
      </c>
      <c r="G79" s="32">
        <v>4</v>
      </c>
      <c r="H79" s="34">
        <v>2815</v>
      </c>
      <c r="I79" s="23">
        <f t="shared" si="9"/>
        <v>3527.7580000000003</v>
      </c>
      <c r="J79" s="23">
        <f t="shared" si="10"/>
        <v>11260</v>
      </c>
      <c r="K79" s="23">
        <f t="shared" si="11"/>
        <v>14111.032000000001</v>
      </c>
    </row>
    <row r="80" spans="1:13" s="24" customFormat="1" x14ac:dyDescent="0.25">
      <c r="A80" s="32" t="s">
        <v>139</v>
      </c>
      <c r="B80" s="32" t="s">
        <v>23</v>
      </c>
      <c r="C80" s="32" t="s">
        <v>293</v>
      </c>
      <c r="D80" s="32"/>
      <c r="E80" s="33" t="s">
        <v>299</v>
      </c>
      <c r="F80" s="32" t="s">
        <v>93</v>
      </c>
      <c r="G80" s="32">
        <v>2</v>
      </c>
      <c r="H80" s="34">
        <v>1073.075</v>
      </c>
      <c r="I80" s="23">
        <f t="shared" si="9"/>
        <v>1344.7775900000001</v>
      </c>
      <c r="J80" s="23">
        <f t="shared" si="10"/>
        <v>2146.15</v>
      </c>
      <c r="K80" s="23">
        <f t="shared" si="11"/>
        <v>2689.5551800000003</v>
      </c>
    </row>
    <row r="81" spans="1:13" s="24" customFormat="1" x14ac:dyDescent="0.25">
      <c r="A81" s="32" t="s">
        <v>140</v>
      </c>
      <c r="B81" s="32" t="s">
        <v>23</v>
      </c>
      <c r="C81" s="32" t="s">
        <v>293</v>
      </c>
      <c r="D81" s="32"/>
      <c r="E81" s="33" t="s">
        <v>300</v>
      </c>
      <c r="F81" s="32" t="s">
        <v>93</v>
      </c>
      <c r="G81" s="32">
        <v>2</v>
      </c>
      <c r="H81" s="34">
        <v>486</v>
      </c>
      <c r="I81" s="23">
        <f t="shared" si="9"/>
        <v>609.05520000000001</v>
      </c>
      <c r="J81" s="23">
        <f t="shared" si="10"/>
        <v>972</v>
      </c>
      <c r="K81" s="23">
        <f t="shared" si="11"/>
        <v>1218.1104</v>
      </c>
    </row>
    <row r="82" spans="1:13" x14ac:dyDescent="0.25">
      <c r="A82" s="93"/>
      <c r="B82" s="93"/>
      <c r="C82" s="93"/>
      <c r="D82" s="93"/>
      <c r="E82" s="93"/>
      <c r="F82" s="93"/>
      <c r="G82" s="93"/>
      <c r="H82" s="93"/>
      <c r="I82" s="93"/>
      <c r="J82" s="93"/>
      <c r="K82" s="93"/>
    </row>
    <row r="83" spans="1:13" ht="15.75" x14ac:dyDescent="0.25">
      <c r="A83" s="90" t="s">
        <v>141</v>
      </c>
      <c r="B83" s="91"/>
      <c r="C83" s="91"/>
      <c r="D83" s="92"/>
      <c r="E83" s="15" t="s">
        <v>142</v>
      </c>
      <c r="F83" s="98"/>
      <c r="G83" s="98"/>
      <c r="H83" s="98"/>
      <c r="I83" s="98"/>
      <c r="J83" s="98"/>
      <c r="K83" s="16">
        <f>SUM(K84:K86)</f>
        <v>20603.582488320004</v>
      </c>
    </row>
    <row r="84" spans="1:13" s="24" customFormat="1" ht="30" x14ac:dyDescent="0.25">
      <c r="A84" s="21" t="s">
        <v>143</v>
      </c>
      <c r="B84" s="21" t="s">
        <v>14</v>
      </c>
      <c r="C84" s="21" t="s">
        <v>15</v>
      </c>
      <c r="D84" s="21">
        <v>88497</v>
      </c>
      <c r="E84" s="22" t="s">
        <v>144</v>
      </c>
      <c r="F84" s="21" t="s">
        <v>17</v>
      </c>
      <c r="G84" s="21">
        <v>428.48</v>
      </c>
      <c r="H84" s="23">
        <v>20.38</v>
      </c>
      <c r="I84" s="23">
        <f>H84*(1+$C$5)</f>
        <v>25.540216000000001</v>
      </c>
      <c r="J84" s="23">
        <f>H84*G84</f>
        <v>8732.4223999999995</v>
      </c>
      <c r="K84" s="23">
        <f>G84*I84</f>
        <v>10943.471751680001</v>
      </c>
      <c r="M84" s="36">
        <f>SUM(J84:J86)</f>
        <v>16440.777600000001</v>
      </c>
    </row>
    <row r="85" spans="1:13" s="24" customFormat="1" ht="30" x14ac:dyDescent="0.25">
      <c r="A85" s="21" t="s">
        <v>145</v>
      </c>
      <c r="B85" s="21" t="s">
        <v>14</v>
      </c>
      <c r="C85" s="21" t="s">
        <v>15</v>
      </c>
      <c r="D85" s="21">
        <v>88485</v>
      </c>
      <c r="E85" s="22" t="s">
        <v>146</v>
      </c>
      <c r="F85" s="21" t="s">
        <v>17</v>
      </c>
      <c r="G85" s="21">
        <v>428.48</v>
      </c>
      <c r="H85" s="23">
        <v>4.03</v>
      </c>
      <c r="I85" s="23">
        <f>H85*(1+$C$5)</f>
        <v>5.050396000000001</v>
      </c>
      <c r="J85" s="23">
        <f>H85*G85</f>
        <v>1726.7744000000002</v>
      </c>
      <c r="K85" s="23">
        <f>G85*I85</f>
        <v>2163.9936780800003</v>
      </c>
    </row>
    <row r="86" spans="1:13" s="24" customFormat="1" ht="30" x14ac:dyDescent="0.25">
      <c r="A86" s="21" t="s">
        <v>147</v>
      </c>
      <c r="B86" s="21" t="s">
        <v>14</v>
      </c>
      <c r="C86" s="21" t="s">
        <v>15</v>
      </c>
      <c r="D86" s="21">
        <v>88489</v>
      </c>
      <c r="E86" s="22" t="s">
        <v>148</v>
      </c>
      <c r="F86" s="21" t="s">
        <v>17</v>
      </c>
      <c r="G86" s="21">
        <v>428.48</v>
      </c>
      <c r="H86" s="23">
        <v>13.96</v>
      </c>
      <c r="I86" s="23">
        <f>H86*(1+$C$5)</f>
        <v>17.494672000000001</v>
      </c>
      <c r="J86" s="23">
        <f>H86*G86</f>
        <v>5981.5808000000006</v>
      </c>
      <c r="K86" s="23">
        <f>G86*I86</f>
        <v>7496.1170585600012</v>
      </c>
    </row>
    <row r="87" spans="1:13" x14ac:dyDescent="0.25">
      <c r="A87" s="93"/>
      <c r="B87" s="93"/>
      <c r="C87" s="93"/>
      <c r="D87" s="93"/>
      <c r="E87" s="93"/>
      <c r="F87" s="93"/>
      <c r="G87" s="93"/>
      <c r="H87" s="93"/>
      <c r="I87" s="93"/>
      <c r="J87" s="93"/>
      <c r="K87" s="93"/>
    </row>
    <row r="88" spans="1:13" ht="15.75" x14ac:dyDescent="0.25">
      <c r="A88" s="90" t="s">
        <v>149</v>
      </c>
      <c r="B88" s="91"/>
      <c r="C88" s="91"/>
      <c r="D88" s="92"/>
      <c r="E88" s="15" t="s">
        <v>150</v>
      </c>
      <c r="F88" s="98"/>
      <c r="G88" s="98"/>
      <c r="H88" s="98"/>
      <c r="I88" s="98"/>
      <c r="J88" s="98"/>
      <c r="K88" s="16">
        <f>SUM(K89:K112)</f>
        <v>26654.248140000003</v>
      </c>
    </row>
    <row r="89" spans="1:13" s="24" customFormat="1" ht="30" x14ac:dyDescent="0.25">
      <c r="A89" s="21" t="s">
        <v>151</v>
      </c>
      <c r="B89" s="21" t="s">
        <v>14</v>
      </c>
      <c r="C89" s="21" t="s">
        <v>15</v>
      </c>
      <c r="D89" s="21">
        <v>90456</v>
      </c>
      <c r="E89" s="22" t="s">
        <v>152</v>
      </c>
      <c r="F89" s="21" t="s">
        <v>93</v>
      </c>
      <c r="G89" s="21">
        <v>20</v>
      </c>
      <c r="H89" s="23">
        <v>6.13</v>
      </c>
      <c r="I89" s="23">
        <f>H89*(1+$C$5)</f>
        <v>7.6821160000000006</v>
      </c>
      <c r="J89" s="23">
        <f>H89*G89</f>
        <v>122.6</v>
      </c>
      <c r="K89" s="23">
        <f>G89*I89</f>
        <v>153.64232000000001</v>
      </c>
      <c r="M89" s="36">
        <f>SUM(J89:J112)</f>
        <v>21268.949999999997</v>
      </c>
    </row>
    <row r="90" spans="1:13" s="24" customFormat="1" ht="30" x14ac:dyDescent="0.25">
      <c r="A90" s="21" t="s">
        <v>153</v>
      </c>
      <c r="B90" s="21" t="s">
        <v>14</v>
      </c>
      <c r="C90" s="21" t="s">
        <v>15</v>
      </c>
      <c r="D90" s="21">
        <v>92012</v>
      </c>
      <c r="E90" s="22" t="s">
        <v>154</v>
      </c>
      <c r="F90" s="21" t="s">
        <v>93</v>
      </c>
      <c r="G90" s="21">
        <v>20</v>
      </c>
      <c r="H90" s="23">
        <v>89.55</v>
      </c>
      <c r="I90" s="23">
        <f>H90*(1+$C$5)</f>
        <v>112.22406000000001</v>
      </c>
      <c r="J90" s="23">
        <f>H90*G90</f>
        <v>1791</v>
      </c>
      <c r="K90" s="23">
        <f>G90*I90</f>
        <v>2244.4812000000002</v>
      </c>
    </row>
    <row r="91" spans="1:13" s="24" customFormat="1" ht="30" x14ac:dyDescent="0.25">
      <c r="A91" s="21" t="s">
        <v>155</v>
      </c>
      <c r="B91" s="21" t="s">
        <v>14</v>
      </c>
      <c r="C91" s="21" t="s">
        <v>15</v>
      </c>
      <c r="D91" s="21">
        <v>91925</v>
      </c>
      <c r="E91" s="22" t="s">
        <v>156</v>
      </c>
      <c r="F91" s="21" t="s">
        <v>22</v>
      </c>
      <c r="G91" s="21">
        <v>198</v>
      </c>
      <c r="H91" s="23">
        <v>4.08</v>
      </c>
      <c r="I91" s="23">
        <f t="shared" ref="I91:I112" si="12">H91*(1+$C$5)</f>
        <v>5.1130560000000003</v>
      </c>
      <c r="J91" s="23">
        <f t="shared" ref="J91:J112" si="13">H91*G91</f>
        <v>807.84</v>
      </c>
      <c r="K91" s="23">
        <f t="shared" ref="K91:K112" si="14">G91*I91</f>
        <v>1012.385088</v>
      </c>
    </row>
    <row r="92" spans="1:13" s="24" customFormat="1" ht="30" x14ac:dyDescent="0.25">
      <c r="A92" s="21" t="s">
        <v>157</v>
      </c>
      <c r="B92" s="21" t="s">
        <v>14</v>
      </c>
      <c r="C92" s="21" t="s">
        <v>15</v>
      </c>
      <c r="D92" s="21">
        <v>91927</v>
      </c>
      <c r="E92" s="22" t="s">
        <v>158</v>
      </c>
      <c r="F92" s="21" t="s">
        <v>22</v>
      </c>
      <c r="G92" s="21">
        <v>126</v>
      </c>
      <c r="H92" s="23">
        <v>5.49</v>
      </c>
      <c r="I92" s="23">
        <f t="shared" si="12"/>
        <v>6.8800680000000005</v>
      </c>
      <c r="J92" s="23">
        <f t="shared" si="13"/>
        <v>691.74</v>
      </c>
      <c r="K92" s="23">
        <f t="shared" si="14"/>
        <v>866.88856800000008</v>
      </c>
    </row>
    <row r="93" spans="1:13" s="24" customFormat="1" ht="30" x14ac:dyDescent="0.25">
      <c r="A93" s="21" t="s">
        <v>159</v>
      </c>
      <c r="B93" s="21" t="s">
        <v>14</v>
      </c>
      <c r="C93" s="21" t="s">
        <v>15</v>
      </c>
      <c r="D93" s="21">
        <v>91929</v>
      </c>
      <c r="E93" s="22" t="s">
        <v>160</v>
      </c>
      <c r="F93" s="21" t="s">
        <v>22</v>
      </c>
      <c r="G93" s="21">
        <v>45</v>
      </c>
      <c r="H93" s="23">
        <v>8.09</v>
      </c>
      <c r="I93" s="23">
        <f t="shared" si="12"/>
        <v>10.138388000000001</v>
      </c>
      <c r="J93" s="23">
        <f t="shared" si="13"/>
        <v>364.05</v>
      </c>
      <c r="K93" s="23">
        <f t="shared" si="14"/>
        <v>456.22746000000006</v>
      </c>
    </row>
    <row r="94" spans="1:13" s="24" customFormat="1" ht="30" x14ac:dyDescent="0.25">
      <c r="A94" s="21" t="s">
        <v>161</v>
      </c>
      <c r="B94" s="21" t="s">
        <v>14</v>
      </c>
      <c r="C94" s="21" t="s">
        <v>15</v>
      </c>
      <c r="D94" s="21">
        <v>91932</v>
      </c>
      <c r="E94" s="22" t="s">
        <v>162</v>
      </c>
      <c r="F94" s="21" t="s">
        <v>22</v>
      </c>
      <c r="G94" s="21">
        <v>30</v>
      </c>
      <c r="H94" s="23">
        <v>18.89</v>
      </c>
      <c r="I94" s="23">
        <f t="shared" si="12"/>
        <v>23.672948000000002</v>
      </c>
      <c r="J94" s="23">
        <f t="shared" si="13"/>
        <v>566.70000000000005</v>
      </c>
      <c r="K94" s="23">
        <f t="shared" si="14"/>
        <v>710.18844000000001</v>
      </c>
    </row>
    <row r="95" spans="1:13" s="24" customFormat="1" ht="30" x14ac:dyDescent="0.25">
      <c r="A95" s="21" t="s">
        <v>163</v>
      </c>
      <c r="B95" s="21" t="s">
        <v>14</v>
      </c>
      <c r="C95" s="21" t="s">
        <v>15</v>
      </c>
      <c r="D95" s="21">
        <v>91931</v>
      </c>
      <c r="E95" s="22" t="s">
        <v>164</v>
      </c>
      <c r="F95" s="21" t="s">
        <v>22</v>
      </c>
      <c r="G95" s="21">
        <v>150</v>
      </c>
      <c r="H95" s="23">
        <v>11.41</v>
      </c>
      <c r="I95" s="23">
        <f t="shared" si="12"/>
        <v>14.299012000000001</v>
      </c>
      <c r="J95" s="23">
        <f t="shared" si="13"/>
        <v>1711.5</v>
      </c>
      <c r="K95" s="23">
        <f t="shared" si="14"/>
        <v>2144.8518000000004</v>
      </c>
    </row>
    <row r="96" spans="1:13" s="24" customFormat="1" ht="30" x14ac:dyDescent="0.25">
      <c r="A96" s="21" t="s">
        <v>165</v>
      </c>
      <c r="B96" s="21" t="s">
        <v>14</v>
      </c>
      <c r="C96" s="21" t="s">
        <v>15</v>
      </c>
      <c r="D96" s="21">
        <v>91856</v>
      </c>
      <c r="E96" s="22" t="s">
        <v>166</v>
      </c>
      <c r="F96" s="21" t="s">
        <v>22</v>
      </c>
      <c r="G96" s="21">
        <v>205</v>
      </c>
      <c r="H96" s="23">
        <v>15.17</v>
      </c>
      <c r="I96" s="23">
        <f t="shared" si="12"/>
        <v>19.011044000000002</v>
      </c>
      <c r="J96" s="23">
        <f t="shared" si="13"/>
        <v>3109.85</v>
      </c>
      <c r="K96" s="23">
        <f t="shared" si="14"/>
        <v>3897.2640200000005</v>
      </c>
    </row>
    <row r="97" spans="1:11" s="24" customFormat="1" ht="30" x14ac:dyDescent="0.25">
      <c r="A97" s="21" t="s">
        <v>167</v>
      </c>
      <c r="B97" s="21" t="s">
        <v>14</v>
      </c>
      <c r="C97" s="21" t="s">
        <v>15</v>
      </c>
      <c r="D97" s="21">
        <v>91836</v>
      </c>
      <c r="E97" s="22" t="s">
        <v>168</v>
      </c>
      <c r="F97" s="21" t="s">
        <v>22</v>
      </c>
      <c r="G97" s="21">
        <v>100</v>
      </c>
      <c r="H97" s="23">
        <v>23.15</v>
      </c>
      <c r="I97" s="23">
        <f t="shared" si="12"/>
        <v>29.011579999999999</v>
      </c>
      <c r="J97" s="23">
        <f t="shared" si="13"/>
        <v>2315</v>
      </c>
      <c r="K97" s="23">
        <f t="shared" si="14"/>
        <v>2901.1579999999999</v>
      </c>
    </row>
    <row r="98" spans="1:11" s="24" customFormat="1" ht="30" x14ac:dyDescent="0.25">
      <c r="A98" s="21" t="s">
        <v>169</v>
      </c>
      <c r="B98" s="21" t="s">
        <v>14</v>
      </c>
      <c r="C98" s="21" t="s">
        <v>15</v>
      </c>
      <c r="D98" s="21">
        <v>97607</v>
      </c>
      <c r="E98" s="22" t="s">
        <v>170</v>
      </c>
      <c r="F98" s="21" t="s">
        <v>93</v>
      </c>
      <c r="G98" s="21">
        <v>2</v>
      </c>
      <c r="H98" s="23">
        <v>89.18</v>
      </c>
      <c r="I98" s="23">
        <f t="shared" si="12"/>
        <v>111.76037600000002</v>
      </c>
      <c r="J98" s="23">
        <f t="shared" si="13"/>
        <v>178.36</v>
      </c>
      <c r="K98" s="23">
        <f t="shared" si="14"/>
        <v>223.52075200000004</v>
      </c>
    </row>
    <row r="99" spans="1:11" s="24" customFormat="1" ht="30" x14ac:dyDescent="0.25">
      <c r="A99" s="21" t="s">
        <v>171</v>
      </c>
      <c r="B99" s="21" t="s">
        <v>23</v>
      </c>
      <c r="C99" s="21" t="s">
        <v>15</v>
      </c>
      <c r="D99" s="21">
        <v>3780</v>
      </c>
      <c r="E99" s="22" t="s">
        <v>172</v>
      </c>
      <c r="F99" s="21" t="s">
        <v>93</v>
      </c>
      <c r="G99" s="21">
        <v>22</v>
      </c>
      <c r="H99" s="23">
        <v>79.010000000000005</v>
      </c>
      <c r="I99" s="23">
        <f t="shared" si="12"/>
        <v>99.015332000000015</v>
      </c>
      <c r="J99" s="23">
        <f t="shared" si="13"/>
        <v>1738.22</v>
      </c>
      <c r="K99" s="23">
        <f t="shared" si="14"/>
        <v>2178.3373040000001</v>
      </c>
    </row>
    <row r="100" spans="1:11" s="24" customFormat="1" x14ac:dyDescent="0.25">
      <c r="A100" s="21" t="s">
        <v>173</v>
      </c>
      <c r="B100" s="21" t="s">
        <v>23</v>
      </c>
      <c r="C100" s="21" t="s">
        <v>15</v>
      </c>
      <c r="D100" s="21">
        <v>34616</v>
      </c>
      <c r="E100" s="22" t="s">
        <v>174</v>
      </c>
      <c r="F100" s="21" t="s">
        <v>93</v>
      </c>
      <c r="G100" s="21">
        <v>10</v>
      </c>
      <c r="H100" s="23">
        <v>42.88</v>
      </c>
      <c r="I100" s="23">
        <f t="shared" si="12"/>
        <v>53.737216000000004</v>
      </c>
      <c r="J100" s="23">
        <f t="shared" si="13"/>
        <v>428.8</v>
      </c>
      <c r="K100" s="23">
        <f t="shared" si="14"/>
        <v>537.37216000000001</v>
      </c>
    </row>
    <row r="101" spans="1:11" s="24" customFormat="1" x14ac:dyDescent="0.25">
      <c r="A101" s="21" t="s">
        <v>175</v>
      </c>
      <c r="B101" s="21" t="s">
        <v>23</v>
      </c>
      <c r="C101" s="21" t="s">
        <v>15</v>
      </c>
      <c r="D101" s="21">
        <v>39445</v>
      </c>
      <c r="E101" s="22" t="s">
        <v>176</v>
      </c>
      <c r="F101" s="21" t="s">
        <v>93</v>
      </c>
      <c r="G101" s="21">
        <v>9</v>
      </c>
      <c r="H101" s="23">
        <v>115.2</v>
      </c>
      <c r="I101" s="23">
        <f t="shared" si="12"/>
        <v>144.36864000000003</v>
      </c>
      <c r="J101" s="23">
        <f t="shared" si="13"/>
        <v>1036.8</v>
      </c>
      <c r="K101" s="23">
        <f t="shared" si="14"/>
        <v>1299.3177600000004</v>
      </c>
    </row>
    <row r="102" spans="1:11" s="24" customFormat="1" ht="30" x14ac:dyDescent="0.25">
      <c r="A102" s="21" t="s">
        <v>177</v>
      </c>
      <c r="B102" s="21" t="s">
        <v>14</v>
      </c>
      <c r="C102" s="21" t="s">
        <v>15</v>
      </c>
      <c r="D102" s="21">
        <v>90457</v>
      </c>
      <c r="E102" s="22" t="s">
        <v>178</v>
      </c>
      <c r="F102" s="21" t="s">
        <v>93</v>
      </c>
      <c r="G102" s="21">
        <v>1</v>
      </c>
      <c r="H102" s="23">
        <v>14.01</v>
      </c>
      <c r="I102" s="23">
        <f t="shared" si="12"/>
        <v>17.557332000000002</v>
      </c>
      <c r="J102" s="23">
        <f t="shared" si="13"/>
        <v>14.01</v>
      </c>
      <c r="K102" s="23">
        <f t="shared" si="14"/>
        <v>17.557332000000002</v>
      </c>
    </row>
    <row r="103" spans="1:11" s="24" customFormat="1" ht="45" x14ac:dyDescent="0.25">
      <c r="A103" s="21" t="s">
        <v>179</v>
      </c>
      <c r="B103" s="21" t="s">
        <v>14</v>
      </c>
      <c r="C103" s="21" t="s">
        <v>15</v>
      </c>
      <c r="D103" s="21">
        <v>101875</v>
      </c>
      <c r="E103" s="22" t="s">
        <v>180</v>
      </c>
      <c r="F103" s="21" t="s">
        <v>93</v>
      </c>
      <c r="G103" s="21">
        <v>1</v>
      </c>
      <c r="H103" s="23">
        <v>434.07</v>
      </c>
      <c r="I103" s="23">
        <f t="shared" si="12"/>
        <v>543.97652400000004</v>
      </c>
      <c r="J103" s="23">
        <f t="shared" si="13"/>
        <v>434.07</v>
      </c>
      <c r="K103" s="23">
        <f t="shared" si="14"/>
        <v>543.97652400000004</v>
      </c>
    </row>
    <row r="104" spans="1:11" s="24" customFormat="1" ht="30" x14ac:dyDescent="0.25">
      <c r="A104" s="21" t="s">
        <v>181</v>
      </c>
      <c r="B104" s="21" t="s">
        <v>23</v>
      </c>
      <c r="C104" s="21" t="s">
        <v>15</v>
      </c>
      <c r="D104" s="21">
        <v>39812</v>
      </c>
      <c r="E104" s="22" t="s">
        <v>182</v>
      </c>
      <c r="F104" s="21" t="s">
        <v>93</v>
      </c>
      <c r="G104" s="21">
        <v>1</v>
      </c>
      <c r="H104" s="23">
        <v>76.78</v>
      </c>
      <c r="I104" s="23">
        <f t="shared" si="12"/>
        <v>96.220696000000004</v>
      </c>
      <c r="J104" s="23">
        <f t="shared" si="13"/>
        <v>76.78</v>
      </c>
      <c r="K104" s="23">
        <f t="shared" si="14"/>
        <v>96.220696000000004</v>
      </c>
    </row>
    <row r="105" spans="1:11" s="24" customFormat="1" x14ac:dyDescent="0.25">
      <c r="A105" s="21" t="s">
        <v>183</v>
      </c>
      <c r="B105" s="21" t="s">
        <v>14</v>
      </c>
      <c r="C105" s="21" t="s">
        <v>15</v>
      </c>
      <c r="D105" s="21">
        <v>98308</v>
      </c>
      <c r="E105" s="22" t="s">
        <v>184</v>
      </c>
      <c r="F105" s="21" t="s">
        <v>93</v>
      </c>
      <c r="G105" s="21">
        <v>1</v>
      </c>
      <c r="H105" s="23">
        <v>46.85</v>
      </c>
      <c r="I105" s="23">
        <f t="shared" si="12"/>
        <v>58.712420000000009</v>
      </c>
      <c r="J105" s="23">
        <f t="shared" si="13"/>
        <v>46.85</v>
      </c>
      <c r="K105" s="23">
        <f t="shared" si="14"/>
        <v>58.712420000000009</v>
      </c>
    </row>
    <row r="106" spans="1:11" s="24" customFormat="1" x14ac:dyDescent="0.25">
      <c r="A106" s="21" t="s">
        <v>185</v>
      </c>
      <c r="B106" s="21" t="s">
        <v>14</v>
      </c>
      <c r="C106" s="21" t="s">
        <v>15</v>
      </c>
      <c r="D106" s="21">
        <v>98307</v>
      </c>
      <c r="E106" s="22" t="s">
        <v>186</v>
      </c>
      <c r="F106" s="21" t="s">
        <v>93</v>
      </c>
      <c r="G106" s="21">
        <v>1</v>
      </c>
      <c r="H106" s="23">
        <v>65.510000000000005</v>
      </c>
      <c r="I106" s="23">
        <f t="shared" si="12"/>
        <v>82.097132000000016</v>
      </c>
      <c r="J106" s="23">
        <f t="shared" si="13"/>
        <v>65.510000000000005</v>
      </c>
      <c r="K106" s="23">
        <f t="shared" si="14"/>
        <v>82.097132000000016</v>
      </c>
    </row>
    <row r="107" spans="1:11" s="24" customFormat="1" ht="45" x14ac:dyDescent="0.25">
      <c r="A107" s="21" t="s">
        <v>187</v>
      </c>
      <c r="B107" s="21" t="s">
        <v>14</v>
      </c>
      <c r="C107" s="21" t="s">
        <v>15</v>
      </c>
      <c r="D107" s="21">
        <v>92984</v>
      </c>
      <c r="E107" s="22" t="s">
        <v>188</v>
      </c>
      <c r="F107" s="21" t="s">
        <v>22</v>
      </c>
      <c r="G107" s="21">
        <v>30</v>
      </c>
      <c r="H107" s="23">
        <v>31.24</v>
      </c>
      <c r="I107" s="23">
        <f t="shared" si="12"/>
        <v>39.149968000000001</v>
      </c>
      <c r="J107" s="23">
        <f t="shared" si="13"/>
        <v>937.19999999999993</v>
      </c>
      <c r="K107" s="23">
        <f t="shared" si="14"/>
        <v>1174.4990400000002</v>
      </c>
    </row>
    <row r="108" spans="1:11" s="24" customFormat="1" ht="30" x14ac:dyDescent="0.25">
      <c r="A108" s="21" t="s">
        <v>189</v>
      </c>
      <c r="B108" s="21" t="s">
        <v>14</v>
      </c>
      <c r="C108" s="21" t="s">
        <v>15</v>
      </c>
      <c r="D108" s="21">
        <v>101509</v>
      </c>
      <c r="E108" s="22" t="s">
        <v>190</v>
      </c>
      <c r="F108" s="21" t="s">
        <v>93</v>
      </c>
      <c r="G108" s="21">
        <v>1</v>
      </c>
      <c r="H108" s="23">
        <v>2123.62</v>
      </c>
      <c r="I108" s="23">
        <f t="shared" si="12"/>
        <v>2661.3205840000001</v>
      </c>
      <c r="J108" s="23">
        <f t="shared" si="13"/>
        <v>2123.62</v>
      </c>
      <c r="K108" s="23">
        <f t="shared" si="14"/>
        <v>2661.3205840000001</v>
      </c>
    </row>
    <row r="109" spans="1:11" s="24" customFormat="1" ht="30" x14ac:dyDescent="0.25">
      <c r="A109" s="21" t="s">
        <v>191</v>
      </c>
      <c r="B109" s="21" t="s">
        <v>23</v>
      </c>
      <c r="C109" s="21" t="s">
        <v>15</v>
      </c>
      <c r="D109" s="21">
        <v>5059</v>
      </c>
      <c r="E109" s="22" t="s">
        <v>192</v>
      </c>
      <c r="F109" s="21" t="s">
        <v>93</v>
      </c>
      <c r="G109" s="21">
        <v>1</v>
      </c>
      <c r="H109" s="23">
        <v>1398.1</v>
      </c>
      <c r="I109" s="23">
        <f t="shared" si="12"/>
        <v>1752.0989199999999</v>
      </c>
      <c r="J109" s="23">
        <f t="shared" si="13"/>
        <v>1398.1</v>
      </c>
      <c r="K109" s="23">
        <f t="shared" si="14"/>
        <v>1752.0989199999999</v>
      </c>
    </row>
    <row r="110" spans="1:11" s="24" customFormat="1" ht="30" x14ac:dyDescent="0.25">
      <c r="A110" s="21" t="s">
        <v>193</v>
      </c>
      <c r="B110" s="21" t="s">
        <v>14</v>
      </c>
      <c r="C110" s="21" t="s">
        <v>15</v>
      </c>
      <c r="D110" s="21">
        <v>93008</v>
      </c>
      <c r="E110" s="22" t="s">
        <v>194</v>
      </c>
      <c r="F110" s="21" t="s">
        <v>22</v>
      </c>
      <c r="G110" s="21">
        <v>30</v>
      </c>
      <c r="H110" s="23">
        <v>24.3</v>
      </c>
      <c r="I110" s="23">
        <f t="shared" si="12"/>
        <v>30.452760000000001</v>
      </c>
      <c r="J110" s="23">
        <f t="shared" si="13"/>
        <v>729</v>
      </c>
      <c r="K110" s="23">
        <f t="shared" si="14"/>
        <v>913.58280000000002</v>
      </c>
    </row>
    <row r="111" spans="1:11" s="24" customFormat="1" ht="30" x14ac:dyDescent="0.25">
      <c r="A111" s="21" t="s">
        <v>195</v>
      </c>
      <c r="B111" s="21" t="s">
        <v>23</v>
      </c>
      <c r="C111" s="21" t="s">
        <v>15</v>
      </c>
      <c r="D111" s="21">
        <v>1062</v>
      </c>
      <c r="E111" s="22" t="s">
        <v>196</v>
      </c>
      <c r="F111" s="21" t="s">
        <v>93</v>
      </c>
      <c r="G111" s="21">
        <v>1</v>
      </c>
      <c r="H111" s="23">
        <v>254.35</v>
      </c>
      <c r="I111" s="23">
        <f t="shared" si="12"/>
        <v>318.75142</v>
      </c>
      <c r="J111" s="23">
        <f t="shared" si="13"/>
        <v>254.35</v>
      </c>
      <c r="K111" s="23">
        <f t="shared" si="14"/>
        <v>318.75142</v>
      </c>
    </row>
    <row r="112" spans="1:11" s="24" customFormat="1" ht="30" x14ac:dyDescent="0.25">
      <c r="A112" s="21" t="s">
        <v>197</v>
      </c>
      <c r="B112" s="21" t="s">
        <v>14</v>
      </c>
      <c r="C112" s="21" t="s">
        <v>15</v>
      </c>
      <c r="D112" s="21">
        <v>98295</v>
      </c>
      <c r="E112" s="22" t="s">
        <v>198</v>
      </c>
      <c r="F112" s="21" t="s">
        <v>22</v>
      </c>
      <c r="G112" s="21">
        <v>50</v>
      </c>
      <c r="H112" s="23">
        <v>6.54</v>
      </c>
      <c r="I112" s="23">
        <f t="shared" si="12"/>
        <v>8.1959280000000003</v>
      </c>
      <c r="J112" s="23">
        <f t="shared" si="13"/>
        <v>327</v>
      </c>
      <c r="K112" s="23">
        <f t="shared" si="14"/>
        <v>409.79640000000001</v>
      </c>
    </row>
    <row r="113" spans="1:13" x14ac:dyDescent="0.25">
      <c r="A113" s="93"/>
      <c r="B113" s="93"/>
      <c r="C113" s="93"/>
      <c r="D113" s="93"/>
      <c r="E113" s="93"/>
      <c r="F113" s="93"/>
      <c r="G113" s="93"/>
      <c r="H113" s="93"/>
      <c r="I113" s="93"/>
      <c r="J113" s="93"/>
      <c r="K113" s="93"/>
    </row>
    <row r="114" spans="1:13" ht="15.75" x14ac:dyDescent="0.25">
      <c r="A114" s="90" t="s">
        <v>199</v>
      </c>
      <c r="B114" s="91"/>
      <c r="C114" s="91"/>
      <c r="D114" s="92"/>
      <c r="E114" s="15" t="s">
        <v>200</v>
      </c>
      <c r="F114" s="98"/>
      <c r="G114" s="98"/>
      <c r="H114" s="98"/>
      <c r="I114" s="98"/>
      <c r="J114" s="98"/>
      <c r="K114" s="16">
        <f>SUM(K115:K128)</f>
        <v>4195.0744680000007</v>
      </c>
    </row>
    <row r="115" spans="1:13" s="24" customFormat="1" ht="30" x14ac:dyDescent="0.25">
      <c r="A115" s="21" t="s">
        <v>201</v>
      </c>
      <c r="B115" s="21" t="s">
        <v>14</v>
      </c>
      <c r="C115" s="21" t="s">
        <v>15</v>
      </c>
      <c r="D115" s="21">
        <v>95676</v>
      </c>
      <c r="E115" s="22" t="s">
        <v>202</v>
      </c>
      <c r="F115" s="21" t="s">
        <v>93</v>
      </c>
      <c r="G115" s="21">
        <v>1</v>
      </c>
      <c r="H115" s="23">
        <v>147.24</v>
      </c>
      <c r="I115" s="23">
        <f t="shared" ref="I115:I128" si="15">H115*(1+$C$5)</f>
        <v>184.52116800000002</v>
      </c>
      <c r="J115" s="23">
        <f t="shared" ref="J115" si="16">H115*G115</f>
        <v>147.24</v>
      </c>
      <c r="K115" s="23">
        <f t="shared" ref="K115" si="17">G115*I115</f>
        <v>184.52116800000002</v>
      </c>
      <c r="M115" s="36">
        <f>SUM(J115:J128)</f>
        <v>3347.49</v>
      </c>
    </row>
    <row r="116" spans="1:13" s="24" customFormat="1" x14ac:dyDescent="0.25">
      <c r="A116" s="21" t="s">
        <v>203</v>
      </c>
      <c r="B116" s="21" t="s">
        <v>14</v>
      </c>
      <c r="C116" s="21" t="s">
        <v>15</v>
      </c>
      <c r="D116" s="21">
        <v>95675</v>
      </c>
      <c r="E116" s="22" t="s">
        <v>204</v>
      </c>
      <c r="F116" s="21" t="s">
        <v>93</v>
      </c>
      <c r="G116" s="21">
        <v>1</v>
      </c>
      <c r="H116" s="23">
        <v>272.89999999999998</v>
      </c>
      <c r="I116" s="23">
        <f t="shared" si="15"/>
        <v>341.99828000000002</v>
      </c>
      <c r="J116" s="23">
        <f t="shared" ref="J116:J128" si="18">H116*G116</f>
        <v>272.89999999999998</v>
      </c>
      <c r="K116" s="23">
        <f t="shared" ref="K116:K128" si="19">G116*I116</f>
        <v>341.99828000000002</v>
      </c>
    </row>
    <row r="117" spans="1:13" s="24" customFormat="1" ht="45" x14ac:dyDescent="0.25">
      <c r="A117" s="21" t="s">
        <v>205</v>
      </c>
      <c r="B117" s="21" t="s">
        <v>14</v>
      </c>
      <c r="C117" s="21" t="s">
        <v>15</v>
      </c>
      <c r="D117" s="21">
        <v>95665</v>
      </c>
      <c r="E117" s="22" t="s">
        <v>206</v>
      </c>
      <c r="F117" s="21" t="s">
        <v>93</v>
      </c>
      <c r="G117" s="21">
        <v>1</v>
      </c>
      <c r="H117" s="23">
        <v>379.85</v>
      </c>
      <c r="I117" s="23">
        <f t="shared" si="15"/>
        <v>476.02802000000008</v>
      </c>
      <c r="J117" s="23">
        <f t="shared" si="18"/>
        <v>379.85</v>
      </c>
      <c r="K117" s="23">
        <f t="shared" si="19"/>
        <v>476.02802000000008</v>
      </c>
    </row>
    <row r="118" spans="1:13" s="24" customFormat="1" ht="30" x14ac:dyDescent="0.25">
      <c r="A118" s="21" t="s">
        <v>207</v>
      </c>
      <c r="B118" s="21" t="s">
        <v>14</v>
      </c>
      <c r="C118" s="21" t="s">
        <v>15</v>
      </c>
      <c r="D118" s="21">
        <v>89403</v>
      </c>
      <c r="E118" s="22" t="s">
        <v>208</v>
      </c>
      <c r="F118" s="21" t="s">
        <v>22</v>
      </c>
      <c r="G118" s="21">
        <v>36</v>
      </c>
      <c r="H118" s="23">
        <v>21.88</v>
      </c>
      <c r="I118" s="23">
        <f t="shared" si="15"/>
        <v>27.420016</v>
      </c>
      <c r="J118" s="23">
        <f t="shared" si="18"/>
        <v>787.68</v>
      </c>
      <c r="K118" s="23">
        <f t="shared" si="19"/>
        <v>987.12057600000003</v>
      </c>
    </row>
    <row r="119" spans="1:13" s="24" customFormat="1" ht="30" x14ac:dyDescent="0.25">
      <c r="A119" s="21" t="s">
        <v>209</v>
      </c>
      <c r="B119" s="21" t="s">
        <v>14</v>
      </c>
      <c r="C119" s="21" t="s">
        <v>15</v>
      </c>
      <c r="D119" s="21">
        <v>89402</v>
      </c>
      <c r="E119" s="22" t="s">
        <v>210</v>
      </c>
      <c r="F119" s="21" t="s">
        <v>22</v>
      </c>
      <c r="G119" s="21">
        <v>42</v>
      </c>
      <c r="H119" s="23">
        <v>14.11</v>
      </c>
      <c r="I119" s="23">
        <f t="shared" si="15"/>
        <v>17.682652000000001</v>
      </c>
      <c r="J119" s="23">
        <f t="shared" si="18"/>
        <v>592.62</v>
      </c>
      <c r="K119" s="23">
        <f t="shared" si="19"/>
        <v>742.67138399999999</v>
      </c>
    </row>
    <row r="120" spans="1:13" s="24" customFormat="1" ht="30" x14ac:dyDescent="0.25">
      <c r="A120" s="21" t="s">
        <v>211</v>
      </c>
      <c r="B120" s="21" t="s">
        <v>14</v>
      </c>
      <c r="C120" s="21" t="s">
        <v>15</v>
      </c>
      <c r="D120" s="21">
        <v>89434</v>
      </c>
      <c r="E120" s="22" t="s">
        <v>212</v>
      </c>
      <c r="F120" s="21" t="s">
        <v>93</v>
      </c>
      <c r="G120" s="21">
        <v>6</v>
      </c>
      <c r="H120" s="23">
        <v>12.7</v>
      </c>
      <c r="I120" s="23">
        <f t="shared" si="15"/>
        <v>15.91564</v>
      </c>
      <c r="J120" s="23">
        <f t="shared" si="18"/>
        <v>76.199999999999989</v>
      </c>
      <c r="K120" s="23">
        <f t="shared" si="19"/>
        <v>95.493840000000006</v>
      </c>
    </row>
    <row r="121" spans="1:13" s="24" customFormat="1" x14ac:dyDescent="0.25">
      <c r="A121" s="21" t="s">
        <v>213</v>
      </c>
      <c r="B121" s="21" t="s">
        <v>23</v>
      </c>
      <c r="C121" s="21" t="s">
        <v>15</v>
      </c>
      <c r="D121" s="21">
        <v>3873</v>
      </c>
      <c r="E121" s="22" t="s">
        <v>214</v>
      </c>
      <c r="F121" s="21" t="s">
        <v>93</v>
      </c>
      <c r="G121" s="21">
        <v>6</v>
      </c>
      <c r="H121" s="23">
        <v>14.8</v>
      </c>
      <c r="I121" s="23">
        <f t="shared" si="15"/>
        <v>18.547360000000001</v>
      </c>
      <c r="J121" s="23">
        <f t="shared" si="18"/>
        <v>88.800000000000011</v>
      </c>
      <c r="K121" s="23">
        <f t="shared" si="19"/>
        <v>111.28416000000001</v>
      </c>
    </row>
    <row r="122" spans="1:13" s="24" customFormat="1" ht="30" x14ac:dyDescent="0.25">
      <c r="A122" s="21" t="s">
        <v>215</v>
      </c>
      <c r="B122" s="21" t="s">
        <v>14</v>
      </c>
      <c r="C122" s="21" t="s">
        <v>15</v>
      </c>
      <c r="D122" s="21">
        <v>105231</v>
      </c>
      <c r="E122" s="22" t="s">
        <v>216</v>
      </c>
      <c r="F122" s="21" t="s">
        <v>93</v>
      </c>
      <c r="G122" s="21">
        <v>6</v>
      </c>
      <c r="H122" s="23">
        <v>9.65</v>
      </c>
      <c r="I122" s="23">
        <f t="shared" si="15"/>
        <v>12.093380000000002</v>
      </c>
      <c r="J122" s="23">
        <f t="shared" si="18"/>
        <v>57.900000000000006</v>
      </c>
      <c r="K122" s="23">
        <f t="shared" si="19"/>
        <v>72.560280000000006</v>
      </c>
    </row>
    <row r="123" spans="1:13" s="24" customFormat="1" ht="30" x14ac:dyDescent="0.25">
      <c r="A123" s="21" t="s">
        <v>217</v>
      </c>
      <c r="B123" s="21" t="s">
        <v>14</v>
      </c>
      <c r="C123" s="21" t="s">
        <v>15</v>
      </c>
      <c r="D123" s="21">
        <v>89408</v>
      </c>
      <c r="E123" s="22" t="s">
        <v>218</v>
      </c>
      <c r="F123" s="21" t="s">
        <v>93</v>
      </c>
      <c r="G123" s="21">
        <v>30</v>
      </c>
      <c r="H123" s="23">
        <v>9.9499999999999993</v>
      </c>
      <c r="I123" s="23">
        <f t="shared" si="15"/>
        <v>12.469340000000001</v>
      </c>
      <c r="J123" s="23">
        <f t="shared" si="18"/>
        <v>298.5</v>
      </c>
      <c r="K123" s="23">
        <f t="shared" si="19"/>
        <v>374.08020000000005</v>
      </c>
    </row>
    <row r="124" spans="1:13" s="24" customFormat="1" ht="30" x14ac:dyDescent="0.25">
      <c r="A124" s="21" t="s">
        <v>219</v>
      </c>
      <c r="B124" s="21" t="s">
        <v>14</v>
      </c>
      <c r="C124" s="21" t="s">
        <v>15</v>
      </c>
      <c r="D124" s="21">
        <v>94489</v>
      </c>
      <c r="E124" s="22" t="s">
        <v>220</v>
      </c>
      <c r="F124" s="21" t="s">
        <v>93</v>
      </c>
      <c r="G124" s="21">
        <v>4</v>
      </c>
      <c r="H124" s="23">
        <v>39.909999999999997</v>
      </c>
      <c r="I124" s="23">
        <f t="shared" si="15"/>
        <v>50.015211999999998</v>
      </c>
      <c r="J124" s="23">
        <f t="shared" si="18"/>
        <v>159.63999999999999</v>
      </c>
      <c r="K124" s="23">
        <f t="shared" si="19"/>
        <v>200.06084799999999</v>
      </c>
    </row>
    <row r="125" spans="1:13" s="24" customFormat="1" ht="30" x14ac:dyDescent="0.25">
      <c r="A125" s="21" t="s">
        <v>221</v>
      </c>
      <c r="B125" s="21" t="s">
        <v>14</v>
      </c>
      <c r="C125" s="21" t="s">
        <v>15</v>
      </c>
      <c r="D125" s="21">
        <v>89440</v>
      </c>
      <c r="E125" s="22" t="s">
        <v>222</v>
      </c>
      <c r="F125" s="21" t="s">
        <v>93</v>
      </c>
      <c r="G125" s="21">
        <v>8</v>
      </c>
      <c r="H125" s="23">
        <v>13.8</v>
      </c>
      <c r="I125" s="23">
        <f t="shared" si="15"/>
        <v>17.294160000000002</v>
      </c>
      <c r="J125" s="23">
        <f t="shared" si="18"/>
        <v>110.4</v>
      </c>
      <c r="K125" s="23">
        <f t="shared" si="19"/>
        <v>138.35328000000001</v>
      </c>
    </row>
    <row r="126" spans="1:13" s="24" customFormat="1" ht="30" x14ac:dyDescent="0.25">
      <c r="A126" s="21" t="s">
        <v>223</v>
      </c>
      <c r="B126" s="21" t="s">
        <v>14</v>
      </c>
      <c r="C126" s="21" t="s">
        <v>15</v>
      </c>
      <c r="D126" s="21">
        <v>89443</v>
      </c>
      <c r="E126" s="22" t="s">
        <v>224</v>
      </c>
      <c r="F126" s="21" t="s">
        <v>93</v>
      </c>
      <c r="G126" s="21">
        <v>6</v>
      </c>
      <c r="H126" s="23">
        <v>19.61</v>
      </c>
      <c r="I126" s="23">
        <f t="shared" si="15"/>
        <v>24.575252000000003</v>
      </c>
      <c r="J126" s="23">
        <f t="shared" si="18"/>
        <v>117.66</v>
      </c>
      <c r="K126" s="23">
        <f t="shared" si="19"/>
        <v>147.45151200000001</v>
      </c>
    </row>
    <row r="127" spans="1:13" s="24" customFormat="1" ht="30" x14ac:dyDescent="0.25">
      <c r="A127" s="21" t="s">
        <v>225</v>
      </c>
      <c r="B127" s="21" t="s">
        <v>14</v>
      </c>
      <c r="C127" s="21" t="s">
        <v>15</v>
      </c>
      <c r="D127" s="21">
        <v>94490</v>
      </c>
      <c r="E127" s="22" t="s">
        <v>226</v>
      </c>
      <c r="F127" s="21" t="s">
        <v>93</v>
      </c>
      <c r="G127" s="21">
        <v>3</v>
      </c>
      <c r="H127" s="23">
        <v>59.5</v>
      </c>
      <c r="I127" s="23">
        <f t="shared" si="15"/>
        <v>74.565400000000011</v>
      </c>
      <c r="J127" s="23">
        <f t="shared" si="18"/>
        <v>178.5</v>
      </c>
      <c r="K127" s="23">
        <f t="shared" si="19"/>
        <v>223.69620000000003</v>
      </c>
    </row>
    <row r="128" spans="1:13" s="24" customFormat="1" ht="30" x14ac:dyDescent="0.25">
      <c r="A128" s="21" t="s">
        <v>227</v>
      </c>
      <c r="B128" s="21" t="s">
        <v>14</v>
      </c>
      <c r="C128" s="21" t="s">
        <v>15</v>
      </c>
      <c r="D128" s="21">
        <v>89408</v>
      </c>
      <c r="E128" s="22" t="s">
        <v>218</v>
      </c>
      <c r="F128" s="21" t="s">
        <v>93</v>
      </c>
      <c r="G128" s="21">
        <v>8</v>
      </c>
      <c r="H128" s="23">
        <v>9.9499999999999993</v>
      </c>
      <c r="I128" s="23">
        <f t="shared" si="15"/>
        <v>12.469340000000001</v>
      </c>
      <c r="J128" s="23">
        <f t="shared" si="18"/>
        <v>79.599999999999994</v>
      </c>
      <c r="K128" s="23">
        <f t="shared" si="19"/>
        <v>99.754720000000006</v>
      </c>
    </row>
    <row r="129" spans="1:13" x14ac:dyDescent="0.25">
      <c r="A129" s="93"/>
      <c r="B129" s="93"/>
      <c r="C129" s="93"/>
      <c r="D129" s="93"/>
      <c r="E129" s="93"/>
      <c r="F129" s="93"/>
      <c r="G129" s="93"/>
      <c r="H129" s="93"/>
      <c r="I129" s="93"/>
      <c r="J129" s="93"/>
      <c r="K129" s="93"/>
    </row>
    <row r="130" spans="1:13" ht="15.75" x14ac:dyDescent="0.25">
      <c r="A130" s="90" t="s">
        <v>228</v>
      </c>
      <c r="B130" s="91"/>
      <c r="C130" s="91"/>
      <c r="D130" s="92"/>
      <c r="E130" s="15" t="s">
        <v>229</v>
      </c>
      <c r="F130" s="98"/>
      <c r="G130" s="98"/>
      <c r="H130" s="98"/>
      <c r="I130" s="98"/>
      <c r="J130" s="98"/>
      <c r="K130" s="16">
        <f>SUM(K131:K144)</f>
        <v>17536.077728000004</v>
      </c>
    </row>
    <row r="131" spans="1:13" s="24" customFormat="1" ht="45" x14ac:dyDescent="0.25">
      <c r="A131" s="21" t="s">
        <v>230</v>
      </c>
      <c r="B131" s="21" t="s">
        <v>14</v>
      </c>
      <c r="C131" s="21" t="s">
        <v>15</v>
      </c>
      <c r="D131" s="21">
        <v>98053</v>
      </c>
      <c r="E131" s="22" t="s">
        <v>231</v>
      </c>
      <c r="F131" s="21" t="s">
        <v>93</v>
      </c>
      <c r="G131" s="21">
        <v>1</v>
      </c>
      <c r="H131" s="23">
        <v>3113.24</v>
      </c>
      <c r="I131" s="23">
        <f t="shared" ref="I131:I144" si="20">H131*(1+$C$5)</f>
        <v>3901.5123680000002</v>
      </c>
      <c r="J131" s="23">
        <f t="shared" ref="J131" si="21">H131*G131</f>
        <v>3113.24</v>
      </c>
      <c r="K131" s="23">
        <f t="shared" ref="K131" si="22">G131*I131</f>
        <v>3901.5123680000002</v>
      </c>
      <c r="M131" s="36">
        <f>SUM(J131:J144)</f>
        <v>13993.039999999999</v>
      </c>
    </row>
    <row r="132" spans="1:13" s="24" customFormat="1" ht="45" x14ac:dyDescent="0.25">
      <c r="A132" s="21" t="s">
        <v>232</v>
      </c>
      <c r="B132" s="21" t="s">
        <v>14</v>
      </c>
      <c r="C132" s="21" t="s">
        <v>15</v>
      </c>
      <c r="D132" s="21">
        <v>98059</v>
      </c>
      <c r="E132" s="22" t="s">
        <v>233</v>
      </c>
      <c r="F132" s="21" t="s">
        <v>93</v>
      </c>
      <c r="G132" s="21">
        <v>1</v>
      </c>
      <c r="H132" s="23">
        <v>4127.46</v>
      </c>
      <c r="I132" s="23">
        <f t="shared" si="20"/>
        <v>5172.5328720000007</v>
      </c>
      <c r="J132" s="23">
        <f t="shared" ref="J132:J144" si="23">H132*G132</f>
        <v>4127.46</v>
      </c>
      <c r="K132" s="23">
        <f t="shared" ref="K132:K144" si="24">G132*I132</f>
        <v>5172.5328720000007</v>
      </c>
    </row>
    <row r="133" spans="1:13" s="24" customFormat="1" ht="30" x14ac:dyDescent="0.25">
      <c r="A133" s="21" t="s">
        <v>234</v>
      </c>
      <c r="B133" s="21" t="s">
        <v>14</v>
      </c>
      <c r="C133" s="21" t="s">
        <v>15</v>
      </c>
      <c r="D133" s="21">
        <v>89848</v>
      </c>
      <c r="E133" s="22" t="s">
        <v>235</v>
      </c>
      <c r="F133" s="21" t="s">
        <v>22</v>
      </c>
      <c r="G133" s="21">
        <v>48</v>
      </c>
      <c r="H133" s="23">
        <v>33.880000000000003</v>
      </c>
      <c r="I133" s="23">
        <f t="shared" si="20"/>
        <v>42.458416000000007</v>
      </c>
      <c r="J133" s="23">
        <f t="shared" si="23"/>
        <v>1626.2400000000002</v>
      </c>
      <c r="K133" s="23">
        <f t="shared" si="24"/>
        <v>2038.0039680000004</v>
      </c>
    </row>
    <row r="134" spans="1:13" s="24" customFormat="1" ht="30" x14ac:dyDescent="0.25">
      <c r="A134" s="21" t="s">
        <v>236</v>
      </c>
      <c r="B134" s="21" t="s">
        <v>14</v>
      </c>
      <c r="C134" s="21" t="s">
        <v>15</v>
      </c>
      <c r="D134" s="21">
        <v>89712</v>
      </c>
      <c r="E134" s="22" t="s">
        <v>237</v>
      </c>
      <c r="F134" s="21" t="s">
        <v>22</v>
      </c>
      <c r="G134" s="21">
        <v>30</v>
      </c>
      <c r="H134" s="23">
        <v>32.549999999999997</v>
      </c>
      <c r="I134" s="23">
        <f t="shared" si="20"/>
        <v>40.79166</v>
      </c>
      <c r="J134" s="23">
        <f t="shared" si="23"/>
        <v>976.49999999999989</v>
      </c>
      <c r="K134" s="23">
        <f t="shared" si="24"/>
        <v>1223.7498000000001</v>
      </c>
    </row>
    <row r="135" spans="1:13" s="24" customFormat="1" ht="45" x14ac:dyDescent="0.25">
      <c r="A135" s="21" t="s">
        <v>238</v>
      </c>
      <c r="B135" s="21" t="s">
        <v>14</v>
      </c>
      <c r="C135" s="21" t="s">
        <v>15</v>
      </c>
      <c r="D135" s="21">
        <v>104329</v>
      </c>
      <c r="E135" s="22" t="s">
        <v>239</v>
      </c>
      <c r="F135" s="21" t="s">
        <v>93</v>
      </c>
      <c r="G135" s="21">
        <v>10</v>
      </c>
      <c r="H135" s="23">
        <v>99.75</v>
      </c>
      <c r="I135" s="23">
        <f t="shared" si="20"/>
        <v>125.00670000000001</v>
      </c>
      <c r="J135" s="23">
        <f t="shared" si="23"/>
        <v>997.5</v>
      </c>
      <c r="K135" s="23">
        <f t="shared" si="24"/>
        <v>1250.067</v>
      </c>
    </row>
    <row r="136" spans="1:13" s="24" customFormat="1" ht="30" x14ac:dyDescent="0.25">
      <c r="A136" s="21" t="s">
        <v>240</v>
      </c>
      <c r="B136" s="21" t="s">
        <v>14</v>
      </c>
      <c r="C136" s="21" t="s">
        <v>15</v>
      </c>
      <c r="D136" s="21">
        <v>97906</v>
      </c>
      <c r="E136" s="22" t="s">
        <v>241</v>
      </c>
      <c r="F136" s="21" t="s">
        <v>93</v>
      </c>
      <c r="G136" s="21">
        <v>2</v>
      </c>
      <c r="H136" s="23">
        <v>504.07</v>
      </c>
      <c r="I136" s="23">
        <f t="shared" si="20"/>
        <v>631.70052400000009</v>
      </c>
      <c r="J136" s="23">
        <f t="shared" si="23"/>
        <v>1008.14</v>
      </c>
      <c r="K136" s="23">
        <f t="shared" si="24"/>
        <v>1263.4010480000002</v>
      </c>
    </row>
    <row r="137" spans="1:13" s="24" customFormat="1" ht="45" x14ac:dyDescent="0.25">
      <c r="A137" s="21" t="s">
        <v>242</v>
      </c>
      <c r="B137" s="21" t="s">
        <v>14</v>
      </c>
      <c r="C137" s="21" t="s">
        <v>15</v>
      </c>
      <c r="D137" s="21">
        <v>89744</v>
      </c>
      <c r="E137" s="22" t="s">
        <v>243</v>
      </c>
      <c r="F137" s="21" t="s">
        <v>93</v>
      </c>
      <c r="G137" s="21">
        <v>5</v>
      </c>
      <c r="H137" s="23">
        <v>31.86</v>
      </c>
      <c r="I137" s="23">
        <f t="shared" si="20"/>
        <v>39.926952</v>
      </c>
      <c r="J137" s="23">
        <f t="shared" si="23"/>
        <v>159.30000000000001</v>
      </c>
      <c r="K137" s="23">
        <f t="shared" si="24"/>
        <v>199.63476</v>
      </c>
    </row>
    <row r="138" spans="1:13" s="24" customFormat="1" ht="45" x14ac:dyDescent="0.25">
      <c r="A138" s="21" t="s">
        <v>244</v>
      </c>
      <c r="B138" s="21" t="s">
        <v>14</v>
      </c>
      <c r="C138" s="21" t="s">
        <v>15</v>
      </c>
      <c r="D138" s="21">
        <v>89731</v>
      </c>
      <c r="E138" s="22" t="s">
        <v>245</v>
      </c>
      <c r="F138" s="21" t="s">
        <v>93</v>
      </c>
      <c r="G138" s="21">
        <v>8</v>
      </c>
      <c r="H138" s="23">
        <v>16.91</v>
      </c>
      <c r="I138" s="23">
        <f t="shared" si="20"/>
        <v>21.191612000000003</v>
      </c>
      <c r="J138" s="23">
        <f t="shared" si="23"/>
        <v>135.28</v>
      </c>
      <c r="K138" s="23">
        <f t="shared" si="24"/>
        <v>169.53289600000002</v>
      </c>
    </row>
    <row r="139" spans="1:13" s="24" customFormat="1" ht="45" x14ac:dyDescent="0.25">
      <c r="A139" s="21" t="s">
        <v>246</v>
      </c>
      <c r="B139" s="21" t="s">
        <v>14</v>
      </c>
      <c r="C139" s="21" t="s">
        <v>15</v>
      </c>
      <c r="D139" s="21">
        <v>89732</v>
      </c>
      <c r="E139" s="22" t="s">
        <v>247</v>
      </c>
      <c r="F139" s="21" t="s">
        <v>93</v>
      </c>
      <c r="G139" s="21">
        <v>10</v>
      </c>
      <c r="H139" s="23">
        <v>17.86</v>
      </c>
      <c r="I139" s="23">
        <f t="shared" si="20"/>
        <v>22.382152000000001</v>
      </c>
      <c r="J139" s="23">
        <f t="shared" si="23"/>
        <v>178.6</v>
      </c>
      <c r="K139" s="23">
        <f t="shared" si="24"/>
        <v>223.82152000000002</v>
      </c>
    </row>
    <row r="140" spans="1:13" s="24" customFormat="1" ht="45" x14ac:dyDescent="0.25">
      <c r="A140" s="21" t="s">
        <v>248</v>
      </c>
      <c r="B140" s="21" t="s">
        <v>14</v>
      </c>
      <c r="C140" s="21" t="s">
        <v>15</v>
      </c>
      <c r="D140" s="21">
        <v>89746</v>
      </c>
      <c r="E140" s="22" t="s">
        <v>249</v>
      </c>
      <c r="F140" s="21" t="s">
        <v>93</v>
      </c>
      <c r="G140" s="21">
        <v>10</v>
      </c>
      <c r="H140" s="23">
        <v>32.94</v>
      </c>
      <c r="I140" s="23">
        <f t="shared" si="20"/>
        <v>41.280408000000001</v>
      </c>
      <c r="J140" s="23">
        <f t="shared" si="23"/>
        <v>329.4</v>
      </c>
      <c r="K140" s="23">
        <f t="shared" si="24"/>
        <v>412.80408</v>
      </c>
    </row>
    <row r="141" spans="1:13" s="24" customFormat="1" ht="45" x14ac:dyDescent="0.25">
      <c r="A141" s="21" t="s">
        <v>250</v>
      </c>
      <c r="B141" s="21" t="s">
        <v>14</v>
      </c>
      <c r="C141" s="21" t="s">
        <v>15</v>
      </c>
      <c r="D141" s="21">
        <v>89779</v>
      </c>
      <c r="E141" s="22" t="s">
        <v>251</v>
      </c>
      <c r="F141" s="21" t="s">
        <v>93</v>
      </c>
      <c r="G141" s="21">
        <v>8</v>
      </c>
      <c r="H141" s="23">
        <v>41.53</v>
      </c>
      <c r="I141" s="23">
        <f t="shared" si="20"/>
        <v>52.045396000000004</v>
      </c>
      <c r="J141" s="23">
        <f t="shared" si="23"/>
        <v>332.24</v>
      </c>
      <c r="K141" s="23">
        <f t="shared" si="24"/>
        <v>416.36316800000003</v>
      </c>
    </row>
    <row r="142" spans="1:13" s="24" customFormat="1" ht="30" x14ac:dyDescent="0.25">
      <c r="A142" s="21" t="s">
        <v>252</v>
      </c>
      <c r="B142" s="21" t="s">
        <v>23</v>
      </c>
      <c r="C142" s="21" t="s">
        <v>15</v>
      </c>
      <c r="D142" s="21">
        <v>3659</v>
      </c>
      <c r="E142" s="22" t="s">
        <v>253</v>
      </c>
      <c r="F142" s="21" t="s">
        <v>93</v>
      </c>
      <c r="G142" s="21">
        <v>6</v>
      </c>
      <c r="H142" s="23">
        <v>24.44</v>
      </c>
      <c r="I142" s="23">
        <f t="shared" si="20"/>
        <v>30.628208000000004</v>
      </c>
      <c r="J142" s="23">
        <f t="shared" si="23"/>
        <v>146.64000000000001</v>
      </c>
      <c r="K142" s="23">
        <f t="shared" si="24"/>
        <v>183.76924800000003</v>
      </c>
    </row>
    <row r="143" spans="1:13" s="24" customFormat="1" x14ac:dyDescent="0.25">
      <c r="A143" s="21" t="s">
        <v>254</v>
      </c>
      <c r="B143" s="21" t="s">
        <v>23</v>
      </c>
      <c r="C143" s="21" t="s">
        <v>15</v>
      </c>
      <c r="D143" s="21">
        <v>20144</v>
      </c>
      <c r="E143" s="22" t="s">
        <v>255</v>
      </c>
      <c r="F143" s="21" t="s">
        <v>93</v>
      </c>
      <c r="G143" s="21">
        <v>10</v>
      </c>
      <c r="H143" s="23">
        <v>70.77</v>
      </c>
      <c r="I143" s="23">
        <f t="shared" si="20"/>
        <v>88.688963999999999</v>
      </c>
      <c r="J143" s="23">
        <f t="shared" si="23"/>
        <v>707.69999999999993</v>
      </c>
      <c r="K143" s="23">
        <f t="shared" si="24"/>
        <v>886.88963999999999</v>
      </c>
    </row>
    <row r="144" spans="1:13" s="24" customFormat="1" ht="45" x14ac:dyDescent="0.25">
      <c r="A144" s="21" t="s">
        <v>256</v>
      </c>
      <c r="B144" s="21" t="s">
        <v>14</v>
      </c>
      <c r="C144" s="21" t="s">
        <v>15</v>
      </c>
      <c r="D144" s="21">
        <v>89785</v>
      </c>
      <c r="E144" s="22" t="s">
        <v>257</v>
      </c>
      <c r="F144" s="21" t="s">
        <v>93</v>
      </c>
      <c r="G144" s="21">
        <v>5</v>
      </c>
      <c r="H144" s="23">
        <v>30.96</v>
      </c>
      <c r="I144" s="23">
        <f t="shared" si="20"/>
        <v>38.799072000000002</v>
      </c>
      <c r="J144" s="23">
        <f t="shared" si="23"/>
        <v>154.80000000000001</v>
      </c>
      <c r="K144" s="23">
        <f t="shared" si="24"/>
        <v>193.99536000000001</v>
      </c>
    </row>
    <row r="145" spans="1:13" x14ac:dyDescent="0.25">
      <c r="A145" s="93"/>
      <c r="B145" s="93"/>
      <c r="C145" s="93"/>
      <c r="D145" s="93"/>
      <c r="E145" s="93"/>
      <c r="F145" s="93"/>
      <c r="G145" s="93"/>
      <c r="H145" s="93"/>
      <c r="I145" s="93"/>
      <c r="J145" s="93"/>
      <c r="K145" s="93"/>
    </row>
    <row r="146" spans="1:13" ht="15.75" x14ac:dyDescent="0.25">
      <c r="A146" s="90" t="s">
        <v>258</v>
      </c>
      <c r="B146" s="91"/>
      <c r="C146" s="91"/>
      <c r="D146" s="92"/>
      <c r="E146" s="15" t="s">
        <v>259</v>
      </c>
      <c r="F146" s="98"/>
      <c r="G146" s="98"/>
      <c r="H146" s="98"/>
      <c r="I146" s="98"/>
      <c r="J146" s="98"/>
      <c r="K146" s="16">
        <f>SUM(K147:K154)</f>
        <v>16129.2679912</v>
      </c>
    </row>
    <row r="147" spans="1:13" s="24" customFormat="1" ht="30" x14ac:dyDescent="0.25">
      <c r="A147" s="21" t="s">
        <v>260</v>
      </c>
      <c r="B147" s="21" t="s">
        <v>14</v>
      </c>
      <c r="C147" s="21" t="s">
        <v>15</v>
      </c>
      <c r="D147" s="21">
        <v>94228</v>
      </c>
      <c r="E147" s="22" t="s">
        <v>261</v>
      </c>
      <c r="F147" s="21" t="s">
        <v>22</v>
      </c>
      <c r="G147" s="21">
        <v>26.95</v>
      </c>
      <c r="H147" s="23">
        <v>96.28</v>
      </c>
      <c r="I147" s="23">
        <f t="shared" ref="I147:I154" si="25">H147*(1+$C$5)</f>
        <v>120.65809600000001</v>
      </c>
      <c r="J147" s="23">
        <f t="shared" ref="J147" si="26">H147*G147</f>
        <v>2594.7460000000001</v>
      </c>
      <c r="K147" s="23">
        <f t="shared" ref="K147" si="27">G147*I147</f>
        <v>3251.7356872000005</v>
      </c>
      <c r="M147" s="36">
        <f>SUM(J147:J154)</f>
        <v>12870.466</v>
      </c>
    </row>
    <row r="148" spans="1:13" s="24" customFormat="1" ht="30" x14ac:dyDescent="0.25">
      <c r="A148" s="21" t="s">
        <v>262</v>
      </c>
      <c r="B148" s="21" t="s">
        <v>14</v>
      </c>
      <c r="C148" s="21" t="s">
        <v>15</v>
      </c>
      <c r="D148" s="21">
        <v>100327</v>
      </c>
      <c r="E148" s="22" t="s">
        <v>263</v>
      </c>
      <c r="F148" s="21" t="s">
        <v>22</v>
      </c>
      <c r="G148" s="21">
        <v>31</v>
      </c>
      <c r="H148" s="23">
        <v>64.88</v>
      </c>
      <c r="I148" s="23">
        <f t="shared" si="25"/>
        <v>81.307615999999996</v>
      </c>
      <c r="J148" s="23">
        <f t="shared" ref="J148:J154" si="28">H148*G148</f>
        <v>2011.2799999999997</v>
      </c>
      <c r="K148" s="23">
        <f t="shared" ref="K148:K154" si="29">G148*I148</f>
        <v>2520.5360959999998</v>
      </c>
    </row>
    <row r="149" spans="1:13" s="24" customFormat="1" ht="30" x14ac:dyDescent="0.25">
      <c r="A149" s="21" t="s">
        <v>264</v>
      </c>
      <c r="B149" s="21" t="s">
        <v>14</v>
      </c>
      <c r="C149" s="21" t="s">
        <v>15</v>
      </c>
      <c r="D149" s="21">
        <v>89578</v>
      </c>
      <c r="E149" s="22" t="s">
        <v>265</v>
      </c>
      <c r="F149" s="21" t="s">
        <v>22</v>
      </c>
      <c r="G149" s="21">
        <v>66</v>
      </c>
      <c r="H149" s="23">
        <v>42.24</v>
      </c>
      <c r="I149" s="23">
        <f t="shared" si="25"/>
        <v>52.935168000000004</v>
      </c>
      <c r="J149" s="23">
        <f t="shared" si="28"/>
        <v>2787.84</v>
      </c>
      <c r="K149" s="23">
        <f t="shared" si="29"/>
        <v>3493.7210880000002</v>
      </c>
    </row>
    <row r="150" spans="1:13" s="24" customFormat="1" ht="30" x14ac:dyDescent="0.25">
      <c r="A150" s="21" t="s">
        <v>266</v>
      </c>
      <c r="B150" s="21" t="s">
        <v>14</v>
      </c>
      <c r="C150" s="21" t="s">
        <v>15</v>
      </c>
      <c r="D150" s="21">
        <v>89584</v>
      </c>
      <c r="E150" s="22" t="s">
        <v>267</v>
      </c>
      <c r="F150" s="21" t="s">
        <v>93</v>
      </c>
      <c r="G150" s="21">
        <v>10</v>
      </c>
      <c r="H150" s="23">
        <v>51.85</v>
      </c>
      <c r="I150" s="23">
        <f t="shared" si="25"/>
        <v>64.97842</v>
      </c>
      <c r="J150" s="23">
        <f t="shared" si="28"/>
        <v>518.5</v>
      </c>
      <c r="K150" s="23">
        <f t="shared" si="29"/>
        <v>649.78420000000006</v>
      </c>
    </row>
    <row r="151" spans="1:13" s="24" customFormat="1" ht="45" x14ac:dyDescent="0.25">
      <c r="A151" s="21" t="s">
        <v>268</v>
      </c>
      <c r="B151" s="21" t="s">
        <v>14</v>
      </c>
      <c r="C151" s="21" t="s">
        <v>15</v>
      </c>
      <c r="D151" s="21">
        <v>101802</v>
      </c>
      <c r="E151" s="22" t="s">
        <v>269</v>
      </c>
      <c r="F151" s="21" t="s">
        <v>93</v>
      </c>
      <c r="G151" s="21">
        <v>1</v>
      </c>
      <c r="H151" s="23">
        <v>1974.28</v>
      </c>
      <c r="I151" s="23">
        <f t="shared" si="25"/>
        <v>2474.167696</v>
      </c>
      <c r="J151" s="23">
        <f t="shared" si="28"/>
        <v>1974.28</v>
      </c>
      <c r="K151" s="23">
        <f t="shared" si="29"/>
        <v>2474.167696</v>
      </c>
    </row>
    <row r="152" spans="1:13" s="24" customFormat="1" ht="30" x14ac:dyDescent="0.25">
      <c r="A152" s="21" t="s">
        <v>270</v>
      </c>
      <c r="B152" s="21" t="s">
        <v>14</v>
      </c>
      <c r="C152" s="21" t="s">
        <v>15</v>
      </c>
      <c r="D152" s="21">
        <v>89671</v>
      </c>
      <c r="E152" s="22" t="s">
        <v>271</v>
      </c>
      <c r="F152" s="21" t="s">
        <v>93</v>
      </c>
      <c r="G152" s="21">
        <v>10</v>
      </c>
      <c r="H152" s="23">
        <v>53.45</v>
      </c>
      <c r="I152" s="23">
        <f t="shared" si="25"/>
        <v>66.983540000000005</v>
      </c>
      <c r="J152" s="23">
        <f t="shared" si="28"/>
        <v>534.5</v>
      </c>
      <c r="K152" s="23">
        <f t="shared" si="29"/>
        <v>669.83540000000005</v>
      </c>
    </row>
    <row r="153" spans="1:13" s="24" customFormat="1" ht="30" x14ac:dyDescent="0.25">
      <c r="A153" s="21" t="s">
        <v>272</v>
      </c>
      <c r="B153" s="21" t="s">
        <v>14</v>
      </c>
      <c r="C153" s="21" t="s">
        <v>15</v>
      </c>
      <c r="D153" s="21">
        <v>89567</v>
      </c>
      <c r="E153" s="22" t="s">
        <v>273</v>
      </c>
      <c r="F153" s="21" t="s">
        <v>93</v>
      </c>
      <c r="G153" s="21">
        <v>5</v>
      </c>
      <c r="H153" s="23">
        <v>97.32</v>
      </c>
      <c r="I153" s="23">
        <f t="shared" si="25"/>
        <v>121.96142399999999</v>
      </c>
      <c r="J153" s="23">
        <f t="shared" si="28"/>
        <v>486.59999999999997</v>
      </c>
      <c r="K153" s="23">
        <f t="shared" si="29"/>
        <v>609.80711999999994</v>
      </c>
    </row>
    <row r="154" spans="1:13" s="24" customFormat="1" ht="30" x14ac:dyDescent="0.25">
      <c r="A154" s="21" t="s">
        <v>274</v>
      </c>
      <c r="B154" s="21" t="s">
        <v>14</v>
      </c>
      <c r="C154" s="21" t="s">
        <v>15</v>
      </c>
      <c r="D154" s="21">
        <v>97947</v>
      </c>
      <c r="E154" s="22" t="s">
        <v>275</v>
      </c>
      <c r="F154" s="21" t="s">
        <v>93</v>
      </c>
      <c r="G154" s="21">
        <v>1</v>
      </c>
      <c r="H154" s="23">
        <v>1962.72</v>
      </c>
      <c r="I154" s="23">
        <f t="shared" si="25"/>
        <v>2459.6807040000003</v>
      </c>
      <c r="J154" s="23">
        <f t="shared" si="28"/>
        <v>1962.72</v>
      </c>
      <c r="K154" s="23">
        <f t="shared" si="29"/>
        <v>2459.6807040000003</v>
      </c>
    </row>
    <row r="155" spans="1:13" x14ac:dyDescent="0.25">
      <c r="A155" s="93"/>
      <c r="B155" s="93"/>
      <c r="C155" s="93"/>
      <c r="D155" s="93"/>
      <c r="E155" s="93"/>
      <c r="F155" s="93"/>
      <c r="G155" s="93"/>
      <c r="H155" s="93"/>
      <c r="I155" s="93"/>
      <c r="J155" s="93"/>
      <c r="K155" s="93"/>
    </row>
    <row r="156" spans="1:13" ht="15.75" x14ac:dyDescent="0.25">
      <c r="A156" s="90" t="s">
        <v>276</v>
      </c>
      <c r="B156" s="91"/>
      <c r="C156" s="91"/>
      <c r="D156" s="92"/>
      <c r="E156" s="15" t="s">
        <v>277</v>
      </c>
      <c r="F156" s="98"/>
      <c r="G156" s="98"/>
      <c r="H156" s="98"/>
      <c r="I156" s="98"/>
      <c r="J156" s="98"/>
      <c r="K156" s="16">
        <f>SUM(K157:K162)</f>
        <v>14370.206292000001</v>
      </c>
    </row>
    <row r="157" spans="1:13" s="24" customFormat="1" ht="45" x14ac:dyDescent="0.25">
      <c r="A157" s="21" t="s">
        <v>278</v>
      </c>
      <c r="B157" s="21" t="s">
        <v>14</v>
      </c>
      <c r="C157" s="21" t="s">
        <v>15</v>
      </c>
      <c r="D157" s="21">
        <v>86932</v>
      </c>
      <c r="E157" s="22" t="s">
        <v>279</v>
      </c>
      <c r="F157" s="21" t="s">
        <v>93</v>
      </c>
      <c r="G157" s="21">
        <v>5</v>
      </c>
      <c r="H157" s="23">
        <v>684.86</v>
      </c>
      <c r="I157" s="23">
        <f t="shared" ref="I157:I162" si="30">H157*(1+$C$5)</f>
        <v>858.26655200000005</v>
      </c>
      <c r="J157" s="23">
        <f t="shared" ref="J157" si="31">H157*G157</f>
        <v>3424.3</v>
      </c>
      <c r="K157" s="23">
        <f t="shared" ref="K157" si="32">G157*I157</f>
        <v>4291.3327600000002</v>
      </c>
      <c r="M157" s="36">
        <f>SUM(J157:J167)</f>
        <v>63053.476666666669</v>
      </c>
    </row>
    <row r="158" spans="1:13" s="24" customFormat="1" ht="60" x14ac:dyDescent="0.25">
      <c r="A158" s="21" t="s">
        <v>280</v>
      </c>
      <c r="B158" s="21" t="s">
        <v>14</v>
      </c>
      <c r="C158" s="21" t="s">
        <v>15</v>
      </c>
      <c r="D158" s="21">
        <v>86941</v>
      </c>
      <c r="E158" s="22" t="s">
        <v>281</v>
      </c>
      <c r="F158" s="21" t="s">
        <v>93</v>
      </c>
      <c r="G158" s="21">
        <v>4</v>
      </c>
      <c r="H158" s="23">
        <v>1172.3800000000001</v>
      </c>
      <c r="I158" s="23">
        <f t="shared" si="30"/>
        <v>1469.2266160000001</v>
      </c>
      <c r="J158" s="23">
        <f t="shared" ref="J158:J162" si="33">H158*G158</f>
        <v>4689.5200000000004</v>
      </c>
      <c r="K158" s="23">
        <f t="shared" ref="K158:K162" si="34">G158*I158</f>
        <v>5876.9064640000006</v>
      </c>
    </row>
    <row r="159" spans="1:13" s="24" customFormat="1" ht="60" x14ac:dyDescent="0.25">
      <c r="A159" s="21" t="s">
        <v>282</v>
      </c>
      <c r="B159" s="21" t="s">
        <v>14</v>
      </c>
      <c r="C159" s="21" t="s">
        <v>15</v>
      </c>
      <c r="D159" s="21">
        <v>86942</v>
      </c>
      <c r="E159" s="22" t="s">
        <v>283</v>
      </c>
      <c r="F159" s="21" t="s">
        <v>93</v>
      </c>
      <c r="G159" s="21">
        <v>1</v>
      </c>
      <c r="H159" s="23">
        <v>362.86</v>
      </c>
      <c r="I159" s="23">
        <f t="shared" si="30"/>
        <v>454.73615200000006</v>
      </c>
      <c r="J159" s="23">
        <f t="shared" si="33"/>
        <v>362.86</v>
      </c>
      <c r="K159" s="23">
        <f t="shared" si="34"/>
        <v>454.73615200000006</v>
      </c>
    </row>
    <row r="160" spans="1:13" s="24" customFormat="1" ht="30" x14ac:dyDescent="0.25">
      <c r="A160" s="21" t="s">
        <v>284</v>
      </c>
      <c r="B160" s="21" t="s">
        <v>14</v>
      </c>
      <c r="C160" s="21" t="s">
        <v>15</v>
      </c>
      <c r="D160" s="21">
        <v>95471</v>
      </c>
      <c r="E160" s="22" t="s">
        <v>285</v>
      </c>
      <c r="F160" s="21" t="s">
        <v>93</v>
      </c>
      <c r="G160" s="21">
        <v>1</v>
      </c>
      <c r="H160" s="23">
        <v>986.61</v>
      </c>
      <c r="I160" s="23">
        <f t="shared" si="30"/>
        <v>1236.419652</v>
      </c>
      <c r="J160" s="23">
        <f t="shared" si="33"/>
        <v>986.61</v>
      </c>
      <c r="K160" s="23">
        <f t="shared" si="34"/>
        <v>1236.419652</v>
      </c>
    </row>
    <row r="161" spans="1:13" s="24" customFormat="1" ht="30" x14ac:dyDescent="0.25">
      <c r="A161" s="21" t="s">
        <v>284</v>
      </c>
      <c r="B161" s="21" t="s">
        <v>14</v>
      </c>
      <c r="C161" s="21" t="s">
        <v>15</v>
      </c>
      <c r="D161" s="21">
        <v>100869</v>
      </c>
      <c r="E161" s="22" t="s">
        <v>286</v>
      </c>
      <c r="F161" s="21" t="s">
        <v>93</v>
      </c>
      <c r="G161" s="21">
        <v>3</v>
      </c>
      <c r="H161" s="23">
        <v>461.08</v>
      </c>
      <c r="I161" s="23">
        <f t="shared" si="30"/>
        <v>577.82545600000003</v>
      </c>
      <c r="J161" s="23">
        <f t="shared" si="33"/>
        <v>1383.24</v>
      </c>
      <c r="K161" s="23">
        <f t="shared" si="34"/>
        <v>1733.4763680000001</v>
      </c>
    </row>
    <row r="162" spans="1:13" s="24" customFormat="1" ht="30" x14ac:dyDescent="0.25">
      <c r="A162" s="21" t="s">
        <v>287</v>
      </c>
      <c r="B162" s="21" t="s">
        <v>14</v>
      </c>
      <c r="C162" s="21" t="s">
        <v>15</v>
      </c>
      <c r="D162" s="21">
        <v>100870</v>
      </c>
      <c r="E162" s="22" t="s">
        <v>288</v>
      </c>
      <c r="F162" s="21" t="s">
        <v>93</v>
      </c>
      <c r="G162" s="21">
        <v>2</v>
      </c>
      <c r="H162" s="23">
        <v>310.14</v>
      </c>
      <c r="I162" s="23">
        <f t="shared" si="30"/>
        <v>388.66744800000004</v>
      </c>
      <c r="J162" s="23">
        <f t="shared" si="33"/>
        <v>620.28</v>
      </c>
      <c r="K162" s="23">
        <f t="shared" si="34"/>
        <v>777.33489600000007</v>
      </c>
    </row>
    <row r="163" spans="1:13" x14ac:dyDescent="0.25">
      <c r="A163" s="93"/>
      <c r="B163" s="93"/>
      <c r="C163" s="93"/>
      <c r="D163" s="93"/>
      <c r="E163" s="93"/>
      <c r="F163" s="93"/>
      <c r="G163" s="93"/>
      <c r="H163" s="93"/>
      <c r="I163" s="93"/>
      <c r="J163" s="93"/>
      <c r="K163" s="93"/>
    </row>
    <row r="164" spans="1:13" x14ac:dyDescent="0.25">
      <c r="A164" s="93"/>
      <c r="B164" s="93"/>
      <c r="C164" s="93"/>
      <c r="D164" s="93"/>
      <c r="E164" s="93"/>
      <c r="F164" s="93"/>
      <c r="G164" s="93"/>
      <c r="H164" s="93"/>
      <c r="I164" s="93"/>
      <c r="J164" s="93"/>
      <c r="K164" s="93"/>
    </row>
    <row r="165" spans="1:13" ht="15.75" x14ac:dyDescent="0.25">
      <c r="A165" s="90">
        <v>15</v>
      </c>
      <c r="B165" s="91"/>
      <c r="C165" s="91"/>
      <c r="D165" s="92"/>
      <c r="E165" s="15" t="s">
        <v>301</v>
      </c>
      <c r="F165" s="98"/>
      <c r="G165" s="98"/>
      <c r="H165" s="98"/>
      <c r="I165" s="98"/>
      <c r="J165" s="98"/>
      <c r="K165" s="16">
        <f>SUM(K166)</f>
        <v>64648.41066666667</v>
      </c>
    </row>
    <row r="166" spans="1:13" s="24" customFormat="1" ht="60" x14ac:dyDescent="0.25">
      <c r="A166" s="21" t="s">
        <v>362</v>
      </c>
      <c r="B166" s="27" t="s">
        <v>23</v>
      </c>
      <c r="C166" s="27" t="s">
        <v>293</v>
      </c>
      <c r="D166" s="27" t="s">
        <v>292</v>
      </c>
      <c r="E166" s="22" t="s">
        <v>302</v>
      </c>
      <c r="F166" s="21" t="s">
        <v>93</v>
      </c>
      <c r="G166" s="21">
        <v>1</v>
      </c>
      <c r="H166" s="23">
        <f>(37990+58170+58600)/3</f>
        <v>51586.666666666664</v>
      </c>
      <c r="I166" s="23">
        <f t="shared" ref="I166" si="35">H166*(1+$C$5)</f>
        <v>64648.41066666667</v>
      </c>
      <c r="J166" s="23">
        <f t="shared" ref="J166" si="36">H166*G166</f>
        <v>51586.666666666664</v>
      </c>
      <c r="K166" s="23">
        <f>G166*I166</f>
        <v>64648.41066666667</v>
      </c>
      <c r="M166" s="36">
        <f>SUM(J166)</f>
        <v>51586.666666666664</v>
      </c>
    </row>
    <row r="167" spans="1:13" x14ac:dyDescent="0.25">
      <c r="A167" s="93"/>
      <c r="B167" s="93"/>
      <c r="C167" s="93"/>
      <c r="D167" s="93"/>
      <c r="E167" s="93"/>
      <c r="F167" s="93"/>
      <c r="G167" s="93"/>
      <c r="H167" s="93"/>
      <c r="I167" s="93"/>
      <c r="J167" s="93"/>
      <c r="K167" s="93"/>
    </row>
    <row r="168" spans="1:13" x14ac:dyDescent="0.25">
      <c r="A168" s="93"/>
      <c r="B168" s="93"/>
      <c r="C168" s="93"/>
      <c r="D168" s="93"/>
      <c r="E168" s="93"/>
      <c r="F168" s="93"/>
      <c r="G168" s="93"/>
      <c r="H168" s="93"/>
      <c r="I168" s="93"/>
      <c r="J168" s="93"/>
      <c r="K168" s="93"/>
    </row>
    <row r="169" spans="1:13" ht="15.75" x14ac:dyDescent="0.25">
      <c r="E169" s="3"/>
      <c r="H169" s="2"/>
      <c r="I169" s="103" t="s">
        <v>10</v>
      </c>
      <c r="J169" s="103"/>
      <c r="K169" s="26">
        <f>SUM(M10:M167)</f>
        <v>380501.36213333334</v>
      </c>
    </row>
    <row r="170" spans="1:13" ht="15.75" x14ac:dyDescent="0.25">
      <c r="E170" s="3"/>
      <c r="H170" s="2"/>
      <c r="I170" s="103" t="s">
        <v>289</v>
      </c>
      <c r="J170" s="103"/>
      <c r="K170" s="26">
        <f>K171-K169</f>
        <v>118976.15462549333</v>
      </c>
    </row>
    <row r="171" spans="1:13" ht="15.75" x14ac:dyDescent="0.25">
      <c r="E171" s="3"/>
      <c r="H171" s="2"/>
      <c r="I171" s="104" t="s">
        <v>11</v>
      </c>
      <c r="J171" s="104"/>
      <c r="K171" s="25">
        <f>K9+K13+K30+K42+K49+K52+K64+K74+K83+K88+K114+K130+K146+K156+K165</f>
        <v>499477.51675882668</v>
      </c>
    </row>
    <row r="172" spans="1:13" x14ac:dyDescent="0.25">
      <c r="E172" s="3"/>
      <c r="H172" s="2"/>
      <c r="I172" s="2"/>
      <c r="J172" s="2"/>
      <c r="K172" s="2"/>
    </row>
    <row r="173" spans="1:13" x14ac:dyDescent="0.25">
      <c r="E173" s="3"/>
      <c r="H173" s="2"/>
      <c r="K173" s="38" t="s">
        <v>304</v>
      </c>
    </row>
  </sheetData>
  <sheetProtection formatCells="0" formatColumns="0" formatRows="0" insertColumns="0" insertRows="0" insertHyperlinks="0" deleteColumns="0" deleteRows="0" sort="0" autoFilter="0" pivotTables="0"/>
  <autoFilter ref="A8:K8" xr:uid="{00000000-0009-0000-0000-000000000000}"/>
  <mergeCells count="66">
    <mergeCell ref="I170:J170"/>
    <mergeCell ref="I171:J171"/>
    <mergeCell ref="A156:D156"/>
    <mergeCell ref="A163:K163"/>
    <mergeCell ref="I169:J169"/>
    <mergeCell ref="A168:K168"/>
    <mergeCell ref="F156:J156"/>
    <mergeCell ref="A164:K164"/>
    <mergeCell ref="A165:D165"/>
    <mergeCell ref="F165:J165"/>
    <mergeCell ref="A167:K167"/>
    <mergeCell ref="A130:D130"/>
    <mergeCell ref="A145:K145"/>
    <mergeCell ref="A146:D146"/>
    <mergeCell ref="A155:K155"/>
    <mergeCell ref="F130:J130"/>
    <mergeCell ref="F146:J146"/>
    <mergeCell ref="A88:D88"/>
    <mergeCell ref="F74:J74"/>
    <mergeCell ref="F83:J83"/>
    <mergeCell ref="F88:J88"/>
    <mergeCell ref="A129:K129"/>
    <mergeCell ref="A41:K41"/>
    <mergeCell ref="A42:D42"/>
    <mergeCell ref="A82:K82"/>
    <mergeCell ref="A83:D83"/>
    <mergeCell ref="A87:K87"/>
    <mergeCell ref="A48:K48"/>
    <mergeCell ref="A49:D49"/>
    <mergeCell ref="A51:K51"/>
    <mergeCell ref="A52:D52"/>
    <mergeCell ref="F42:J42"/>
    <mergeCell ref="F114:J114"/>
    <mergeCell ref="A113:K113"/>
    <mergeCell ref="A114:D114"/>
    <mergeCell ref="F49:J49"/>
    <mergeCell ref="F52:J52"/>
    <mergeCell ref="F53:J53"/>
    <mergeCell ref="F57:J57"/>
    <mergeCell ref="F60:J60"/>
    <mergeCell ref="A53:D53"/>
    <mergeCell ref="A57:D57"/>
    <mergeCell ref="A60:D60"/>
    <mergeCell ref="A63:K63"/>
    <mergeCell ref="A64:D64"/>
    <mergeCell ref="A73:K73"/>
    <mergeCell ref="F64:J64"/>
    <mergeCell ref="A74:D74"/>
    <mergeCell ref="A30:D30"/>
    <mergeCell ref="A31:D31"/>
    <mergeCell ref="A36:D36"/>
    <mergeCell ref="F27:J27"/>
    <mergeCell ref="F30:J30"/>
    <mergeCell ref="F31:J31"/>
    <mergeCell ref="F36:J36"/>
    <mergeCell ref="A9:D9"/>
    <mergeCell ref="A12:K12"/>
    <mergeCell ref="A13:D13"/>
    <mergeCell ref="A14:D14"/>
    <mergeCell ref="A29:K29"/>
    <mergeCell ref="A27:D27"/>
    <mergeCell ref="F9:J9"/>
    <mergeCell ref="F13:J13"/>
    <mergeCell ref="F14:J14"/>
    <mergeCell ref="F20:J20"/>
    <mergeCell ref="A20:D20"/>
  </mergeCells>
  <phoneticPr fontId="12" type="noConversion"/>
  <pageMargins left="0.23622047244094491" right="0.23622047244094491" top="0.15748031496062992" bottom="0.15748031496062992" header="0.31496062992125984" footer="0.31496062992125984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D3E61-9C07-4A87-BB0C-A3A3C47E3E94}">
  <sheetPr>
    <pageSetUpPr fitToPage="1"/>
  </sheetPr>
  <dimension ref="A1:E42"/>
  <sheetViews>
    <sheetView topLeftCell="A11" workbookViewId="0">
      <selection activeCell="G28" sqref="G28"/>
    </sheetView>
  </sheetViews>
  <sheetFormatPr defaultRowHeight="15" x14ac:dyDescent="0.25"/>
  <cols>
    <col min="1" max="1" width="11.42578125" customWidth="1"/>
    <col min="2" max="2" width="10.85546875" bestFit="1" customWidth="1"/>
    <col min="3" max="3" width="49.42578125" customWidth="1"/>
    <col min="4" max="4" width="20.7109375" bestFit="1" customWidth="1"/>
    <col min="5" max="5" width="13" customWidth="1"/>
  </cols>
  <sheetData>
    <row r="1" spans="1:5" ht="5.0999999999999996" customHeight="1" thickBot="1" x14ac:dyDescent="0.3">
      <c r="A1" s="1"/>
      <c r="B1" s="1"/>
      <c r="C1" s="1"/>
      <c r="D1" s="1"/>
      <c r="E1" s="1"/>
    </row>
    <row r="2" spans="1:5" x14ac:dyDescent="0.25">
      <c r="A2" s="7" t="s">
        <v>349</v>
      </c>
      <c r="B2" s="5"/>
      <c r="C2" s="44"/>
      <c r="D2" s="44"/>
      <c r="E2" s="45"/>
    </row>
    <row r="3" spans="1:5" x14ac:dyDescent="0.25">
      <c r="A3" s="7" t="s">
        <v>348</v>
      </c>
      <c r="B3" s="1"/>
      <c r="C3" s="55"/>
      <c r="D3" s="46"/>
      <c r="E3" s="47"/>
    </row>
    <row r="4" spans="1:5" x14ac:dyDescent="0.25">
      <c r="A4" s="9" t="s">
        <v>357</v>
      </c>
      <c r="B4" s="1"/>
      <c r="C4" s="55"/>
      <c r="D4" s="46"/>
      <c r="E4" s="47"/>
    </row>
    <row r="5" spans="1:5" ht="26.25" x14ac:dyDescent="0.4">
      <c r="A5" s="48"/>
      <c r="B5" s="55"/>
      <c r="C5" s="56" t="s">
        <v>305</v>
      </c>
      <c r="D5" s="46"/>
      <c r="E5" s="47"/>
    </row>
    <row r="6" spans="1:5" ht="45" customHeight="1" thickBot="1" x14ac:dyDescent="0.3">
      <c r="A6" s="40" t="s">
        <v>0</v>
      </c>
      <c r="B6" s="41"/>
      <c r="C6" s="41"/>
      <c r="D6" s="49"/>
      <c r="E6" s="50"/>
    </row>
    <row r="7" spans="1:5" ht="5.0999999999999996" customHeight="1" x14ac:dyDescent="0.25">
      <c r="A7" s="1"/>
      <c r="B7" s="1"/>
      <c r="C7" s="1"/>
      <c r="D7" s="1"/>
      <c r="E7" s="1"/>
    </row>
    <row r="8" spans="1:5" ht="20.100000000000001" customHeight="1" x14ac:dyDescent="0.25">
      <c r="A8" s="51" t="s">
        <v>306</v>
      </c>
      <c r="B8" s="51" t="s">
        <v>307</v>
      </c>
      <c r="C8" s="51" t="s">
        <v>5</v>
      </c>
      <c r="D8" s="51" t="s">
        <v>308</v>
      </c>
      <c r="E8" s="51" t="s">
        <v>309</v>
      </c>
    </row>
    <row r="9" spans="1:5" x14ac:dyDescent="0.25">
      <c r="A9" s="52">
        <v>1</v>
      </c>
      <c r="B9" s="52" t="s">
        <v>310</v>
      </c>
      <c r="C9" s="52" t="s">
        <v>311</v>
      </c>
      <c r="D9" s="52" t="s">
        <v>312</v>
      </c>
      <c r="E9" s="52" t="s">
        <v>313</v>
      </c>
    </row>
    <row r="10" spans="1:5" x14ac:dyDescent="0.25">
      <c r="A10" s="52">
        <v>2</v>
      </c>
      <c r="B10" s="52" t="s">
        <v>314</v>
      </c>
      <c r="C10" s="52" t="s">
        <v>315</v>
      </c>
      <c r="D10" s="52" t="s">
        <v>316</v>
      </c>
      <c r="E10" s="52" t="s">
        <v>317</v>
      </c>
    </row>
    <row r="11" spans="1:5" x14ac:dyDescent="0.25">
      <c r="A11" s="52">
        <v>3</v>
      </c>
      <c r="B11" s="52" t="s">
        <v>318</v>
      </c>
      <c r="C11" s="52" t="s">
        <v>319</v>
      </c>
      <c r="D11" s="52" t="s">
        <v>320</v>
      </c>
      <c r="E11" s="52" t="s">
        <v>321</v>
      </c>
    </row>
    <row r="12" spans="1:5" x14ac:dyDescent="0.25">
      <c r="A12" s="52">
        <v>4</v>
      </c>
      <c r="B12" s="52" t="s">
        <v>322</v>
      </c>
      <c r="C12" s="52" t="s">
        <v>323</v>
      </c>
      <c r="D12" s="52" t="s">
        <v>320</v>
      </c>
      <c r="E12" s="52" t="s">
        <v>324</v>
      </c>
    </row>
    <row r="13" spans="1:5" x14ac:dyDescent="0.25">
      <c r="A13" s="52">
        <v>5</v>
      </c>
      <c r="B13" s="52" t="s">
        <v>325</v>
      </c>
      <c r="C13" s="52" t="s">
        <v>326</v>
      </c>
      <c r="D13" s="52" t="s">
        <v>327</v>
      </c>
      <c r="E13" s="52" t="s">
        <v>328</v>
      </c>
    </row>
    <row r="14" spans="1:5" x14ac:dyDescent="0.25">
      <c r="A14" s="52">
        <v>6</v>
      </c>
      <c r="B14" s="52" t="s">
        <v>329</v>
      </c>
      <c r="C14" s="52" t="s">
        <v>330</v>
      </c>
      <c r="D14" s="52" t="s">
        <v>331</v>
      </c>
      <c r="E14" s="52" t="s">
        <v>332</v>
      </c>
    </row>
    <row r="15" spans="1:5" x14ac:dyDescent="0.25">
      <c r="A15" s="52">
        <v>7</v>
      </c>
      <c r="B15" s="52" t="s">
        <v>333</v>
      </c>
      <c r="C15" s="52" t="s">
        <v>334</v>
      </c>
      <c r="D15" s="52" t="s">
        <v>335</v>
      </c>
      <c r="E15" s="52" t="s">
        <v>336</v>
      </c>
    </row>
    <row r="16" spans="1:5" x14ac:dyDescent="0.25">
      <c r="A16" s="52">
        <v>8</v>
      </c>
      <c r="B16" s="52" t="s">
        <v>337</v>
      </c>
      <c r="C16" s="52" t="s">
        <v>338</v>
      </c>
      <c r="D16" s="52" t="s">
        <v>339</v>
      </c>
      <c r="E16" s="52" t="s">
        <v>340</v>
      </c>
    </row>
    <row r="17" spans="1:5" x14ac:dyDescent="0.25">
      <c r="A17" s="52">
        <v>9</v>
      </c>
      <c r="B17" s="52" t="s">
        <v>341</v>
      </c>
      <c r="C17" s="52" t="s">
        <v>342</v>
      </c>
      <c r="D17" s="52" t="s">
        <v>343</v>
      </c>
      <c r="E17" s="52" t="s">
        <v>340</v>
      </c>
    </row>
    <row r="18" spans="1:5" x14ac:dyDescent="0.25">
      <c r="A18" s="52">
        <v>10</v>
      </c>
      <c r="B18" s="52" t="s">
        <v>344</v>
      </c>
      <c r="C18" s="52" t="s">
        <v>345</v>
      </c>
      <c r="D18" s="52" t="s">
        <v>346</v>
      </c>
      <c r="E18" s="52" t="s">
        <v>336</v>
      </c>
    </row>
    <row r="40" spans="3:5" ht="15.75" x14ac:dyDescent="0.25">
      <c r="C40" s="53" t="s">
        <v>347</v>
      </c>
      <c r="D40" s="54">
        <v>0.25319999999999998</v>
      </c>
    </row>
    <row r="42" spans="3:5" x14ac:dyDescent="0.25">
      <c r="E42" s="38" t="s">
        <v>304</v>
      </c>
    </row>
  </sheetData>
  <pageMargins left="0.25" right="0.25" top="0.75" bottom="0.75" header="0.3" footer="0.3"/>
  <pageSetup paperSize="9" scale="9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EBC2-5C8E-44F8-A7DC-F90DA167F8E1}">
  <sheetPr>
    <pageSetUpPr fitToPage="1"/>
  </sheetPr>
  <dimension ref="A1:I49"/>
  <sheetViews>
    <sheetView workbookViewId="0">
      <selection activeCell="M8" sqref="M8"/>
    </sheetView>
  </sheetViews>
  <sheetFormatPr defaultRowHeight="15" x14ac:dyDescent="0.25"/>
  <cols>
    <col min="1" max="1" width="6.42578125" customWidth="1"/>
    <col min="2" max="2" width="27.28515625" bestFit="1" customWidth="1"/>
    <col min="3" max="3" width="15.85546875" bestFit="1" customWidth="1"/>
    <col min="4" max="4" width="14.42578125" bestFit="1" customWidth="1"/>
    <col min="5" max="8" width="14.42578125" customWidth="1"/>
    <col min="9" max="9" width="15.85546875" bestFit="1" customWidth="1"/>
    <col min="13" max="13" width="14.28515625" bestFit="1" customWidth="1"/>
  </cols>
  <sheetData>
    <row r="1" spans="1:9" ht="15.75" thickBo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4" t="s">
        <v>349</v>
      </c>
      <c r="B2" s="44"/>
      <c r="C2" s="5"/>
      <c r="D2" s="5"/>
      <c r="E2" s="5"/>
      <c r="F2" s="5"/>
      <c r="G2" s="5"/>
      <c r="H2" s="5"/>
      <c r="I2" s="6"/>
    </row>
    <row r="3" spans="1:9" x14ac:dyDescent="0.25">
      <c r="A3" s="7" t="s">
        <v>348</v>
      </c>
      <c r="B3" s="55"/>
      <c r="C3" s="1"/>
      <c r="D3" s="1"/>
      <c r="E3" s="1"/>
      <c r="F3" s="1"/>
      <c r="G3" s="1"/>
      <c r="H3" s="1"/>
      <c r="I3" s="8"/>
    </row>
    <row r="4" spans="1:9" x14ac:dyDescent="0.25">
      <c r="A4" s="9" t="s">
        <v>357</v>
      </c>
      <c r="B4" s="55"/>
      <c r="C4" s="1"/>
      <c r="D4" s="1"/>
      <c r="F4" s="1"/>
      <c r="G4" s="1"/>
      <c r="H4" s="1"/>
      <c r="I4" s="8"/>
    </row>
    <row r="5" spans="1:9" ht="26.25" x14ac:dyDescent="0.25">
      <c r="A5" s="114" t="s">
        <v>358</v>
      </c>
      <c r="B5" s="115"/>
      <c r="C5" s="74" t="s">
        <v>350</v>
      </c>
      <c r="D5" s="1"/>
      <c r="E5" s="1"/>
      <c r="F5" s="1"/>
      <c r="G5" s="1"/>
      <c r="H5" s="1"/>
      <c r="I5" s="8"/>
    </row>
    <row r="6" spans="1:9" x14ac:dyDescent="0.25">
      <c r="A6" s="39" t="s">
        <v>351</v>
      </c>
      <c r="B6" s="55"/>
      <c r="C6" s="1"/>
      <c r="D6" s="1"/>
      <c r="E6" s="1"/>
      <c r="F6" s="1"/>
      <c r="G6" s="1"/>
      <c r="H6" s="1"/>
      <c r="I6" s="8"/>
    </row>
    <row r="7" spans="1:9" ht="15.75" thickBot="1" x14ac:dyDescent="0.3">
      <c r="A7" s="57"/>
      <c r="B7" s="10"/>
      <c r="C7" s="10"/>
      <c r="D7" s="10"/>
      <c r="E7" s="10"/>
      <c r="F7" s="10"/>
      <c r="G7" s="10"/>
      <c r="H7" s="10"/>
      <c r="I7" s="58"/>
    </row>
    <row r="8" spans="1:9" ht="8.1" customHeight="1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s="62" customFormat="1" ht="15.75" x14ac:dyDescent="0.25">
      <c r="A9" s="59" t="s">
        <v>1</v>
      </c>
      <c r="B9" s="60" t="s">
        <v>5</v>
      </c>
      <c r="C9" s="60" t="s">
        <v>11</v>
      </c>
      <c r="D9" s="60" t="s">
        <v>352</v>
      </c>
      <c r="E9" s="60" t="s">
        <v>353</v>
      </c>
      <c r="F9" s="61" t="s">
        <v>354</v>
      </c>
      <c r="G9" s="61" t="s">
        <v>359</v>
      </c>
      <c r="H9" s="61" t="s">
        <v>360</v>
      </c>
      <c r="I9" s="61" t="s">
        <v>361</v>
      </c>
    </row>
    <row r="10" spans="1:9" ht="15.75" customHeight="1" x14ac:dyDescent="0.25">
      <c r="A10" s="105" t="s">
        <v>12</v>
      </c>
      <c r="B10" s="106" t="s">
        <v>13</v>
      </c>
      <c r="C10" s="63">
        <f t="shared" ref="C10:C39" si="0">SUM(D10:I10)</f>
        <v>1</v>
      </c>
      <c r="D10" s="64">
        <v>1</v>
      </c>
      <c r="E10" s="76"/>
      <c r="F10" s="80"/>
      <c r="G10" s="80"/>
      <c r="H10" s="80"/>
      <c r="I10" s="77"/>
    </row>
    <row r="11" spans="1:9" ht="30" customHeight="1" x14ac:dyDescent="0.25">
      <c r="A11" s="105"/>
      <c r="B11" s="106"/>
      <c r="C11" s="85">
        <f t="shared" si="0"/>
        <v>6614.0950980000007</v>
      </c>
      <c r="D11" s="65">
        <f>Orçamento!K9</f>
        <v>6614.0950980000007</v>
      </c>
      <c r="E11" s="82"/>
      <c r="F11" s="83"/>
      <c r="G11" s="83"/>
      <c r="H11" s="83"/>
      <c r="I11" s="84"/>
    </row>
    <row r="12" spans="1:9" ht="15.75" customHeight="1" x14ac:dyDescent="0.25">
      <c r="A12" s="105" t="s">
        <v>24</v>
      </c>
      <c r="B12" s="116" t="s">
        <v>25</v>
      </c>
      <c r="C12" s="63">
        <f t="shared" si="0"/>
        <v>1</v>
      </c>
      <c r="D12" s="64">
        <v>1</v>
      </c>
      <c r="E12" s="76"/>
      <c r="F12" s="80"/>
      <c r="G12" s="80"/>
      <c r="H12" s="80"/>
      <c r="I12" s="77"/>
    </row>
    <row r="13" spans="1:9" ht="30" customHeight="1" x14ac:dyDescent="0.25">
      <c r="A13" s="105"/>
      <c r="B13" s="106"/>
      <c r="C13" s="85">
        <f t="shared" si="0"/>
        <v>32746.653372159995</v>
      </c>
      <c r="D13" s="65">
        <f>Orçamento!K13</f>
        <v>32746.653372159995</v>
      </c>
      <c r="E13" s="78"/>
      <c r="F13" s="81"/>
      <c r="G13" s="81"/>
      <c r="H13" s="81"/>
      <c r="I13" s="79"/>
    </row>
    <row r="14" spans="1:9" ht="20.100000000000001" customHeight="1" x14ac:dyDescent="0.25">
      <c r="A14" s="105" t="s">
        <v>57</v>
      </c>
      <c r="B14" s="106" t="s">
        <v>58</v>
      </c>
      <c r="C14" s="63">
        <f t="shared" si="0"/>
        <v>1</v>
      </c>
      <c r="D14" s="86"/>
      <c r="E14" s="64">
        <v>0.5</v>
      </c>
      <c r="F14" s="64">
        <v>0.5</v>
      </c>
      <c r="G14" s="76"/>
      <c r="H14" s="80"/>
      <c r="I14" s="77"/>
    </row>
    <row r="15" spans="1:9" ht="30" customHeight="1" x14ac:dyDescent="0.25">
      <c r="A15" s="105"/>
      <c r="B15" s="106"/>
      <c r="C15" s="85">
        <f t="shared" si="0"/>
        <v>30930.999792680002</v>
      </c>
      <c r="D15" s="87"/>
      <c r="E15" s="65">
        <f>E14*Orçamento!K30</f>
        <v>15465.499896340001</v>
      </c>
      <c r="F15" s="65">
        <f>F14*Orçamento!K30</f>
        <v>15465.499896340001</v>
      </c>
      <c r="G15" s="78"/>
      <c r="H15" s="81"/>
      <c r="I15" s="79"/>
    </row>
    <row r="16" spans="1:9" ht="20.100000000000001" customHeight="1" x14ac:dyDescent="0.25">
      <c r="A16" s="105" t="s">
        <v>78</v>
      </c>
      <c r="B16" s="106" t="s">
        <v>79</v>
      </c>
      <c r="C16" s="63">
        <f t="shared" si="0"/>
        <v>1</v>
      </c>
      <c r="D16" s="86"/>
      <c r="E16" s="64">
        <v>0.5</v>
      </c>
      <c r="F16" s="64">
        <v>0.5</v>
      </c>
      <c r="G16" s="76"/>
      <c r="H16" s="80"/>
      <c r="I16" s="77"/>
    </row>
    <row r="17" spans="1:9" ht="30" customHeight="1" x14ac:dyDescent="0.25">
      <c r="A17" s="105"/>
      <c r="B17" s="106"/>
      <c r="C17" s="85">
        <f t="shared" si="0"/>
        <v>29425.913986559997</v>
      </c>
      <c r="D17" s="87"/>
      <c r="E17" s="65">
        <f>E16*Orçamento!K42</f>
        <v>14712.956993279999</v>
      </c>
      <c r="F17" s="65">
        <f>F16*Orçamento!K42</f>
        <v>14712.956993279999</v>
      </c>
      <c r="G17" s="78"/>
      <c r="H17" s="81"/>
      <c r="I17" s="79"/>
    </row>
    <row r="18" spans="1:9" ht="20.100000000000001" customHeight="1" x14ac:dyDescent="0.25">
      <c r="A18" s="105" t="s">
        <v>90</v>
      </c>
      <c r="B18" s="106" t="s">
        <v>91</v>
      </c>
      <c r="C18" s="63">
        <f t="shared" si="0"/>
        <v>1</v>
      </c>
      <c r="D18" s="76"/>
      <c r="E18" s="77"/>
      <c r="F18" s="64">
        <v>0.5</v>
      </c>
      <c r="G18" s="64">
        <v>0.5</v>
      </c>
      <c r="H18" s="76"/>
      <c r="I18" s="77"/>
    </row>
    <row r="19" spans="1:9" ht="30" customHeight="1" x14ac:dyDescent="0.25">
      <c r="A19" s="105"/>
      <c r="B19" s="106"/>
      <c r="C19" s="85">
        <f t="shared" si="0"/>
        <v>87281.6204</v>
      </c>
      <c r="D19" s="78"/>
      <c r="E19" s="79"/>
      <c r="F19" s="65">
        <f>F18*Orçamento!K49</f>
        <v>43640.8102</v>
      </c>
      <c r="G19" s="65">
        <f>G18*Orçamento!K49</f>
        <v>43640.8102</v>
      </c>
      <c r="H19" s="78"/>
      <c r="I19" s="79"/>
    </row>
    <row r="20" spans="1:9" ht="20.100000000000001" customHeight="1" x14ac:dyDescent="0.25">
      <c r="A20" s="105" t="s">
        <v>94</v>
      </c>
      <c r="B20" s="106" t="s">
        <v>95</v>
      </c>
      <c r="C20" s="63">
        <f t="shared" si="0"/>
        <v>1</v>
      </c>
      <c r="D20" s="76"/>
      <c r="E20" s="80"/>
      <c r="F20" s="77"/>
      <c r="G20" s="64">
        <v>0.5</v>
      </c>
      <c r="H20" s="64">
        <v>0.5</v>
      </c>
      <c r="I20" s="86"/>
    </row>
    <row r="21" spans="1:9" ht="30" customHeight="1" x14ac:dyDescent="0.25">
      <c r="A21" s="105"/>
      <c r="B21" s="106"/>
      <c r="C21" s="85">
        <f t="shared" si="0"/>
        <v>56992.159377920005</v>
      </c>
      <c r="D21" s="78"/>
      <c r="E21" s="81"/>
      <c r="F21" s="79"/>
      <c r="G21" s="65">
        <f>G20*Orçamento!K52</f>
        <v>28496.079688960002</v>
      </c>
      <c r="H21" s="65">
        <f>H20*Orçamento!K52</f>
        <v>28496.079688960002</v>
      </c>
      <c r="I21" s="87"/>
    </row>
    <row r="22" spans="1:9" ht="20.100000000000001" customHeight="1" x14ac:dyDescent="0.25">
      <c r="A22" s="105">
        <v>7</v>
      </c>
      <c r="B22" s="106" t="s">
        <v>115</v>
      </c>
      <c r="C22" s="63">
        <f t="shared" si="0"/>
        <v>1</v>
      </c>
      <c r="D22" s="76"/>
      <c r="E22" s="80"/>
      <c r="F22" s="77"/>
      <c r="G22" s="64">
        <v>0.25</v>
      </c>
      <c r="H22" s="64">
        <v>0.75</v>
      </c>
      <c r="I22" s="86"/>
    </row>
    <row r="23" spans="1:9" ht="30" customHeight="1" x14ac:dyDescent="0.25">
      <c r="A23" s="105"/>
      <c r="B23" s="106"/>
      <c r="C23" s="85">
        <f t="shared" si="0"/>
        <v>46341.055301320011</v>
      </c>
      <c r="D23" s="78"/>
      <c r="E23" s="81"/>
      <c r="F23" s="79"/>
      <c r="G23" s="65">
        <f>G22*Orçamento!K64</f>
        <v>11585.263825330003</v>
      </c>
      <c r="H23" s="65">
        <f>H22*Orçamento!K64</f>
        <v>34755.791475990009</v>
      </c>
      <c r="I23" s="87"/>
    </row>
    <row r="24" spans="1:9" ht="20.100000000000001" customHeight="1" x14ac:dyDescent="0.25">
      <c r="A24" s="105">
        <v>8</v>
      </c>
      <c r="B24" s="106" t="s">
        <v>133</v>
      </c>
      <c r="C24" s="63">
        <f t="shared" si="0"/>
        <v>1</v>
      </c>
      <c r="D24" s="76"/>
      <c r="E24" s="80"/>
      <c r="F24" s="80"/>
      <c r="G24" s="77"/>
      <c r="H24" s="64">
        <v>1</v>
      </c>
      <c r="I24" s="86"/>
    </row>
    <row r="25" spans="1:9" ht="30" customHeight="1" x14ac:dyDescent="0.25">
      <c r="A25" s="105"/>
      <c r="B25" s="106"/>
      <c r="C25" s="85">
        <f t="shared" si="0"/>
        <v>45008.151656000002</v>
      </c>
      <c r="D25" s="78"/>
      <c r="E25" s="81"/>
      <c r="F25" s="81"/>
      <c r="G25" s="79"/>
      <c r="H25" s="65">
        <f>H24*Orçamento!K74</f>
        <v>45008.151656000002</v>
      </c>
      <c r="I25" s="87"/>
    </row>
    <row r="26" spans="1:9" ht="20.100000000000001" customHeight="1" x14ac:dyDescent="0.25">
      <c r="A26" s="105">
        <v>9</v>
      </c>
      <c r="B26" s="106" t="s">
        <v>142</v>
      </c>
      <c r="C26" s="63">
        <f t="shared" si="0"/>
        <v>1</v>
      </c>
      <c r="D26" s="76"/>
      <c r="E26" s="80"/>
      <c r="F26" s="80"/>
      <c r="G26" s="77"/>
      <c r="H26" s="64">
        <v>0.5</v>
      </c>
      <c r="I26" s="64">
        <v>0.5</v>
      </c>
    </row>
    <row r="27" spans="1:9" ht="30" customHeight="1" x14ac:dyDescent="0.25">
      <c r="A27" s="105"/>
      <c r="B27" s="106"/>
      <c r="C27" s="85">
        <f t="shared" si="0"/>
        <v>20603.582488320004</v>
      </c>
      <c r="D27" s="78"/>
      <c r="E27" s="81"/>
      <c r="F27" s="81"/>
      <c r="G27" s="79"/>
      <c r="H27" s="65">
        <f>H26*Orçamento!K83</f>
        <v>10301.791244160002</v>
      </c>
      <c r="I27" s="66">
        <f>I26*Orçamento!K83</f>
        <v>10301.791244160002</v>
      </c>
    </row>
    <row r="28" spans="1:9" ht="20.100000000000001" customHeight="1" x14ac:dyDescent="0.25">
      <c r="A28" s="105">
        <v>10</v>
      </c>
      <c r="B28" s="106" t="s">
        <v>150</v>
      </c>
      <c r="C28" s="63">
        <f t="shared" si="0"/>
        <v>1</v>
      </c>
      <c r="D28" s="76"/>
      <c r="E28" s="77"/>
      <c r="F28" s="64">
        <v>0.2</v>
      </c>
      <c r="G28" s="64">
        <v>0.4</v>
      </c>
      <c r="H28" s="64">
        <v>0.4</v>
      </c>
      <c r="I28" s="86"/>
    </row>
    <row r="29" spans="1:9" ht="30" customHeight="1" x14ac:dyDescent="0.25">
      <c r="A29" s="105"/>
      <c r="B29" s="106"/>
      <c r="C29" s="85">
        <f t="shared" si="0"/>
        <v>26654.248140000003</v>
      </c>
      <c r="D29" s="78"/>
      <c r="E29" s="79"/>
      <c r="F29" s="65">
        <f>F28*Orçamento!K88</f>
        <v>5330.8496280000008</v>
      </c>
      <c r="G29" s="65">
        <f>G28*Orçamento!K88</f>
        <v>10661.699256000002</v>
      </c>
      <c r="H29" s="65">
        <f>H28*Orçamento!K88</f>
        <v>10661.699256000002</v>
      </c>
      <c r="I29" s="87"/>
    </row>
    <row r="30" spans="1:9" ht="20.100000000000001" customHeight="1" x14ac:dyDescent="0.25">
      <c r="A30" s="105">
        <v>11</v>
      </c>
      <c r="B30" s="106" t="s">
        <v>200</v>
      </c>
      <c r="C30" s="63">
        <f t="shared" si="0"/>
        <v>1</v>
      </c>
      <c r="D30" s="76"/>
      <c r="E30" s="77"/>
      <c r="F30" s="64">
        <v>0.5</v>
      </c>
      <c r="G30" s="64">
        <v>0.5</v>
      </c>
      <c r="H30" s="76"/>
      <c r="I30" s="77"/>
    </row>
    <row r="31" spans="1:9" ht="30" customHeight="1" x14ac:dyDescent="0.25">
      <c r="A31" s="105"/>
      <c r="B31" s="106"/>
      <c r="C31" s="85">
        <f t="shared" si="0"/>
        <v>4195.0744680000007</v>
      </c>
      <c r="D31" s="75"/>
      <c r="E31" s="79"/>
      <c r="F31" s="65">
        <f>F30*Orçamento!K114</f>
        <v>2097.5372340000004</v>
      </c>
      <c r="G31" s="65">
        <f>G30*Orçamento!K114</f>
        <v>2097.5372340000004</v>
      </c>
      <c r="H31" s="78"/>
      <c r="I31" s="79"/>
    </row>
    <row r="32" spans="1:9" ht="20.100000000000001" customHeight="1" x14ac:dyDescent="0.25">
      <c r="A32" s="105">
        <v>12</v>
      </c>
      <c r="B32" s="106" t="s">
        <v>229</v>
      </c>
      <c r="C32" s="63">
        <f t="shared" si="0"/>
        <v>1</v>
      </c>
      <c r="D32" s="76"/>
      <c r="E32" s="77"/>
      <c r="F32" s="64">
        <v>0.2</v>
      </c>
      <c r="G32" s="64">
        <v>0.4</v>
      </c>
      <c r="H32" s="64">
        <v>0.4</v>
      </c>
      <c r="I32" s="86"/>
    </row>
    <row r="33" spans="1:9" ht="30" customHeight="1" x14ac:dyDescent="0.25">
      <c r="A33" s="105"/>
      <c r="B33" s="106"/>
      <c r="C33" s="85">
        <f t="shared" si="0"/>
        <v>17536.077728000004</v>
      </c>
      <c r="D33" s="78"/>
      <c r="E33" s="79"/>
      <c r="F33" s="65">
        <f>F32*Orçamento!K130</f>
        <v>3507.215545600001</v>
      </c>
      <c r="G33" s="65">
        <f>G32*Orçamento!K130</f>
        <v>7014.4310912000019</v>
      </c>
      <c r="H33" s="65">
        <f>H32*Orçamento!K130</f>
        <v>7014.4310912000019</v>
      </c>
      <c r="I33" s="87"/>
    </row>
    <row r="34" spans="1:9" ht="20.100000000000001" customHeight="1" x14ac:dyDescent="0.25">
      <c r="A34" s="105">
        <v>13</v>
      </c>
      <c r="B34" s="106" t="s">
        <v>259</v>
      </c>
      <c r="C34" s="63">
        <f t="shared" si="0"/>
        <v>1</v>
      </c>
      <c r="D34" s="76"/>
      <c r="E34" s="77"/>
      <c r="F34" s="64">
        <v>0.25</v>
      </c>
      <c r="G34" s="64">
        <v>0.75</v>
      </c>
      <c r="H34" s="76"/>
      <c r="I34" s="77"/>
    </row>
    <row r="35" spans="1:9" ht="30" customHeight="1" x14ac:dyDescent="0.25">
      <c r="A35" s="105"/>
      <c r="B35" s="106"/>
      <c r="C35" s="85">
        <f t="shared" si="0"/>
        <v>16129.2679912</v>
      </c>
      <c r="D35" s="78"/>
      <c r="E35" s="79"/>
      <c r="F35" s="65">
        <f>F34*Orçamento!K146</f>
        <v>4032.3169978000001</v>
      </c>
      <c r="G35" s="65">
        <f>G34*Orçamento!K146</f>
        <v>12096.9509934</v>
      </c>
      <c r="H35" s="78"/>
      <c r="I35" s="79"/>
    </row>
    <row r="36" spans="1:9" ht="20.100000000000001" customHeight="1" x14ac:dyDescent="0.25">
      <c r="A36" s="105">
        <v>14</v>
      </c>
      <c r="B36" s="106" t="s">
        <v>277</v>
      </c>
      <c r="C36" s="63">
        <f t="shared" si="0"/>
        <v>1</v>
      </c>
      <c r="D36" s="76"/>
      <c r="E36" s="80"/>
      <c r="F36" s="80"/>
      <c r="G36" s="80"/>
      <c r="H36" s="77"/>
      <c r="I36" s="64">
        <v>1</v>
      </c>
    </row>
    <row r="37" spans="1:9" ht="30" customHeight="1" x14ac:dyDescent="0.25">
      <c r="A37" s="105"/>
      <c r="B37" s="106"/>
      <c r="C37" s="85">
        <f t="shared" si="0"/>
        <v>14370.206292000001</v>
      </c>
      <c r="D37" s="78"/>
      <c r="E37" s="81"/>
      <c r="F37" s="81"/>
      <c r="G37" s="81"/>
      <c r="H37" s="79"/>
      <c r="I37" s="66">
        <f>I36*Orçamento!K156</f>
        <v>14370.206292000001</v>
      </c>
    </row>
    <row r="38" spans="1:9" ht="20.100000000000001" customHeight="1" x14ac:dyDescent="0.25">
      <c r="A38" s="105">
        <v>16</v>
      </c>
      <c r="B38" s="106" t="s">
        <v>301</v>
      </c>
      <c r="C38" s="63">
        <f t="shared" si="0"/>
        <v>1</v>
      </c>
      <c r="D38" s="76"/>
      <c r="E38" s="80"/>
      <c r="F38" s="77"/>
      <c r="G38" s="64">
        <v>1</v>
      </c>
      <c r="H38" s="76"/>
      <c r="I38" s="77"/>
    </row>
    <row r="39" spans="1:9" ht="30" customHeight="1" x14ac:dyDescent="0.25">
      <c r="A39" s="105"/>
      <c r="B39" s="106"/>
      <c r="C39" s="85">
        <f t="shared" si="0"/>
        <v>64648.41066666667</v>
      </c>
      <c r="D39" s="78"/>
      <c r="E39" s="81"/>
      <c r="F39" s="79"/>
      <c r="G39" s="65">
        <f>G38*Orçamento!K165</f>
        <v>64648.41066666667</v>
      </c>
      <c r="H39" s="78"/>
      <c r="I39" s="79"/>
    </row>
    <row r="40" spans="1:9" ht="5.0999999999999996" customHeight="1" x14ac:dyDescent="0.25">
      <c r="B40" s="3"/>
      <c r="C40" s="67"/>
      <c r="D40" s="3"/>
      <c r="E40" s="3"/>
      <c r="F40" s="3"/>
      <c r="G40" s="3"/>
      <c r="H40" s="3"/>
      <c r="I40" s="3"/>
    </row>
    <row r="41" spans="1:9" ht="20.100000000000001" customHeight="1" x14ac:dyDescent="0.25">
      <c r="A41" s="107" t="s">
        <v>355</v>
      </c>
      <c r="B41" s="107"/>
      <c r="C41" s="68">
        <v>1</v>
      </c>
      <c r="D41" s="69">
        <f>(D42*C41)/C42</f>
        <v>7.8803844316310601E-2</v>
      </c>
      <c r="E41" s="69">
        <f t="shared" ref="E41:I41" si="1">(E42*D41)/D42</f>
        <v>6.042005070709059E-2</v>
      </c>
      <c r="F41" s="69">
        <f t="shared" si="1"/>
        <v>0.17776012636398805</v>
      </c>
      <c r="G41" s="69">
        <f t="shared" si="1"/>
        <v>0.36085945194323199</v>
      </c>
      <c r="H41" s="69">
        <f t="shared" si="1"/>
        <v>0.27276091483832027</v>
      </c>
      <c r="I41" s="69">
        <f t="shared" si="1"/>
        <v>4.9395611831058457E-2</v>
      </c>
    </row>
    <row r="42" spans="1:9" ht="20.100000000000001" customHeight="1" x14ac:dyDescent="0.25">
      <c r="A42" s="107"/>
      <c r="B42" s="107"/>
      <c r="C42" s="70">
        <f t="shared" ref="C42:I42" si="2">C11+C13+C15+C17+C19+C21+C23+C25+C27+C29+C31+C33+C35+C37+C39</f>
        <v>499477.51675882668</v>
      </c>
      <c r="D42" s="88">
        <f t="shared" si="2"/>
        <v>39360.748470159997</v>
      </c>
      <c r="E42" s="88">
        <f t="shared" si="2"/>
        <v>30178.45688962</v>
      </c>
      <c r="F42" s="88">
        <f t="shared" si="2"/>
        <v>88787.186495019996</v>
      </c>
      <c r="G42" s="88">
        <f t="shared" si="2"/>
        <v>180241.18295555669</v>
      </c>
      <c r="H42" s="88">
        <f t="shared" si="2"/>
        <v>136237.94441231003</v>
      </c>
      <c r="I42" s="88">
        <f t="shared" si="2"/>
        <v>24671.997536160001</v>
      </c>
    </row>
    <row r="43" spans="1:9" ht="15" customHeight="1" x14ac:dyDescent="0.25">
      <c r="A43" s="108" t="s">
        <v>356</v>
      </c>
      <c r="B43" s="109"/>
      <c r="C43" s="109"/>
      <c r="D43" s="110"/>
      <c r="E43" s="71"/>
      <c r="F43" s="71"/>
      <c r="G43" s="71"/>
      <c r="H43" s="71"/>
      <c r="I43" s="69">
        <f>I41+D41+F41+H41+G41+E41</f>
        <v>0.99999999999999989</v>
      </c>
    </row>
    <row r="44" spans="1:9" ht="30" customHeight="1" x14ac:dyDescent="0.25">
      <c r="A44" s="111"/>
      <c r="B44" s="112"/>
      <c r="C44" s="112"/>
      <c r="D44" s="113"/>
      <c r="E44" s="72"/>
      <c r="F44" s="72"/>
      <c r="G44" s="72"/>
      <c r="H44" s="72"/>
      <c r="I44" s="73">
        <f>D42+E42+F42+G42+H42+I42</f>
        <v>499477.51675882674</v>
      </c>
    </row>
    <row r="45" spans="1:9" x14ac:dyDescent="0.25">
      <c r="B45" s="3"/>
      <c r="C45" s="2"/>
    </row>
    <row r="48" spans="1:9" x14ac:dyDescent="0.25">
      <c r="I48" s="38" t="s">
        <v>304</v>
      </c>
    </row>
    <row r="49" spans="2:3" x14ac:dyDescent="0.25">
      <c r="B49" s="3"/>
      <c r="C49" s="2"/>
    </row>
  </sheetData>
  <mergeCells count="33">
    <mergeCell ref="A5:B5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41:B42"/>
    <mergeCell ref="A43:D44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8:A39"/>
    <mergeCell ref="B38:B39"/>
    <mergeCell ref="A34:A35"/>
    <mergeCell ref="B34:B35"/>
    <mergeCell ref="A36:A37"/>
    <mergeCell ref="B36:B37"/>
  </mergeCells>
  <pageMargins left="0.19685039370078741" right="0.19685039370078741" top="0.15748031496062992" bottom="0" header="0.31496062992125984" footer="0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BDI</vt:lpstr>
      <vt:lpstr>CRONOGRAMA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Helder</cp:lastModifiedBy>
  <cp:lastPrinted>2026-09-04T12:30:01Z</cp:lastPrinted>
  <dcterms:created xsi:type="dcterms:W3CDTF">2026-06-23T11:44:11Z</dcterms:created>
  <dcterms:modified xsi:type="dcterms:W3CDTF">2026-09-17T11:46:34Z</dcterms:modified>
  <cp:category>Sinapi Excel</cp:category>
</cp:coreProperties>
</file>