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1.13\Pub\Area de Troca\OBRAS MUNICIPAIS\SMOV\Drenagem R Tanque e Pain Filho\Trecho R Tanque trecho 01 rev 03 02.2026\"/>
    </mc:Choice>
  </mc:AlternateContent>
  <bookViews>
    <workbookView xWindow="0" yWindow="0" windowWidth="8025" windowHeight="9090" activeTab="1"/>
  </bookViews>
  <sheets>
    <sheet name="Drenagem trecho 2" sheetId="1" r:id="rId1"/>
    <sheet name="Drenagem trecho 1" sheetId="3" r:id="rId2"/>
  </sheets>
  <definedNames>
    <definedName name="_xlnm.Print_Area" localSheetId="1">'Drenagem trecho 1'!$A$125:$G$145</definedName>
    <definedName name="_xlnm.Print_Area" localSheetId="0">'Drenagem trecho 2'!$A$1:$F$146</definedName>
  </definedNames>
  <calcPr calcId="162913"/>
</workbook>
</file>

<file path=xl/calcChain.xml><?xml version="1.0" encoding="utf-8"?>
<calcChain xmlns="http://schemas.openxmlformats.org/spreadsheetml/2006/main">
  <c r="G14" i="1" l="1"/>
  <c r="G27" i="1"/>
  <c r="G44" i="1"/>
  <c r="G79" i="1"/>
  <c r="G92" i="1"/>
  <c r="G117" i="1"/>
  <c r="G143" i="1"/>
  <c r="D134" i="1"/>
  <c r="E134" i="1"/>
  <c r="G134" i="1" s="1"/>
  <c r="G14" i="3"/>
  <c r="G27" i="3"/>
  <c r="G44" i="3"/>
  <c r="G65" i="3"/>
  <c r="G78" i="3"/>
  <c r="G91" i="3"/>
  <c r="G109" i="3"/>
  <c r="G118" i="3"/>
  <c r="G121" i="3"/>
  <c r="B114" i="3" l="1"/>
  <c r="B139" i="1"/>
  <c r="I167" i="1"/>
  <c r="I165" i="1"/>
  <c r="I163" i="1"/>
  <c r="I161" i="1"/>
  <c r="I159" i="1"/>
  <c r="I157" i="1"/>
  <c r="I155" i="1"/>
  <c r="I153" i="1"/>
  <c r="M114" i="3" l="1"/>
  <c r="M112" i="3"/>
  <c r="B98" i="3"/>
  <c r="B124" i="1"/>
  <c r="E105" i="3"/>
  <c r="D105" i="3"/>
  <c r="H102" i="3"/>
  <c r="I102" i="3"/>
  <c r="J102" i="3"/>
  <c r="M102" i="3"/>
  <c r="M100" i="3"/>
  <c r="M98" i="3"/>
  <c r="M96" i="3"/>
  <c r="M94" i="3"/>
  <c r="F105" i="3" l="1"/>
  <c r="A81" i="3" l="1"/>
  <c r="E131" i="1"/>
  <c r="D131" i="1"/>
  <c r="L128" i="1"/>
  <c r="K128" i="1"/>
  <c r="K102" i="3" s="1"/>
  <c r="N102" i="3" s="1"/>
  <c r="D102" i="3" s="1"/>
  <c r="D103" i="3" s="1"/>
  <c r="A97" i="1"/>
  <c r="A95" i="1"/>
  <c r="M74" i="3"/>
  <c r="M72" i="3"/>
  <c r="M70" i="3"/>
  <c r="M68" i="3"/>
  <c r="M61" i="3"/>
  <c r="M59" i="3"/>
  <c r="M57" i="3"/>
  <c r="M55" i="3"/>
  <c r="M53" i="3"/>
  <c r="O53" i="3" s="1"/>
  <c r="E53" i="3" s="1"/>
  <c r="M51" i="3"/>
  <c r="M49" i="3"/>
  <c r="M47" i="3"/>
  <c r="M40" i="3"/>
  <c r="M38" i="3"/>
  <c r="M36" i="3"/>
  <c r="M34" i="3"/>
  <c r="M32" i="3"/>
  <c r="O32" i="3" s="1"/>
  <c r="E32" i="3" s="1"/>
  <c r="M30" i="3"/>
  <c r="M23" i="3"/>
  <c r="M21" i="3"/>
  <c r="M19" i="3"/>
  <c r="M17" i="3"/>
  <c r="M10" i="3"/>
  <c r="M8" i="3"/>
  <c r="L114" i="3"/>
  <c r="O114" i="3" s="1"/>
  <c r="E114" i="3" s="1"/>
  <c r="K114" i="3"/>
  <c r="N114" i="3" s="1"/>
  <c r="D114" i="3" s="1"/>
  <c r="N112" i="3"/>
  <c r="D112" i="3" s="1"/>
  <c r="L112" i="3"/>
  <c r="O112" i="3" s="1"/>
  <c r="E112" i="3" s="1"/>
  <c r="K112" i="3"/>
  <c r="L100" i="3"/>
  <c r="O100" i="3" s="1"/>
  <c r="E100" i="3" s="1"/>
  <c r="K100" i="3"/>
  <c r="N100" i="3" s="1"/>
  <c r="D100" i="3" s="1"/>
  <c r="O98" i="3"/>
  <c r="E98" i="3" s="1"/>
  <c r="L98" i="3"/>
  <c r="K98" i="3"/>
  <c r="N98" i="3" s="1"/>
  <c r="D98" i="3" s="1"/>
  <c r="L96" i="3"/>
  <c r="O96" i="3" s="1"/>
  <c r="E96" i="3" s="1"/>
  <c r="K96" i="3"/>
  <c r="N96" i="3" s="1"/>
  <c r="D96" i="3" s="1"/>
  <c r="L94" i="3"/>
  <c r="O94" i="3" s="1"/>
  <c r="E94" i="3" s="1"/>
  <c r="K94" i="3"/>
  <c r="N94" i="3" s="1"/>
  <c r="D94" i="3" s="1"/>
  <c r="L74" i="3"/>
  <c r="K74" i="3"/>
  <c r="L72" i="3"/>
  <c r="K72" i="3"/>
  <c r="L70" i="3"/>
  <c r="K70" i="3"/>
  <c r="L68" i="3"/>
  <c r="K68" i="3"/>
  <c r="L61" i="3"/>
  <c r="K61" i="3"/>
  <c r="L59" i="3"/>
  <c r="K59" i="3"/>
  <c r="L57" i="3"/>
  <c r="K57" i="3"/>
  <c r="L55" i="3"/>
  <c r="K55" i="3"/>
  <c r="L53" i="3"/>
  <c r="K53" i="3"/>
  <c r="L51" i="3"/>
  <c r="K51" i="3"/>
  <c r="L49" i="3"/>
  <c r="K49" i="3"/>
  <c r="L47" i="3"/>
  <c r="K47" i="3"/>
  <c r="L40" i="3"/>
  <c r="K40" i="3"/>
  <c r="L38" i="3"/>
  <c r="K38" i="3"/>
  <c r="L36" i="3"/>
  <c r="K36" i="3"/>
  <c r="L34" i="3"/>
  <c r="K34" i="3"/>
  <c r="L32" i="3"/>
  <c r="K32" i="3"/>
  <c r="L30" i="3"/>
  <c r="K30" i="3"/>
  <c r="L23" i="3"/>
  <c r="K23" i="3"/>
  <c r="L21" i="3"/>
  <c r="K21" i="3"/>
  <c r="L19" i="3"/>
  <c r="K19" i="3"/>
  <c r="L17" i="3"/>
  <c r="K17" i="3"/>
  <c r="L10" i="3"/>
  <c r="K10" i="3"/>
  <c r="L8" i="3"/>
  <c r="K8" i="3"/>
  <c r="M243" i="3"/>
  <c r="O243" i="3" s="1"/>
  <c r="E243" i="3" s="1"/>
  <c r="M205" i="3"/>
  <c r="M225" i="3" s="1"/>
  <c r="M221" i="3"/>
  <c r="O221" i="3" s="1"/>
  <c r="E221" i="3" s="1"/>
  <c r="M201" i="3"/>
  <c r="M223" i="3" s="1"/>
  <c r="M199" i="3"/>
  <c r="M192" i="3"/>
  <c r="N192" i="3" s="1"/>
  <c r="D192" i="3" s="1"/>
  <c r="M190" i="3"/>
  <c r="M188" i="3"/>
  <c r="M186" i="3"/>
  <c r="O186" i="3" s="1"/>
  <c r="E186" i="3" s="1"/>
  <c r="M184" i="3"/>
  <c r="M182" i="3"/>
  <c r="O207" i="3"/>
  <c r="E207" i="3" s="1"/>
  <c r="N203" i="3"/>
  <c r="D203" i="3" s="1"/>
  <c r="N201" i="3"/>
  <c r="D201" i="3" s="1"/>
  <c r="O175" i="3"/>
  <c r="E175" i="3" s="1"/>
  <c r="N171" i="3"/>
  <c r="D171" i="3" s="1"/>
  <c r="N169" i="3"/>
  <c r="D169" i="3" s="1"/>
  <c r="L357" i="3"/>
  <c r="K357" i="3"/>
  <c r="L355" i="3"/>
  <c r="K355" i="3"/>
  <c r="L353" i="3"/>
  <c r="K353" i="3"/>
  <c r="L351" i="3"/>
  <c r="K351" i="3"/>
  <c r="L349" i="3"/>
  <c r="K349" i="3"/>
  <c r="L347" i="3"/>
  <c r="K347" i="3"/>
  <c r="L339" i="3"/>
  <c r="K339" i="3"/>
  <c r="L337" i="3"/>
  <c r="K337" i="3"/>
  <c r="L335" i="3"/>
  <c r="K335" i="3"/>
  <c r="L333" i="3"/>
  <c r="K333" i="3"/>
  <c r="L331" i="3"/>
  <c r="K331" i="3"/>
  <c r="L329" i="3"/>
  <c r="K329" i="3"/>
  <c r="L321" i="3"/>
  <c r="K321" i="3"/>
  <c r="L319" i="3"/>
  <c r="K319" i="3"/>
  <c r="L317" i="3"/>
  <c r="K317" i="3"/>
  <c r="L315" i="3"/>
  <c r="K315" i="3"/>
  <c r="L313" i="3"/>
  <c r="K313" i="3"/>
  <c r="L311" i="3"/>
  <c r="K311" i="3"/>
  <c r="L303" i="3"/>
  <c r="K303" i="3"/>
  <c r="L301" i="3"/>
  <c r="K301" i="3"/>
  <c r="L299" i="3"/>
  <c r="K299" i="3"/>
  <c r="L297" i="3"/>
  <c r="K297" i="3"/>
  <c r="L295" i="3"/>
  <c r="K295" i="3"/>
  <c r="L293" i="3"/>
  <c r="K293" i="3"/>
  <c r="L285" i="3"/>
  <c r="K285" i="3"/>
  <c r="L283" i="3"/>
  <c r="K283" i="3"/>
  <c r="L281" i="3"/>
  <c r="K281" i="3"/>
  <c r="L279" i="3"/>
  <c r="K279" i="3"/>
  <c r="L277" i="3"/>
  <c r="K277" i="3"/>
  <c r="L275" i="3"/>
  <c r="K275" i="3"/>
  <c r="L267" i="3"/>
  <c r="K267" i="3"/>
  <c r="L265" i="3"/>
  <c r="K265" i="3"/>
  <c r="L263" i="3"/>
  <c r="K263" i="3"/>
  <c r="L261" i="3"/>
  <c r="K261" i="3"/>
  <c r="L259" i="3"/>
  <c r="K259" i="3"/>
  <c r="L257" i="3"/>
  <c r="K257" i="3"/>
  <c r="L249" i="3"/>
  <c r="K249" i="3"/>
  <c r="L247" i="3"/>
  <c r="K247" i="3"/>
  <c r="L245" i="3"/>
  <c r="K245" i="3"/>
  <c r="L243" i="3"/>
  <c r="K243" i="3"/>
  <c r="L241" i="3"/>
  <c r="K241" i="3"/>
  <c r="L239" i="3"/>
  <c r="K239" i="3"/>
  <c r="L231" i="3"/>
  <c r="K231" i="3"/>
  <c r="L229" i="3"/>
  <c r="K229" i="3"/>
  <c r="L227" i="3"/>
  <c r="K227" i="3"/>
  <c r="L225" i="3"/>
  <c r="K225" i="3"/>
  <c r="L223" i="3"/>
  <c r="K223" i="3"/>
  <c r="L221" i="3"/>
  <c r="K221" i="3"/>
  <c r="L213" i="3"/>
  <c r="K213" i="3"/>
  <c r="L211" i="3"/>
  <c r="K211" i="3"/>
  <c r="L209" i="3"/>
  <c r="K209" i="3"/>
  <c r="L207" i="3"/>
  <c r="K207" i="3"/>
  <c r="N207" i="3" s="1"/>
  <c r="D207" i="3" s="1"/>
  <c r="L205" i="3"/>
  <c r="O205" i="3" s="1"/>
  <c r="E205" i="3" s="1"/>
  <c r="K205" i="3"/>
  <c r="L203" i="3"/>
  <c r="O203" i="3" s="1"/>
  <c r="E203" i="3" s="1"/>
  <c r="K203" i="3"/>
  <c r="L201" i="3"/>
  <c r="O201" i="3" s="1"/>
  <c r="E201" i="3" s="1"/>
  <c r="K201" i="3"/>
  <c r="L199" i="3"/>
  <c r="K199" i="3"/>
  <c r="L192" i="3"/>
  <c r="K192" i="3"/>
  <c r="L190" i="3"/>
  <c r="K190" i="3"/>
  <c r="L188" i="3"/>
  <c r="K188" i="3"/>
  <c r="L186" i="3"/>
  <c r="K186" i="3"/>
  <c r="L184" i="3"/>
  <c r="K184" i="3"/>
  <c r="L182" i="3"/>
  <c r="K182" i="3"/>
  <c r="L175" i="3"/>
  <c r="K175" i="3"/>
  <c r="N175" i="3" s="1"/>
  <c r="D175" i="3" s="1"/>
  <c r="L173" i="3"/>
  <c r="O173" i="3" s="1"/>
  <c r="E173" i="3" s="1"/>
  <c r="K173" i="3"/>
  <c r="N173" i="3" s="1"/>
  <c r="D173" i="3" s="1"/>
  <c r="L171" i="3"/>
  <c r="O171" i="3" s="1"/>
  <c r="E171" i="3" s="1"/>
  <c r="K171" i="3"/>
  <c r="L169" i="3"/>
  <c r="O169" i="3" s="1"/>
  <c r="E169" i="3" s="1"/>
  <c r="K169" i="3"/>
  <c r="L167" i="3"/>
  <c r="K167" i="3"/>
  <c r="O167" i="3"/>
  <c r="E167" i="3" s="1"/>
  <c r="N167" i="3"/>
  <c r="D167" i="3" s="1"/>
  <c r="O165" i="3"/>
  <c r="E165" i="3" s="1"/>
  <c r="L165" i="3"/>
  <c r="K165" i="3"/>
  <c r="N165" i="3" s="1"/>
  <c r="D165" i="3" s="1"/>
  <c r="K30" i="1"/>
  <c r="B84" i="1"/>
  <c r="L139" i="1"/>
  <c r="O139" i="1" s="1"/>
  <c r="E139" i="1" s="1"/>
  <c r="K139" i="1"/>
  <c r="L137" i="1"/>
  <c r="O137" i="1" s="1"/>
  <c r="E137" i="1" s="1"/>
  <c r="K137" i="1"/>
  <c r="L126" i="1"/>
  <c r="K126" i="1"/>
  <c r="L124" i="1"/>
  <c r="K124" i="1"/>
  <c r="L122" i="1"/>
  <c r="K122" i="1"/>
  <c r="L120" i="1"/>
  <c r="O120" i="1" s="1"/>
  <c r="E120" i="1" s="1"/>
  <c r="K120" i="1"/>
  <c r="L88" i="1"/>
  <c r="O88" i="1" s="1"/>
  <c r="E88" i="1" s="1"/>
  <c r="K88" i="1"/>
  <c r="L86" i="1"/>
  <c r="O86" i="1" s="1"/>
  <c r="E86" i="1" s="1"/>
  <c r="K86" i="1"/>
  <c r="L82" i="1"/>
  <c r="O82" i="1" s="1"/>
  <c r="E82" i="1" s="1"/>
  <c r="K82" i="1"/>
  <c r="N82" i="1" s="1"/>
  <c r="D82" i="1" s="1"/>
  <c r="L75" i="1"/>
  <c r="K75" i="1"/>
  <c r="L73" i="1"/>
  <c r="K73" i="1"/>
  <c r="L71" i="1"/>
  <c r="K71" i="1"/>
  <c r="L69" i="1"/>
  <c r="O69" i="1" s="1"/>
  <c r="E69" i="1" s="1"/>
  <c r="K69" i="1"/>
  <c r="L67" i="1"/>
  <c r="O67" i="1" s="1"/>
  <c r="E67" i="1" s="1"/>
  <c r="K67" i="1"/>
  <c r="L65" i="1"/>
  <c r="O65" i="1" s="1"/>
  <c r="E65" i="1" s="1"/>
  <c r="K65" i="1"/>
  <c r="N65" i="1" s="1"/>
  <c r="D65" i="1" s="1"/>
  <c r="L63" i="1"/>
  <c r="O63" i="1" s="1"/>
  <c r="E63" i="1" s="1"/>
  <c r="K63" i="1"/>
  <c r="N63" i="1" s="1"/>
  <c r="D63" i="1" s="1"/>
  <c r="L61" i="1"/>
  <c r="O61" i="1" s="1"/>
  <c r="E61" i="1" s="1"/>
  <c r="K61" i="1"/>
  <c r="L59" i="1"/>
  <c r="K59" i="1"/>
  <c r="L57" i="1"/>
  <c r="O57" i="1" s="1"/>
  <c r="E57" i="1" s="1"/>
  <c r="K57" i="1"/>
  <c r="N57" i="1" s="1"/>
  <c r="D57" i="1" s="1"/>
  <c r="L55" i="1"/>
  <c r="O55" i="1" s="1"/>
  <c r="E55" i="1" s="1"/>
  <c r="K55" i="1"/>
  <c r="L53" i="1"/>
  <c r="O53" i="1" s="1"/>
  <c r="E53" i="1" s="1"/>
  <c r="K53" i="1"/>
  <c r="L51" i="1"/>
  <c r="K51" i="1"/>
  <c r="L49" i="1"/>
  <c r="O49" i="1" s="1"/>
  <c r="E49" i="1" s="1"/>
  <c r="K49" i="1"/>
  <c r="L47" i="1"/>
  <c r="K47" i="1"/>
  <c r="L40" i="1"/>
  <c r="O40" i="1" s="1"/>
  <c r="E40" i="1" s="1"/>
  <c r="K40" i="1"/>
  <c r="L38" i="1"/>
  <c r="O38" i="1" s="1"/>
  <c r="E38" i="1" s="1"/>
  <c r="K38" i="1"/>
  <c r="L36" i="1"/>
  <c r="O36" i="1" s="1"/>
  <c r="E36" i="1" s="1"/>
  <c r="K36" i="1"/>
  <c r="L34" i="1"/>
  <c r="O34" i="1" s="1"/>
  <c r="E34" i="1" s="1"/>
  <c r="K34" i="1"/>
  <c r="N34" i="1" s="1"/>
  <c r="D34" i="1" s="1"/>
  <c r="L32" i="1"/>
  <c r="O32" i="1" s="1"/>
  <c r="E32" i="1" s="1"/>
  <c r="K32" i="1"/>
  <c r="L30" i="1"/>
  <c r="O30" i="1" s="1"/>
  <c r="E30" i="1" s="1"/>
  <c r="L23" i="1"/>
  <c r="K23" i="1"/>
  <c r="L21" i="1"/>
  <c r="O21" i="1" s="1"/>
  <c r="E21" i="1" s="1"/>
  <c r="K21" i="1"/>
  <c r="N21" i="1" s="1"/>
  <c r="D21" i="1" s="1"/>
  <c r="L19" i="1"/>
  <c r="K19" i="1"/>
  <c r="N19" i="1" s="1"/>
  <c r="D19" i="1" s="1"/>
  <c r="L17" i="1"/>
  <c r="K17" i="1"/>
  <c r="L10" i="1"/>
  <c r="O10" i="1" s="1"/>
  <c r="E10" i="1" s="1"/>
  <c r="K10" i="1"/>
  <c r="N10" i="1" s="1"/>
  <c r="D10" i="1" s="1"/>
  <c r="N139" i="1"/>
  <c r="D139" i="1" s="1"/>
  <c r="N137" i="1"/>
  <c r="D137" i="1" s="1"/>
  <c r="O126" i="1"/>
  <c r="E126" i="1" s="1"/>
  <c r="N126" i="1"/>
  <c r="D126" i="1" s="1"/>
  <c r="O124" i="1"/>
  <c r="E124" i="1" s="1"/>
  <c r="N124" i="1"/>
  <c r="D124" i="1" s="1"/>
  <c r="O122" i="1"/>
  <c r="E122" i="1" s="1"/>
  <c r="N122" i="1"/>
  <c r="D122" i="1" s="1"/>
  <c r="N120" i="1"/>
  <c r="D120" i="1" s="1"/>
  <c r="N88" i="1"/>
  <c r="D88" i="1" s="1"/>
  <c r="N86" i="1"/>
  <c r="D86" i="1" s="1"/>
  <c r="O75" i="1"/>
  <c r="E75" i="1" s="1"/>
  <c r="N75" i="1"/>
  <c r="D75" i="1" s="1"/>
  <c r="O73" i="1"/>
  <c r="E73" i="1" s="1"/>
  <c r="N73" i="1"/>
  <c r="D73" i="1" s="1"/>
  <c r="O71" i="1"/>
  <c r="E71" i="1" s="1"/>
  <c r="N71" i="1"/>
  <c r="D71" i="1" s="1"/>
  <c r="N69" i="1"/>
  <c r="D69" i="1" s="1"/>
  <c r="N67" i="1"/>
  <c r="D67" i="1" s="1"/>
  <c r="N61" i="1"/>
  <c r="D61" i="1" s="1"/>
  <c r="O59" i="1"/>
  <c r="E59" i="1" s="1"/>
  <c r="N59" i="1"/>
  <c r="D59" i="1" s="1"/>
  <c r="N55" i="1"/>
  <c r="D55" i="1" s="1"/>
  <c r="N53" i="1"/>
  <c r="D53" i="1" s="1"/>
  <c r="O51" i="1"/>
  <c r="E51" i="1" s="1"/>
  <c r="N51" i="1"/>
  <c r="D51" i="1" s="1"/>
  <c r="N49" i="1"/>
  <c r="D49" i="1" s="1"/>
  <c r="O47" i="1"/>
  <c r="E47" i="1" s="1"/>
  <c r="N47" i="1"/>
  <c r="D47" i="1" s="1"/>
  <c r="N40" i="1"/>
  <c r="D40" i="1" s="1"/>
  <c r="N38" i="1"/>
  <c r="D38" i="1" s="1"/>
  <c r="N36" i="1"/>
  <c r="D36" i="1" s="1"/>
  <c r="N32" i="1"/>
  <c r="D32" i="1" s="1"/>
  <c r="N30" i="1"/>
  <c r="D30" i="1" s="1"/>
  <c r="O23" i="1"/>
  <c r="E23" i="1" s="1"/>
  <c r="N23" i="1"/>
  <c r="D23" i="1" s="1"/>
  <c r="O19" i="1"/>
  <c r="E19" i="1" s="1"/>
  <c r="O17" i="1"/>
  <c r="E17" i="1" s="1"/>
  <c r="N17" i="1"/>
  <c r="D17" i="1" s="1"/>
  <c r="L8" i="1"/>
  <c r="O8" i="1" s="1"/>
  <c r="E8" i="1" s="1"/>
  <c r="K8" i="1"/>
  <c r="N8" i="1" s="1"/>
  <c r="D8" i="1" s="1"/>
  <c r="O223" i="3" l="1"/>
  <c r="E223" i="3" s="1"/>
  <c r="M241" i="3"/>
  <c r="O241" i="3"/>
  <c r="E241" i="3" s="1"/>
  <c r="N261" i="3"/>
  <c r="D261" i="3" s="1"/>
  <c r="N188" i="3"/>
  <c r="D188" i="3" s="1"/>
  <c r="N190" i="3"/>
  <c r="D190" i="3" s="1"/>
  <c r="N34" i="3"/>
  <c r="D34" i="3" s="1"/>
  <c r="N55" i="3"/>
  <c r="D55" i="3" s="1"/>
  <c r="O199" i="3"/>
  <c r="E199" i="3" s="1"/>
  <c r="N17" i="3"/>
  <c r="D17" i="3" s="1"/>
  <c r="O38" i="3"/>
  <c r="E38" i="3" s="1"/>
  <c r="N59" i="3"/>
  <c r="D59" i="3" s="1"/>
  <c r="O40" i="3"/>
  <c r="E40" i="3" s="1"/>
  <c r="N36" i="3"/>
  <c r="D36" i="3" s="1"/>
  <c r="N182" i="3"/>
  <c r="D182" i="3" s="1"/>
  <c r="M209" i="3"/>
  <c r="O21" i="3"/>
  <c r="E21" i="3" s="1"/>
  <c r="O47" i="3"/>
  <c r="E47" i="3" s="1"/>
  <c r="N57" i="3"/>
  <c r="D57" i="3" s="1"/>
  <c r="N205" i="3"/>
  <c r="D205" i="3" s="1"/>
  <c r="O184" i="3"/>
  <c r="E184" i="3" s="1"/>
  <c r="M211" i="3"/>
  <c r="M239" i="3"/>
  <c r="M261" i="3"/>
  <c r="N23" i="3"/>
  <c r="D23" i="3" s="1"/>
  <c r="M213" i="3"/>
  <c r="N30" i="3"/>
  <c r="D30" i="3" s="1"/>
  <c r="N51" i="3"/>
  <c r="D51" i="3" s="1"/>
  <c r="N72" i="3"/>
  <c r="D72" i="3" s="1"/>
  <c r="F103" i="3"/>
  <c r="O128" i="1"/>
  <c r="E128" i="1" s="1"/>
  <c r="E129" i="1" s="1"/>
  <c r="L102" i="3"/>
  <c r="O102" i="3" s="1"/>
  <c r="E102" i="3" s="1"/>
  <c r="E103" i="3" s="1"/>
  <c r="N128" i="1"/>
  <c r="D128" i="1" s="1"/>
  <c r="D129" i="1" s="1"/>
  <c r="F129" i="1"/>
  <c r="F131" i="1"/>
  <c r="O8" i="3"/>
  <c r="E8" i="3" s="1"/>
  <c r="O55" i="3"/>
  <c r="E55" i="3" s="1"/>
  <c r="O57" i="3"/>
  <c r="E57" i="3" s="1"/>
  <c r="N8" i="3"/>
  <c r="D8" i="3" s="1"/>
  <c r="N47" i="3"/>
  <c r="D47" i="3" s="1"/>
  <c r="O36" i="3"/>
  <c r="E36" i="3" s="1"/>
  <c r="N10" i="3"/>
  <c r="D10" i="3" s="1"/>
  <c r="N21" i="3"/>
  <c r="D21" i="3" s="1"/>
  <c r="N61" i="3"/>
  <c r="D61" i="3" s="1"/>
  <c r="O19" i="3"/>
  <c r="E19" i="3" s="1"/>
  <c r="O34" i="3"/>
  <c r="E34" i="3" s="1"/>
  <c r="O10" i="3"/>
  <c r="E10" i="3" s="1"/>
  <c r="N53" i="3"/>
  <c r="D53" i="3" s="1"/>
  <c r="N32" i="3"/>
  <c r="D32" i="3" s="1"/>
  <c r="O49" i="3"/>
  <c r="E49" i="3" s="1"/>
  <c r="N40" i="3"/>
  <c r="D40" i="3" s="1"/>
  <c r="N70" i="3"/>
  <c r="D70" i="3" s="1"/>
  <c r="O23" i="3"/>
  <c r="E23" i="3" s="1"/>
  <c r="O70" i="3"/>
  <c r="E70" i="3" s="1"/>
  <c r="O17" i="3"/>
  <c r="E17" i="3" s="1"/>
  <c r="O30" i="3"/>
  <c r="E30" i="3" s="1"/>
  <c r="N38" i="3"/>
  <c r="D38" i="3" s="1"/>
  <c r="O59" i="3"/>
  <c r="E59" i="3" s="1"/>
  <c r="N19" i="3"/>
  <c r="D19" i="3" s="1"/>
  <c r="O51" i="3"/>
  <c r="E51" i="3" s="1"/>
  <c r="O61" i="3"/>
  <c r="E61" i="3" s="1"/>
  <c r="O74" i="3"/>
  <c r="E74" i="3" s="1"/>
  <c r="N74" i="3"/>
  <c r="D74" i="3" s="1"/>
  <c r="O72" i="3"/>
  <c r="E72" i="3" s="1"/>
  <c r="N68" i="3"/>
  <c r="D68" i="3" s="1"/>
  <c r="O68" i="3"/>
  <c r="E68" i="3" s="1"/>
  <c r="N49" i="3"/>
  <c r="D49" i="3" s="1"/>
  <c r="N243" i="3"/>
  <c r="D243" i="3" s="1"/>
  <c r="N225" i="3"/>
  <c r="D225" i="3" s="1"/>
  <c r="O225" i="3"/>
  <c r="E225" i="3" s="1"/>
  <c r="N223" i="3"/>
  <c r="D223" i="3" s="1"/>
  <c r="N221" i="3"/>
  <c r="D221" i="3" s="1"/>
  <c r="N209" i="3"/>
  <c r="D209" i="3" s="1"/>
  <c r="N199" i="3"/>
  <c r="D199" i="3" s="1"/>
  <c r="O192" i="3"/>
  <c r="E192" i="3" s="1"/>
  <c r="O190" i="3"/>
  <c r="E190" i="3" s="1"/>
  <c r="O188" i="3"/>
  <c r="E188" i="3" s="1"/>
  <c r="N186" i="3"/>
  <c r="D186" i="3" s="1"/>
  <c r="N184" i="3"/>
  <c r="D184" i="3" s="1"/>
  <c r="O182" i="3"/>
  <c r="E182" i="3" s="1"/>
  <c r="O239" i="3" l="1"/>
  <c r="E239" i="3" s="1"/>
  <c r="M257" i="3"/>
  <c r="N239" i="3"/>
  <c r="D239" i="3" s="1"/>
  <c r="O211" i="3"/>
  <c r="E211" i="3" s="1"/>
  <c r="M229" i="3"/>
  <c r="N211" i="3"/>
  <c r="D211" i="3" s="1"/>
  <c r="M259" i="3"/>
  <c r="N241" i="3"/>
  <c r="D241" i="3" s="1"/>
  <c r="M231" i="3"/>
  <c r="N213" i="3"/>
  <c r="D213" i="3" s="1"/>
  <c r="M279" i="3"/>
  <c r="O261" i="3"/>
  <c r="E261" i="3" s="1"/>
  <c r="O209" i="3"/>
  <c r="E209" i="3" s="1"/>
  <c r="M227" i="3"/>
  <c r="O213" i="3"/>
  <c r="E213" i="3" s="1"/>
  <c r="A141" i="3"/>
  <c r="A139" i="3"/>
  <c r="A137" i="3"/>
  <c r="A135" i="3"/>
  <c r="A133" i="3"/>
  <c r="A131" i="3"/>
  <c r="A129" i="3"/>
  <c r="A127" i="3"/>
  <c r="G142" i="3"/>
  <c r="G140" i="3"/>
  <c r="G138" i="3"/>
  <c r="G136" i="3"/>
  <c r="G134" i="3"/>
  <c r="G132" i="3"/>
  <c r="G130" i="3"/>
  <c r="G128" i="3"/>
  <c r="A166" i="1"/>
  <c r="A164" i="1"/>
  <c r="A162" i="1"/>
  <c r="A160" i="1"/>
  <c r="A158" i="1"/>
  <c r="A156" i="1"/>
  <c r="A154" i="1"/>
  <c r="A152" i="1"/>
  <c r="O279" i="3" l="1"/>
  <c r="E279" i="3" s="1"/>
  <c r="M297" i="3"/>
  <c r="N279" i="3"/>
  <c r="D279" i="3" s="1"/>
  <c r="O259" i="3"/>
  <c r="E259" i="3" s="1"/>
  <c r="M277" i="3"/>
  <c r="N259" i="3"/>
  <c r="D259" i="3" s="1"/>
  <c r="N227" i="3"/>
  <c r="D227" i="3" s="1"/>
  <c r="M245" i="3"/>
  <c r="O227" i="3"/>
  <c r="E227" i="3" s="1"/>
  <c r="M247" i="3"/>
  <c r="N229" i="3"/>
  <c r="D229" i="3" s="1"/>
  <c r="O229" i="3"/>
  <c r="E229" i="3" s="1"/>
  <c r="M275" i="3"/>
  <c r="O257" i="3"/>
  <c r="E257" i="3" s="1"/>
  <c r="N257" i="3"/>
  <c r="D257" i="3" s="1"/>
  <c r="M249" i="3"/>
  <c r="N231" i="3"/>
  <c r="D231" i="3" s="1"/>
  <c r="O231" i="3"/>
  <c r="E231" i="3" s="1"/>
  <c r="E115" i="3"/>
  <c r="E99" i="3"/>
  <c r="A113" i="1"/>
  <c r="A114" i="1"/>
  <c r="A111" i="1"/>
  <c r="A112" i="1"/>
  <c r="A109" i="1"/>
  <c r="A110" i="1"/>
  <c r="A107" i="1"/>
  <c r="A108" i="1"/>
  <c r="A105" i="1"/>
  <c r="A106" i="1"/>
  <c r="A103" i="1"/>
  <c r="A104" i="1"/>
  <c r="A102" i="1"/>
  <c r="A101" i="1"/>
  <c r="A100" i="1"/>
  <c r="A99" i="1"/>
  <c r="B357" i="3"/>
  <c r="B351" i="3"/>
  <c r="B349" i="3"/>
  <c r="B339" i="3"/>
  <c r="B333" i="3"/>
  <c r="B331" i="3"/>
  <c r="B321" i="3"/>
  <c r="B315" i="3"/>
  <c r="B313" i="3"/>
  <c r="B303" i="3"/>
  <c r="B297" i="3"/>
  <c r="B295" i="3"/>
  <c r="B285" i="3"/>
  <c r="B279" i="3"/>
  <c r="D280" i="3" s="1"/>
  <c r="B277" i="3"/>
  <c r="B267" i="3"/>
  <c r="B261" i="3"/>
  <c r="D262" i="3" s="1"/>
  <c r="B259" i="3"/>
  <c r="E260" i="3" s="1"/>
  <c r="E258" i="3"/>
  <c r="D258" i="3"/>
  <c r="B223" i="3"/>
  <c r="D224" i="3" s="1"/>
  <c r="B241" i="3"/>
  <c r="D242" i="3" s="1"/>
  <c r="B249" i="3"/>
  <c r="B231" i="3"/>
  <c r="E232" i="3" s="1"/>
  <c r="B243" i="3"/>
  <c r="D244" i="3" s="1"/>
  <c r="E240" i="3"/>
  <c r="D240" i="3"/>
  <c r="B225" i="3"/>
  <c r="E226" i="3" s="1"/>
  <c r="E230" i="3"/>
  <c r="D230" i="3"/>
  <c r="E228" i="3"/>
  <c r="D228" i="3"/>
  <c r="F228" i="3" s="1"/>
  <c r="E222" i="3"/>
  <c r="D222" i="3"/>
  <c r="E88" i="3"/>
  <c r="D88" i="3"/>
  <c r="E214" i="3"/>
  <c r="D214" i="3"/>
  <c r="E212" i="3"/>
  <c r="D212" i="3"/>
  <c r="E210" i="3"/>
  <c r="D210" i="3"/>
  <c r="E208" i="3"/>
  <c r="D208" i="3"/>
  <c r="E206" i="3"/>
  <c r="D206" i="3"/>
  <c r="E204" i="3"/>
  <c r="D204" i="3"/>
  <c r="E202" i="3"/>
  <c r="D202" i="3"/>
  <c r="E200" i="3"/>
  <c r="D200" i="3"/>
  <c r="E193" i="3"/>
  <c r="D193" i="3"/>
  <c r="E191" i="3"/>
  <c r="D191" i="3"/>
  <c r="E189" i="3"/>
  <c r="D189" i="3"/>
  <c r="E187" i="3"/>
  <c r="D187" i="3"/>
  <c r="E185" i="3"/>
  <c r="D185" i="3"/>
  <c r="E183" i="3"/>
  <c r="D183" i="3"/>
  <c r="E176" i="3"/>
  <c r="D176" i="3"/>
  <c r="E174" i="3"/>
  <c r="D174" i="3"/>
  <c r="E172" i="3"/>
  <c r="D172" i="3"/>
  <c r="E170" i="3"/>
  <c r="D170" i="3"/>
  <c r="E168" i="3"/>
  <c r="D168" i="3"/>
  <c r="E166" i="3"/>
  <c r="D166" i="3"/>
  <c r="E113" i="3"/>
  <c r="D113" i="3"/>
  <c r="B100" i="3"/>
  <c r="D101" i="3" s="1"/>
  <c r="E97" i="3"/>
  <c r="D97" i="3"/>
  <c r="E95" i="3"/>
  <c r="D95" i="3"/>
  <c r="B74" i="3"/>
  <c r="E75" i="3" s="1"/>
  <c r="B72" i="3"/>
  <c r="E73" i="3" s="1"/>
  <c r="E62" i="3"/>
  <c r="D62" i="3"/>
  <c r="E60" i="3"/>
  <c r="D60" i="3"/>
  <c r="E58" i="3"/>
  <c r="D58" i="3"/>
  <c r="E56" i="3"/>
  <c r="D56" i="3"/>
  <c r="E54" i="3"/>
  <c r="D54" i="3"/>
  <c r="E52" i="3"/>
  <c r="D52" i="3"/>
  <c r="E50" i="3"/>
  <c r="D50" i="3"/>
  <c r="E48" i="3"/>
  <c r="D48" i="3"/>
  <c r="B40" i="3"/>
  <c r="E39" i="3"/>
  <c r="D39" i="3"/>
  <c r="E37" i="3"/>
  <c r="D37" i="3"/>
  <c r="B68" i="3"/>
  <c r="E33" i="3"/>
  <c r="D33" i="3"/>
  <c r="E31" i="3"/>
  <c r="D31" i="3"/>
  <c r="E24" i="3"/>
  <c r="D24" i="3"/>
  <c r="E22" i="3"/>
  <c r="D22" i="3"/>
  <c r="E20" i="3"/>
  <c r="D20" i="3"/>
  <c r="E18" i="3"/>
  <c r="D18" i="3"/>
  <c r="E11" i="3"/>
  <c r="D11" i="3"/>
  <c r="E9" i="3"/>
  <c r="D9" i="3"/>
  <c r="M267" i="3" l="1"/>
  <c r="O249" i="3"/>
  <c r="E249" i="3" s="1"/>
  <c r="E250" i="3" s="1"/>
  <c r="N249" i="3"/>
  <c r="D249" i="3" s="1"/>
  <c r="N245" i="3"/>
  <c r="D245" i="3" s="1"/>
  <c r="D246" i="3" s="1"/>
  <c r="M263" i="3"/>
  <c r="O245" i="3"/>
  <c r="E245" i="3" s="1"/>
  <c r="E246" i="3" s="1"/>
  <c r="F246" i="3" s="1"/>
  <c r="O275" i="3"/>
  <c r="E275" i="3" s="1"/>
  <c r="E276" i="3" s="1"/>
  <c r="M293" i="3"/>
  <c r="N275" i="3"/>
  <c r="D275" i="3" s="1"/>
  <c r="D276" i="3" s="1"/>
  <c r="N277" i="3"/>
  <c r="D277" i="3" s="1"/>
  <c r="D278" i="3" s="1"/>
  <c r="F278" i="3" s="1"/>
  <c r="M295" i="3"/>
  <c r="O277" i="3"/>
  <c r="E277" i="3" s="1"/>
  <c r="E278" i="3" s="1"/>
  <c r="O247" i="3"/>
  <c r="E247" i="3" s="1"/>
  <c r="E248" i="3" s="1"/>
  <c r="M265" i="3"/>
  <c r="N247" i="3"/>
  <c r="D247" i="3" s="1"/>
  <c r="D248" i="3" s="1"/>
  <c r="F248" i="3" s="1"/>
  <c r="N297" i="3"/>
  <c r="D297" i="3" s="1"/>
  <c r="D298" i="3" s="1"/>
  <c r="M315" i="3"/>
  <c r="O297" i="3"/>
  <c r="E297" i="3" s="1"/>
  <c r="E216" i="3"/>
  <c r="D65" i="3"/>
  <c r="E65" i="3"/>
  <c r="F88" i="3"/>
  <c r="F97" i="3"/>
  <c r="F189" i="3"/>
  <c r="F202" i="3"/>
  <c r="F210" i="3"/>
  <c r="F48" i="3"/>
  <c r="F9" i="3"/>
  <c r="F22" i="3"/>
  <c r="F258" i="3"/>
  <c r="F11" i="3"/>
  <c r="F208" i="3"/>
  <c r="E118" i="3"/>
  <c r="F54" i="3"/>
  <c r="D73" i="3"/>
  <c r="F73" i="3" s="1"/>
  <c r="F58" i="3"/>
  <c r="F95" i="3"/>
  <c r="F187" i="3"/>
  <c r="F200" i="3"/>
  <c r="F18" i="3"/>
  <c r="F24" i="3"/>
  <c r="F39" i="3"/>
  <c r="F52" i="3"/>
  <c r="F62" i="3"/>
  <c r="D178" i="3"/>
  <c r="D81" i="3" s="1"/>
  <c r="D82" i="3" s="1"/>
  <c r="D27" i="3"/>
  <c r="F31" i="3"/>
  <c r="F168" i="3"/>
  <c r="E178" i="3"/>
  <c r="E81" i="3" s="1"/>
  <c r="E82" i="3" s="1"/>
  <c r="E280" i="3"/>
  <c r="D14" i="3"/>
  <c r="E27" i="3"/>
  <c r="F170" i="3"/>
  <c r="F183" i="3"/>
  <c r="F191" i="3"/>
  <c r="F230" i="3"/>
  <c r="F56" i="3"/>
  <c r="F204" i="3"/>
  <c r="F212" i="3"/>
  <c r="F172" i="3"/>
  <c r="F185" i="3"/>
  <c r="D195" i="3"/>
  <c r="F276" i="3"/>
  <c r="E195" i="3"/>
  <c r="F37" i="3"/>
  <c r="F50" i="3"/>
  <c r="F166" i="3"/>
  <c r="F174" i="3"/>
  <c r="F206" i="3"/>
  <c r="F222" i="3"/>
  <c r="F240" i="3"/>
  <c r="E298" i="3"/>
  <c r="E262" i="3"/>
  <c r="F262" i="3" s="1"/>
  <c r="D260" i="3"/>
  <c r="F260" i="3" s="1"/>
  <c r="E224" i="3"/>
  <c r="E234" i="3" s="1"/>
  <c r="E99" i="1" s="1"/>
  <c r="E100" i="1" s="1"/>
  <c r="E242" i="3"/>
  <c r="F242" i="3" s="1"/>
  <c r="D232" i="3"/>
  <c r="F232" i="3" s="1"/>
  <c r="D250" i="3"/>
  <c r="E244" i="3"/>
  <c r="F244" i="3" s="1"/>
  <c r="D226" i="3"/>
  <c r="F226" i="3" s="1"/>
  <c r="D216" i="3"/>
  <c r="F20" i="3"/>
  <c r="F60" i="3"/>
  <c r="E14" i="3"/>
  <c r="D41" i="3"/>
  <c r="E41" i="3"/>
  <c r="D69" i="3"/>
  <c r="B70" i="3"/>
  <c r="E69" i="3"/>
  <c r="F33" i="3"/>
  <c r="E101" i="3"/>
  <c r="E109" i="3" s="1"/>
  <c r="F193" i="3"/>
  <c r="D115" i="3"/>
  <c r="D35" i="3"/>
  <c r="D75" i="3"/>
  <c r="F75" i="3" s="1"/>
  <c r="F113" i="3"/>
  <c r="E35" i="3"/>
  <c r="D99" i="3"/>
  <c r="F176" i="3"/>
  <c r="F214" i="3"/>
  <c r="D140" i="1"/>
  <c r="E138" i="1"/>
  <c r="E76" i="1"/>
  <c r="J84" i="1"/>
  <c r="I84" i="1"/>
  <c r="B126" i="1"/>
  <c r="D127" i="1" s="1"/>
  <c r="D138" i="1"/>
  <c r="E125" i="1"/>
  <c r="D76" i="1"/>
  <c r="B40" i="1"/>
  <c r="M333" i="3" l="1"/>
  <c r="O315" i="3"/>
  <c r="E315" i="3" s="1"/>
  <c r="E316" i="3" s="1"/>
  <c r="N315" i="3"/>
  <c r="D315" i="3" s="1"/>
  <c r="D316" i="3" s="1"/>
  <c r="F316" i="3" s="1"/>
  <c r="F250" i="3"/>
  <c r="O263" i="3"/>
  <c r="E263" i="3" s="1"/>
  <c r="E264" i="3" s="1"/>
  <c r="M281" i="3"/>
  <c r="N263" i="3"/>
  <c r="D263" i="3" s="1"/>
  <c r="D264" i="3" s="1"/>
  <c r="F264" i="3" s="1"/>
  <c r="O265" i="3"/>
  <c r="E265" i="3" s="1"/>
  <c r="E266" i="3" s="1"/>
  <c r="E270" i="3" s="1"/>
  <c r="E103" i="1" s="1"/>
  <c r="E104" i="1" s="1"/>
  <c r="M283" i="3"/>
  <c r="N265" i="3"/>
  <c r="D265" i="3" s="1"/>
  <c r="D266" i="3" s="1"/>
  <c r="N295" i="3"/>
  <c r="D295" i="3" s="1"/>
  <c r="D296" i="3" s="1"/>
  <c r="M313" i="3"/>
  <c r="O295" i="3"/>
  <c r="E295" i="3" s="1"/>
  <c r="E296" i="3" s="1"/>
  <c r="N267" i="3"/>
  <c r="D267" i="3" s="1"/>
  <c r="D268" i="3" s="1"/>
  <c r="D270" i="3" s="1"/>
  <c r="D103" i="1" s="1"/>
  <c r="D104" i="1" s="1"/>
  <c r="M285" i="3"/>
  <c r="O267" i="3"/>
  <c r="E267" i="3" s="1"/>
  <c r="E268" i="3" s="1"/>
  <c r="F298" i="3"/>
  <c r="O293" i="3"/>
  <c r="E293" i="3" s="1"/>
  <c r="E294" i="3" s="1"/>
  <c r="M311" i="3"/>
  <c r="N293" i="3"/>
  <c r="D293" i="3" s="1"/>
  <c r="D294" i="3" s="1"/>
  <c r="E85" i="3"/>
  <c r="E86" i="3" s="1"/>
  <c r="E97" i="1"/>
  <c r="E98" i="1" s="1"/>
  <c r="D85" i="3"/>
  <c r="D86" i="3" s="1"/>
  <c r="D97" i="1"/>
  <c r="D98" i="1" s="1"/>
  <c r="D83" i="3"/>
  <c r="D84" i="3" s="1"/>
  <c r="D95" i="1"/>
  <c r="D96" i="1" s="1"/>
  <c r="E83" i="3"/>
  <c r="E84" i="3" s="1"/>
  <c r="E95" i="1"/>
  <c r="E96" i="1" s="1"/>
  <c r="F99" i="3"/>
  <c r="D109" i="3"/>
  <c r="K84" i="1"/>
  <c r="N84" i="1" s="1"/>
  <c r="D84" i="1" s="1"/>
  <c r="L84" i="1"/>
  <c r="O84" i="1" s="1"/>
  <c r="E84" i="1" s="1"/>
  <c r="F82" i="3"/>
  <c r="D143" i="1"/>
  <c r="F65" i="3"/>
  <c r="F216" i="3"/>
  <c r="F97" i="1" s="1"/>
  <c r="E44" i="3"/>
  <c r="F14" i="3"/>
  <c r="F27" i="3"/>
  <c r="F195" i="3"/>
  <c r="F95" i="1" s="1"/>
  <c r="F280" i="3"/>
  <c r="D44" i="3"/>
  <c r="F178" i="3"/>
  <c r="F224" i="3"/>
  <c r="F234" i="3" s="1"/>
  <c r="E252" i="3"/>
  <c r="E101" i="1" s="1"/>
  <c r="E102" i="1" s="1"/>
  <c r="D234" i="3"/>
  <c r="D99" i="1" s="1"/>
  <c r="D100" i="1" s="1"/>
  <c r="F100" i="1" s="1"/>
  <c r="D252" i="3"/>
  <c r="D101" i="1" s="1"/>
  <c r="D102" i="1" s="1"/>
  <c r="F252" i="3"/>
  <c r="F115" i="3"/>
  <c r="F118" i="3" s="1"/>
  <c r="D118" i="3"/>
  <c r="F41" i="3"/>
  <c r="F101" i="3"/>
  <c r="F35" i="3"/>
  <c r="E71" i="3"/>
  <c r="E78" i="3" s="1"/>
  <c r="D71" i="3"/>
  <c r="F69" i="3"/>
  <c r="E127" i="1"/>
  <c r="F127" i="1" s="1"/>
  <c r="F138" i="1"/>
  <c r="E140" i="1"/>
  <c r="E143" i="1" s="1"/>
  <c r="F76" i="1"/>
  <c r="D125" i="1"/>
  <c r="N285" i="3" l="1"/>
  <c r="D285" i="3" s="1"/>
  <c r="D286" i="3" s="1"/>
  <c r="M303" i="3"/>
  <c r="O285" i="3"/>
  <c r="E285" i="3" s="1"/>
  <c r="E286" i="3" s="1"/>
  <c r="E288" i="3" s="1"/>
  <c r="E105" i="1" s="1"/>
  <c r="E106" i="1" s="1"/>
  <c r="O281" i="3"/>
  <c r="E281" i="3" s="1"/>
  <c r="E282" i="3" s="1"/>
  <c r="M299" i="3"/>
  <c r="N281" i="3"/>
  <c r="D281" i="3" s="1"/>
  <c r="D282" i="3" s="1"/>
  <c r="F294" i="3"/>
  <c r="M331" i="3"/>
  <c r="N313" i="3"/>
  <c r="D313" i="3" s="1"/>
  <c r="D314" i="3" s="1"/>
  <c r="O313" i="3"/>
  <c r="E313" i="3" s="1"/>
  <c r="E314" i="3" s="1"/>
  <c r="F268" i="3"/>
  <c r="F270" i="3" s="1"/>
  <c r="M329" i="3"/>
  <c r="N311" i="3"/>
  <c r="D311" i="3" s="1"/>
  <c r="D312" i="3" s="1"/>
  <c r="O311" i="3"/>
  <c r="E311" i="3" s="1"/>
  <c r="E312" i="3" s="1"/>
  <c r="F296" i="3"/>
  <c r="F266" i="3"/>
  <c r="M301" i="3"/>
  <c r="O283" i="3"/>
  <c r="E283" i="3" s="1"/>
  <c r="E284" i="3" s="1"/>
  <c r="N283" i="3"/>
  <c r="D283" i="3" s="1"/>
  <c r="D284" i="3" s="1"/>
  <c r="F284" i="3" s="1"/>
  <c r="O333" i="3"/>
  <c r="E333" i="3" s="1"/>
  <c r="E334" i="3" s="1"/>
  <c r="M351" i="3"/>
  <c r="N333" i="3"/>
  <c r="D333" i="3" s="1"/>
  <c r="D334" i="3" s="1"/>
  <c r="F86" i="3"/>
  <c r="F98" i="1"/>
  <c r="E91" i="3"/>
  <c r="E121" i="3" s="1"/>
  <c r="F96" i="1"/>
  <c r="F84" i="3"/>
  <c r="D91" i="3"/>
  <c r="F109" i="3"/>
  <c r="E139" i="3" s="1"/>
  <c r="F129" i="3"/>
  <c r="D129" i="3"/>
  <c r="E129" i="3"/>
  <c r="C129" i="3"/>
  <c r="F127" i="3"/>
  <c r="C127" i="3"/>
  <c r="E127" i="3"/>
  <c r="D127" i="3"/>
  <c r="F141" i="3"/>
  <c r="E141" i="3"/>
  <c r="D141" i="3"/>
  <c r="C141" i="3"/>
  <c r="F133" i="3"/>
  <c r="D133" i="3"/>
  <c r="E133" i="3"/>
  <c r="C133" i="3"/>
  <c r="F104" i="1"/>
  <c r="F102" i="1"/>
  <c r="F71" i="3"/>
  <c r="F78" i="3" s="1"/>
  <c r="D78" i="3"/>
  <c r="F44" i="3"/>
  <c r="F140" i="1"/>
  <c r="F143" i="1" s="1"/>
  <c r="F125" i="1"/>
  <c r="G129" i="3" l="1"/>
  <c r="O331" i="3"/>
  <c r="E331" i="3" s="1"/>
  <c r="E332" i="3" s="1"/>
  <c r="M349" i="3"/>
  <c r="N331" i="3"/>
  <c r="D331" i="3" s="1"/>
  <c r="D332" i="3" s="1"/>
  <c r="F332" i="3" s="1"/>
  <c r="F334" i="3"/>
  <c r="F282" i="3"/>
  <c r="O351" i="3"/>
  <c r="E351" i="3" s="1"/>
  <c r="E352" i="3" s="1"/>
  <c r="N351" i="3"/>
  <c r="D351" i="3" s="1"/>
  <c r="D352" i="3" s="1"/>
  <c r="F312" i="3"/>
  <c r="N299" i="3"/>
  <c r="D299" i="3" s="1"/>
  <c r="D300" i="3" s="1"/>
  <c r="M317" i="3"/>
  <c r="O299" i="3"/>
  <c r="E299" i="3" s="1"/>
  <c r="E300" i="3" s="1"/>
  <c r="M347" i="3"/>
  <c r="N329" i="3"/>
  <c r="D329" i="3" s="1"/>
  <c r="D330" i="3" s="1"/>
  <c r="O329" i="3"/>
  <c r="E329" i="3" s="1"/>
  <c r="E330" i="3" s="1"/>
  <c r="O303" i="3"/>
  <c r="E303" i="3" s="1"/>
  <c r="E304" i="3" s="1"/>
  <c r="E306" i="3" s="1"/>
  <c r="E107" i="1" s="1"/>
  <c r="E108" i="1" s="1"/>
  <c r="M321" i="3"/>
  <c r="N303" i="3"/>
  <c r="D303" i="3" s="1"/>
  <c r="D304" i="3" s="1"/>
  <c r="O301" i="3"/>
  <c r="E301" i="3" s="1"/>
  <c r="E302" i="3" s="1"/>
  <c r="M319" i="3"/>
  <c r="N301" i="3"/>
  <c r="D301" i="3" s="1"/>
  <c r="D302" i="3" s="1"/>
  <c r="F302" i="3" s="1"/>
  <c r="F314" i="3"/>
  <c r="F286" i="3"/>
  <c r="F288" i="3" s="1"/>
  <c r="D288" i="3"/>
  <c r="D105" i="1" s="1"/>
  <c r="D106" i="1" s="1"/>
  <c r="F106" i="1" s="1"/>
  <c r="H166" i="1"/>
  <c r="G166" i="1"/>
  <c r="F91" i="3"/>
  <c r="D137" i="3" s="1"/>
  <c r="D121" i="3"/>
  <c r="F139" i="3"/>
  <c r="D139" i="3"/>
  <c r="C139" i="3"/>
  <c r="G139" i="3" s="1"/>
  <c r="G133" i="3"/>
  <c r="D166" i="1"/>
  <c r="C166" i="1"/>
  <c r="F166" i="1"/>
  <c r="E166" i="1"/>
  <c r="F135" i="3"/>
  <c r="E135" i="3"/>
  <c r="D135" i="3"/>
  <c r="C135" i="3"/>
  <c r="G127" i="3"/>
  <c r="G141" i="3"/>
  <c r="F131" i="3"/>
  <c r="C131" i="3"/>
  <c r="E131" i="3"/>
  <c r="D131" i="3"/>
  <c r="O319" i="3" l="1"/>
  <c r="E319" i="3" s="1"/>
  <c r="E320" i="3" s="1"/>
  <c r="M337" i="3"/>
  <c r="N319" i="3"/>
  <c r="D319" i="3" s="1"/>
  <c r="D320" i="3" s="1"/>
  <c r="F320" i="3" s="1"/>
  <c r="M339" i="3"/>
  <c r="N321" i="3"/>
  <c r="D321" i="3" s="1"/>
  <c r="D322" i="3" s="1"/>
  <c r="O321" i="3"/>
  <c r="E321" i="3" s="1"/>
  <c r="E322" i="3" s="1"/>
  <c r="F352" i="3"/>
  <c r="F330" i="3"/>
  <c r="N347" i="3"/>
  <c r="D347" i="3" s="1"/>
  <c r="D348" i="3" s="1"/>
  <c r="O347" i="3"/>
  <c r="E347" i="3" s="1"/>
  <c r="E348" i="3" s="1"/>
  <c r="O317" i="3"/>
  <c r="E317" i="3" s="1"/>
  <c r="E318" i="3" s="1"/>
  <c r="M335" i="3"/>
  <c r="N317" i="3"/>
  <c r="D317" i="3" s="1"/>
  <c r="D318" i="3" s="1"/>
  <c r="N349" i="3"/>
  <c r="D349" i="3" s="1"/>
  <c r="D350" i="3" s="1"/>
  <c r="F350" i="3" s="1"/>
  <c r="O349" i="3"/>
  <c r="E349" i="3" s="1"/>
  <c r="E350" i="3" s="1"/>
  <c r="F304" i="3"/>
  <c r="F306" i="3" s="1"/>
  <c r="D306" i="3"/>
  <c r="D107" i="1" s="1"/>
  <c r="D108" i="1" s="1"/>
  <c r="F108" i="1" s="1"/>
  <c r="F300" i="3"/>
  <c r="I166" i="1"/>
  <c r="E137" i="3"/>
  <c r="E143" i="3" s="1"/>
  <c r="F121" i="3"/>
  <c r="C137" i="3"/>
  <c r="F137" i="3"/>
  <c r="F143" i="3" s="1"/>
  <c r="D143" i="3"/>
  <c r="G135" i="3"/>
  <c r="G131" i="3"/>
  <c r="F322" i="3" l="1"/>
  <c r="E324" i="3"/>
  <c r="E109" i="1" s="1"/>
  <c r="E110" i="1" s="1"/>
  <c r="F318" i="3"/>
  <c r="D324" i="3"/>
  <c r="D109" i="1" s="1"/>
  <c r="D110" i="1" s="1"/>
  <c r="F110" i="1" s="1"/>
  <c r="N335" i="3"/>
  <c r="D335" i="3" s="1"/>
  <c r="D336" i="3" s="1"/>
  <c r="M353" i="3"/>
  <c r="O335" i="3"/>
  <c r="E335" i="3" s="1"/>
  <c r="E336" i="3" s="1"/>
  <c r="M357" i="3"/>
  <c r="N339" i="3"/>
  <c r="D339" i="3" s="1"/>
  <c r="D340" i="3" s="1"/>
  <c r="O339" i="3"/>
  <c r="E339" i="3" s="1"/>
  <c r="E340" i="3" s="1"/>
  <c r="O337" i="3"/>
  <c r="E337" i="3" s="1"/>
  <c r="E338" i="3" s="1"/>
  <c r="M355" i="3"/>
  <c r="N337" i="3"/>
  <c r="D337" i="3" s="1"/>
  <c r="D338" i="3" s="1"/>
  <c r="F338" i="3" s="1"/>
  <c r="F348" i="3"/>
  <c r="G137" i="3"/>
  <c r="G145" i="3" s="1"/>
  <c r="C143" i="3"/>
  <c r="C145" i="3" s="1"/>
  <c r="D145" i="3" s="1"/>
  <c r="E145" i="3" s="1"/>
  <c r="F145" i="3" s="1"/>
  <c r="F336" i="3" l="1"/>
  <c r="O353" i="3"/>
  <c r="E353" i="3" s="1"/>
  <c r="E354" i="3" s="1"/>
  <c r="N353" i="3"/>
  <c r="D353" i="3" s="1"/>
  <c r="D354" i="3" s="1"/>
  <c r="F354" i="3" s="1"/>
  <c r="O355" i="3"/>
  <c r="E355" i="3" s="1"/>
  <c r="E356" i="3" s="1"/>
  <c r="N355" i="3"/>
  <c r="D355" i="3" s="1"/>
  <c r="D356" i="3" s="1"/>
  <c r="F356" i="3" s="1"/>
  <c r="O357" i="3"/>
  <c r="E357" i="3" s="1"/>
  <c r="E358" i="3" s="1"/>
  <c r="N357" i="3"/>
  <c r="D357" i="3" s="1"/>
  <c r="D358" i="3" s="1"/>
  <c r="E342" i="3"/>
  <c r="E111" i="1" s="1"/>
  <c r="E112" i="1" s="1"/>
  <c r="F340" i="3"/>
  <c r="F342" i="3" s="1"/>
  <c r="D342" i="3"/>
  <c r="D111" i="1" s="1"/>
  <c r="D112" i="1" s="1"/>
  <c r="F324" i="3"/>
  <c r="E123" i="1"/>
  <c r="D123" i="1"/>
  <c r="E121" i="1"/>
  <c r="D121" i="1"/>
  <c r="E89" i="1"/>
  <c r="D89" i="1"/>
  <c r="E87" i="1"/>
  <c r="D87" i="1"/>
  <c r="E85" i="1"/>
  <c r="D85" i="1"/>
  <c r="E83" i="1"/>
  <c r="D83" i="1"/>
  <c r="E74" i="1"/>
  <c r="D74" i="1"/>
  <c r="E72" i="1"/>
  <c r="D72" i="1"/>
  <c r="E70" i="1"/>
  <c r="D70" i="1"/>
  <c r="E68" i="1"/>
  <c r="D68" i="1"/>
  <c r="E66" i="1"/>
  <c r="D66" i="1"/>
  <c r="E64" i="1"/>
  <c r="D64" i="1"/>
  <c r="E62" i="1"/>
  <c r="D62" i="1"/>
  <c r="E60" i="1"/>
  <c r="D60" i="1"/>
  <c r="E58" i="1"/>
  <c r="D58" i="1"/>
  <c r="E56" i="1"/>
  <c r="D56" i="1"/>
  <c r="E54" i="1"/>
  <c r="D54" i="1"/>
  <c r="E52" i="1"/>
  <c r="D52" i="1"/>
  <c r="E50" i="1"/>
  <c r="D50" i="1"/>
  <c r="E48" i="1"/>
  <c r="D48" i="1"/>
  <c r="E41" i="1"/>
  <c r="D41" i="1"/>
  <c r="E39" i="1"/>
  <c r="D39" i="1"/>
  <c r="E37" i="1"/>
  <c r="D37" i="1"/>
  <c r="E35" i="1"/>
  <c r="D35" i="1"/>
  <c r="E33" i="1"/>
  <c r="D33" i="1"/>
  <c r="E31" i="1"/>
  <c r="D31" i="1"/>
  <c r="E24" i="1"/>
  <c r="D24" i="1"/>
  <c r="E22" i="1"/>
  <c r="D22" i="1"/>
  <c r="E20" i="1"/>
  <c r="D20" i="1"/>
  <c r="E18" i="1"/>
  <c r="D18" i="1"/>
  <c r="E11" i="1"/>
  <c r="D11" i="1"/>
  <c r="E9" i="1"/>
  <c r="D9" i="1"/>
  <c r="E360" i="3" l="1"/>
  <c r="E113" i="1" s="1"/>
  <c r="E114" i="1" s="1"/>
  <c r="E117" i="1" s="1"/>
  <c r="F358" i="3"/>
  <c r="F360" i="3" s="1"/>
  <c r="D360" i="3"/>
  <c r="D113" i="1" s="1"/>
  <c r="D114" i="1" s="1"/>
  <c r="F112" i="1"/>
  <c r="F74" i="1"/>
  <c r="E14" i="1"/>
  <c r="E44" i="1"/>
  <c r="E27" i="1"/>
  <c r="D27" i="1"/>
  <c r="E79" i="1"/>
  <c r="D44" i="1"/>
  <c r="D92" i="1"/>
  <c r="E92" i="1"/>
  <c r="D14" i="1"/>
  <c r="D79" i="1"/>
  <c r="F83" i="1"/>
  <c r="F85" i="1"/>
  <c r="F18" i="1"/>
  <c r="F9" i="1"/>
  <c r="F22" i="1"/>
  <c r="F35" i="1"/>
  <c r="F41" i="1"/>
  <c r="F58" i="1"/>
  <c r="F72" i="1"/>
  <c r="F121" i="1"/>
  <c r="F134" i="1" s="1"/>
  <c r="F37" i="1"/>
  <c r="F50" i="1"/>
  <c r="F123" i="1"/>
  <c r="F56" i="1"/>
  <c r="F31" i="1"/>
  <c r="F20" i="1"/>
  <c r="F54" i="1"/>
  <c r="F33" i="1"/>
  <c r="F62" i="1"/>
  <c r="F52" i="1"/>
  <c r="F11" i="1"/>
  <c r="F64" i="1"/>
  <c r="F24" i="1"/>
  <c r="F66" i="1"/>
  <c r="F60" i="1"/>
  <c r="F68" i="1"/>
  <c r="F89" i="1"/>
  <c r="F70" i="1"/>
  <c r="F48" i="1"/>
  <c r="F87" i="1"/>
  <c r="F39" i="1"/>
  <c r="F114" i="1" l="1"/>
  <c r="F117" i="1" s="1"/>
  <c r="D117" i="1"/>
  <c r="H164" i="1"/>
  <c r="G164" i="1"/>
  <c r="F79" i="1"/>
  <c r="E146" i="1"/>
  <c r="F14" i="1"/>
  <c r="D146" i="1"/>
  <c r="F27" i="1"/>
  <c r="F92" i="1"/>
  <c r="F44" i="1"/>
  <c r="G162" i="1" l="1"/>
  <c r="E162" i="1"/>
  <c r="C162" i="1"/>
  <c r="F162" i="1"/>
  <c r="H162" i="1"/>
  <c r="D162" i="1"/>
  <c r="H160" i="1"/>
  <c r="G160" i="1"/>
  <c r="H154" i="1"/>
  <c r="G154" i="1"/>
  <c r="H152" i="1"/>
  <c r="G152" i="1"/>
  <c r="F152" i="1"/>
  <c r="G158" i="1"/>
  <c r="H158" i="1"/>
  <c r="H156" i="1"/>
  <c r="G156" i="1"/>
  <c r="F164" i="1"/>
  <c r="E164" i="1"/>
  <c r="D164" i="1"/>
  <c r="C160" i="1"/>
  <c r="D160" i="1"/>
  <c r="F160" i="1"/>
  <c r="E160" i="1"/>
  <c r="F156" i="1"/>
  <c r="E156" i="1"/>
  <c r="D156" i="1"/>
  <c r="C156" i="1"/>
  <c r="I156" i="1" s="1"/>
  <c r="D154" i="1"/>
  <c r="C154" i="1"/>
  <c r="I154" i="1" s="1"/>
  <c r="E154" i="1"/>
  <c r="F154" i="1"/>
  <c r="F146" i="1"/>
  <c r="C164" i="1"/>
  <c r="E152" i="1"/>
  <c r="D152" i="1"/>
  <c r="C152" i="1"/>
  <c r="I152" i="1" s="1"/>
  <c r="D158" i="1"/>
  <c r="E158" i="1"/>
  <c r="C158" i="1"/>
  <c r="F158" i="1"/>
  <c r="I162" i="1" l="1"/>
  <c r="H168" i="1"/>
  <c r="I164" i="1"/>
  <c r="I160" i="1"/>
  <c r="G168" i="1"/>
  <c r="I158" i="1"/>
  <c r="D168" i="1"/>
  <c r="F168" i="1"/>
  <c r="C168" i="1"/>
  <c r="C170" i="1" s="1"/>
  <c r="E168" i="1"/>
  <c r="D170" i="1" l="1"/>
  <c r="E170" i="1" s="1"/>
  <c r="F170" i="1" s="1"/>
  <c r="G170" i="1" s="1"/>
  <c r="H170" i="1" s="1"/>
  <c r="I170" i="1"/>
  <c r="K170" i="1" s="1"/>
</calcChain>
</file>

<file path=xl/sharedStrings.xml><?xml version="1.0" encoding="utf-8"?>
<sst xmlns="http://schemas.openxmlformats.org/spreadsheetml/2006/main" count="556" uniqueCount="142">
  <si>
    <t>Planilha de Orçamento GLOBAL</t>
  </si>
  <si>
    <t>Endereço:</t>
  </si>
  <si>
    <t>Cidade:</t>
  </si>
  <si>
    <t>Preço Unitário/Preço Total</t>
  </si>
  <si>
    <t>Item/Descrição</t>
  </si>
  <si>
    <t>Qtd.</t>
  </si>
  <si>
    <t>Un</t>
  </si>
  <si>
    <t>Material</t>
  </si>
  <si>
    <t>Mão-de-Obra</t>
  </si>
  <si>
    <t xml:space="preserve"> 1. SERVIÇOS INICIAIS</t>
  </si>
  <si>
    <t xml:space="preserve">103689 FORNECIMENTO E INSTALAÇÃO DE PLACA DE OBRA COM CHAPA
GALVANIZADA E ESTRUTUR A DE MADEIRA. AF_03/2022_PS
</t>
  </si>
  <si>
    <t xml:space="preserve">M2    </t>
  </si>
  <si>
    <t xml:space="preserve">    </t>
  </si>
  <si>
    <t xml:space="preserve">90777 ENGENHEIRO CIVIL DE OBRA JUNIOR COM ENCARGOS
COMPLEMENTARES
</t>
  </si>
  <si>
    <t xml:space="preserve">H     </t>
  </si>
  <si>
    <t>Total de SERVIÇOS INICIAIS</t>
  </si>
  <si>
    <t xml:space="preserve"> 2. REMOÇÃO PAVIMENTOS E SINALIZAÇÃO</t>
  </si>
  <si>
    <t>99063 LOCAÇÃO DE REDE DE ÁGUA OU ESGOTO. AF_10/2018</t>
  </si>
  <si>
    <t xml:space="preserve">M     </t>
  </si>
  <si>
    <t xml:space="preserve">101817 RECOMPOSICAO DE PAVIMENTO EM PARALELEPÍPEDOS,
REJUNTAMENTO COM PÓ DE PEDRA, COM REAPROVEITAMENTO DOS
PARALELEPÍPEDOS, PARA O FECHAMENTO DE VALAS - INCLUSO RETIRADA E
COLOCAÇÃO DO MATERIAL. AF_12/2020
</t>
  </si>
  <si>
    <t xml:space="preserve">UN    </t>
  </si>
  <si>
    <t>Total de REMOÇÃO PAVIMENTOS E SINALIZAÇÃO</t>
  </si>
  <si>
    <t xml:space="preserve">90095 ESCAVAÇÃO MECANIZADA DE VALA COM PROF. MAIOR QUE 3,0 M ATÉ 4,5
M (MÉDIA MON TANTE E JUSANTE/UMA COMPOSICAO POR TRECHO),
ESCAVADEIRA (1,2 M3), LARG. DE 1,5 M A 2,5 M, EM SOLO DE 1A CATEGORIA,
LOCAIS COM BAIXO NÍVEL DE INTERFERÊNCIA. AF_02/2021
</t>
  </si>
  <si>
    <t xml:space="preserve">M3    </t>
  </si>
  <si>
    <t xml:space="preserve">102276 ESCAVAÇÃO MECANIZADA DE VALA COM PROF. ATÉ 1,5 M (MÉDIA
MONTANTE E JUSANTE/ UMA COMPOSICAO POR TRECHO), ESCAVADEIRA (0,8
M3), LARG. MENOR QUE 1,5 M, EM SOLO DE 1A CAT EGORIA, EM LOCAIS COM
ALTO NÍVEL DE INTERFERÊNCIA. AF_02/2021
</t>
  </si>
  <si>
    <t xml:space="preserve">93588 TRANSPORTE COM CAMINHÃO BASCULANTE DE 10 M³, EM VIA URBANA
EM LEITO NATURAL (UNIDADE: M3XKM). AF_07/2020
</t>
  </si>
  <si>
    <t xml:space="preserve">M3XKM </t>
  </si>
  <si>
    <t xml:space="preserve">100324 LASTRO COM MATERIAL GRANULAR (PEDRA BRITADA N.1 E PEDRA
BRITADA N.2), APLIC ADO EM PISOS OU LAJES SOBRE SOLO, ESPESSURA DE
*10 CM*. AF_07/2019
</t>
  </si>
  <si>
    <t>Total de ESCAVAÇÃO E CONFORMAÇÃO LEITO</t>
  </si>
  <si>
    <t xml:space="preserve"> 4. INSTALAÇÃO DE TUBULAÇÃO E CAIXAS DE DRENAGEM</t>
  </si>
  <si>
    <t xml:space="preserve">97949 CAIXA PARA BOCA DE LOBO SIMPLES RETANGULAR, EM ALVENARIA COM
TIJOLOS CERÂMI COS MACIÇOS, DIMENSÕES INTERNAS: 0,6X1X1,2 M.
AF_12/2020
</t>
  </si>
  <si>
    <t xml:space="preserve">92836 ASSENTAMENTO DE TUBO DE CONCRETO PARA REDES COLETORAS DE
ESGOTO SANITÁRIO, DIÂMETRO DE 400 MM, JUNTA ELÁSTICA, INSTALADO EM
LOCAL COM BAIXO NÍVEL DE INTERFERÊNCIAS ( NÃO INCLUI FORNECIMENTO).
AF_12/2015
</t>
  </si>
  <si>
    <t xml:space="preserve">S00007761 TUBO DE CONCRETO ARMADO PARA AGUAS PLUVIAIS, CLASSE PA-2,
COM ENCAIXE PONTA E    MBOLSA, DIAMETRO NOMINAL DE 400 MM
</t>
  </si>
  <si>
    <t xml:space="preserve">97999 ACRÉSCIMO PARA POÇO DE VISITA RETANGULAR PARA ESGOTO, EM
ALVENARIA COM BLOC OS DE CONCRETO, DIMENSÕES INTERNAS = 1X2 M.
AF_12/2020
</t>
  </si>
  <si>
    <t xml:space="preserve">97951 CAIXA PARA BOCA DE LOBO COMBINADA COM GRELHA RETANGULAR, EM
ALVENARIA COM T IJOLOS CERÂMICOS MACIÇOS, DIMENSÕES INTERNAS:
1,3X1X1,2 M. AF_12/2020
</t>
  </si>
  <si>
    <t xml:space="preserve">92840 ASSENTAMENTO DE TUBO DE CONCRETO PARA REDES COLETORAS DE
ESGOTO SANITÁRIO, DIÂMETRO DE 600 MM, JUNTA ELÁSTICA, INSTALADO EM
LOCAL COM BAIXO NÍVEL DE INTERFERÊNCIAS ( NÃO INCLUI FORNECIMENTO).
AF_12/2015
</t>
  </si>
  <si>
    <t xml:space="preserve">S00007762 TUBO DE CONCRETO ARMADO PARA AGUAS PLUVIAIS, CLASSE PA-2,
COM ENCAIXE PONTA E    MBOLSA, DIAMETRO NOMINAL DE 600 MM
</t>
  </si>
  <si>
    <t xml:space="preserve">92815 ASSENTAMENTO DE TUBO DE CONCRETO PARA REDES COLETORAS DE
ÁGUAS PLUVIAIS, DI ÂMETRO DE 1000 MM, JUNTA RÍGIDA, INSTALADO EM LOCAL
COM BAIXO NÍVEL DE INTERFERÊNCIAS (NÃO INCLUI FORNECIMENTO).
AF_12/2015
</t>
  </si>
  <si>
    <t xml:space="preserve">S00007765 TUBO DE CONCRETO ARMADO PARA AGUAS PLUVIAIS, CLASSE PA-2,
COM ENCAIXE PONTA E    MBOLSA, DIAMETRO NOMINAL DE 1000 MM
</t>
  </si>
  <si>
    <t xml:space="preserve">92819 ASSENTAMENTO DE TUBO DE CONCRETO PARA REDES COLETORAS DE
ÁGUAS PLUVIAIS, DI ÂMETRO DE 1500 MM, JUNTA RÍGIDA, INSTALADO EM LOCAL
COM BAIXO NÍVEL DE INTERFERÊNCIAS (NÃO INCLUI FORNECIMENTO).
AF_12/2015
</t>
  </si>
  <si>
    <t xml:space="preserve">S00007767 TUBO DE CONCRETO ARMADO PARA AGUAS PLUVIAIS, CLASSE PA-2,
COM ENCAIXE PONTA E    MBOLSA, DIAMETRO NOMINAL DE 1500 MM
</t>
  </si>
  <si>
    <t xml:space="preserve">94884 ASSENTAMENTO DE TUBO DE PEAD CORRUGADO DE DUPLA PAREDE
PARA REDE COLETORA D E ESGOTO, DN 1500 MM, JUNTA ELÁSTICA INTEGRADA
(NÃO INCLUI FORNECIMENTO). AF_01/2021
</t>
  </si>
  <si>
    <t>Total de INSTALAÇÃO DE TUBULAÇÃO E CAIXAS DE DRENAGEM</t>
  </si>
  <si>
    <t xml:space="preserve"> 5. REATERRO E COMPACTAÇÃO</t>
  </si>
  <si>
    <t xml:space="preserve">100974 CARGA, MANOBRA E DESCARGA DE SOLOS E MATERIAIS GRANULARES
EM CAMINHÃO BASCU LANTE 10 M³ - CARGA COM PÁ CARREGADEIRA
(CAÇAMBA DE 1,7 A 2,8 M³ / 128 HP) E DESCARGA LIVR E (UNIDADE: M3).
AF_07/2020
</t>
  </si>
  <si>
    <t>Total de REATERRO E COMPACTAÇÃO</t>
  </si>
  <si>
    <t xml:space="preserve"> 6. POÇO DE VISITA E CAIXA DE LIGAÇÃO</t>
  </si>
  <si>
    <t>Total de POÇO DE VISITA E CAIXA DE LIGAÇÃO</t>
  </si>
  <si>
    <t>TOTAL DO ORÇAMENTO</t>
  </si>
  <si>
    <t>M3</t>
  </si>
  <si>
    <t>Total</t>
  </si>
  <si>
    <t>SICRO 5213842 Fita zebrada para dispositivos de canalização de trânsito - fornecimento, implantação e retirada</t>
  </si>
  <si>
    <t>Total de SERVIÇOS DE DESMONTE DE SOLO DE 3º CATEGORIA</t>
  </si>
  <si>
    <t xml:space="preserve"> 3. ESCAVAÇÃO E CONFORMAÇÃO LEITO DE DRENAGEM PARA TUBULAÇÃO E CAIXAS</t>
  </si>
  <si>
    <r>
      <t xml:space="preserve">S00013244 CONE DE SINALIZACAO EM PVC RIGIDO COM FAIXA REFLETIVA, H = 70 / 76 CM   COR VERMELHA OU LARANJADO                                                                                                                                 </t>
    </r>
    <r>
      <rPr>
        <b/>
        <sz val="10"/>
        <color indexed="8"/>
        <rFont val="Arial"/>
        <family val="2"/>
      </rPr>
      <t>(APÓS O USO, CONES ENTREGUES AO MUNICÍPIO SECRETARIA DE OBRAS NO ESTADO QUE SE ENCONTRAM)</t>
    </r>
    <r>
      <rPr>
        <sz val="10"/>
        <color indexed="8"/>
        <rFont val="Arial"/>
        <family val="2"/>
      </rPr>
      <t xml:space="preserve">
</t>
    </r>
  </si>
  <si>
    <t>88316 SERVENTE COM ENCARGOS COMPLEMENTARES - conformação de berço para tubos e caixas 0,1h/m2</t>
  </si>
  <si>
    <t xml:space="preserve">97914 TRANSPORTE COM CAMINHÃO BASCULANTE DE 6 M³, EM VIA URBANA
PAVIMENTADA, DMT ATÉ 30 KM (UNIDADE: M3XKM). AF_07/2020 (brita)
</t>
  </si>
  <si>
    <t>SICRO 5500991 Desmonte de blocos de rocha com martelete pneumático - MANUALMENTE</t>
  </si>
  <si>
    <t>SICRO 5502972 Escavação de vala em material de 3ª categoria - resistência à compressão acima de 110 MPa - com escavadeira e rompedor Demolição mecânica de concreto simples com escavadeira hidráulica hidráulico 1.700 kg</t>
  </si>
  <si>
    <t>7. SERVIÇOS DE DESMONTE DE SOLO DE 3º CATEGORIA (POSSIBILIDADE)                                                       * Caso não nescessário, será suprimido, estipulado em largura de até 2,5 m e altura de 1,0 m para rua do Tanque e entroncamento rua Pain Filho. Será pago por conferência no local.</t>
  </si>
  <si>
    <t>M3xkm</t>
  </si>
  <si>
    <t>M2</t>
  </si>
  <si>
    <t>8. SERVIÇOS FINAIS</t>
  </si>
  <si>
    <t>BDI</t>
  </si>
  <si>
    <t>93368 REATERRO MECANIZADO DE VALA COM ESCAVADEIRA HIDRÁULICA (CAPACIDADE DA CAÇAMBA: 0,8 M³/POTÊNCIA: 111 HP), LARGURA ATÉ 1,5 M, PROFUNDIDADE DE 1,5 A 3,0 M, COM SOLO (SEM SUBSTITUIÇÃO) DE 1ª CATEGORIA, COM COMPACTADOR DE SOLOS DE PERCUSSÃO. AF_08/2023</t>
  </si>
  <si>
    <t xml:space="preserve">93378 REATERRO MECANIZADO DE VALA COM RETROESCAVADEIRA (CAPACIDADE DA CAÇAMBA DA RETRO: 0,26 M³/POTÊNCIA: 88 HP), LARGURA ATÉ 0,8 M, PROFUNDIDADE ATÉ 1,5 M, COM SOLO (SEM SUBSTITUIÇÃO) DE 1ª CATEGORIA, COM COMPACTADOR DE SOLOS DE PERCUSSÃO. AF_08/2023
</t>
  </si>
  <si>
    <t>Und.</t>
  </si>
  <si>
    <t>00043127 TELA DE ACO SOLDADA NERVURADA, CA-60, Q-283 (4,48 KG/M2), DIAMETRO DO FIO = 6,0 MM, LARGURA = 2,45 X 6,00 M DE COMPRIMENTO, ESPACAMENTO DA MALHA = 10 X 10 CM</t>
  </si>
  <si>
    <t>00039014 FIBRA DE ACO PARA REFORCO DO CONCRETO, SOLTA, TIPO A-I, FATOR DE FORMA *50* L / D,COMPRIMENTO DE *30* MM E RESISTENCIA A TRACAO DO ACO MAIOR 1000 MPA</t>
  </si>
  <si>
    <t>KG</t>
  </si>
  <si>
    <t>96536 FABRICAÇÃO, MONTAGEM E DESMONTAGEM DE FÔRMA PARA VIGA BALDRAME, EM MADEIRA SERRADA, E=25 MM, 4 UTILIZAÇÕES. AF_01/2024</t>
  </si>
  <si>
    <t>88245 ARMADOR COM ENCARGOS COMPLEMENTARES</t>
  </si>
  <si>
    <t>H</t>
  </si>
  <si>
    <t>00039016 ESPACADOR / DISTANCIADOR TIPO PINO EM PLASTICO, PARA VERGALHAO ATE 10 MM, PARA APOIO DE ARMADURA E COBRIMENTO MÍNIMO DE 4 CM</t>
  </si>
  <si>
    <t>UND</t>
  </si>
  <si>
    <t>COMPOSIÇÃO 01 - POR M3 DE CAIXA DE INSPEÇÃO/PASSAGEM (2X2M INTERNA) UNIÃO OU MUDANÇA DE DIREÇÃO - ESPESSURA MÍNIMA DE 20 CM - FCK 25 MPA</t>
  </si>
  <si>
    <r>
      <t xml:space="preserve">103675 CONCRETAGEM DE VIGAS E LAJES, FCK=25 MPA, PARA LAJES MACIÇAS OU NERVURADASCOM USO DE BOMBA - LANÇAMENTO, ADENSAMENTO E ACABAMENTO. AF_02/2022_PS </t>
    </r>
    <r>
      <rPr>
        <b/>
        <sz val="10"/>
        <color indexed="8"/>
        <rFont val="Arial"/>
        <family val="2"/>
      </rPr>
      <t>SLUMP 10 +. 2 CM</t>
    </r>
  </si>
  <si>
    <t>00039016 ESPACADOR / DISTANCIADOR TIPO PINO EM PLASTICO, PARA VERGALHAO ATE 10 MM, PARA APOIO DE ARMADURA E COBRIMENTO MÍNIMO DE 5 CM</t>
  </si>
  <si>
    <r>
      <rPr>
        <b/>
        <sz val="10"/>
        <color indexed="8"/>
        <rFont val="Arial"/>
        <family val="2"/>
      </rPr>
      <t>COMPOSIÇÃO 02</t>
    </r>
    <r>
      <rPr>
        <sz val="10"/>
        <color indexed="8"/>
        <rFont val="Arial"/>
        <family val="2"/>
      </rPr>
      <t xml:space="preserve"> - POR UNIDADE DE BASE/FUNDAÇÃO DE CAIXA DE INSPEÇÃO/PASSAGEM (ESPESSURA MÍNIMA DE 25 CM CONCRETO FCK 25 MPA)</t>
    </r>
  </si>
  <si>
    <r>
      <rPr>
        <b/>
        <sz val="10"/>
        <color indexed="8"/>
        <rFont val="Arial"/>
        <family val="2"/>
      </rPr>
      <t>COMPOSIÇÃO 03</t>
    </r>
    <r>
      <rPr>
        <sz val="10"/>
        <color indexed="8"/>
        <rFont val="Arial"/>
        <family val="2"/>
      </rPr>
      <t xml:space="preserve"> - POR UNIDADE DE TAMPA/LAJE DE FECHAMENTO DE CAIXA DE INSPEÇÃO/PASSAGEM (ESPESSURA MÍNIMA DE 25 CM CONCRETO FCK 25 MPA) TAMPA DE 80X80CM</t>
    </r>
  </si>
  <si>
    <t>UNI</t>
  </si>
  <si>
    <t xml:space="preserve">90777 ENGENHEIRO CIVIL DE OBRA JUNIOR COM ENCARGOS
COMPLEMENTARES (12H NA SEMANA X 4 SEMANA X ATÉ 4 MESES)
</t>
  </si>
  <si>
    <t xml:space="preserve">0705225 Boca de BSCC 1,50 x 1,50 m - esconsidade 0° - areia e brita comerciais </t>
  </si>
  <si>
    <r>
      <t xml:space="preserve">COMPOSIÇÃO 04 - POR M3 DE CAIXA DE INSPEÇÃO/PASSAGEM  </t>
    </r>
    <r>
      <rPr>
        <b/>
        <sz val="12"/>
        <color indexed="8"/>
        <rFont val="Arial"/>
        <family val="2"/>
      </rPr>
      <t>modelo 1</t>
    </r>
    <r>
      <rPr>
        <b/>
        <sz val="10"/>
        <color indexed="8"/>
        <rFont val="Arial"/>
        <family val="2"/>
      </rPr>
      <t xml:space="preserve"> - ESPESSURA MÍNIMA DE 20 CM - FCK 25 MPA</t>
    </r>
  </si>
  <si>
    <r>
      <t xml:space="preserve">COMPOSIÇÃO 05 - POR M3 DE CAIXA DE INSPEÇÃO/PASSAGEM  </t>
    </r>
    <r>
      <rPr>
        <b/>
        <sz val="12"/>
        <color indexed="8"/>
        <rFont val="Arial"/>
        <family val="2"/>
      </rPr>
      <t>modelo 2</t>
    </r>
    <r>
      <rPr>
        <b/>
        <sz val="10"/>
        <color indexed="8"/>
        <rFont val="Arial"/>
        <family val="2"/>
      </rPr>
      <t xml:space="preserve"> - ESPESSURA MÍNIMA DE 20 CM - FCK 25 MPA</t>
    </r>
  </si>
  <si>
    <t>ALTURA VARIÁVEL PREVISÃO DE 2,2 M</t>
  </si>
  <si>
    <r>
      <t xml:space="preserve">COMPOSIÇÃO 06 - POR M3 DE CAIXA DE INSPEÇÃO/PASSAGEM  </t>
    </r>
    <r>
      <rPr>
        <b/>
        <sz val="12"/>
        <color indexed="8"/>
        <rFont val="Arial"/>
        <family val="2"/>
      </rPr>
      <t>modelo 3</t>
    </r>
    <r>
      <rPr>
        <b/>
        <sz val="10"/>
        <color indexed="8"/>
        <rFont val="Arial"/>
        <family val="2"/>
      </rPr>
      <t xml:space="preserve"> - ESPESSURA MÍNIMA DE 20 CM - FCK 25 MPA</t>
    </r>
  </si>
  <si>
    <r>
      <t xml:space="preserve">COMPOSIÇÃO 07 - POR M3 DE CAIXA DE INSPEÇÃO/PASSAGEM  </t>
    </r>
    <r>
      <rPr>
        <b/>
        <sz val="12"/>
        <color indexed="8"/>
        <rFont val="Arial"/>
        <family val="2"/>
      </rPr>
      <t>modelo 4</t>
    </r>
    <r>
      <rPr>
        <b/>
        <sz val="10"/>
        <color indexed="8"/>
        <rFont val="Arial"/>
        <family val="2"/>
      </rPr>
      <t xml:space="preserve"> - ESPESSURA MÍNIMA DE 20 CM - FCK 25 MPA</t>
    </r>
  </si>
  <si>
    <t>ALTURA VARIÁVEL PREVISÃO DE 3,2 M</t>
  </si>
  <si>
    <r>
      <t xml:space="preserve">COMPOSIÇÃO 08 - POR M3 DE CAIXA DE INSPEÇÃO/PASSAGEM  </t>
    </r>
    <r>
      <rPr>
        <b/>
        <sz val="12"/>
        <color indexed="8"/>
        <rFont val="Arial"/>
        <family val="2"/>
      </rPr>
      <t>modelo 5</t>
    </r>
    <r>
      <rPr>
        <b/>
        <sz val="10"/>
        <color indexed="8"/>
        <rFont val="Arial"/>
        <family val="2"/>
      </rPr>
      <t xml:space="preserve"> - ESPESSURA MÍNIMA DE 20 CM - FCK 25 MPA</t>
    </r>
  </si>
  <si>
    <t>ALTURA VARIÁVEL PREVISÃO DE 3,0 M</t>
  </si>
  <si>
    <t>ALTURA VARIÁVEL PREVISÃO DE 2,0 M</t>
  </si>
  <si>
    <r>
      <t xml:space="preserve">COMPOSIÇÃO 09 - POR M3 DE CAIXA DE INSPEÇÃO/PASSAGEM  </t>
    </r>
    <r>
      <rPr>
        <b/>
        <sz val="12"/>
        <color indexed="8"/>
        <rFont val="Arial"/>
        <family val="2"/>
      </rPr>
      <t>modelo 6</t>
    </r>
    <r>
      <rPr>
        <b/>
        <sz val="10"/>
        <color indexed="8"/>
        <rFont val="Arial"/>
        <family val="2"/>
      </rPr>
      <t xml:space="preserve"> - ESPESSURA MÍNIMA DE 20 CM - FCK 25 MPA</t>
    </r>
  </si>
  <si>
    <r>
      <t xml:space="preserve">COMPOSIÇÃO 10 - POR M3 DE CAIXA DE INSPEÇÃO/PASSAGEM  </t>
    </r>
    <r>
      <rPr>
        <b/>
        <sz val="12"/>
        <color indexed="8"/>
        <rFont val="Arial"/>
        <family val="2"/>
      </rPr>
      <t>modelo 7</t>
    </r>
    <r>
      <rPr>
        <b/>
        <sz val="10"/>
        <color indexed="8"/>
        <rFont val="Arial"/>
        <family val="2"/>
      </rPr>
      <t xml:space="preserve"> - ESPESSURA MÍNIMA DE 20 CM - FCK 25 MPA</t>
    </r>
  </si>
  <si>
    <t xml:space="preserve">S00007761 TUBO DE CONCRETO ARMADO PARA AGUAS PLUVIAIS, CLASSE PA-2,
COM ENCAIXE PONTA E BOLSA, DIAMETRO NOMINAL DE 400 MM
</t>
  </si>
  <si>
    <t>Etapa 1</t>
  </si>
  <si>
    <t>Etapa 2</t>
  </si>
  <si>
    <t>Etapa 3</t>
  </si>
  <si>
    <t>TOTAL</t>
  </si>
  <si>
    <t>Total  da Etapa</t>
  </si>
  <si>
    <t>Total Acumulado</t>
  </si>
  <si>
    <t>Etapa 4</t>
  </si>
  <si>
    <t>Cronograma físico financeiro etapa 01 com 272 m de extensão</t>
  </si>
  <si>
    <t>Cronograma físico financeiro etapa 02 com 584 m de extensão</t>
  </si>
  <si>
    <t>Saída de água em direção a sanga.</t>
  </si>
  <si>
    <t>Atualizado:</t>
  </si>
  <si>
    <t>Cliente: Município de Lagoa Vermelha</t>
  </si>
  <si>
    <t>Obra: Canalização trecho da rua do Tanque e trecho da Rua Pain Filho - Centro</t>
  </si>
  <si>
    <t>104482 ESGOTAMENTO DE VALA COM BOMBA SUBMERSÍVEL AF 12/2022</t>
  </si>
  <si>
    <t>Valor referencia 01/2026</t>
  </si>
  <si>
    <t>portentagens</t>
  </si>
  <si>
    <t>00003737 LAJE PRE-MOLDADA CONVENCIONAL (LAJOTAS + VIGOTAS) PARA PISO, UNIDIRECIONAL SOBRECARGA 500 KG/M2 VAO ATE 3,50 M</t>
  </si>
  <si>
    <r>
      <t xml:space="preserve">COMPOSIÇÃO 02 - POR UNIDADE DE BASE/FUNDAÇÃO DE CAIXA DE INSPEÇÃO/PASSAGEM (ESPESSURA MÍNIMA DE 20 CM CONCRETO FCK 25 MPA)                                 </t>
    </r>
    <r>
      <rPr>
        <b/>
        <sz val="12"/>
        <color indexed="8"/>
        <rFont val="Arial"/>
        <family val="2"/>
      </rPr>
      <t>FUNDAÇÃO</t>
    </r>
  </si>
  <si>
    <r>
      <t xml:space="preserve">COMPOSIÇÃO 03 - POR UNIDADE DE TAMPA/LAJE DE FECHAMENTO (2,4X2,4M) DE CAIXA DE INSPEÇÃO/PASSAGEM (ESPESSURA MÍNIMA DE 20 CM CONCRETO FCK 25 MPA)    </t>
    </r>
    <r>
      <rPr>
        <b/>
        <sz val="12"/>
        <color indexed="8"/>
        <rFont val="Arial"/>
        <family val="2"/>
      </rPr>
      <t xml:space="preserve">TAMPA </t>
    </r>
  </si>
  <si>
    <t>00043055 ACO CA-50, 12,5 MM, VERGALHAO (CADA 10CM NAS DUAS DIREÇÕES)</t>
  </si>
  <si>
    <t>102310 ESCAVAÇÃO MECANIZADA DE VALA COM PROF.MAIOR QUE 4,5 M ATÉ 6,0 M (MÉDIA MONTANTE E JUSANTE/UMA COMPOSIÇÃO POR TRECHO),COM ESCAVADEIRA (0,8 M3), LARG. MENOR QUE 1,5 M, EM SOLO DE 2A</t>
  </si>
  <si>
    <t>Kg</t>
  </si>
  <si>
    <t>101605 ESCORAMENTO DE VALA, TIPO BLINDAGEM, COM PROFUNDIDADE DE 3,0 A 4,5 M, LARGURA MAIOR OU IGUAL A 1,5 M E MENOR QUE 2,5 M - EXECUÇÃO, NÃO INCLUI MATERIAL. AF_01/2026</t>
  </si>
  <si>
    <t>Txkm</t>
  </si>
  <si>
    <t>SICRO 5914359 Transporte com caminhão basculante de 10 m³ - rodovia em leito natural, até 6 km</t>
  </si>
  <si>
    <t>Argamassa expansiva e aplicação (caso necessário)</t>
  </si>
  <si>
    <t>102357 DESMONTE DE MATERIAL DE 3ª CATEGORIA, COM USO DE ARGAMASSA EXPANSIVA, EM VALA - EXCLUSIVE RETIRADA, CARGA E TRANSPORTE. AF_03/2021 (base 12/2025) (caso necessário)</t>
  </si>
  <si>
    <t>90775 DESENHISTA PROJETISTA COM ENCARGOS COMPLEMENTARES cadastro de rede e caixas de captação.</t>
  </si>
  <si>
    <t>h</t>
  </si>
  <si>
    <t>88316 SERVENTE COM ENCARGOS COMPLEMENTARES (LIMPEZA E VARRIÇÃO DE OBRA FINAL 2 MIN/M2)</t>
  </si>
  <si>
    <t xml:space="preserve">Base SINAPI 01/26 SICRO 01/24 </t>
  </si>
  <si>
    <t>COTAÇÃO MERCADO BASE SICRO M0143 Tubo PEAD corrugado com paredes estruturadas para drenagem - D = 1.500 mm ENCAIXE TIPO MACHO FÊMEA SEM USO DE COLA.    Resistente a cobrimento mínimo de 60 cm e com base compactada de solo argiloso, até 4 metros de solo compactado cbr 90%.</t>
  </si>
  <si>
    <t>14.2024 - CANALIZAÇÃO RUA DO TANQUE E PAIM FILHO - trecho 02</t>
  </si>
  <si>
    <t>14.2024 - CANALIZAÇÃO RUA DO TANQUE E PAIM FILHO trecho 01</t>
  </si>
  <si>
    <t>Trecho 01 SINAPI 01/2026</t>
  </si>
  <si>
    <t>TRECHO 02 - SINAPI 01/2025</t>
  </si>
  <si>
    <t>Etapa 5</t>
  </si>
  <si>
    <t>Etapa 6</t>
  </si>
  <si>
    <t>NÃO ALTERAR VALORES</t>
  </si>
  <si>
    <t>SINAPI 01/26</t>
  </si>
  <si>
    <t>Valor referencia ANTIGO02/25</t>
  </si>
  <si>
    <t>VALOR ATUALIZADO COM BDI</t>
  </si>
  <si>
    <t>MAT.</t>
  </si>
  <si>
    <t>M.O.</t>
  </si>
  <si>
    <t>Argamassa expansiva e aplicação (caso necessário) COTAÇÃO INTERNET</t>
  </si>
  <si>
    <t>Total de SERVIÇOS FINAIS</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</si>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</sst>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0"/>
      <color indexed="8"/>
      <name val="Arial"/>
    </font>
    <font>
      <sz val="10"/>
      <color indexed="8"/>
      <name val="Arial"/>
      <family val="2"/>
    </font>
    <font>
      <b/>
      <sz val="10"/>
      <color indexed="8"/>
      <name val="Arial"/>
      <family val="2"/>
    </font>
    <font>
      <sz val="12"/>
      <color indexed="8"/>
      <name val="Arial"/>
      <family val="2"/>
    </font>
    <font>
      <b/>
      <sz val="12"/>
      <color indexed="8"/>
      <name val="Arial"/>
      <family val="2"/>
    </font>
    <font>
      <sz val="14"/>
      <color indexed="8"/>
      <name val="Arial"/>
      <family val="2"/>
    </font>
    <font>
      <sz val="12"/>
      <name val="Arial"/>
      <family val="2"/>
    </font>
    <font>
      <b/>
      <sz val="12"/>
      <color indexed="63"/>
      <name val="MS Sans Serif"/>
      <charset val="1"/>
    </font>
    <font>
      <sz val="8"/>
      <color indexed="59"/>
      <name val="MS Sans Serif"/>
      <charset val="1"/>
    </font>
    <font>
      <b/>
      <sz val="10"/>
      <color indexed="63"/>
      <name val="Arial"/>
      <family val="2"/>
    </font>
    <font>
      <b/>
      <sz val="9"/>
      <name val="Arial"/>
      <family val="2"/>
    </font>
    <font>
      <sz val="8"/>
      <name val="MS Sans Serif"/>
      <charset val="1"/>
    </font>
    <font>
      <b/>
      <sz val="10"/>
      <name val="Arial"/>
      <family val="2"/>
    </font>
    <font>
      <sz val="10"/>
      <name val="Arial"/>
      <family val="2"/>
    </font>
    <font>
      <sz val="10"/>
      <color indexed="58"/>
      <name val="Arial"/>
      <family val="2"/>
    </font>
    <font>
      <b/>
      <sz val="8"/>
      <color indexed="8"/>
      <name val="Arial"/>
      <family val="2"/>
    </font>
    <font>
      <sz val="8"/>
      <color indexed="8"/>
      <name val="Arial"/>
      <family val="2"/>
    </font>
  </fonts>
  <fills count="16">
    <fill>
      <patternFill patternType="none"/>
    </fill>
    <fill>
      <patternFill patternType="gray125"/>
    </fill>
    <fill>
      <patternFill patternType="solid">
        <fgColor theme="4" tint="0.79998168889431442"/>
        <bgColor indexed="64"/>
      </patternFill>
    </fill>
    <fill>
      <patternFill patternType="solid">
        <fgColor theme="9" tint="0.79998168889431442"/>
        <bgColor indexed="64"/>
      </patternFill>
    </fill>
    <fill>
      <patternFill patternType="solid">
        <fgColor rgb="FFFF0000"/>
        <bgColor indexed="64"/>
      </patternFill>
    </fill>
    <fill>
      <patternFill patternType="solid">
        <fgColor theme="5" tint="0.79998168889431442"/>
        <bgColor indexed="64"/>
      </patternFill>
    </fill>
    <fill>
      <patternFill patternType="solid">
        <fgColor theme="8" tint="0.39997558519241921"/>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5" tint="0.39997558519241921"/>
        <bgColor indexed="64"/>
      </patternFill>
    </fill>
    <fill>
      <patternFill patternType="solid">
        <fgColor rgb="FFFFFF00"/>
        <bgColor indexed="64"/>
      </patternFill>
    </fill>
  </fills>
  <borders count="28">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s>
  <cellStyleXfs count="1">
    <xf numFmtId="0" fontId="0" fillId="0" borderId="0"/>
  </cellStyleXfs>
  <cellXfs count="233">
    <xf numFmtId="0" fontId="0" fillId="0" borderId="0" xfId="0"/>
    <xf numFmtId="0" fontId="3" fillId="0" borderId="0" xfId="0" applyFont="1" applyAlignment="1">
      <alignment horizontal="center"/>
    </xf>
    <xf numFmtId="0" fontId="3" fillId="0" borderId="0" xfId="0" applyFont="1" applyFill="1" applyAlignment="1" applyProtection="1">
      <alignment horizontal="center" vertical="top"/>
      <protection locked="0"/>
    </xf>
    <xf numFmtId="0" fontId="1" fillId="0" borderId="0" xfId="0" applyFont="1" applyFill="1" applyAlignment="1" applyProtection="1">
      <alignment horizontal="left" vertical="top" wrapText="1"/>
      <protection locked="0"/>
    </xf>
    <xf numFmtId="0" fontId="1" fillId="0" borderId="0" xfId="0" applyFont="1" applyFill="1" applyAlignment="1" applyProtection="1">
      <alignment horizontal="center" vertical="top" wrapText="1"/>
      <protection locked="0"/>
    </xf>
    <xf numFmtId="0" fontId="1" fillId="0" borderId="0" xfId="0" applyFont="1" applyAlignment="1">
      <alignment wrapText="1"/>
    </xf>
    <xf numFmtId="0" fontId="2" fillId="0" borderId="0" xfId="0" applyFont="1" applyFill="1" applyAlignment="1" applyProtection="1">
      <alignment horizontal="left" vertical="top" wrapText="1"/>
      <protection locked="0"/>
    </xf>
    <xf numFmtId="0" fontId="1" fillId="0" borderId="0" xfId="0" applyFont="1" applyAlignment="1">
      <alignment horizontal="left" wrapText="1"/>
    </xf>
    <xf numFmtId="0" fontId="4" fillId="0" borderId="0" xfId="0" applyFont="1" applyAlignment="1">
      <alignment horizontal="center"/>
    </xf>
    <xf numFmtId="4" fontId="3" fillId="0" borderId="0" xfId="0" applyNumberFormat="1" applyFont="1" applyAlignment="1">
      <alignment horizontal="center"/>
    </xf>
    <xf numFmtId="4" fontId="3" fillId="0" borderId="0" xfId="0" applyNumberFormat="1" applyFont="1" applyFill="1" applyAlignment="1" applyProtection="1">
      <alignment horizontal="center" vertical="top"/>
      <protection locked="0"/>
    </xf>
    <xf numFmtId="4" fontId="4" fillId="0" borderId="0" xfId="0" applyNumberFormat="1" applyFont="1" applyAlignment="1">
      <alignment horizontal="center"/>
    </xf>
    <xf numFmtId="4" fontId="4" fillId="0" borderId="0" xfId="0" applyNumberFormat="1" applyFont="1" applyFill="1" applyAlignment="1" applyProtection="1">
      <alignment horizontal="center" vertical="top"/>
      <protection locked="0"/>
    </xf>
    <xf numFmtId="0" fontId="2" fillId="3" borderId="2" xfId="0" applyFont="1" applyFill="1" applyBorder="1" applyAlignment="1" applyProtection="1">
      <alignment horizontal="left" vertical="top" wrapText="1"/>
      <protection locked="0"/>
    </xf>
    <xf numFmtId="0" fontId="3" fillId="3" borderId="3" xfId="0" applyFont="1" applyFill="1" applyBorder="1" applyAlignment="1" applyProtection="1">
      <alignment horizontal="center" vertical="top"/>
      <protection locked="0"/>
    </xf>
    <xf numFmtId="4" fontId="4" fillId="3" borderId="3" xfId="0" applyNumberFormat="1" applyFont="1" applyFill="1" applyBorder="1" applyAlignment="1" applyProtection="1">
      <alignment horizontal="center" vertical="top"/>
      <protection locked="0"/>
    </xf>
    <xf numFmtId="4" fontId="4" fillId="3" borderId="4" xfId="0" applyNumberFormat="1" applyFont="1" applyFill="1" applyBorder="1" applyAlignment="1" applyProtection="1">
      <alignment horizontal="center" vertical="top"/>
      <protection locked="0"/>
    </xf>
    <xf numFmtId="0" fontId="4" fillId="0" borderId="0" xfId="0" applyFont="1" applyFill="1" applyAlignment="1" applyProtection="1">
      <alignment horizontal="center" vertical="top"/>
      <protection locked="0"/>
    </xf>
    <xf numFmtId="0" fontId="5" fillId="0" borderId="0" xfId="0" applyFont="1" applyFill="1" applyAlignment="1" applyProtection="1">
      <alignment horizontal="center" vertical="top" wrapText="1"/>
      <protection locked="0"/>
    </xf>
    <xf numFmtId="4" fontId="4" fillId="3" borderId="3" xfId="0" applyNumberFormat="1" applyFont="1" applyFill="1" applyBorder="1" applyAlignment="1">
      <alignment horizontal="center"/>
    </xf>
    <xf numFmtId="4" fontId="0" fillId="0" borderId="0" xfId="0" applyNumberFormat="1"/>
    <xf numFmtId="4" fontId="4" fillId="2" borderId="1" xfId="0" applyNumberFormat="1" applyFont="1" applyFill="1" applyBorder="1" applyAlignment="1" applyProtection="1">
      <alignment horizontal="center" vertical="center"/>
      <protection locked="0"/>
    </xf>
    <xf numFmtId="4" fontId="4" fillId="0" borderId="1" xfId="0" applyNumberFormat="1" applyFont="1" applyFill="1" applyBorder="1" applyAlignment="1" applyProtection="1">
      <alignment horizontal="center" vertical="top"/>
      <protection locked="0"/>
    </xf>
    <xf numFmtId="0" fontId="1" fillId="0" borderId="0" xfId="0" applyFont="1" applyAlignment="1">
      <alignment horizontal="left" vertical="top" wrapText="1"/>
    </xf>
    <xf numFmtId="0" fontId="2" fillId="0" borderId="0" xfId="0" applyFont="1" applyFill="1" applyBorder="1" applyAlignment="1" applyProtection="1">
      <alignment horizontal="left" vertical="top" wrapText="1"/>
      <protection locked="0"/>
    </xf>
    <xf numFmtId="4" fontId="4" fillId="0" borderId="0" xfId="0" applyNumberFormat="1" applyFont="1" applyFill="1" applyBorder="1" applyAlignment="1">
      <alignment horizontal="center"/>
    </xf>
    <xf numFmtId="0" fontId="3" fillId="0" borderId="0" xfId="0" applyFont="1" applyFill="1" applyBorder="1" applyAlignment="1" applyProtection="1">
      <alignment horizontal="center" vertical="top"/>
      <protection locked="0"/>
    </xf>
    <xf numFmtId="4" fontId="4" fillId="0" borderId="0" xfId="0" applyNumberFormat="1" applyFont="1" applyFill="1" applyBorder="1" applyAlignment="1" applyProtection="1">
      <alignment horizontal="center" vertical="top"/>
      <protection locked="0"/>
    </xf>
    <xf numFmtId="0" fontId="0" fillId="0" borderId="0" xfId="0" applyFill="1"/>
    <xf numFmtId="0" fontId="2" fillId="0" borderId="5" xfId="0" applyFont="1" applyFill="1" applyBorder="1" applyAlignment="1" applyProtection="1">
      <alignment horizontal="left" vertical="top" wrapText="1"/>
      <protection locked="0"/>
    </xf>
    <xf numFmtId="4" fontId="4" fillId="0" borderId="5" xfId="0" applyNumberFormat="1" applyFont="1" applyFill="1" applyBorder="1" applyAlignment="1">
      <alignment horizontal="center"/>
    </xf>
    <xf numFmtId="0" fontId="3" fillId="0" borderId="5" xfId="0" applyFont="1" applyFill="1" applyBorder="1" applyAlignment="1" applyProtection="1">
      <alignment horizontal="center" vertical="top"/>
      <protection locked="0"/>
    </xf>
    <xf numFmtId="4" fontId="4" fillId="0" borderId="5" xfId="0" applyNumberFormat="1" applyFont="1" applyFill="1" applyBorder="1" applyAlignment="1" applyProtection="1">
      <alignment horizontal="center" vertical="top"/>
      <protection locked="0"/>
    </xf>
    <xf numFmtId="0" fontId="0" fillId="0" borderId="5" xfId="0" applyFill="1" applyBorder="1"/>
    <xf numFmtId="0" fontId="2" fillId="0" borderId="0" xfId="0" applyFont="1"/>
    <xf numFmtId="0" fontId="2" fillId="0" borderId="0" xfId="0" applyFont="1" applyFill="1"/>
    <xf numFmtId="0" fontId="2" fillId="4" borderId="0" xfId="0" applyFont="1" applyFill="1"/>
    <xf numFmtId="0" fontId="2" fillId="0" borderId="5" xfId="0" applyFont="1" applyFill="1" applyBorder="1"/>
    <xf numFmtId="0" fontId="2" fillId="0" borderId="0" xfId="0" applyFont="1" applyFill="1" applyBorder="1"/>
    <xf numFmtId="0" fontId="0" fillId="0" borderId="0" xfId="0" applyAlignment="1">
      <alignment horizontal="center"/>
    </xf>
    <xf numFmtId="4" fontId="4" fillId="0" borderId="0" xfId="0" applyNumberFormat="1" applyFont="1" applyFill="1" applyAlignment="1">
      <alignment horizontal="center"/>
    </xf>
    <xf numFmtId="0" fontId="1" fillId="0" borderId="0" xfId="0" applyFont="1"/>
    <xf numFmtId="0" fontId="1" fillId="0" borderId="0" xfId="0" applyFont="1" applyFill="1" applyAlignment="1">
      <alignment wrapText="1"/>
    </xf>
    <xf numFmtId="0" fontId="1" fillId="0" borderId="0" xfId="0" applyFont="1" applyAlignment="1">
      <alignment horizontal="center"/>
    </xf>
    <xf numFmtId="0" fontId="0" fillId="0" borderId="9" xfId="0" applyBorder="1"/>
    <xf numFmtId="0" fontId="0" fillId="0" borderId="0" xfId="0" applyBorder="1"/>
    <xf numFmtId="0" fontId="0" fillId="0" borderId="0" xfId="0" applyBorder="1" applyAlignment="1">
      <alignment horizontal="center"/>
    </xf>
    <xf numFmtId="0" fontId="0" fillId="0" borderId="10" xfId="0" applyBorder="1"/>
    <xf numFmtId="0" fontId="1" fillId="0" borderId="9" xfId="0" applyFont="1" applyBorder="1" applyAlignment="1">
      <alignment wrapText="1"/>
    </xf>
    <xf numFmtId="0" fontId="1" fillId="0" borderId="0" xfId="0" applyFont="1" applyBorder="1" applyAlignment="1">
      <alignment horizontal="center"/>
    </xf>
    <xf numFmtId="4" fontId="4" fillId="0" borderId="0" xfId="0" applyNumberFormat="1" applyFont="1" applyBorder="1" applyAlignment="1">
      <alignment horizontal="center"/>
    </xf>
    <xf numFmtId="4" fontId="4" fillId="0" borderId="10" xfId="0" applyNumberFormat="1" applyFont="1" applyBorder="1" applyAlignment="1">
      <alignment horizontal="center"/>
    </xf>
    <xf numFmtId="0" fontId="0" fillId="0" borderId="11" xfId="0" applyBorder="1"/>
    <xf numFmtId="0" fontId="0" fillId="0" borderId="12" xfId="0" applyBorder="1"/>
    <xf numFmtId="0" fontId="0" fillId="0" borderId="12" xfId="0" applyBorder="1" applyAlignment="1">
      <alignment horizontal="center"/>
    </xf>
    <xf numFmtId="4" fontId="4" fillId="0" borderId="12" xfId="0" applyNumberFormat="1" applyFont="1" applyBorder="1" applyAlignment="1">
      <alignment horizontal="center"/>
    </xf>
    <xf numFmtId="4" fontId="4" fillId="0" borderId="13" xfId="0" applyNumberFormat="1" applyFont="1" applyBorder="1" applyAlignment="1">
      <alignment horizontal="center"/>
    </xf>
    <xf numFmtId="0" fontId="2" fillId="0" borderId="0" xfId="0" applyFont="1" applyBorder="1"/>
    <xf numFmtId="0" fontId="1" fillId="0" borderId="9" xfId="0" applyFont="1" applyBorder="1" applyAlignment="1">
      <alignment horizontal="left" wrapText="1"/>
    </xf>
    <xf numFmtId="4" fontId="3" fillId="0" borderId="0" xfId="0" applyNumberFormat="1" applyFont="1" applyBorder="1" applyAlignment="1">
      <alignment horizontal="center"/>
    </xf>
    <xf numFmtId="4" fontId="3" fillId="0" borderId="10" xfId="0" applyNumberFormat="1" applyFont="1" applyBorder="1" applyAlignment="1">
      <alignment horizontal="center"/>
    </xf>
    <xf numFmtId="4" fontId="3" fillId="0" borderId="0" xfId="0" applyNumberFormat="1" applyFont="1" applyAlignment="1">
      <alignment horizontal="center" vertical="top"/>
    </xf>
    <xf numFmtId="4" fontId="6" fillId="0" borderId="0" xfId="0" applyNumberFormat="1" applyFont="1" applyFill="1" applyAlignment="1">
      <alignment horizontal="center"/>
    </xf>
    <xf numFmtId="4" fontId="3" fillId="0" borderId="0" xfId="0" applyNumberFormat="1" applyFont="1" applyFill="1" applyAlignment="1">
      <alignment horizontal="center"/>
    </xf>
    <xf numFmtId="4" fontId="4" fillId="3" borderId="2" xfId="0" applyNumberFormat="1" applyFont="1" applyFill="1" applyBorder="1" applyAlignment="1">
      <alignment horizontal="center"/>
    </xf>
    <xf numFmtId="4" fontId="4" fillId="3" borderId="1" xfId="0" applyNumberFormat="1" applyFont="1" applyFill="1" applyBorder="1" applyAlignment="1">
      <alignment horizontal="center"/>
    </xf>
    <xf numFmtId="4" fontId="4" fillId="3" borderId="4" xfId="0" applyNumberFormat="1" applyFont="1" applyFill="1" applyBorder="1" applyAlignment="1">
      <alignment horizontal="center"/>
    </xf>
    <xf numFmtId="4" fontId="4" fillId="5" borderId="2" xfId="0" applyNumberFormat="1" applyFont="1" applyFill="1" applyBorder="1" applyAlignment="1">
      <alignment horizontal="center"/>
    </xf>
    <xf numFmtId="4" fontId="4" fillId="5" borderId="1" xfId="0" applyNumberFormat="1" applyFont="1" applyFill="1" applyBorder="1" applyAlignment="1">
      <alignment horizontal="center"/>
    </xf>
    <xf numFmtId="4" fontId="4" fillId="5" borderId="4" xfId="0" applyNumberFormat="1" applyFont="1" applyFill="1" applyBorder="1" applyAlignment="1">
      <alignment horizontal="center"/>
    </xf>
    <xf numFmtId="4" fontId="4" fillId="12" borderId="2" xfId="0" applyNumberFormat="1" applyFont="1" applyFill="1" applyBorder="1" applyAlignment="1">
      <alignment horizontal="center"/>
    </xf>
    <xf numFmtId="4" fontId="4" fillId="12" borderId="1" xfId="0" applyNumberFormat="1" applyFont="1" applyFill="1" applyBorder="1" applyAlignment="1">
      <alignment horizontal="center"/>
    </xf>
    <xf numFmtId="4" fontId="4" fillId="12" borderId="4" xfId="0" applyNumberFormat="1" applyFont="1" applyFill="1" applyBorder="1" applyAlignment="1">
      <alignment horizontal="center"/>
    </xf>
    <xf numFmtId="4" fontId="4" fillId="13" borderId="2" xfId="0" applyNumberFormat="1" applyFont="1" applyFill="1" applyBorder="1" applyAlignment="1">
      <alignment horizontal="center"/>
    </xf>
    <xf numFmtId="4" fontId="4" fillId="13" borderId="1" xfId="0" applyNumberFormat="1" applyFont="1" applyFill="1" applyBorder="1" applyAlignment="1">
      <alignment horizontal="center"/>
    </xf>
    <xf numFmtId="4" fontId="4" fillId="13" borderId="4" xfId="0" applyNumberFormat="1" applyFont="1" applyFill="1" applyBorder="1" applyAlignment="1">
      <alignment horizontal="center"/>
    </xf>
    <xf numFmtId="0" fontId="1" fillId="0" borderId="9" xfId="0" applyFont="1" applyFill="1" applyBorder="1" applyAlignment="1">
      <alignment wrapText="1"/>
    </xf>
    <xf numFmtId="0" fontId="1" fillId="0" borderId="0" xfId="0" applyFont="1" applyFill="1" applyBorder="1" applyAlignment="1">
      <alignment horizontal="center"/>
    </xf>
    <xf numFmtId="0" fontId="0" fillId="0" borderId="10" xfId="0" applyFill="1" applyBorder="1"/>
    <xf numFmtId="0" fontId="0" fillId="0" borderId="9" xfId="0" applyFill="1" applyBorder="1"/>
    <xf numFmtId="0" fontId="0" fillId="0" borderId="0" xfId="0" applyFill="1" applyBorder="1" applyAlignment="1">
      <alignment horizontal="center"/>
    </xf>
    <xf numFmtId="4" fontId="4" fillId="0" borderId="10" xfId="0" applyNumberFormat="1" applyFont="1" applyFill="1" applyBorder="1" applyAlignment="1">
      <alignment horizontal="center"/>
    </xf>
    <xf numFmtId="0" fontId="1" fillId="9" borderId="0" xfId="0" applyFont="1" applyFill="1" applyAlignment="1">
      <alignment wrapText="1"/>
    </xf>
    <xf numFmtId="0" fontId="1" fillId="12" borderId="0" xfId="0" applyFont="1" applyFill="1" applyAlignment="1">
      <alignment wrapText="1"/>
    </xf>
    <xf numFmtId="4" fontId="2" fillId="0" borderId="0" xfId="0" applyNumberFormat="1" applyFont="1" applyBorder="1"/>
    <xf numFmtId="4" fontId="4" fillId="10" borderId="2" xfId="0" applyNumberFormat="1" applyFont="1" applyFill="1" applyBorder="1" applyAlignment="1">
      <alignment horizontal="center"/>
    </xf>
    <xf numFmtId="4" fontId="4" fillId="10" borderId="1" xfId="0" applyNumberFormat="1" applyFont="1" applyFill="1" applyBorder="1" applyAlignment="1">
      <alignment horizontal="center"/>
    </xf>
    <xf numFmtId="4" fontId="4" fillId="10" borderId="4" xfId="0" applyNumberFormat="1" applyFont="1" applyFill="1" applyBorder="1" applyAlignment="1">
      <alignment horizontal="center"/>
    </xf>
    <xf numFmtId="4" fontId="4" fillId="7" borderId="2" xfId="0" applyNumberFormat="1" applyFont="1" applyFill="1" applyBorder="1" applyAlignment="1">
      <alignment horizontal="center"/>
    </xf>
    <xf numFmtId="4" fontId="4" fillId="7" borderId="1" xfId="0" applyNumberFormat="1" applyFont="1" applyFill="1" applyBorder="1" applyAlignment="1">
      <alignment horizontal="center"/>
    </xf>
    <xf numFmtId="4" fontId="4" fillId="7" borderId="4" xfId="0" applyNumberFormat="1" applyFont="1" applyFill="1" applyBorder="1" applyAlignment="1">
      <alignment horizontal="center"/>
    </xf>
    <xf numFmtId="4" fontId="4" fillId="6" borderId="2" xfId="0" applyNumberFormat="1" applyFont="1" applyFill="1" applyBorder="1" applyAlignment="1">
      <alignment horizontal="center"/>
    </xf>
    <xf numFmtId="4" fontId="4" fillId="6" borderId="1" xfId="0" applyNumberFormat="1" applyFont="1" applyFill="1" applyBorder="1" applyAlignment="1">
      <alignment horizontal="center"/>
    </xf>
    <xf numFmtId="4" fontId="4" fillId="6" borderId="4" xfId="0" applyNumberFormat="1" applyFont="1" applyFill="1" applyBorder="1" applyAlignment="1">
      <alignment horizontal="center"/>
    </xf>
    <xf numFmtId="4" fontId="4" fillId="8" borderId="2" xfId="0" applyNumberFormat="1" applyFont="1" applyFill="1" applyBorder="1" applyAlignment="1">
      <alignment horizontal="center"/>
    </xf>
    <xf numFmtId="4" fontId="4" fillId="8" borderId="1" xfId="0" applyNumberFormat="1" applyFont="1" applyFill="1" applyBorder="1" applyAlignment="1">
      <alignment horizontal="center"/>
    </xf>
    <xf numFmtId="4" fontId="4" fillId="8" borderId="4" xfId="0" applyNumberFormat="1" applyFont="1" applyFill="1" applyBorder="1" applyAlignment="1">
      <alignment horizontal="center"/>
    </xf>
    <xf numFmtId="4" fontId="4" fillId="14" borderId="2" xfId="0" applyNumberFormat="1" applyFont="1" applyFill="1" applyBorder="1" applyAlignment="1">
      <alignment horizontal="center"/>
    </xf>
    <xf numFmtId="4" fontId="4" fillId="14" borderId="1" xfId="0" applyNumberFormat="1" applyFont="1" applyFill="1" applyBorder="1" applyAlignment="1">
      <alignment horizontal="center"/>
    </xf>
    <xf numFmtId="4" fontId="4" fillId="14" borderId="4" xfId="0" applyNumberFormat="1" applyFont="1" applyFill="1" applyBorder="1" applyAlignment="1">
      <alignment horizontal="center"/>
    </xf>
    <xf numFmtId="0" fontId="2" fillId="5" borderId="2" xfId="0" applyFont="1" applyFill="1" applyBorder="1" applyAlignment="1">
      <alignment wrapText="1"/>
    </xf>
    <xf numFmtId="0" fontId="2" fillId="5" borderId="3" xfId="0" applyFont="1" applyFill="1" applyBorder="1" applyAlignment="1">
      <alignment wrapText="1"/>
    </xf>
    <xf numFmtId="0" fontId="2" fillId="5" borderId="4" xfId="0" applyFont="1" applyFill="1" applyBorder="1" applyAlignment="1">
      <alignment wrapText="1"/>
    </xf>
    <xf numFmtId="0" fontId="2" fillId="12" borderId="2" xfId="0" applyFont="1" applyFill="1" applyBorder="1" applyAlignment="1">
      <alignment wrapText="1"/>
    </xf>
    <xf numFmtId="0" fontId="2" fillId="12" borderId="3" xfId="0" applyFont="1" applyFill="1" applyBorder="1" applyAlignment="1">
      <alignment wrapText="1"/>
    </xf>
    <xf numFmtId="0" fontId="2" fillId="12" borderId="4" xfId="0" applyFont="1" applyFill="1" applyBorder="1" applyAlignment="1">
      <alignment wrapText="1"/>
    </xf>
    <xf numFmtId="0" fontId="2" fillId="14" borderId="2" xfId="0" applyFont="1" applyFill="1" applyBorder="1" applyAlignment="1">
      <alignment wrapText="1"/>
    </xf>
    <xf numFmtId="0" fontId="2" fillId="14" borderId="3" xfId="0" applyFont="1" applyFill="1" applyBorder="1" applyAlignment="1">
      <alignment wrapText="1"/>
    </xf>
    <xf numFmtId="0" fontId="2" fillId="14" borderId="4" xfId="0" applyFont="1" applyFill="1" applyBorder="1" applyAlignment="1">
      <alignment wrapText="1"/>
    </xf>
    <xf numFmtId="0" fontId="2" fillId="11" borderId="2" xfId="0" applyFont="1" applyFill="1" applyBorder="1" applyAlignment="1">
      <alignment wrapText="1"/>
    </xf>
    <xf numFmtId="0" fontId="2" fillId="11" borderId="3" xfId="0" applyFont="1" applyFill="1" applyBorder="1" applyAlignment="1">
      <alignment wrapText="1"/>
    </xf>
    <xf numFmtId="0" fontId="2" fillId="11" borderId="4" xfId="0" applyFont="1" applyFill="1" applyBorder="1" applyAlignment="1">
      <alignment wrapText="1"/>
    </xf>
    <xf numFmtId="0" fontId="2" fillId="7" borderId="2" xfId="0" applyFont="1" applyFill="1" applyBorder="1" applyAlignment="1">
      <alignment wrapText="1"/>
    </xf>
    <xf numFmtId="0" fontId="2" fillId="7" borderId="3" xfId="0" applyFont="1" applyFill="1" applyBorder="1" applyAlignment="1">
      <alignment wrapText="1"/>
    </xf>
    <xf numFmtId="0" fontId="2" fillId="7" borderId="4" xfId="0" applyFont="1" applyFill="1" applyBorder="1" applyAlignment="1">
      <alignment wrapText="1"/>
    </xf>
    <xf numFmtId="0" fontId="2" fillId="3" borderId="2" xfId="0" applyFont="1" applyFill="1" applyBorder="1" applyAlignment="1">
      <alignment wrapText="1"/>
    </xf>
    <xf numFmtId="0" fontId="2" fillId="3" borderId="3" xfId="0" applyFont="1" applyFill="1" applyBorder="1" applyAlignment="1">
      <alignment wrapText="1"/>
    </xf>
    <xf numFmtId="0" fontId="2" fillId="3" borderId="4" xfId="0" applyFont="1" applyFill="1" applyBorder="1" applyAlignment="1">
      <alignment wrapText="1"/>
    </xf>
    <xf numFmtId="0" fontId="2" fillId="8" borderId="2" xfId="0" applyFont="1" applyFill="1" applyBorder="1" applyAlignment="1">
      <alignment wrapText="1"/>
    </xf>
    <xf numFmtId="0" fontId="2" fillId="8" borderId="3" xfId="0" applyFont="1" applyFill="1" applyBorder="1" applyAlignment="1">
      <alignment wrapText="1"/>
    </xf>
    <xf numFmtId="0" fontId="2" fillId="8" borderId="4" xfId="0" applyFont="1" applyFill="1" applyBorder="1" applyAlignment="1">
      <alignment wrapText="1"/>
    </xf>
    <xf numFmtId="0" fontId="2" fillId="10" borderId="2" xfId="0" applyFont="1" applyFill="1" applyBorder="1" applyAlignment="1">
      <alignment wrapText="1"/>
    </xf>
    <xf numFmtId="0" fontId="2" fillId="10" borderId="3" xfId="0" applyFont="1" applyFill="1" applyBorder="1" applyAlignment="1">
      <alignment wrapText="1"/>
    </xf>
    <xf numFmtId="0" fontId="2" fillId="10" borderId="4" xfId="0" applyFont="1" applyFill="1" applyBorder="1" applyAlignment="1">
      <alignment wrapText="1"/>
    </xf>
    <xf numFmtId="0" fontId="5" fillId="0" borderId="6" xfId="0" applyFont="1" applyFill="1" applyBorder="1" applyAlignment="1" applyProtection="1">
      <alignment horizontal="center" vertical="top" wrapText="1"/>
      <protection locked="0"/>
    </xf>
    <xf numFmtId="4" fontId="4" fillId="0" borderId="7" xfId="0" applyNumberFormat="1" applyFont="1" applyBorder="1" applyAlignment="1">
      <alignment horizontal="center"/>
    </xf>
    <xf numFmtId="0" fontId="3" fillId="0" borderId="7" xfId="0" applyFont="1" applyBorder="1" applyAlignment="1">
      <alignment horizontal="center"/>
    </xf>
    <xf numFmtId="4" fontId="3" fillId="0" borderId="7" xfId="0" applyNumberFormat="1" applyFont="1" applyBorder="1" applyAlignment="1">
      <alignment horizontal="center"/>
    </xf>
    <xf numFmtId="0" fontId="2" fillId="0" borderId="9" xfId="0" applyFont="1" applyFill="1" applyBorder="1" applyAlignment="1" applyProtection="1">
      <alignment horizontal="left" vertical="top" wrapText="1"/>
      <protection locked="0"/>
    </xf>
    <xf numFmtId="0" fontId="3" fillId="0" borderId="0" xfId="0" applyFont="1" applyBorder="1" applyAlignment="1">
      <alignment horizontal="center"/>
    </xf>
    <xf numFmtId="4" fontId="3" fillId="0" borderId="10" xfId="0" applyNumberFormat="1" applyFont="1" applyFill="1" applyBorder="1" applyAlignment="1" applyProtection="1">
      <alignment horizontal="center" vertical="top"/>
      <protection locked="0"/>
    </xf>
    <xf numFmtId="0" fontId="1" fillId="0" borderId="9" xfId="0" applyFont="1" applyFill="1" applyBorder="1" applyAlignment="1" applyProtection="1">
      <alignment horizontal="left" vertical="top" wrapText="1"/>
      <protection locked="0"/>
    </xf>
    <xf numFmtId="4" fontId="3" fillId="0" borderId="0" xfId="0" applyNumberFormat="1" applyFont="1" applyFill="1" applyBorder="1" applyAlignment="1" applyProtection="1">
      <alignment horizontal="center" vertical="top"/>
      <protection locked="0"/>
    </xf>
    <xf numFmtId="0" fontId="4" fillId="0" borderId="0" xfId="0" applyFont="1" applyBorder="1" applyAlignment="1">
      <alignment horizontal="center"/>
    </xf>
    <xf numFmtId="0" fontId="4" fillId="0" borderId="0" xfId="0" applyFont="1" applyFill="1" applyBorder="1" applyAlignment="1" applyProtection="1">
      <alignment horizontal="center" vertical="top"/>
      <protection locked="0"/>
    </xf>
    <xf numFmtId="4" fontId="4" fillId="0" borderId="10" xfId="0" applyNumberFormat="1" applyFont="1" applyFill="1" applyBorder="1" applyAlignment="1" applyProtection="1">
      <alignment horizontal="center" vertical="top"/>
      <protection locked="0"/>
    </xf>
    <xf numFmtId="0" fontId="2" fillId="0" borderId="14" xfId="0" applyFont="1" applyFill="1" applyBorder="1" applyAlignment="1" applyProtection="1">
      <alignment horizontal="left" vertical="top" wrapText="1"/>
      <protection locked="0"/>
    </xf>
    <xf numFmtId="4" fontId="4" fillId="0" borderId="15" xfId="0" applyNumberFormat="1" applyFont="1" applyFill="1" applyBorder="1" applyAlignment="1" applyProtection="1">
      <alignment horizontal="center" vertical="top"/>
      <protection locked="0"/>
    </xf>
    <xf numFmtId="4" fontId="3" fillId="0" borderId="10" xfId="0" applyNumberFormat="1" applyFont="1" applyFill="1" applyBorder="1" applyAlignment="1">
      <alignment horizontal="center"/>
    </xf>
    <xf numFmtId="0" fontId="1" fillId="0" borderId="9" xfId="0" applyFont="1" applyFill="1" applyBorder="1" applyAlignment="1" applyProtection="1">
      <alignment horizontal="center" vertical="top" wrapText="1"/>
      <protection locked="0"/>
    </xf>
    <xf numFmtId="0" fontId="1" fillId="0" borderId="11" xfId="0" applyFont="1" applyBorder="1" applyAlignment="1">
      <alignment wrapText="1"/>
    </xf>
    <xf numFmtId="0" fontId="11" fillId="2" borderId="3" xfId="0" applyNumberFormat="1" applyFont="1" applyFill="1" applyBorder="1" applyAlignment="1" applyProtection="1">
      <alignment horizontal="left" vertical="top" wrapText="1"/>
    </xf>
    <xf numFmtId="0" fontId="11" fillId="0" borderId="0" xfId="0" applyNumberFormat="1" applyFont="1" applyFill="1" applyBorder="1" applyAlignment="1" applyProtection="1">
      <alignment horizontal="left" vertical="top" wrapText="1"/>
    </xf>
    <xf numFmtId="4" fontId="12" fillId="0" borderId="16" xfId="0" applyNumberFormat="1" applyFont="1" applyFill="1" applyBorder="1" applyAlignment="1" applyProtection="1">
      <alignment horizontal="left" vertical="top" wrapText="1"/>
    </xf>
    <xf numFmtId="0" fontId="10" fillId="0" borderId="6" xfId="0" applyNumberFormat="1" applyFont="1" applyFill="1" applyBorder="1" applyAlignment="1" applyProtection="1">
      <alignment horizontal="left" vertical="top" wrapText="1"/>
    </xf>
    <xf numFmtId="0" fontId="11" fillId="0" borderId="7" xfId="0" applyNumberFormat="1" applyFont="1" applyFill="1" applyBorder="1" applyAlignment="1" applyProtection="1">
      <alignment horizontal="left" vertical="top" wrapText="1"/>
    </xf>
    <xf numFmtId="4" fontId="12" fillId="0" borderId="17" xfId="0" applyNumberFormat="1" applyFont="1" applyFill="1" applyBorder="1" applyAlignment="1" applyProtection="1">
      <alignment horizontal="left" vertical="top" wrapText="1"/>
    </xf>
    <xf numFmtId="4" fontId="12" fillId="0" borderId="18" xfId="0" applyNumberFormat="1" applyFont="1" applyFill="1" applyBorder="1" applyAlignment="1" applyProtection="1">
      <alignment horizontal="left" vertical="top" wrapText="1"/>
    </xf>
    <xf numFmtId="0" fontId="10" fillId="0" borderId="11" xfId="0" applyNumberFormat="1" applyFont="1" applyFill="1" applyBorder="1" applyAlignment="1" applyProtection="1">
      <alignment horizontal="left" vertical="top" wrapText="1"/>
    </xf>
    <xf numFmtId="0" fontId="11" fillId="0" borderId="12" xfId="0" applyNumberFormat="1" applyFont="1" applyFill="1" applyBorder="1" applyAlignment="1" applyProtection="1">
      <alignment horizontal="left" vertical="top" wrapText="1"/>
    </xf>
    <xf numFmtId="9" fontId="13" fillId="0" borderId="19" xfId="0" applyNumberFormat="1" applyFont="1" applyFill="1" applyBorder="1" applyAlignment="1" applyProtection="1">
      <alignment horizontal="left" vertical="top" wrapText="1"/>
    </xf>
    <xf numFmtId="9" fontId="14" fillId="0" borderId="20" xfId="0" applyNumberFormat="1" applyFont="1" applyFill="1" applyBorder="1" applyAlignment="1" applyProtection="1">
      <alignment horizontal="left" vertical="top" wrapText="1"/>
    </xf>
    <xf numFmtId="0" fontId="7" fillId="3" borderId="6" xfId="0" applyNumberFormat="1" applyFont="1" applyFill="1" applyBorder="1" applyAlignment="1" applyProtection="1">
      <alignment horizontal="center" vertical="top" wrapText="1"/>
    </xf>
    <xf numFmtId="0" fontId="10" fillId="0" borderId="9" xfId="0" applyNumberFormat="1" applyFont="1" applyFill="1" applyBorder="1" applyAlignment="1" applyProtection="1">
      <alignment horizontal="left" vertical="top" wrapText="1"/>
    </xf>
    <xf numFmtId="4" fontId="12" fillId="0" borderId="21" xfId="0" applyNumberFormat="1" applyFont="1" applyFill="1" applyBorder="1" applyAlignment="1" applyProtection="1">
      <alignment horizontal="left" vertical="top" wrapText="1"/>
    </xf>
    <xf numFmtId="0" fontId="8" fillId="3" borderId="22" xfId="0" applyNumberFormat="1" applyFont="1" applyFill="1" applyBorder="1" applyAlignment="1" applyProtection="1">
      <alignment horizontal="left" vertical="top" wrapText="1"/>
    </xf>
    <xf numFmtId="0" fontId="9" fillId="3" borderId="17" xfId="0" applyNumberFormat="1" applyFont="1" applyFill="1" applyBorder="1" applyAlignment="1" applyProtection="1">
      <alignment horizontal="center" vertical="top" wrapText="1"/>
    </xf>
    <xf numFmtId="0" fontId="9" fillId="3" borderId="18" xfId="0" applyNumberFormat="1" applyFont="1" applyFill="1" applyBorder="1" applyAlignment="1" applyProtection="1">
      <alignment horizontal="center" vertical="top" wrapText="1"/>
    </xf>
    <xf numFmtId="0" fontId="8" fillId="3" borderId="23" xfId="0" applyNumberFormat="1" applyFont="1" applyFill="1" applyBorder="1" applyAlignment="1" applyProtection="1">
      <alignment horizontal="left" vertical="top" wrapText="1"/>
    </xf>
    <xf numFmtId="0" fontId="9" fillId="3" borderId="19" xfId="0" applyNumberFormat="1" applyFont="1" applyFill="1" applyBorder="1" applyAlignment="1" applyProtection="1">
      <alignment horizontal="center" vertical="top" wrapText="1"/>
    </xf>
    <xf numFmtId="0" fontId="9" fillId="3" borderId="20" xfId="0" applyNumberFormat="1" applyFont="1" applyFill="1" applyBorder="1" applyAlignment="1" applyProtection="1">
      <alignment horizontal="center" vertical="top" wrapText="1"/>
    </xf>
    <xf numFmtId="0" fontId="10" fillId="0" borderId="2" xfId="0" applyNumberFormat="1" applyFont="1" applyFill="1" applyBorder="1" applyAlignment="1" applyProtection="1">
      <alignment horizontal="left" vertical="top" wrapText="1"/>
    </xf>
    <xf numFmtId="0" fontId="11" fillId="0" borderId="3" xfId="0" applyNumberFormat="1" applyFont="1" applyFill="1" applyBorder="1" applyAlignment="1" applyProtection="1">
      <alignment horizontal="left" vertical="top" wrapText="1"/>
    </xf>
    <xf numFmtId="4" fontId="12" fillId="0" borderId="24" xfId="0" applyNumberFormat="1" applyFont="1" applyFill="1" applyBorder="1" applyAlignment="1" applyProtection="1">
      <alignment horizontal="left" vertical="top" wrapText="1"/>
    </xf>
    <xf numFmtId="0" fontId="14" fillId="0" borderId="25" xfId="0" applyNumberFormat="1" applyFont="1" applyFill="1" applyBorder="1" applyAlignment="1" applyProtection="1">
      <alignment horizontal="left" vertical="top" wrapText="1"/>
    </xf>
    <xf numFmtId="9" fontId="13" fillId="0" borderId="26" xfId="0" applyNumberFormat="1" applyFont="1" applyFill="1" applyBorder="1" applyAlignment="1" applyProtection="1">
      <alignment horizontal="left" vertical="top" wrapText="1"/>
    </xf>
    <xf numFmtId="0" fontId="10" fillId="2" borderId="2" xfId="0" applyNumberFormat="1" applyFont="1" applyFill="1" applyBorder="1" applyAlignment="1" applyProtection="1">
      <alignment horizontal="left" vertical="top" wrapText="1"/>
    </xf>
    <xf numFmtId="4" fontId="12" fillId="2" borderId="24" xfId="0" applyNumberFormat="1" applyFont="1" applyFill="1" applyBorder="1" applyAlignment="1" applyProtection="1">
      <alignment horizontal="left" vertical="top" wrapText="1"/>
    </xf>
    <xf numFmtId="4" fontId="12" fillId="2" borderId="25" xfId="0" applyNumberFormat="1" applyFont="1" applyFill="1" applyBorder="1" applyAlignment="1" applyProtection="1">
      <alignment horizontal="left" vertical="top" wrapText="1"/>
    </xf>
    <xf numFmtId="9" fontId="14" fillId="0" borderId="27" xfId="0" applyNumberFormat="1" applyFont="1" applyFill="1" applyBorder="1" applyAlignment="1" applyProtection="1">
      <alignment horizontal="left" vertical="top" wrapText="1"/>
    </xf>
    <xf numFmtId="0" fontId="0" fillId="0" borderId="0" xfId="0" applyFill="1" applyAlignment="1">
      <alignment horizontal="center"/>
    </xf>
    <xf numFmtId="0" fontId="1" fillId="0" borderId="0" xfId="0" applyFont="1" applyFill="1" applyAlignment="1">
      <alignment horizontal="center"/>
    </xf>
    <xf numFmtId="0" fontId="2" fillId="3" borderId="0" xfId="0" applyFont="1" applyFill="1"/>
    <xf numFmtId="4" fontId="0" fillId="0" borderId="0" xfId="0" applyNumberFormat="1" applyBorder="1"/>
    <xf numFmtId="4" fontId="3" fillId="3" borderId="0" xfId="0" applyNumberFormat="1" applyFont="1" applyFill="1" applyAlignment="1">
      <alignment horizontal="center"/>
    </xf>
    <xf numFmtId="14" fontId="3" fillId="0" borderId="8" xfId="0" applyNumberFormat="1" applyFont="1" applyFill="1" applyBorder="1" applyAlignment="1" applyProtection="1">
      <alignment horizontal="center" vertical="top"/>
      <protection locked="0"/>
    </xf>
    <xf numFmtId="0" fontId="2" fillId="2" borderId="0" xfId="0" applyFont="1" applyFill="1"/>
    <xf numFmtId="4" fontId="3" fillId="2" borderId="0" xfId="0" applyNumberFormat="1" applyFont="1" applyFill="1" applyAlignment="1" applyProtection="1">
      <alignment horizontal="center" vertical="top"/>
      <protection locked="0"/>
    </xf>
    <xf numFmtId="4" fontId="2" fillId="2" borderId="0" xfId="0" applyNumberFormat="1" applyFont="1" applyFill="1"/>
    <xf numFmtId="4" fontId="3" fillId="9" borderId="0" xfId="0" applyNumberFormat="1" applyFont="1" applyFill="1" applyAlignment="1">
      <alignment horizontal="center"/>
    </xf>
    <xf numFmtId="4" fontId="3" fillId="2" borderId="0" xfId="0" applyNumberFormat="1" applyFont="1" applyFill="1" applyAlignment="1">
      <alignment horizontal="center"/>
    </xf>
    <xf numFmtId="4" fontId="3" fillId="9" borderId="0" xfId="0" applyNumberFormat="1" applyFont="1" applyFill="1" applyAlignment="1" applyProtection="1">
      <alignment horizontal="center" vertical="top"/>
      <protection locked="0"/>
    </xf>
    <xf numFmtId="0" fontId="2" fillId="0" borderId="0" xfId="0" applyFont="1" applyAlignment="1">
      <alignment horizontal="center"/>
    </xf>
    <xf numFmtId="0" fontId="2" fillId="3" borderId="11" xfId="0" applyFont="1" applyFill="1" applyBorder="1" applyAlignment="1">
      <alignment horizontal="center"/>
    </xf>
    <xf numFmtId="14" fontId="3" fillId="0" borderId="0" xfId="0" applyNumberFormat="1" applyFont="1" applyFill="1" applyAlignment="1" applyProtection="1">
      <alignment horizontal="center" vertical="top"/>
      <protection locked="0"/>
    </xf>
    <xf numFmtId="0" fontId="0" fillId="3" borderId="0" xfId="0" applyFill="1"/>
    <xf numFmtId="4" fontId="0" fillId="0" borderId="0" xfId="0" applyNumberFormat="1" applyFill="1"/>
    <xf numFmtId="2" fontId="2" fillId="0" borderId="0" xfId="0" applyNumberFormat="1" applyFont="1"/>
    <xf numFmtId="2" fontId="2" fillId="3" borderId="0" xfId="0" applyNumberFormat="1" applyFont="1" applyFill="1"/>
    <xf numFmtId="2" fontId="3" fillId="3" borderId="0" xfId="0" applyNumberFormat="1" applyFont="1" applyFill="1" applyAlignment="1" applyProtection="1">
      <alignment horizontal="center" vertical="top"/>
      <protection locked="0"/>
    </xf>
    <xf numFmtId="2" fontId="2" fillId="3" borderId="0" xfId="0" applyNumberFormat="1" applyFont="1" applyFill="1" applyBorder="1"/>
    <xf numFmtId="2" fontId="3" fillId="3" borderId="0" xfId="0" applyNumberFormat="1" applyFont="1" applyFill="1" applyAlignment="1">
      <alignment horizontal="center"/>
    </xf>
    <xf numFmtId="2" fontId="1" fillId="0" borderId="0" xfId="0" applyNumberFormat="1" applyFont="1" applyAlignment="1">
      <alignment horizontal="left" vertical="top" wrapText="1"/>
    </xf>
    <xf numFmtId="2" fontId="1" fillId="0" borderId="0" xfId="0" applyNumberFormat="1" applyFont="1" applyAlignment="1">
      <alignment wrapText="1"/>
    </xf>
    <xf numFmtId="2" fontId="1" fillId="0" borderId="0" xfId="0" applyNumberFormat="1" applyFont="1" applyAlignment="1">
      <alignment horizontal="left" wrapText="1"/>
    </xf>
    <xf numFmtId="2" fontId="0" fillId="0" borderId="0" xfId="0" applyNumberFormat="1"/>
    <xf numFmtId="0" fontId="2" fillId="3" borderId="0" xfId="0" applyFont="1" applyFill="1" applyAlignment="1">
      <alignment horizontal="center"/>
    </xf>
    <xf numFmtId="0" fontId="1" fillId="0" borderId="9" xfId="0" applyFont="1" applyBorder="1"/>
    <xf numFmtId="0" fontId="2" fillId="11" borderId="0" xfId="0" applyFont="1" applyFill="1"/>
    <xf numFmtId="2" fontId="2" fillId="4" borderId="0" xfId="0" applyNumberFormat="1" applyFont="1" applyFill="1"/>
    <xf numFmtId="0" fontId="1" fillId="0" borderId="9" xfId="0" applyFont="1" applyFill="1" applyBorder="1" applyAlignment="1">
      <alignment horizontal="left" wrapText="1"/>
    </xf>
    <xf numFmtId="0" fontId="1" fillId="0" borderId="9" xfId="0" applyFont="1" applyFill="1" applyBorder="1" applyAlignment="1">
      <alignment horizontal="left" vertical="top" wrapText="1"/>
    </xf>
    <xf numFmtId="0" fontId="0" fillId="0" borderId="9" xfId="0" applyBorder="1" applyAlignment="1">
      <alignment wrapText="1"/>
    </xf>
    <xf numFmtId="0" fontId="0" fillId="0" borderId="0" xfId="0" applyFill="1" applyAlignment="1">
      <alignment wrapText="1"/>
    </xf>
    <xf numFmtId="0" fontId="2" fillId="0" borderId="0" xfId="0" applyFont="1" applyAlignment="1">
      <alignment horizontal="center"/>
    </xf>
    <xf numFmtId="4" fontId="15" fillId="2" borderId="1" xfId="0" applyNumberFormat="1" applyFont="1" applyFill="1" applyBorder="1" applyAlignment="1" applyProtection="1">
      <alignment horizontal="center" vertical="center"/>
      <protection locked="0"/>
    </xf>
    <xf numFmtId="4" fontId="2" fillId="0" borderId="0" xfId="0" applyNumberFormat="1" applyFont="1"/>
    <xf numFmtId="4" fontId="16" fillId="0" borderId="0" xfId="0" applyNumberFormat="1" applyFont="1"/>
    <xf numFmtId="4" fontId="15" fillId="0" borderId="0" xfId="0" applyNumberFormat="1" applyFont="1"/>
    <xf numFmtId="2" fontId="2" fillId="0" borderId="0" xfId="0" applyNumberFormat="1" applyFont="1" applyAlignment="1">
      <alignment wrapText="1"/>
    </xf>
    <xf numFmtId="2" fontId="2" fillId="0" borderId="0" xfId="0" applyNumberFormat="1" applyFont="1" applyFill="1"/>
    <xf numFmtId="2" fontId="2" fillId="3" borderId="0" xfId="0" applyNumberFormat="1" applyFont="1" applyFill="1" applyAlignment="1">
      <alignment wrapText="1"/>
    </xf>
    <xf numFmtId="0" fontId="1" fillId="15" borderId="9" xfId="0" applyFont="1" applyFill="1" applyBorder="1" applyAlignment="1">
      <alignment wrapText="1"/>
    </xf>
    <xf numFmtId="0" fontId="1" fillId="3" borderId="0" xfId="0" applyFont="1" applyFill="1" applyAlignment="1">
      <alignment wrapText="1"/>
    </xf>
    <xf numFmtId="0" fontId="0" fillId="4" borderId="0" xfId="0" applyFill="1"/>
    <xf numFmtId="0" fontId="2" fillId="0" borderId="0" xfId="0" applyFont="1" applyAlignment="1">
      <alignment horizontal="center" wrapText="1"/>
    </xf>
    <xf numFmtId="0" fontId="2" fillId="2" borderId="2" xfId="0" applyFont="1" applyFill="1" applyBorder="1" applyAlignment="1" applyProtection="1">
      <alignment horizontal="center" vertical="center" wrapText="1"/>
      <protection locked="0"/>
    </xf>
    <xf numFmtId="0" fontId="2" fillId="2" borderId="3" xfId="0" applyFont="1" applyFill="1" applyBorder="1" applyAlignment="1" applyProtection="1">
      <alignment horizontal="center" vertical="center" wrapText="1"/>
      <protection locked="0"/>
    </xf>
    <xf numFmtId="0" fontId="2" fillId="0" borderId="0" xfId="0" applyFont="1" applyAlignment="1">
      <alignment horizontal="center"/>
    </xf>
    <xf numFmtId="0" fontId="1" fillId="15" borderId="0" xfId="0" applyFont="1" applyFill="1" applyAlignment="1">
      <alignment horizontal="center"/>
    </xf>
    <xf numFmtId="0" fontId="0" fillId="15" borderId="0" xfId="0" applyFill="1" applyAlignment="1">
      <alignment horizontal="center"/>
    </xf>
    <xf numFmtId="0" fontId="2" fillId="15" borderId="0" xfId="0" applyFont="1" applyFill="1" applyAlignment="1">
      <alignment horizontal="center"/>
    </xf>
    <xf numFmtId="0" fontId="2" fillId="3" borderId="0" xfId="0" applyFont="1" applyFill="1" applyAlignment="1">
      <alignment horizontal="center" wrapText="1"/>
    </xf>
    <xf numFmtId="0" fontId="2" fillId="12" borderId="2" xfId="0" applyFont="1" applyFill="1" applyBorder="1" applyAlignment="1">
      <alignment horizontal="center" wrapText="1"/>
    </xf>
    <xf numFmtId="0" fontId="2" fillId="12" borderId="3" xfId="0" applyFont="1" applyFill="1" applyBorder="1" applyAlignment="1">
      <alignment horizontal="center" wrapText="1"/>
    </xf>
    <xf numFmtId="0" fontId="2" fillId="12" borderId="4" xfId="0" applyFont="1" applyFill="1" applyBorder="1" applyAlignment="1">
      <alignment horizontal="center" wrapText="1"/>
    </xf>
    <xf numFmtId="0" fontId="2" fillId="13" borderId="2" xfId="0" applyFont="1" applyFill="1" applyBorder="1" applyAlignment="1">
      <alignment horizontal="center" wrapText="1"/>
    </xf>
    <xf numFmtId="0" fontId="2" fillId="13" borderId="3" xfId="0" applyFont="1" applyFill="1" applyBorder="1" applyAlignment="1">
      <alignment horizontal="center" wrapText="1"/>
    </xf>
    <xf numFmtId="0" fontId="2" fillId="13" borderId="4" xfId="0" applyFont="1" applyFill="1" applyBorder="1" applyAlignment="1">
      <alignment horizontal="center" wrapText="1"/>
    </xf>
    <xf numFmtId="0" fontId="2" fillId="15" borderId="0" xfId="0" applyFont="1" applyFill="1" applyAlignment="1">
      <alignment horizontal="center" wrapText="1"/>
    </xf>
    <xf numFmtId="0" fontId="2" fillId="3" borderId="2" xfId="0" applyFont="1" applyFill="1" applyBorder="1" applyAlignment="1">
      <alignment horizontal="center" wrapText="1"/>
    </xf>
    <xf numFmtId="0" fontId="2" fillId="3" borderId="3" xfId="0" applyFont="1" applyFill="1" applyBorder="1" applyAlignment="1">
      <alignment horizontal="center" wrapText="1"/>
    </xf>
    <xf numFmtId="0" fontId="2" fillId="3" borderId="4" xfId="0" applyFont="1" applyFill="1" applyBorder="1" applyAlignment="1">
      <alignment horizontal="center" wrapText="1"/>
    </xf>
  </cellXfs>
  <cellStyles count="1">
    <cellStyle name="Normal" xfId="0" builtinId="0"/>
  </cellStyles>
  <dxfs count="0"/>
  <tableStyles count="0" defaultTableStyle="TableStyleMedium2" defaultPivotStyle="PivotStyleLight16"/>
  <colors>
    <mruColors>
      <color rgb="FFFF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193"/>
  <sheetViews>
    <sheetView topLeftCell="A115" workbookViewId="0">
      <selection activeCell="G14" sqref="G14"/>
    </sheetView>
  </sheetViews>
  <sheetFormatPr defaultRowHeight="15.75" x14ac:dyDescent="0.25"/>
  <cols>
    <col min="1" max="1" width="86.42578125" style="5" customWidth="1"/>
    <col min="2" max="2" width="11.85546875" style="11" customWidth="1"/>
    <col min="3" max="3" width="11.7109375" style="1" customWidth="1"/>
    <col min="4" max="4" width="14.7109375" style="9" customWidth="1"/>
    <col min="5" max="5" width="17.28515625" style="9" customWidth="1"/>
    <col min="6" max="6" width="14.7109375" style="9" customWidth="1"/>
    <col min="7" max="7" width="12.85546875" customWidth="1"/>
    <col min="8" max="8" width="13" customWidth="1"/>
    <col min="9" max="9" width="12.140625" style="34" customWidth="1"/>
    <col min="10" max="10" width="10.85546875" style="34" customWidth="1"/>
    <col min="11" max="11" width="0.140625" style="34" customWidth="1"/>
    <col min="12" max="12" width="13.5703125" style="34" hidden="1" customWidth="1"/>
    <col min="13" max="13" width="11.85546875" style="187" customWidth="1"/>
    <col min="14" max="15" width="10.85546875" style="34" customWidth="1"/>
    <col min="16" max="17" width="12.5703125" customWidth="1"/>
  </cols>
  <sheetData>
    <row r="1" spans="1:15" ht="18" x14ac:dyDescent="0.25">
      <c r="A1" s="124" t="s">
        <v>0</v>
      </c>
      <c r="B1" s="125"/>
      <c r="C1" s="126"/>
      <c r="D1" s="127"/>
      <c r="E1" s="127" t="s">
        <v>105</v>
      </c>
      <c r="F1" s="175">
        <v>45708</v>
      </c>
    </row>
    <row r="2" spans="1:15" x14ac:dyDescent="0.25">
      <c r="A2" s="128" t="s">
        <v>127</v>
      </c>
      <c r="B2" s="50"/>
      <c r="C2" s="129"/>
      <c r="D2" s="59"/>
      <c r="E2" s="59"/>
      <c r="F2" s="130"/>
    </row>
    <row r="3" spans="1:15" ht="15" x14ac:dyDescent="0.2">
      <c r="A3" s="131" t="s">
        <v>107</v>
      </c>
      <c r="B3" s="132"/>
      <c r="C3" s="129"/>
      <c r="D3" s="59"/>
      <c r="E3" s="59"/>
      <c r="F3" s="60"/>
    </row>
    <row r="4" spans="1:15" ht="15" x14ac:dyDescent="0.2">
      <c r="A4" s="131" t="s">
        <v>106</v>
      </c>
      <c r="B4" s="132"/>
      <c r="C4" s="129"/>
      <c r="D4" s="59"/>
      <c r="E4" s="59"/>
      <c r="F4" s="60"/>
    </row>
    <row r="5" spans="1:15" x14ac:dyDescent="0.25">
      <c r="A5" s="5" t="s">
        <v>125</v>
      </c>
      <c r="B5" s="50"/>
      <c r="C5" s="133"/>
      <c r="D5" s="27" t="s">
        <v>3</v>
      </c>
      <c r="E5" s="50"/>
      <c r="F5" s="51"/>
      <c r="H5" s="219" t="s">
        <v>133</v>
      </c>
      <c r="I5" s="220"/>
      <c r="J5" s="220"/>
      <c r="K5" s="220"/>
      <c r="L5" s="220"/>
      <c r="M5" s="188" t="s">
        <v>134</v>
      </c>
    </row>
    <row r="6" spans="1:15" ht="38.25" x14ac:dyDescent="0.2">
      <c r="A6" s="131" t="s">
        <v>4</v>
      </c>
      <c r="B6" s="27" t="s">
        <v>5</v>
      </c>
      <c r="C6" s="134" t="s">
        <v>6</v>
      </c>
      <c r="D6" s="27" t="s">
        <v>7</v>
      </c>
      <c r="E6" s="27" t="s">
        <v>8</v>
      </c>
      <c r="F6" s="135" t="s">
        <v>50</v>
      </c>
      <c r="H6" s="12" t="s">
        <v>63</v>
      </c>
      <c r="I6" s="215" t="s">
        <v>135</v>
      </c>
      <c r="J6" s="215"/>
      <c r="K6" s="218" t="s">
        <v>110</v>
      </c>
      <c r="L6" s="218"/>
      <c r="M6" s="209" t="s">
        <v>109</v>
      </c>
      <c r="N6" s="215" t="s">
        <v>136</v>
      </c>
      <c r="O6" s="215"/>
    </row>
    <row r="7" spans="1:15" x14ac:dyDescent="0.25">
      <c r="A7" s="128" t="s">
        <v>9</v>
      </c>
      <c r="B7" s="50"/>
      <c r="C7" s="129"/>
      <c r="D7" s="59"/>
      <c r="E7" s="59"/>
      <c r="F7" s="60"/>
      <c r="N7" s="204" t="s">
        <v>137</v>
      </c>
      <c r="O7" s="204" t="s">
        <v>138</v>
      </c>
    </row>
    <row r="8" spans="1:15" ht="38.25" customHeight="1" x14ac:dyDescent="0.2">
      <c r="A8" s="131" t="s">
        <v>10</v>
      </c>
      <c r="B8" s="27">
        <v>3</v>
      </c>
      <c r="C8" s="26" t="s">
        <v>11</v>
      </c>
      <c r="D8" s="132">
        <f>N8</f>
        <v>449.68</v>
      </c>
      <c r="E8" s="132">
        <f>O8</f>
        <v>41.71</v>
      </c>
      <c r="F8" s="60"/>
      <c r="H8">
        <v>1.2084999999999999</v>
      </c>
      <c r="I8" s="176">
        <v>420.83</v>
      </c>
      <c r="J8" s="176">
        <v>39.04</v>
      </c>
      <c r="K8" s="176">
        <f>I8/(I8+J8)</f>
        <v>0.91510644312523104</v>
      </c>
      <c r="L8" s="176">
        <f>J8/(I8+J8)</f>
        <v>8.4893556874768961E-2</v>
      </c>
      <c r="M8" s="188">
        <v>406.62</v>
      </c>
      <c r="N8" s="172">
        <f>TRUNC(H8*K8*M8,2)</f>
        <v>449.68</v>
      </c>
      <c r="O8" s="172">
        <f>TRUNC(H8*L8*M8,2)</f>
        <v>41.71</v>
      </c>
    </row>
    <row r="9" spans="1:15" x14ac:dyDescent="0.25">
      <c r="A9" s="48"/>
      <c r="B9" s="25"/>
      <c r="C9" s="26" t="s">
        <v>12</v>
      </c>
      <c r="D9" s="50">
        <f>TRUNC(B8*D8,2)</f>
        <v>1349.04</v>
      </c>
      <c r="E9" s="50">
        <f>TRUNC(B8*E8,2)</f>
        <v>125.13</v>
      </c>
      <c r="F9" s="51">
        <f>D9+E9</f>
        <v>1474.17</v>
      </c>
      <c r="M9" s="188"/>
    </row>
    <row r="10" spans="1:15" ht="37.5" customHeight="1" x14ac:dyDescent="0.2">
      <c r="A10" s="131" t="s">
        <v>13</v>
      </c>
      <c r="B10" s="27">
        <v>288</v>
      </c>
      <c r="C10" s="26" t="s">
        <v>14</v>
      </c>
      <c r="D10" s="132">
        <f>N10</f>
        <v>0.97</v>
      </c>
      <c r="E10" s="132">
        <f>O10</f>
        <v>154.86000000000001</v>
      </c>
      <c r="F10" s="60"/>
      <c r="H10">
        <v>1.2084999999999999</v>
      </c>
      <c r="I10" s="176">
        <v>0.75</v>
      </c>
      <c r="J10" s="176">
        <v>119.47</v>
      </c>
      <c r="K10" s="176">
        <f>I10/(I10+J10)</f>
        <v>6.2385626351688572E-3</v>
      </c>
      <c r="L10" s="176">
        <f>J10/(I10+J10)</f>
        <v>0.99376143736483113</v>
      </c>
      <c r="M10" s="188">
        <v>128.94999999999999</v>
      </c>
      <c r="N10" s="172">
        <f>TRUNC(H10*K10*M10,2)</f>
        <v>0.97</v>
      </c>
      <c r="O10" s="172">
        <f>TRUNC(H10*L10*M10,2)</f>
        <v>154.86000000000001</v>
      </c>
    </row>
    <row r="11" spans="1:15" x14ac:dyDescent="0.25">
      <c r="A11" s="48"/>
      <c r="B11" s="25"/>
      <c r="C11" s="26" t="s">
        <v>12</v>
      </c>
      <c r="D11" s="50">
        <f>TRUNC(B10*D10,2)</f>
        <v>279.36</v>
      </c>
      <c r="E11" s="50">
        <f>TRUNC(B10*E10,2)</f>
        <v>44599.68</v>
      </c>
      <c r="F11" s="51">
        <f>D11+E11</f>
        <v>44879.040000000001</v>
      </c>
      <c r="M11" s="188"/>
    </row>
    <row r="12" spans="1:15" x14ac:dyDescent="0.25">
      <c r="A12" s="48"/>
      <c r="B12" s="25"/>
      <c r="C12" s="26"/>
      <c r="D12" s="50"/>
      <c r="E12" s="50"/>
      <c r="F12" s="51"/>
      <c r="M12" s="188"/>
    </row>
    <row r="13" spans="1:15" ht="16.5" thickBot="1" x14ac:dyDescent="0.3">
      <c r="A13" s="48"/>
      <c r="B13" s="50"/>
      <c r="C13" s="134" t="s">
        <v>6</v>
      </c>
      <c r="D13" s="27" t="s">
        <v>7</v>
      </c>
      <c r="E13" s="27" t="s">
        <v>8</v>
      </c>
      <c r="F13" s="135" t="s">
        <v>50</v>
      </c>
      <c r="M13" s="188"/>
    </row>
    <row r="14" spans="1:15" ht="16.5" thickBot="1" x14ac:dyDescent="0.3">
      <c r="A14" s="13" t="s">
        <v>15</v>
      </c>
      <c r="B14" s="19"/>
      <c r="C14" s="14" t="s">
        <v>12</v>
      </c>
      <c r="D14" s="16">
        <f>D9+D11</f>
        <v>1628.4</v>
      </c>
      <c r="E14" s="16">
        <f>E9+E11</f>
        <v>44724.81</v>
      </c>
      <c r="F14" s="16">
        <f>F9+F11</f>
        <v>46353.21</v>
      </c>
      <c r="G14" s="20">
        <f>D14+E14</f>
        <v>46353.21</v>
      </c>
      <c r="M14" s="188"/>
    </row>
    <row r="15" spans="1:15" s="28" customFormat="1" x14ac:dyDescent="0.25">
      <c r="A15" s="128"/>
      <c r="B15" s="25"/>
      <c r="C15" s="26"/>
      <c r="D15" s="27"/>
      <c r="E15" s="27"/>
      <c r="F15" s="135"/>
      <c r="I15" s="35"/>
      <c r="J15" s="35"/>
      <c r="K15" s="35"/>
      <c r="L15" s="35"/>
      <c r="M15" s="188"/>
      <c r="N15" s="35"/>
      <c r="O15" s="35"/>
    </row>
    <row r="16" spans="1:15" x14ac:dyDescent="0.25">
      <c r="A16" s="128" t="s">
        <v>16</v>
      </c>
      <c r="B16" s="50"/>
      <c r="C16" s="129"/>
      <c r="D16" s="59"/>
      <c r="E16" s="59"/>
      <c r="F16" s="60"/>
      <c r="M16" s="188"/>
    </row>
    <row r="17" spans="1:15" ht="18" customHeight="1" x14ac:dyDescent="0.2">
      <c r="A17" s="131" t="s">
        <v>17</v>
      </c>
      <c r="B17" s="27">
        <v>528</v>
      </c>
      <c r="C17" s="26" t="s">
        <v>18</v>
      </c>
      <c r="D17" s="132">
        <f>N17</f>
        <v>2.74</v>
      </c>
      <c r="E17" s="132">
        <f>O17</f>
        <v>8.4700000000000006</v>
      </c>
      <c r="F17" s="60"/>
      <c r="H17">
        <v>1.2084999999999999</v>
      </c>
      <c r="I17" s="176">
        <v>2.2200000000000002</v>
      </c>
      <c r="J17" s="176">
        <v>6.86</v>
      </c>
      <c r="K17" s="176">
        <f>I17/(I17+J17)</f>
        <v>0.24449339207048459</v>
      </c>
      <c r="L17" s="176">
        <f>J17/(I17+J17)</f>
        <v>0.75550660792951541</v>
      </c>
      <c r="M17" s="188">
        <v>9.2799999999999994</v>
      </c>
      <c r="N17" s="172">
        <f>TRUNC(H17*K17*M17,2)</f>
        <v>2.74</v>
      </c>
      <c r="O17" s="172">
        <f>TRUNC(H17*L17*M17,2)</f>
        <v>8.4700000000000006</v>
      </c>
    </row>
    <row r="18" spans="1:15" x14ac:dyDescent="0.25">
      <c r="A18" s="76"/>
      <c r="B18" s="25"/>
      <c r="C18" s="26" t="s">
        <v>12</v>
      </c>
      <c r="D18" s="50">
        <f>TRUNC(B17*D17,2)</f>
        <v>1446.72</v>
      </c>
      <c r="E18" s="50">
        <f>TRUNC(B17*E17,2)</f>
        <v>4472.16</v>
      </c>
      <c r="F18" s="51">
        <f>D18+E18</f>
        <v>5918.88</v>
      </c>
      <c r="M18" s="188"/>
    </row>
    <row r="19" spans="1:15" ht="57.75" customHeight="1" x14ac:dyDescent="0.2">
      <c r="A19" s="131" t="s">
        <v>19</v>
      </c>
      <c r="B19" s="27">
        <v>2208.81</v>
      </c>
      <c r="C19" s="26" t="s">
        <v>11</v>
      </c>
      <c r="D19" s="132">
        <f>N19</f>
        <v>20.32</v>
      </c>
      <c r="E19" s="132">
        <f>O19</f>
        <v>43.92</v>
      </c>
      <c r="F19" s="60"/>
      <c r="H19">
        <v>1.2084999999999999</v>
      </c>
      <c r="I19" s="176">
        <v>16.61</v>
      </c>
      <c r="J19" s="176">
        <v>35.9</v>
      </c>
      <c r="K19" s="176">
        <f>I19/(I19+J19)</f>
        <v>0.31632070081889163</v>
      </c>
      <c r="L19" s="176">
        <f>J19/(I19+J19)</f>
        <v>0.68367929918110837</v>
      </c>
      <c r="M19" s="188">
        <v>53.16</v>
      </c>
      <c r="N19" s="172">
        <f>TRUNC(H19*K19*M19,2)</f>
        <v>20.32</v>
      </c>
      <c r="O19" s="172">
        <f>TRUNC(H19*L19*M19,2)</f>
        <v>43.92</v>
      </c>
    </row>
    <row r="20" spans="1:15" x14ac:dyDescent="0.25">
      <c r="A20" s="76"/>
      <c r="B20" s="25"/>
      <c r="C20" s="26" t="s">
        <v>12</v>
      </c>
      <c r="D20" s="50">
        <f>TRUNC(B19*D19,2)</f>
        <v>44883.01</v>
      </c>
      <c r="E20" s="50">
        <f>TRUNC(B19*E19,2)</f>
        <v>97010.93</v>
      </c>
      <c r="F20" s="51">
        <f>D20+E20</f>
        <v>141893.94</v>
      </c>
      <c r="M20" s="188"/>
    </row>
    <row r="21" spans="1:15" ht="56.25" customHeight="1" x14ac:dyDescent="0.2">
      <c r="A21" s="131" t="s">
        <v>54</v>
      </c>
      <c r="B21" s="27">
        <v>30</v>
      </c>
      <c r="C21" s="26" t="s">
        <v>20</v>
      </c>
      <c r="D21" s="132">
        <f>N21</f>
        <v>67.55</v>
      </c>
      <c r="E21" s="132">
        <f>O21</f>
        <v>0</v>
      </c>
      <c r="F21" s="60"/>
      <c r="H21">
        <v>1.2084999999999999</v>
      </c>
      <c r="I21" s="177">
        <v>55.9</v>
      </c>
      <c r="J21" s="177">
        <v>0</v>
      </c>
      <c r="K21" s="176">
        <f>I21/(I21+J21)</f>
        <v>1</v>
      </c>
      <c r="L21" s="176">
        <f>J21/(I21+J21)</f>
        <v>0</v>
      </c>
      <c r="M21" s="188">
        <v>55.9</v>
      </c>
      <c r="N21" s="172">
        <f>TRUNC(H21*K21*M21,2)</f>
        <v>67.55</v>
      </c>
      <c r="O21" s="172">
        <f>TRUNC(H21*L21*M21,2)</f>
        <v>0</v>
      </c>
    </row>
    <row r="22" spans="1:15" x14ac:dyDescent="0.25">
      <c r="A22" s="76"/>
      <c r="B22" s="25"/>
      <c r="C22" s="26" t="s">
        <v>12</v>
      </c>
      <c r="D22" s="50">
        <f>TRUNC(B21*D21,2)</f>
        <v>2026.5</v>
      </c>
      <c r="E22" s="50">
        <f>TRUNC(B21*E21,2)</f>
        <v>0</v>
      </c>
      <c r="F22" s="51">
        <f>D22+E22</f>
        <v>2026.5</v>
      </c>
      <c r="M22" s="188"/>
    </row>
    <row r="23" spans="1:15" ht="31.5" customHeight="1" x14ac:dyDescent="0.2">
      <c r="A23" s="200" t="s">
        <v>51</v>
      </c>
      <c r="B23" s="27">
        <v>2000</v>
      </c>
      <c r="C23" s="26" t="s">
        <v>18</v>
      </c>
      <c r="D23" s="132">
        <f>N23</f>
        <v>0.16</v>
      </c>
      <c r="E23" s="132">
        <f>O23</f>
        <v>0</v>
      </c>
      <c r="F23" s="60"/>
      <c r="H23">
        <v>1.2084999999999999</v>
      </c>
      <c r="I23" s="181">
        <v>0.12</v>
      </c>
      <c r="J23" s="181">
        <v>0</v>
      </c>
      <c r="K23" s="176">
        <f>I23/(I23+J23)</f>
        <v>1</v>
      </c>
      <c r="L23" s="176">
        <f>J23/(I23+J23)</f>
        <v>0</v>
      </c>
      <c r="M23" s="189">
        <v>0.14000000000000001</v>
      </c>
      <c r="N23" s="172">
        <f>TRUNC(H23*K23*M23,2)</f>
        <v>0.16</v>
      </c>
      <c r="O23" s="172">
        <f>TRUNC(H23*L23*M23,2)</f>
        <v>0</v>
      </c>
    </row>
    <row r="24" spans="1:15" x14ac:dyDescent="0.25">
      <c r="A24" s="48"/>
      <c r="B24" s="50"/>
      <c r="C24" s="26" t="s">
        <v>12</v>
      </c>
      <c r="D24" s="50">
        <f>TRUNC(B23*D23,2)</f>
        <v>320</v>
      </c>
      <c r="E24" s="50">
        <f>TRUNC(B23*E23,2)</f>
        <v>0</v>
      </c>
      <c r="F24" s="51">
        <f>D24+E24</f>
        <v>320</v>
      </c>
      <c r="M24" s="188"/>
    </row>
    <row r="25" spans="1:15" x14ac:dyDescent="0.25">
      <c r="A25" s="48"/>
      <c r="B25" s="50"/>
      <c r="C25" s="26"/>
      <c r="D25" s="50"/>
      <c r="E25" s="50"/>
      <c r="F25" s="51"/>
      <c r="M25" s="188"/>
    </row>
    <row r="26" spans="1:15" ht="16.5" thickBot="1" x14ac:dyDescent="0.3">
      <c r="A26" s="48"/>
      <c r="B26" s="50"/>
      <c r="C26" s="134" t="s">
        <v>6</v>
      </c>
      <c r="D26" s="27" t="s">
        <v>7</v>
      </c>
      <c r="E26" s="27" t="s">
        <v>8</v>
      </c>
      <c r="F26" s="135" t="s">
        <v>50</v>
      </c>
      <c r="M26" s="188"/>
    </row>
    <row r="27" spans="1:15" ht="16.5" thickBot="1" x14ac:dyDescent="0.3">
      <c r="A27" s="13" t="s">
        <v>21</v>
      </c>
      <c r="B27" s="19"/>
      <c r="C27" s="14" t="s">
        <v>12</v>
      </c>
      <c r="D27" s="16">
        <f>D18+D20+D22+D24</f>
        <v>48676.23</v>
      </c>
      <c r="E27" s="16">
        <f>E18+E20+E22+E24</f>
        <v>101483.09</v>
      </c>
      <c r="F27" s="16">
        <f>F18+F20+F22+F24</f>
        <v>150159.32</v>
      </c>
      <c r="G27" s="20">
        <f>D27+E27</f>
        <v>150159.32</v>
      </c>
      <c r="M27" s="188"/>
    </row>
    <row r="28" spans="1:15" s="33" customFormat="1" x14ac:dyDescent="0.25">
      <c r="A28" s="136"/>
      <c r="B28" s="30"/>
      <c r="C28" s="31"/>
      <c r="D28" s="32"/>
      <c r="E28" s="32"/>
      <c r="F28" s="137"/>
      <c r="I28" s="37"/>
      <c r="J28" s="37"/>
      <c r="K28" s="38"/>
      <c r="L28" s="38"/>
      <c r="M28" s="190"/>
      <c r="N28" s="38"/>
      <c r="O28" s="38"/>
    </row>
    <row r="29" spans="1:15" x14ac:dyDescent="0.25">
      <c r="A29" s="128" t="s">
        <v>53</v>
      </c>
      <c r="B29" s="50"/>
      <c r="C29" s="129"/>
      <c r="D29" s="59"/>
      <c r="E29" s="59"/>
      <c r="F29" s="60"/>
      <c r="M29" s="188"/>
    </row>
    <row r="30" spans="1:15" ht="60" customHeight="1" x14ac:dyDescent="0.2">
      <c r="A30" s="131" t="s">
        <v>22</v>
      </c>
      <c r="B30" s="27">
        <v>3618.8</v>
      </c>
      <c r="C30" s="26" t="s">
        <v>23</v>
      </c>
      <c r="D30" s="132">
        <f>N30</f>
        <v>4.99</v>
      </c>
      <c r="E30" s="132">
        <f>O30</f>
        <v>1.65</v>
      </c>
      <c r="F30" s="60"/>
      <c r="H30">
        <v>1.2084999999999999</v>
      </c>
      <c r="I30" s="176">
        <v>4.51</v>
      </c>
      <c r="J30" s="176">
        <v>1.49</v>
      </c>
      <c r="K30" s="176">
        <f>I30/(I30+J30)</f>
        <v>0.75166666666666659</v>
      </c>
      <c r="L30" s="176">
        <f>J30/(I30+J30)</f>
        <v>0.24833333333333332</v>
      </c>
      <c r="M30" s="188">
        <v>5.5</v>
      </c>
      <c r="N30" s="172">
        <f>TRUNC(H30*K30*M30,2)</f>
        <v>4.99</v>
      </c>
      <c r="O30" s="172">
        <f>TRUNC(H30*L30*M30,2)</f>
        <v>1.65</v>
      </c>
    </row>
    <row r="31" spans="1:15" x14ac:dyDescent="0.25">
      <c r="A31" s="76"/>
      <c r="B31" s="25"/>
      <c r="C31" s="26" t="s">
        <v>12</v>
      </c>
      <c r="D31" s="50">
        <f>TRUNC(B30*D30,2)</f>
        <v>18057.810000000001</v>
      </c>
      <c r="E31" s="50">
        <f>TRUNC(B30*E30,2)</f>
        <v>5971.02</v>
      </c>
      <c r="F31" s="51">
        <f>D31+E31</f>
        <v>24028.83</v>
      </c>
      <c r="M31" s="188"/>
    </row>
    <row r="32" spans="1:15" ht="58.5" customHeight="1" x14ac:dyDescent="0.2">
      <c r="A32" s="131" t="s">
        <v>24</v>
      </c>
      <c r="B32" s="27">
        <v>1523.55</v>
      </c>
      <c r="C32" s="26" t="s">
        <v>23</v>
      </c>
      <c r="D32" s="132">
        <f>N32</f>
        <v>9.41</v>
      </c>
      <c r="E32" s="132">
        <f>O32</f>
        <v>3.77</v>
      </c>
      <c r="F32" s="60"/>
      <c r="H32">
        <v>1.2084999999999999</v>
      </c>
      <c r="I32" s="176">
        <v>8.5399999999999991</v>
      </c>
      <c r="J32" s="176">
        <v>3.42</v>
      </c>
      <c r="K32" s="176">
        <f>I32/(I32+J32)</f>
        <v>0.71404682274247488</v>
      </c>
      <c r="L32" s="176">
        <f>J32/(I32+J32)</f>
        <v>0.28595317725752512</v>
      </c>
      <c r="M32" s="188">
        <v>10.91</v>
      </c>
      <c r="N32" s="172">
        <f>TRUNC(H32*K32*M32,2)</f>
        <v>9.41</v>
      </c>
      <c r="O32" s="172">
        <f>TRUNC(H32*L32*M32,2)</f>
        <v>3.77</v>
      </c>
    </row>
    <row r="33" spans="1:15" x14ac:dyDescent="0.25">
      <c r="A33" s="76"/>
      <c r="B33" s="25"/>
      <c r="C33" s="26" t="s">
        <v>12</v>
      </c>
      <c r="D33" s="50">
        <f>TRUNC(B32*D32,2)</f>
        <v>14336.6</v>
      </c>
      <c r="E33" s="50">
        <f>TRUNC(B32*E32,2)</f>
        <v>5743.78</v>
      </c>
      <c r="F33" s="51">
        <f>D33+E33</f>
        <v>20080.38</v>
      </c>
      <c r="M33" s="188"/>
    </row>
    <row r="34" spans="1:15" ht="29.25" customHeight="1" x14ac:dyDescent="0.2">
      <c r="A34" s="131" t="s">
        <v>25</v>
      </c>
      <c r="B34" s="27">
        <v>1136.3399999999999</v>
      </c>
      <c r="C34" s="26" t="s">
        <v>26</v>
      </c>
      <c r="D34" s="132">
        <f>N34</f>
        <v>3.54</v>
      </c>
      <c r="E34" s="132">
        <f>O34</f>
        <v>0.53</v>
      </c>
      <c r="F34" s="60"/>
      <c r="H34">
        <v>1.2084999999999999</v>
      </c>
      <c r="I34" s="176">
        <v>2.85</v>
      </c>
      <c r="J34" s="176">
        <v>0.43</v>
      </c>
      <c r="K34" s="176">
        <f>I34/(I34+J34)</f>
        <v>0.86890243902439024</v>
      </c>
      <c r="L34" s="176">
        <f>J34/(I34+J34)</f>
        <v>0.13109756097560973</v>
      </c>
      <c r="M34" s="188">
        <v>3.38</v>
      </c>
      <c r="N34" s="172">
        <f>TRUNC(H34*K34*M34,2)</f>
        <v>3.54</v>
      </c>
      <c r="O34" s="172">
        <f>TRUNC(H34*L34*M34,2)</f>
        <v>0.53</v>
      </c>
    </row>
    <row r="35" spans="1:15" x14ac:dyDescent="0.25">
      <c r="A35" s="76"/>
      <c r="B35" s="25"/>
      <c r="C35" s="26" t="s">
        <v>12</v>
      </c>
      <c r="D35" s="50">
        <f>TRUNC(B34*D34,2)</f>
        <v>4022.64</v>
      </c>
      <c r="E35" s="50">
        <f>TRUNC(B34*E34,2)</f>
        <v>602.26</v>
      </c>
      <c r="F35" s="51">
        <f>D35+E35</f>
        <v>4624.8999999999996</v>
      </c>
      <c r="M35" s="188"/>
    </row>
    <row r="36" spans="1:15" ht="25.5" x14ac:dyDescent="0.2">
      <c r="A36" s="131" t="s">
        <v>55</v>
      </c>
      <c r="B36" s="27">
        <v>268.8</v>
      </c>
      <c r="C36" s="26" t="s">
        <v>14</v>
      </c>
      <c r="D36" s="132">
        <f>N36</f>
        <v>2.38</v>
      </c>
      <c r="E36" s="132">
        <f>O36</f>
        <v>25.99</v>
      </c>
      <c r="F36" s="60"/>
      <c r="H36">
        <v>1.2084999999999999</v>
      </c>
      <c r="I36" s="176">
        <v>1.94</v>
      </c>
      <c r="J36" s="176">
        <v>21.14</v>
      </c>
      <c r="K36" s="176">
        <f>I36/(I36+J36)</f>
        <v>8.4055459272097038E-2</v>
      </c>
      <c r="L36" s="176">
        <f>J36/(I36+J36)</f>
        <v>0.91594454072790288</v>
      </c>
      <c r="M36" s="188">
        <v>23.48</v>
      </c>
      <c r="N36" s="172">
        <f>TRUNC(H36*K36*M36,2)</f>
        <v>2.38</v>
      </c>
      <c r="O36" s="172">
        <f>TRUNC(H36*L36*M36,2)</f>
        <v>25.99</v>
      </c>
    </row>
    <row r="37" spans="1:15" x14ac:dyDescent="0.25">
      <c r="A37" s="76"/>
      <c r="B37" s="25"/>
      <c r="C37" s="26" t="s">
        <v>12</v>
      </c>
      <c r="D37" s="50">
        <f>TRUNC(B36*D36,2)</f>
        <v>639.74</v>
      </c>
      <c r="E37" s="50">
        <f>TRUNC(B36*E36,2)</f>
        <v>6986.11</v>
      </c>
      <c r="F37" s="51">
        <f>D37+E37</f>
        <v>7625.8499999999995</v>
      </c>
      <c r="M37" s="188"/>
    </row>
    <row r="38" spans="1:15" ht="45" customHeight="1" x14ac:dyDescent="0.2">
      <c r="A38" s="131" t="s">
        <v>27</v>
      </c>
      <c r="B38" s="27">
        <v>113.64</v>
      </c>
      <c r="C38" s="26" t="s">
        <v>23</v>
      </c>
      <c r="D38" s="132">
        <f>N38</f>
        <v>141.4</v>
      </c>
      <c r="E38" s="132">
        <f>O38</f>
        <v>70.19</v>
      </c>
      <c r="F38" s="60"/>
      <c r="H38">
        <v>1.2084999999999999</v>
      </c>
      <c r="I38" s="176">
        <v>109.28</v>
      </c>
      <c r="J38" s="176">
        <v>54.25</v>
      </c>
      <c r="K38" s="176">
        <f>I38/(I38+J38)</f>
        <v>0.66825658900507556</v>
      </c>
      <c r="L38" s="176">
        <f>J38/(I38+J38)</f>
        <v>0.33174341099492449</v>
      </c>
      <c r="M38" s="188">
        <v>175.09</v>
      </c>
      <c r="N38" s="172">
        <f>TRUNC(H38*K38*M38,2)</f>
        <v>141.4</v>
      </c>
      <c r="O38" s="172">
        <f>TRUNC(H38*L38*M38,2)</f>
        <v>70.19</v>
      </c>
    </row>
    <row r="39" spans="1:15" x14ac:dyDescent="0.25">
      <c r="A39" s="76"/>
      <c r="B39" s="25"/>
      <c r="C39" s="26" t="s">
        <v>12</v>
      </c>
      <c r="D39" s="50">
        <f>TRUNC(B38*D38,2)</f>
        <v>16068.69</v>
      </c>
      <c r="E39" s="50">
        <f>TRUNC(B38*E38,2)</f>
        <v>7976.39</v>
      </c>
      <c r="F39" s="51">
        <f>D39+E39</f>
        <v>24045.08</v>
      </c>
      <c r="I39" s="176"/>
      <c r="J39" s="176"/>
      <c r="K39" s="176"/>
      <c r="L39" s="176"/>
      <c r="M39" s="188"/>
      <c r="N39" s="172"/>
      <c r="O39" s="172"/>
    </row>
    <row r="40" spans="1:15" ht="36.75" customHeight="1" x14ac:dyDescent="0.2">
      <c r="A40" s="131" t="s">
        <v>56</v>
      </c>
      <c r="B40" s="27">
        <f>B38*28</f>
        <v>3181.92</v>
      </c>
      <c r="C40" s="26" t="s">
        <v>26</v>
      </c>
      <c r="D40" s="132">
        <f>N40</f>
        <v>3.17</v>
      </c>
      <c r="E40" s="132">
        <f>O40</f>
        <v>0.7</v>
      </c>
      <c r="F40" s="60"/>
      <c r="H40">
        <v>1.2084999999999999</v>
      </c>
      <c r="I40" s="176">
        <v>2.5499999999999998</v>
      </c>
      <c r="J40" s="176">
        <v>0.56999999999999995</v>
      </c>
      <c r="K40" s="176">
        <f>I40/(I40+J40)</f>
        <v>0.81730769230769229</v>
      </c>
      <c r="L40" s="176">
        <f>J40/(I40+J40)</f>
        <v>0.18269230769230771</v>
      </c>
      <c r="M40" s="188">
        <v>3.21</v>
      </c>
      <c r="N40" s="172">
        <f>TRUNC(H40*K40*M40,2)</f>
        <v>3.17</v>
      </c>
      <c r="O40" s="172">
        <f>TRUNC(H40*L40*M40,2)</f>
        <v>0.7</v>
      </c>
    </row>
    <row r="41" spans="1:15" x14ac:dyDescent="0.25">
      <c r="A41" s="48"/>
      <c r="B41" s="50"/>
      <c r="C41" s="26" t="s">
        <v>12</v>
      </c>
      <c r="D41" s="50">
        <f>TRUNC(B40*D40,2)</f>
        <v>10086.68</v>
      </c>
      <c r="E41" s="50">
        <f>TRUNC(B40*E40,2)</f>
        <v>2227.34</v>
      </c>
      <c r="F41" s="51">
        <f>D41+E41</f>
        <v>12314.02</v>
      </c>
      <c r="M41" s="188"/>
    </row>
    <row r="42" spans="1:15" x14ac:dyDescent="0.25">
      <c r="A42" s="48"/>
      <c r="B42" s="50"/>
      <c r="C42" s="26"/>
      <c r="D42" s="50"/>
      <c r="E42" s="50"/>
      <c r="F42" s="51"/>
      <c r="M42" s="188"/>
    </row>
    <row r="43" spans="1:15" ht="16.5" thickBot="1" x14ac:dyDescent="0.3">
      <c r="A43" s="48"/>
      <c r="B43" s="50"/>
      <c r="C43" s="134" t="s">
        <v>6</v>
      </c>
      <c r="D43" s="27" t="s">
        <v>7</v>
      </c>
      <c r="E43" s="27" t="s">
        <v>8</v>
      </c>
      <c r="F43" s="135" t="s">
        <v>50</v>
      </c>
      <c r="M43" s="188"/>
    </row>
    <row r="44" spans="1:15" ht="16.5" thickBot="1" x14ac:dyDescent="0.3">
      <c r="A44" s="13" t="s">
        <v>28</v>
      </c>
      <c r="B44" s="19"/>
      <c r="C44" s="14" t="s">
        <v>12</v>
      </c>
      <c r="D44" s="16">
        <f>D31+D33+D35+D37+D39+D41</f>
        <v>63212.160000000003</v>
      </c>
      <c r="E44" s="16">
        <f>E31+E33+E35+E37+E39+E41</f>
        <v>29506.899999999998</v>
      </c>
      <c r="F44" s="16">
        <f>F31+F33+F35+F37+F39+F41</f>
        <v>92719.060000000012</v>
      </c>
      <c r="G44" s="20">
        <f>D44+E44</f>
        <v>92719.06</v>
      </c>
      <c r="M44" s="188"/>
    </row>
    <row r="45" spans="1:15" s="28" customFormat="1" x14ac:dyDescent="0.25">
      <c r="A45" s="128"/>
      <c r="B45" s="25"/>
      <c r="C45" s="26"/>
      <c r="D45" s="27"/>
      <c r="E45" s="27"/>
      <c r="F45" s="135"/>
      <c r="I45" s="35"/>
      <c r="J45" s="35"/>
      <c r="K45" s="35"/>
      <c r="L45" s="35"/>
      <c r="M45" s="188"/>
      <c r="N45" s="35"/>
      <c r="O45" s="35"/>
    </row>
    <row r="46" spans="1:15" x14ac:dyDescent="0.25">
      <c r="A46" s="128" t="s">
        <v>29</v>
      </c>
      <c r="B46" s="50"/>
      <c r="C46" s="129"/>
      <c r="D46" s="59"/>
      <c r="E46" s="59"/>
      <c r="F46" s="60"/>
      <c r="M46" s="188"/>
    </row>
    <row r="47" spans="1:15" x14ac:dyDescent="0.2">
      <c r="A47" s="131" t="s">
        <v>108</v>
      </c>
      <c r="B47" s="27">
        <v>276</v>
      </c>
      <c r="C47" s="26" t="s">
        <v>14</v>
      </c>
      <c r="D47" s="132">
        <f>N47</f>
        <v>3.92</v>
      </c>
      <c r="E47" s="132">
        <f>O47</f>
        <v>34.090000000000003</v>
      </c>
      <c r="F47" s="60"/>
      <c r="H47">
        <v>1.2084999999999999</v>
      </c>
      <c r="I47" s="177">
        <v>3.21</v>
      </c>
      <c r="J47" s="177">
        <v>27.85</v>
      </c>
      <c r="K47" s="176">
        <f>I47/(I47+J47)</f>
        <v>0.10334835801674178</v>
      </c>
      <c r="L47" s="176">
        <f>J47/(I47+J47)</f>
        <v>0.8966516419832582</v>
      </c>
      <c r="M47" s="188">
        <v>31.46</v>
      </c>
      <c r="N47" s="172">
        <f>TRUNC(H47*K47*M47,2)</f>
        <v>3.92</v>
      </c>
      <c r="O47" s="172">
        <f>TRUNC(H47*L47*M47,2)</f>
        <v>34.090000000000003</v>
      </c>
    </row>
    <row r="48" spans="1:15" x14ac:dyDescent="0.25">
      <c r="A48" s="48"/>
      <c r="B48" s="50"/>
      <c r="C48" s="26" t="s">
        <v>12</v>
      </c>
      <c r="D48" s="50">
        <f>TRUNC(B47*D47,2)</f>
        <v>1081.92</v>
      </c>
      <c r="E48" s="50">
        <f>TRUNC(B47*E47,2)</f>
        <v>9408.84</v>
      </c>
      <c r="F48" s="51">
        <f>D48+E48</f>
        <v>10490.76</v>
      </c>
      <c r="M48" s="188"/>
    </row>
    <row r="49" spans="1:15" ht="45" customHeight="1" x14ac:dyDescent="0.2">
      <c r="A49" s="131" t="s">
        <v>30</v>
      </c>
      <c r="B49" s="27">
        <v>18</v>
      </c>
      <c r="C49" s="26" t="s">
        <v>20</v>
      </c>
      <c r="D49" s="132">
        <f>N49</f>
        <v>1217.32</v>
      </c>
      <c r="E49" s="132">
        <f>O49</f>
        <v>1025.99</v>
      </c>
      <c r="F49" s="138"/>
      <c r="H49">
        <v>1.2084999999999999</v>
      </c>
      <c r="I49" s="176">
        <v>973.14</v>
      </c>
      <c r="J49" s="176">
        <v>820.19</v>
      </c>
      <c r="K49" s="176">
        <f>I49/(I49+J49)</f>
        <v>0.5426441313087943</v>
      </c>
      <c r="L49" s="176">
        <f>J49/(I49+J49)</f>
        <v>0.45735586869120581</v>
      </c>
      <c r="M49" s="188">
        <v>1856.29</v>
      </c>
      <c r="N49" s="172">
        <f>TRUNC(H49*K49*M49,2)</f>
        <v>1217.32</v>
      </c>
      <c r="O49" s="172">
        <f>TRUNC(H49*L49*M49,2)</f>
        <v>1025.99</v>
      </c>
    </row>
    <row r="50" spans="1:15" x14ac:dyDescent="0.25">
      <c r="A50" s="76"/>
      <c r="B50" s="25"/>
      <c r="C50" s="26" t="s">
        <v>12</v>
      </c>
      <c r="D50" s="25">
        <f>TRUNC(B49*D49,2)</f>
        <v>21911.759999999998</v>
      </c>
      <c r="E50" s="25">
        <f>TRUNC(B49*E49,2)</f>
        <v>18467.82</v>
      </c>
      <c r="F50" s="81">
        <f>D50+E50</f>
        <v>40379.58</v>
      </c>
      <c r="M50" s="188"/>
    </row>
    <row r="51" spans="1:15" ht="61.5" customHeight="1" x14ac:dyDescent="0.2">
      <c r="A51" s="131" t="s">
        <v>31</v>
      </c>
      <c r="B51" s="27">
        <v>294</v>
      </c>
      <c r="C51" s="26" t="s">
        <v>18</v>
      </c>
      <c r="D51" s="132">
        <f>N51</f>
        <v>21.65</v>
      </c>
      <c r="E51" s="132">
        <f>O51</f>
        <v>10.3</v>
      </c>
      <c r="F51" s="138"/>
      <c r="G51" s="28"/>
      <c r="H51">
        <v>1.2084999999999999</v>
      </c>
      <c r="I51" s="176">
        <v>18.559999999999999</v>
      </c>
      <c r="J51" s="176">
        <v>8.83</v>
      </c>
      <c r="K51" s="176">
        <f>I51/(I51+J51)</f>
        <v>0.67761956918583421</v>
      </c>
      <c r="L51" s="176">
        <f>J51/(I51+J51)</f>
        <v>0.32238043081416573</v>
      </c>
      <c r="M51" s="188">
        <v>26.44</v>
      </c>
      <c r="N51" s="172">
        <f>TRUNC(H51*K51*M51,2)</f>
        <v>21.65</v>
      </c>
      <c r="O51" s="172">
        <f>TRUNC(H51*L51*M51,2)</f>
        <v>10.3</v>
      </c>
    </row>
    <row r="52" spans="1:15" x14ac:dyDescent="0.25">
      <c r="A52" s="79"/>
      <c r="B52" s="50"/>
      <c r="C52" s="26" t="s">
        <v>12</v>
      </c>
      <c r="D52" s="50">
        <f>TRUNC(B51*D51,2)</f>
        <v>6365.1</v>
      </c>
      <c r="E52" s="50">
        <f>TRUNC(B51*E51,2)</f>
        <v>3028.2</v>
      </c>
      <c r="F52" s="51">
        <f>D52+E52</f>
        <v>9393.2999999999993</v>
      </c>
      <c r="M52" s="188"/>
    </row>
    <row r="53" spans="1:15" ht="37.5" customHeight="1" x14ac:dyDescent="0.2">
      <c r="A53" s="131" t="s">
        <v>32</v>
      </c>
      <c r="B53" s="27">
        <v>294</v>
      </c>
      <c r="C53" s="26" t="s">
        <v>18</v>
      </c>
      <c r="D53" s="132">
        <f>N53</f>
        <v>168.64</v>
      </c>
      <c r="E53" s="132">
        <f>O53</f>
        <v>0</v>
      </c>
      <c r="F53" s="60"/>
      <c r="H53">
        <v>1.2084999999999999</v>
      </c>
      <c r="I53" s="177">
        <v>126.99</v>
      </c>
      <c r="J53" s="177">
        <v>0</v>
      </c>
      <c r="K53" s="176">
        <f>I53/(I53+J53)</f>
        <v>1</v>
      </c>
      <c r="L53" s="176">
        <f>J53/(I53+J53)</f>
        <v>0</v>
      </c>
      <c r="M53" s="188">
        <v>139.55000000000001</v>
      </c>
      <c r="N53" s="172">
        <f>TRUNC(H53*K53*M53,2)</f>
        <v>168.64</v>
      </c>
      <c r="O53" s="172">
        <f>TRUNC(H53*L53*M53,2)</f>
        <v>0</v>
      </c>
    </row>
    <row r="54" spans="1:15" x14ac:dyDescent="0.25">
      <c r="A54" s="76"/>
      <c r="B54" s="25"/>
      <c r="C54" s="26" t="s">
        <v>12</v>
      </c>
      <c r="D54" s="50">
        <f>TRUNC(B53*D53,2)</f>
        <v>49580.160000000003</v>
      </c>
      <c r="E54" s="50">
        <f>TRUNC(B53*E53,2)</f>
        <v>0</v>
      </c>
      <c r="F54" s="51">
        <f>D54+E54</f>
        <v>49580.160000000003</v>
      </c>
      <c r="M54" s="188"/>
    </row>
    <row r="55" spans="1:15" ht="47.25" customHeight="1" x14ac:dyDescent="0.2">
      <c r="A55" s="131" t="s">
        <v>33</v>
      </c>
      <c r="B55" s="27">
        <v>9</v>
      </c>
      <c r="C55" s="26" t="s">
        <v>18</v>
      </c>
      <c r="D55" s="132">
        <f>N55</f>
        <v>184.7</v>
      </c>
      <c r="E55" s="132">
        <f>O55</f>
        <v>153.12</v>
      </c>
      <c r="F55" s="60"/>
      <c r="H55">
        <v>1.2084999999999999</v>
      </c>
      <c r="I55" s="176">
        <v>1111.4100000000001</v>
      </c>
      <c r="J55" s="176">
        <v>921.39</v>
      </c>
      <c r="K55" s="176">
        <f>I55/(I55+J55)</f>
        <v>0.54673848878394327</v>
      </c>
      <c r="L55" s="176">
        <f>J55/(I55+J55)</f>
        <v>0.45326151121605662</v>
      </c>
      <c r="M55" s="188">
        <v>279.55</v>
      </c>
      <c r="N55" s="172">
        <f>TRUNC(H55*K55*M55,2)</f>
        <v>184.7</v>
      </c>
      <c r="O55" s="172">
        <f>TRUNC(H55*L55*M55,2)</f>
        <v>153.12</v>
      </c>
    </row>
    <row r="56" spans="1:15" x14ac:dyDescent="0.25">
      <c r="A56" s="76"/>
      <c r="B56" s="25"/>
      <c r="C56" s="26" t="s">
        <v>12</v>
      </c>
      <c r="D56" s="50">
        <f>TRUNC(B55*D55,2)</f>
        <v>1662.3</v>
      </c>
      <c r="E56" s="50">
        <f>TRUNC(B55*E55,2)</f>
        <v>1378.08</v>
      </c>
      <c r="F56" s="51">
        <f>D56+E56</f>
        <v>3040.38</v>
      </c>
      <c r="M56" s="188"/>
    </row>
    <row r="57" spans="1:15" ht="46.5" customHeight="1" x14ac:dyDescent="0.2">
      <c r="A57" s="131" t="s">
        <v>34</v>
      </c>
      <c r="B57" s="27">
        <v>9</v>
      </c>
      <c r="C57" s="26" t="s">
        <v>20</v>
      </c>
      <c r="D57" s="132">
        <f>N57</f>
        <v>2251.5700000000002</v>
      </c>
      <c r="E57" s="132">
        <f>O57</f>
        <v>1414.14</v>
      </c>
      <c r="F57" s="60"/>
      <c r="H57">
        <v>1.2084999999999999</v>
      </c>
      <c r="I57" s="176">
        <v>1777.34</v>
      </c>
      <c r="J57" s="176">
        <v>1116.29</v>
      </c>
      <c r="K57" s="176">
        <f>I57/(I57+J57)</f>
        <v>0.614225039137692</v>
      </c>
      <c r="L57" s="176">
        <f>J57/(I57+J57)</f>
        <v>0.38577496086230789</v>
      </c>
      <c r="M57" s="199">
        <v>3033.28</v>
      </c>
      <c r="N57" s="172">
        <f>TRUNC(H57*K57*M57,2)</f>
        <v>2251.5700000000002</v>
      </c>
      <c r="O57" s="172">
        <f>TRUNC(H57*L57*M57,2)</f>
        <v>1414.14</v>
      </c>
    </row>
    <row r="58" spans="1:15" x14ac:dyDescent="0.25">
      <c r="A58" s="48"/>
      <c r="B58" s="50"/>
      <c r="C58" s="26" t="s">
        <v>12</v>
      </c>
      <c r="D58" s="50">
        <f>TRUNC(B57*D57,2)</f>
        <v>20264.13</v>
      </c>
      <c r="E58" s="50">
        <f>TRUNC(B57*E57,2)</f>
        <v>12727.26</v>
      </c>
      <c r="F58" s="51">
        <f>D58+E58</f>
        <v>32991.39</v>
      </c>
      <c r="M58" s="188"/>
    </row>
    <row r="59" spans="1:15" ht="58.5" customHeight="1" x14ac:dyDescent="0.2">
      <c r="A59" s="131" t="s">
        <v>35</v>
      </c>
      <c r="B59" s="27">
        <v>60</v>
      </c>
      <c r="C59" s="26" t="s">
        <v>18</v>
      </c>
      <c r="D59" s="132">
        <f>N59</f>
        <v>32.369999999999997</v>
      </c>
      <c r="E59" s="132">
        <f>O59</f>
        <v>16.48</v>
      </c>
      <c r="F59" s="60"/>
      <c r="H59">
        <v>1.2084999999999999</v>
      </c>
      <c r="I59" s="176">
        <v>27.71</v>
      </c>
      <c r="J59" s="176">
        <v>14.11</v>
      </c>
      <c r="K59" s="176">
        <f>I59/(I59+J59)</f>
        <v>0.66260162601626016</v>
      </c>
      <c r="L59" s="176">
        <f>J59/(I59+J59)</f>
        <v>0.33739837398373984</v>
      </c>
      <c r="M59" s="188">
        <v>40.43</v>
      </c>
      <c r="N59" s="172">
        <f>TRUNC(H59*K59*M59,2)</f>
        <v>32.369999999999997</v>
      </c>
      <c r="O59" s="172">
        <f>TRUNC(H59*L59*M59,2)</f>
        <v>16.48</v>
      </c>
    </row>
    <row r="60" spans="1:15" x14ac:dyDescent="0.25">
      <c r="A60" s="76"/>
      <c r="B60" s="25"/>
      <c r="C60" s="26" t="s">
        <v>12</v>
      </c>
      <c r="D60" s="25">
        <f>TRUNC(B59*D59,2)</f>
        <v>1942.2</v>
      </c>
      <c r="E60" s="50">
        <f>TRUNC(B59*E59,2)</f>
        <v>988.8</v>
      </c>
      <c r="F60" s="51">
        <f>D60+E60</f>
        <v>2931</v>
      </c>
      <c r="M60" s="188"/>
    </row>
    <row r="61" spans="1:15" ht="39.75" customHeight="1" x14ac:dyDescent="0.2">
      <c r="A61" s="131" t="s">
        <v>36</v>
      </c>
      <c r="B61" s="27">
        <v>60</v>
      </c>
      <c r="C61" s="26" t="s">
        <v>18</v>
      </c>
      <c r="D61" s="132">
        <f>N61</f>
        <v>267.89999999999998</v>
      </c>
      <c r="E61" s="132">
        <f>O61</f>
        <v>0</v>
      </c>
      <c r="F61" s="60"/>
      <c r="H61">
        <v>1.2084999999999999</v>
      </c>
      <c r="I61" s="177">
        <v>201.72</v>
      </c>
      <c r="J61" s="177">
        <v>0</v>
      </c>
      <c r="K61" s="176">
        <f>I61/(I61+J61)</f>
        <v>1</v>
      </c>
      <c r="L61" s="176">
        <f>J61/(I61+J61)</f>
        <v>0</v>
      </c>
      <c r="M61" s="188">
        <v>221.68</v>
      </c>
      <c r="N61" s="172">
        <f>TRUNC(H61*K61*M61,2)</f>
        <v>267.89999999999998</v>
      </c>
      <c r="O61" s="172">
        <f>TRUNC(H61*L61*M61,2)</f>
        <v>0</v>
      </c>
    </row>
    <row r="62" spans="1:15" x14ac:dyDescent="0.25">
      <c r="A62" s="76"/>
      <c r="B62" s="25"/>
      <c r="C62" s="26" t="s">
        <v>12</v>
      </c>
      <c r="D62" s="25">
        <f>TRUNC(B61*D61,2)</f>
        <v>16074</v>
      </c>
      <c r="E62" s="50">
        <f>TRUNC(B61*E61,2)</f>
        <v>0</v>
      </c>
      <c r="F62" s="51">
        <f>D62+E62</f>
        <v>16074</v>
      </c>
      <c r="M62" s="188"/>
    </row>
    <row r="63" spans="1:15" ht="62.25" customHeight="1" x14ac:dyDescent="0.2">
      <c r="A63" s="131" t="s">
        <v>37</v>
      </c>
      <c r="B63" s="27">
        <v>23</v>
      </c>
      <c r="C63" s="26" t="s">
        <v>18</v>
      </c>
      <c r="D63" s="132">
        <f>N63</f>
        <v>60.23</v>
      </c>
      <c r="E63" s="132">
        <f>O63</f>
        <v>58.97</v>
      </c>
      <c r="F63" s="60"/>
      <c r="H63">
        <v>1.2084999999999999</v>
      </c>
      <c r="I63" s="176">
        <v>52.87</v>
      </c>
      <c r="J63" s="176">
        <v>51.76</v>
      </c>
      <c r="K63" s="176">
        <f>I63/(I63+J63)</f>
        <v>0.50530440600210269</v>
      </c>
      <c r="L63" s="176">
        <f>J63/(I63+J63)</f>
        <v>0.49469559399789736</v>
      </c>
      <c r="M63" s="188">
        <v>98.64</v>
      </c>
      <c r="N63" s="172">
        <f>TRUNC(H63*K63*M63,2)</f>
        <v>60.23</v>
      </c>
      <c r="O63" s="172">
        <f>TRUNC(H63*L63*M63,2)</f>
        <v>58.97</v>
      </c>
    </row>
    <row r="64" spans="1:15" x14ac:dyDescent="0.25">
      <c r="A64" s="76"/>
      <c r="B64" s="25"/>
      <c r="C64" s="26" t="s">
        <v>12</v>
      </c>
      <c r="D64" s="25">
        <f>TRUNC(B63*D63,2)</f>
        <v>1385.29</v>
      </c>
      <c r="E64" s="50">
        <f>TRUNC(B63*E63,2)</f>
        <v>1356.31</v>
      </c>
      <c r="F64" s="51">
        <f>D64+E64</f>
        <v>2741.6</v>
      </c>
      <c r="M64" s="188"/>
    </row>
    <row r="65" spans="1:15" ht="39" customHeight="1" x14ac:dyDescent="0.2">
      <c r="A65" s="131" t="s">
        <v>38</v>
      </c>
      <c r="B65" s="27">
        <v>23</v>
      </c>
      <c r="C65" s="26" t="s">
        <v>18</v>
      </c>
      <c r="D65" s="132">
        <f>N65</f>
        <v>661.64</v>
      </c>
      <c r="E65" s="132">
        <f>O65</f>
        <v>0</v>
      </c>
      <c r="F65" s="60"/>
      <c r="H65">
        <v>1.2084999999999999</v>
      </c>
      <c r="I65" s="176">
        <v>498.21</v>
      </c>
      <c r="J65" s="176">
        <v>0</v>
      </c>
      <c r="K65" s="176">
        <f>I65/(I65+J65)</f>
        <v>1</v>
      </c>
      <c r="L65" s="176">
        <f>J65/(I65+J65)</f>
        <v>0</v>
      </c>
      <c r="M65" s="188">
        <v>547.49</v>
      </c>
      <c r="N65" s="172">
        <f>TRUNC(H65*K65*M65,2)</f>
        <v>661.64</v>
      </c>
      <c r="O65" s="172">
        <f>TRUNC(H65*L65*M65,2)</f>
        <v>0</v>
      </c>
    </row>
    <row r="66" spans="1:15" x14ac:dyDescent="0.25">
      <c r="A66" s="76"/>
      <c r="B66" s="25"/>
      <c r="C66" s="26" t="s">
        <v>12</v>
      </c>
      <c r="D66" s="25">
        <f>TRUNC(B65*D65,2)</f>
        <v>15217.72</v>
      </c>
      <c r="E66" s="50">
        <f>TRUNC(B65*E65,2)</f>
        <v>0</v>
      </c>
      <c r="F66" s="51">
        <f>D66+E66</f>
        <v>15217.72</v>
      </c>
      <c r="M66" s="188"/>
    </row>
    <row r="67" spans="1:15" ht="60.75" customHeight="1" x14ac:dyDescent="0.2">
      <c r="A67" s="131" t="s">
        <v>39</v>
      </c>
      <c r="B67" s="27">
        <v>274</v>
      </c>
      <c r="C67" s="26" t="s">
        <v>18</v>
      </c>
      <c r="D67" s="132">
        <f>N67</f>
        <v>100.28</v>
      </c>
      <c r="E67" s="132">
        <f>O67</f>
        <v>92.78</v>
      </c>
      <c r="F67" s="60"/>
      <c r="H67">
        <v>1.2084999999999999</v>
      </c>
      <c r="I67" s="176">
        <v>87.54</v>
      </c>
      <c r="J67" s="176">
        <v>81</v>
      </c>
      <c r="K67" s="176">
        <f>I67/(I67+J67)</f>
        <v>0.51940192239231042</v>
      </c>
      <c r="L67" s="176">
        <f>J67/(I67+J67)</f>
        <v>0.48059807760768952</v>
      </c>
      <c r="M67" s="188">
        <v>159.76</v>
      </c>
      <c r="N67" s="172">
        <f>TRUNC(H67*K67*M67,2)</f>
        <v>100.28</v>
      </c>
      <c r="O67" s="172">
        <f>TRUNC(H67*L67*M67,2)</f>
        <v>92.78</v>
      </c>
    </row>
    <row r="68" spans="1:15" x14ac:dyDescent="0.25">
      <c r="A68" s="76"/>
      <c r="B68" s="25"/>
      <c r="C68" s="26" t="s">
        <v>12</v>
      </c>
      <c r="D68" s="25">
        <f>TRUNC(B67*D67,2)</f>
        <v>27476.720000000001</v>
      </c>
      <c r="E68" s="50">
        <f>TRUNC(B67*E67,2)</f>
        <v>25421.72</v>
      </c>
      <c r="F68" s="51">
        <f>D68+E68</f>
        <v>52898.44</v>
      </c>
      <c r="M68" s="188"/>
    </row>
    <row r="69" spans="1:15" ht="38.25" customHeight="1" x14ac:dyDescent="0.2">
      <c r="A69" s="131" t="s">
        <v>40</v>
      </c>
      <c r="B69" s="27">
        <v>274</v>
      </c>
      <c r="C69" s="26" t="s">
        <v>18</v>
      </c>
      <c r="D69" s="132">
        <f>N69</f>
        <v>1393.36</v>
      </c>
      <c r="E69" s="132">
        <f>O69</f>
        <v>0</v>
      </c>
      <c r="F69" s="60"/>
      <c r="H69">
        <v>1.2084999999999999</v>
      </c>
      <c r="I69" s="176">
        <v>1049.18</v>
      </c>
      <c r="J69" s="176">
        <v>0</v>
      </c>
      <c r="K69" s="176">
        <f>I69/(I69+J69)</f>
        <v>1</v>
      </c>
      <c r="L69" s="176">
        <f>J69/(I69+J69)</f>
        <v>0</v>
      </c>
      <c r="M69" s="188">
        <v>1152.97</v>
      </c>
      <c r="N69" s="172">
        <f>TRUNC(H69*K69*M69,2)</f>
        <v>1393.36</v>
      </c>
      <c r="O69" s="172">
        <f>TRUNC(H69*L69*M69,2)</f>
        <v>0</v>
      </c>
    </row>
    <row r="70" spans="1:15" x14ac:dyDescent="0.25">
      <c r="A70" s="76"/>
      <c r="B70" s="25"/>
      <c r="C70" s="26" t="s">
        <v>12</v>
      </c>
      <c r="D70" s="25">
        <f>TRUNC(B69*D69,2)</f>
        <v>381780.64</v>
      </c>
      <c r="E70" s="50">
        <f>TRUNC(B69*E69,2)</f>
        <v>0</v>
      </c>
      <c r="F70" s="51">
        <f>D70+E70</f>
        <v>381780.64</v>
      </c>
      <c r="M70" s="188"/>
    </row>
    <row r="71" spans="1:15" ht="48.75" customHeight="1" x14ac:dyDescent="0.2">
      <c r="A71" s="131" t="s">
        <v>41</v>
      </c>
      <c r="B71" s="27">
        <v>119</v>
      </c>
      <c r="C71" s="26" t="s">
        <v>18</v>
      </c>
      <c r="D71" s="132">
        <f>N71</f>
        <v>48.03</v>
      </c>
      <c r="E71" s="132">
        <f>O71</f>
        <v>30.76</v>
      </c>
      <c r="F71" s="60"/>
      <c r="H71">
        <v>1.2084999999999999</v>
      </c>
      <c r="I71" s="176">
        <v>41.84</v>
      </c>
      <c r="J71" s="176">
        <v>26.8</v>
      </c>
      <c r="K71" s="176">
        <f>I71/(I71+J71)</f>
        <v>0.60955710955710962</v>
      </c>
      <c r="L71" s="176">
        <f>J71/(I71+J71)</f>
        <v>0.39044289044289043</v>
      </c>
      <c r="M71" s="188">
        <v>65.209999999999994</v>
      </c>
      <c r="N71" s="172">
        <f>TRUNC(H71*K71*M71,2)</f>
        <v>48.03</v>
      </c>
      <c r="O71" s="172">
        <f>TRUNC(H71*L71*M71,2)</f>
        <v>30.76</v>
      </c>
    </row>
    <row r="72" spans="1:15" x14ac:dyDescent="0.25">
      <c r="A72" s="76"/>
      <c r="B72" s="25"/>
      <c r="C72" s="26" t="s">
        <v>12</v>
      </c>
      <c r="D72" s="25">
        <f>TRUNC(B71*D71,2)</f>
        <v>5715.57</v>
      </c>
      <c r="E72" s="50">
        <f>TRUNC(B71*E71,2)</f>
        <v>3660.44</v>
      </c>
      <c r="F72" s="51">
        <f>D72+E72</f>
        <v>9376.01</v>
      </c>
      <c r="M72" s="188"/>
    </row>
    <row r="73" spans="1:15" ht="55.5" customHeight="1" x14ac:dyDescent="0.2">
      <c r="A73" s="131" t="s">
        <v>126</v>
      </c>
      <c r="B73" s="27">
        <v>120</v>
      </c>
      <c r="C73" s="26" t="s">
        <v>18</v>
      </c>
      <c r="D73" s="132">
        <f>N73</f>
        <v>3335.48</v>
      </c>
      <c r="E73" s="132">
        <f>O73</f>
        <v>0</v>
      </c>
      <c r="F73" s="138"/>
      <c r="H73">
        <v>1.2084999999999999</v>
      </c>
      <c r="I73" s="36">
        <v>2040.12</v>
      </c>
      <c r="J73" s="36">
        <v>0</v>
      </c>
      <c r="K73" s="176">
        <f>I73/(I73+J73)</f>
        <v>1</v>
      </c>
      <c r="L73" s="176">
        <f>J73/(I73+J73)</f>
        <v>0</v>
      </c>
      <c r="M73" s="188">
        <v>2760.02</v>
      </c>
      <c r="N73" s="172">
        <f>TRUNC(H73*K73*M73,2)</f>
        <v>3335.48</v>
      </c>
      <c r="O73" s="172">
        <f>TRUNC(H73*L73*M73,2)</f>
        <v>0</v>
      </c>
    </row>
    <row r="74" spans="1:15" x14ac:dyDescent="0.25">
      <c r="A74" s="48"/>
      <c r="B74" s="50"/>
      <c r="C74" s="26" t="s">
        <v>12</v>
      </c>
      <c r="D74" s="50">
        <f>TRUNC(B73*D73,2)</f>
        <v>400257.6</v>
      </c>
      <c r="E74" s="50">
        <f>TRUNC(B73*E73,2)</f>
        <v>0</v>
      </c>
      <c r="F74" s="51">
        <f>D74+E74</f>
        <v>400257.6</v>
      </c>
      <c r="M74" s="188"/>
    </row>
    <row r="75" spans="1:15" ht="38.25" x14ac:dyDescent="0.25">
      <c r="A75" s="201" t="s">
        <v>117</v>
      </c>
      <c r="B75" s="50">
        <v>1120</v>
      </c>
      <c r="C75" s="129" t="s">
        <v>61</v>
      </c>
      <c r="D75" s="132">
        <f>N75</f>
        <v>15.12</v>
      </c>
      <c r="E75" s="132">
        <f>O75</f>
        <v>3.81</v>
      </c>
      <c r="F75" s="60"/>
      <c r="H75">
        <v>1.2084999999999999</v>
      </c>
      <c r="I75" s="179">
        <v>19.95</v>
      </c>
      <c r="J75" s="179">
        <v>5.03</v>
      </c>
      <c r="K75" s="176">
        <f>I75/(I75+J75)</f>
        <v>0.79863891112890306</v>
      </c>
      <c r="L75" s="176">
        <f>J75/(I75+J75)</f>
        <v>0.20136108887109688</v>
      </c>
      <c r="M75" s="191">
        <v>15.67</v>
      </c>
      <c r="N75" s="172">
        <f>TRUNC(H75*K75*M75,2)</f>
        <v>15.12</v>
      </c>
      <c r="O75" s="172">
        <f>TRUNC(H75*L75*M75,2)</f>
        <v>3.81</v>
      </c>
    </row>
    <row r="76" spans="1:15" x14ac:dyDescent="0.25">
      <c r="A76" s="48"/>
      <c r="B76" s="50"/>
      <c r="C76" s="129"/>
      <c r="D76" s="50">
        <f>TRUNC(B75*D75,2)</f>
        <v>16934.400000000001</v>
      </c>
      <c r="E76" s="50">
        <f>TRUNC(B75*E75,2)</f>
        <v>4267.2</v>
      </c>
      <c r="F76" s="51">
        <f>D76+E76</f>
        <v>21201.600000000002</v>
      </c>
      <c r="M76" s="188"/>
    </row>
    <row r="77" spans="1:15" x14ac:dyDescent="0.25">
      <c r="A77" s="48"/>
      <c r="B77" s="50"/>
      <c r="C77" s="129"/>
      <c r="D77" s="50"/>
      <c r="E77" s="50"/>
      <c r="F77" s="51"/>
      <c r="M77" s="188"/>
    </row>
    <row r="78" spans="1:15" ht="16.5" thickBot="1" x14ac:dyDescent="0.3">
      <c r="A78" s="48"/>
      <c r="B78" s="50"/>
      <c r="C78" s="134" t="s">
        <v>6</v>
      </c>
      <c r="D78" s="27" t="s">
        <v>7</v>
      </c>
      <c r="E78" s="27" t="s">
        <v>8</v>
      </c>
      <c r="F78" s="135" t="s">
        <v>50</v>
      </c>
      <c r="M78" s="188"/>
    </row>
    <row r="79" spans="1:15" ht="16.5" thickBot="1" x14ac:dyDescent="0.3">
      <c r="A79" s="13" t="s">
        <v>42</v>
      </c>
      <c r="B79" s="19"/>
      <c r="C79" s="14" t="s">
        <v>12</v>
      </c>
      <c r="D79" s="15">
        <f>D48+D50+D52+D54+D56+D58+D60+D62+D64+D66+D68+D70+D72+D74+D76</f>
        <v>967649.50999999989</v>
      </c>
      <c r="E79" s="15">
        <f>E48+E50+E52+E54+E56+E58+E60+E62+E64+E66+E68+E70+E72+E74+E76</f>
        <v>80704.67</v>
      </c>
      <c r="F79" s="15">
        <f>F48+F50+F52+F54+F56+F58+F60+F62+F64+F66+F68+F70+F72+F74+F76</f>
        <v>1048354.1799999999</v>
      </c>
      <c r="G79" s="20">
        <f>D79+E79</f>
        <v>1048354.1799999999</v>
      </c>
      <c r="M79" s="188"/>
    </row>
    <row r="80" spans="1:15" x14ac:dyDescent="0.25">
      <c r="A80" s="128"/>
      <c r="B80" s="25"/>
      <c r="C80" s="26"/>
      <c r="D80" s="27"/>
      <c r="E80" s="27"/>
      <c r="F80" s="135"/>
      <c r="M80" s="188"/>
    </row>
    <row r="81" spans="1:15" ht="18.75" customHeight="1" x14ac:dyDescent="0.25">
      <c r="A81" s="128" t="s">
        <v>43</v>
      </c>
      <c r="B81" s="50"/>
      <c r="C81" s="129"/>
      <c r="D81" s="59"/>
      <c r="E81" s="59"/>
      <c r="F81" s="60"/>
      <c r="M81" s="188"/>
    </row>
    <row r="82" spans="1:15" ht="63.75" customHeight="1" x14ac:dyDescent="0.2">
      <c r="A82" s="131" t="s">
        <v>44</v>
      </c>
      <c r="B82" s="27">
        <v>4006.01</v>
      </c>
      <c r="C82" s="26" t="s">
        <v>23</v>
      </c>
      <c r="D82" s="132">
        <f>N82</f>
        <v>9.0299999999999994</v>
      </c>
      <c r="E82" s="132">
        <f>O82</f>
        <v>2.11</v>
      </c>
      <c r="F82" s="60"/>
      <c r="H82">
        <v>1.2084999999999999</v>
      </c>
      <c r="I82" s="176">
        <v>7.27</v>
      </c>
      <c r="J82" s="176">
        <v>1.7</v>
      </c>
      <c r="K82" s="176">
        <f>I82/(I82+J82)</f>
        <v>0.81047937569676709</v>
      </c>
      <c r="L82" s="176">
        <f>J82/(I82+J82)</f>
        <v>0.18952062430323302</v>
      </c>
      <c r="M82" s="188">
        <v>9.2200000000000006</v>
      </c>
      <c r="N82" s="172">
        <f>TRUNC(H82*K82*M82,2)</f>
        <v>9.0299999999999994</v>
      </c>
      <c r="O82" s="172">
        <f>TRUNC(H82*L82*M82,2)</f>
        <v>2.11</v>
      </c>
    </row>
    <row r="83" spans="1:15" x14ac:dyDescent="0.25">
      <c r="A83" s="76"/>
      <c r="B83" s="25"/>
      <c r="C83" s="26" t="s">
        <v>12</v>
      </c>
      <c r="D83" s="50">
        <f>TRUNC(B82*D82,2)</f>
        <v>36174.269999999997</v>
      </c>
      <c r="E83" s="50">
        <f>TRUNC(B82*E82,2)</f>
        <v>8452.68</v>
      </c>
      <c r="F83" s="51">
        <f>D83+E83</f>
        <v>44626.95</v>
      </c>
      <c r="M83" s="188"/>
    </row>
    <row r="84" spans="1:15" ht="38.25" customHeight="1" x14ac:dyDescent="0.2">
      <c r="A84" s="131" t="s">
        <v>25</v>
      </c>
      <c r="B84" s="27">
        <f>B82*5</f>
        <v>20030.050000000003</v>
      </c>
      <c r="C84" s="26" t="s">
        <v>26</v>
      </c>
      <c r="D84" s="132">
        <f>N84</f>
        <v>3.54</v>
      </c>
      <c r="E84" s="132">
        <f>O84</f>
        <v>0.53</v>
      </c>
      <c r="F84" s="60"/>
      <c r="H84">
        <v>1.2084999999999999</v>
      </c>
      <c r="I84" s="176">
        <f>I34</f>
        <v>2.85</v>
      </c>
      <c r="J84" s="176">
        <f>J34</f>
        <v>0.43</v>
      </c>
      <c r="K84" s="176">
        <f>I84/(I84+J84)</f>
        <v>0.86890243902439024</v>
      </c>
      <c r="L84" s="176">
        <f>J84/(I84+J84)</f>
        <v>0.13109756097560973</v>
      </c>
      <c r="M84" s="188">
        <v>3.38</v>
      </c>
      <c r="N84" s="172">
        <f>TRUNC(H84*K84*M84,2)</f>
        <v>3.54</v>
      </c>
      <c r="O84" s="172">
        <f>TRUNC(H84*L84*M84,2)</f>
        <v>0.53</v>
      </c>
    </row>
    <row r="85" spans="1:15" x14ac:dyDescent="0.25">
      <c r="A85" s="76"/>
      <c r="B85" s="25"/>
      <c r="C85" s="26" t="s">
        <v>12</v>
      </c>
      <c r="D85" s="50">
        <f>TRUNC(B84*D84,2)</f>
        <v>70906.37</v>
      </c>
      <c r="E85" s="50">
        <f>TRUNC(B84*E84,2)</f>
        <v>10615.92</v>
      </c>
      <c r="F85" s="51">
        <f>D85+E85</f>
        <v>81522.289999999994</v>
      </c>
      <c r="M85" s="188"/>
    </row>
    <row r="86" spans="1:15" ht="60" customHeight="1" x14ac:dyDescent="0.2">
      <c r="A86" s="131" t="s">
        <v>65</v>
      </c>
      <c r="B86" s="27">
        <v>987.35</v>
      </c>
      <c r="C86" s="26" t="s">
        <v>23</v>
      </c>
      <c r="D86" s="132">
        <f>N86</f>
        <v>11.59</v>
      </c>
      <c r="E86" s="132">
        <f>O86</f>
        <v>19.239999999999998</v>
      </c>
      <c r="F86" s="60"/>
      <c r="H86">
        <v>1.2084999999999999</v>
      </c>
      <c r="I86" s="176">
        <v>9.6</v>
      </c>
      <c r="J86" s="178">
        <v>15.94</v>
      </c>
      <c r="K86" s="176">
        <f>I86/(I86+J86)</f>
        <v>0.37588097102584184</v>
      </c>
      <c r="L86" s="176">
        <f>J86/(I86+J86)</f>
        <v>0.62411902897415816</v>
      </c>
      <c r="M86" s="188">
        <v>25.52</v>
      </c>
      <c r="N86" s="172">
        <f>TRUNC(H86*K86*M86,2)</f>
        <v>11.59</v>
      </c>
      <c r="O86" s="172">
        <f>TRUNC(H86*L86*M86,2)</f>
        <v>19.239999999999998</v>
      </c>
    </row>
    <row r="87" spans="1:15" x14ac:dyDescent="0.25">
      <c r="A87" s="76"/>
      <c r="B87" s="25"/>
      <c r="C87" s="26" t="s">
        <v>12</v>
      </c>
      <c r="D87" s="50">
        <f>TRUNC(B86*D86,2)</f>
        <v>11443.38</v>
      </c>
      <c r="E87" s="50">
        <f>TRUNC(B86*E86,2)</f>
        <v>18996.61</v>
      </c>
      <c r="F87" s="51">
        <f>D87+E87</f>
        <v>30439.989999999998</v>
      </c>
      <c r="M87" s="188"/>
    </row>
    <row r="88" spans="1:15" ht="63" customHeight="1" x14ac:dyDescent="0.2">
      <c r="A88" s="3" t="s">
        <v>64</v>
      </c>
      <c r="B88" s="27">
        <v>2367.6799999999998</v>
      </c>
      <c r="C88" s="26" t="s">
        <v>23</v>
      </c>
      <c r="D88" s="132">
        <f>N88</f>
        <v>17.89</v>
      </c>
      <c r="E88" s="132">
        <f>O88</f>
        <v>8.33</v>
      </c>
      <c r="F88" s="60"/>
      <c r="H88">
        <v>1.2084999999999999</v>
      </c>
      <c r="I88" s="176">
        <v>10.91</v>
      </c>
      <c r="J88" s="178">
        <v>5.08</v>
      </c>
      <c r="K88" s="176">
        <f>I88/(I88+J88)</f>
        <v>0.68230143839899937</v>
      </c>
      <c r="L88" s="176">
        <f>J88/(I88+J88)</f>
        <v>0.31769856160100063</v>
      </c>
      <c r="M88" s="188">
        <v>21.7</v>
      </c>
      <c r="N88" s="172">
        <f>TRUNC(H88*K88*M88,2)</f>
        <v>17.89</v>
      </c>
      <c r="O88" s="172">
        <f>TRUNC(H88*L88*M88,2)</f>
        <v>8.33</v>
      </c>
    </row>
    <row r="89" spans="1:15" x14ac:dyDescent="0.25">
      <c r="A89" s="48"/>
      <c r="B89" s="50"/>
      <c r="C89" s="26" t="s">
        <v>12</v>
      </c>
      <c r="D89" s="50">
        <f>TRUNC(B88*D88,2)</f>
        <v>42357.79</v>
      </c>
      <c r="E89" s="50">
        <f>TRUNC(B88*E88,2)</f>
        <v>19722.77</v>
      </c>
      <c r="F89" s="51">
        <f>D89+E89</f>
        <v>62080.56</v>
      </c>
      <c r="M89" s="210"/>
    </row>
    <row r="90" spans="1:15" x14ac:dyDescent="0.25">
      <c r="A90" s="48"/>
      <c r="B90" s="50"/>
      <c r="C90" s="26"/>
      <c r="D90" s="50"/>
      <c r="E90" s="50"/>
      <c r="F90" s="51"/>
      <c r="M90" s="210"/>
    </row>
    <row r="91" spans="1:15" ht="16.5" thickBot="1" x14ac:dyDescent="0.3">
      <c r="A91" s="48"/>
      <c r="B91" s="50"/>
      <c r="C91" s="134" t="s">
        <v>6</v>
      </c>
      <c r="D91" s="27" t="s">
        <v>7</v>
      </c>
      <c r="E91" s="27" t="s">
        <v>8</v>
      </c>
      <c r="F91" s="135" t="s">
        <v>50</v>
      </c>
      <c r="M91" s="210"/>
    </row>
    <row r="92" spans="1:15" ht="16.5" thickBot="1" x14ac:dyDescent="0.3">
      <c r="A92" s="13" t="s">
        <v>45</v>
      </c>
      <c r="B92" s="19"/>
      <c r="C92" s="14" t="s">
        <v>12</v>
      </c>
      <c r="D92" s="16">
        <f>D83+D85+D87+D89</f>
        <v>160881.81</v>
      </c>
      <c r="E92" s="16">
        <f>E83+E85+E87+E89</f>
        <v>57787.979999999996</v>
      </c>
      <c r="F92" s="16">
        <f>F83+F85+F87+F89</f>
        <v>218669.78999999998</v>
      </c>
      <c r="G92" s="20">
        <f>D92+E92</f>
        <v>218669.78999999998</v>
      </c>
      <c r="M92" s="210"/>
    </row>
    <row r="93" spans="1:15" x14ac:dyDescent="0.25">
      <c r="A93" s="128"/>
      <c r="B93" s="25"/>
      <c r="C93" s="26"/>
      <c r="D93" s="27"/>
      <c r="E93" s="27"/>
      <c r="F93" s="135"/>
      <c r="I93" s="35"/>
      <c r="J93" s="35"/>
      <c r="K93" s="35"/>
      <c r="L93" s="35"/>
      <c r="M93" s="210"/>
      <c r="N93" s="35"/>
      <c r="O93" s="35"/>
    </row>
    <row r="94" spans="1:15" x14ac:dyDescent="0.25">
      <c r="A94" s="128" t="s">
        <v>46</v>
      </c>
      <c r="B94" s="50"/>
      <c r="C94" s="129"/>
      <c r="D94" s="59"/>
      <c r="E94" s="59"/>
      <c r="F94" s="60"/>
      <c r="I94" s="35"/>
      <c r="J94" s="35"/>
      <c r="K94" s="35"/>
      <c r="L94" s="35"/>
      <c r="M94" s="210"/>
      <c r="N94" s="35"/>
      <c r="O94" s="35"/>
    </row>
    <row r="95" spans="1:15" ht="30" customHeight="1" x14ac:dyDescent="0.25">
      <c r="A95" s="131" t="str">
        <f>'Drenagem trecho 1'!$A$181</f>
        <v>COMPOSIÇÃO 02 - POR UNIDADE DE BASE/FUNDAÇÃO DE CAIXA DE INSPEÇÃO/PASSAGEM (ESPESSURA MÍNIMA DE 20 CM CONCRETO FCK 25 MPA)                                 FUNDAÇÃO</v>
      </c>
      <c r="B95" s="50">
        <v>8</v>
      </c>
      <c r="C95" s="129" t="s">
        <v>80</v>
      </c>
      <c r="D95" s="59">
        <f>'Drenagem trecho 1'!$D$195</f>
        <v>1276.04</v>
      </c>
      <c r="E95" s="59">
        <f>'Drenagem trecho 1'!$E$195</f>
        <v>217.16</v>
      </c>
      <c r="F95" s="60">
        <f>'Drenagem trecho 1'!$F$195</f>
        <v>1493.1999999999998</v>
      </c>
      <c r="I95" s="35"/>
      <c r="J95" s="35"/>
      <c r="K95" s="35"/>
      <c r="L95" s="35"/>
      <c r="M95" s="210"/>
      <c r="N95" s="35"/>
      <c r="O95" s="35"/>
    </row>
    <row r="96" spans="1:15" x14ac:dyDescent="0.25">
      <c r="A96" s="128"/>
      <c r="B96" s="50"/>
      <c r="C96" s="129"/>
      <c r="D96" s="50">
        <f>TRUNC(B95*D95,2)</f>
        <v>10208.32</v>
      </c>
      <c r="E96" s="50">
        <f>TRUNC(B95*E95,2)</f>
        <v>1737.28</v>
      </c>
      <c r="F96" s="51">
        <f>D96+E96</f>
        <v>11945.6</v>
      </c>
      <c r="I96" s="35"/>
      <c r="J96" s="35"/>
      <c r="K96" s="35"/>
      <c r="L96" s="35"/>
      <c r="M96" s="210"/>
      <c r="N96" s="35"/>
      <c r="O96" s="35"/>
    </row>
    <row r="97" spans="1:15" ht="30.75" customHeight="1" x14ac:dyDescent="0.25">
      <c r="A97" s="131" t="str">
        <f>'Drenagem trecho 1'!$A$198</f>
        <v xml:space="preserve">COMPOSIÇÃO 03 - POR UNIDADE DE TAMPA/LAJE DE FECHAMENTO (2,4X2,4M) DE CAIXA DE INSPEÇÃO/PASSAGEM (ESPESSURA MÍNIMA DE 20 CM CONCRETO FCK 25 MPA)    TAMPA </v>
      </c>
      <c r="B97" s="50">
        <v>8</v>
      </c>
      <c r="C97" s="129" t="s">
        <v>80</v>
      </c>
      <c r="D97" s="59">
        <f>'Drenagem trecho 1'!$D$216</f>
        <v>2813.26</v>
      </c>
      <c r="E97" s="59">
        <f>'Drenagem trecho 1'!$E$216</f>
        <v>299.52</v>
      </c>
      <c r="F97" s="60">
        <f>'Drenagem trecho 1'!$F$216</f>
        <v>3112.7799999999997</v>
      </c>
      <c r="I97" s="35"/>
      <c r="J97" s="35"/>
      <c r="K97" s="35"/>
      <c r="L97" s="35"/>
      <c r="M97" s="210"/>
      <c r="N97" s="35"/>
      <c r="O97" s="35"/>
    </row>
    <row r="98" spans="1:15" x14ac:dyDescent="0.25">
      <c r="A98" s="128"/>
      <c r="B98" s="50"/>
      <c r="C98" s="129"/>
      <c r="D98" s="50">
        <f>TRUNC(B97*D97,2)</f>
        <v>22506.080000000002</v>
      </c>
      <c r="E98" s="50">
        <f>TRUNC(B97*E97,2)</f>
        <v>2396.16</v>
      </c>
      <c r="F98" s="51">
        <f>D98+E98</f>
        <v>24902.240000000002</v>
      </c>
      <c r="I98" s="35"/>
      <c r="J98" s="35"/>
      <c r="K98" s="35"/>
      <c r="L98" s="35"/>
      <c r="M98" s="210"/>
      <c r="N98" s="35"/>
      <c r="O98" s="35"/>
    </row>
    <row r="99" spans="1:15" ht="33" customHeight="1" x14ac:dyDescent="0.25">
      <c r="A99" s="48" t="str">
        <f>'Drenagem trecho 1'!$A$219</f>
        <v>COMPOSIÇÃO 04 - POR M3 DE CAIXA DE INSPEÇÃO/PASSAGEM  modelo 1 - ESPESSURA MÍNIMA DE 20 CM - FCK 25 MPA</v>
      </c>
      <c r="B99" s="50">
        <v>1</v>
      </c>
      <c r="C99" s="26" t="s">
        <v>80</v>
      </c>
      <c r="D99" s="132">
        <f>'Drenagem trecho 1'!$D$234</f>
        <v>10817.6</v>
      </c>
      <c r="E99" s="132">
        <f>'Drenagem trecho 1'!$E$234</f>
        <v>3916.63</v>
      </c>
      <c r="F99" s="60"/>
      <c r="I99" s="35"/>
      <c r="J99" s="35"/>
      <c r="K99" s="35"/>
      <c r="L99" s="35"/>
      <c r="M99" s="210"/>
      <c r="N99" s="35"/>
      <c r="O99" s="35"/>
    </row>
    <row r="100" spans="1:15" ht="19.5" customHeight="1" x14ac:dyDescent="0.25">
      <c r="A100" s="48" t="str">
        <f>'Drenagem trecho 1'!$A$220</f>
        <v>ALTURA VARIÁVEL PREVISÃO DE 3,0 M</v>
      </c>
      <c r="B100" s="25"/>
      <c r="C100" s="26"/>
      <c r="D100" s="50">
        <f>TRUNC(B99*D99,2)</f>
        <v>10817.6</v>
      </c>
      <c r="E100" s="50">
        <f>TRUNC(B99*E99,2)</f>
        <v>3916.63</v>
      </c>
      <c r="F100" s="51">
        <f>D100+E100</f>
        <v>14734.23</v>
      </c>
      <c r="I100" s="35"/>
      <c r="J100" s="35"/>
      <c r="K100" s="35"/>
      <c r="L100" s="35"/>
      <c r="M100" s="210"/>
      <c r="N100" s="35"/>
      <c r="O100" s="35"/>
    </row>
    <row r="101" spans="1:15" ht="36" customHeight="1" x14ac:dyDescent="0.25">
      <c r="A101" s="48" t="str">
        <f>'Drenagem trecho 1'!$A$237</f>
        <v>COMPOSIÇÃO 05 - POR M3 DE CAIXA DE INSPEÇÃO/PASSAGEM  modelo 2 - ESPESSURA MÍNIMA DE 20 CM - FCK 25 MPA</v>
      </c>
      <c r="B101" s="50">
        <v>1</v>
      </c>
      <c r="C101" s="26" t="s">
        <v>80</v>
      </c>
      <c r="D101" s="132">
        <f>'Drenagem trecho 1'!D252</f>
        <v>5139.3100000000004</v>
      </c>
      <c r="E101" s="132">
        <f>'Drenagem trecho 1'!E252</f>
        <v>1800.7399999999998</v>
      </c>
      <c r="F101" s="60"/>
      <c r="I101" s="35"/>
      <c r="J101" s="35"/>
      <c r="K101" s="35"/>
      <c r="L101" s="35"/>
      <c r="M101" s="210"/>
      <c r="N101" s="35"/>
      <c r="O101" s="35"/>
    </row>
    <row r="102" spans="1:15" ht="19.5" customHeight="1" x14ac:dyDescent="0.25">
      <c r="A102" s="48" t="str">
        <f>'Drenagem trecho 1'!$A$238</f>
        <v>ALTURA VARIÁVEL PREVISÃO DE 2,2 M</v>
      </c>
      <c r="B102" s="25"/>
      <c r="C102" s="26"/>
      <c r="D102" s="50">
        <f>TRUNC(B101*D101,2)</f>
        <v>5139.3100000000004</v>
      </c>
      <c r="E102" s="50">
        <f>TRUNC(B101*E101,2)</f>
        <v>1800.74</v>
      </c>
      <c r="F102" s="51">
        <f>D102+E102</f>
        <v>6940.05</v>
      </c>
      <c r="I102" s="35"/>
      <c r="J102" s="35"/>
      <c r="K102" s="35"/>
      <c r="L102" s="35"/>
      <c r="M102" s="210"/>
      <c r="N102" s="35"/>
      <c r="O102" s="35"/>
    </row>
    <row r="103" spans="1:15" ht="29.25" customHeight="1" x14ac:dyDescent="0.25">
      <c r="A103" s="48" t="str">
        <f>'Drenagem trecho 1'!A255</f>
        <v>COMPOSIÇÃO 06 - POR M3 DE CAIXA DE INSPEÇÃO/PASSAGEM  modelo 3 - ESPESSURA MÍNIMA DE 20 CM - FCK 25 MPA</v>
      </c>
      <c r="B103" s="50">
        <v>1</v>
      </c>
      <c r="C103" s="26" t="s">
        <v>80</v>
      </c>
      <c r="D103" s="132">
        <f>'Drenagem trecho 1'!D270</f>
        <v>5140.1400000000003</v>
      </c>
      <c r="E103" s="132">
        <f>'Drenagem trecho 1'!E270</f>
        <v>1872.3100000000002</v>
      </c>
      <c r="F103" s="60"/>
      <c r="I103" s="35"/>
      <c r="J103" s="35"/>
      <c r="K103" s="35"/>
      <c r="L103" s="35"/>
      <c r="M103" s="210"/>
      <c r="N103" s="35"/>
      <c r="O103" s="35"/>
    </row>
    <row r="104" spans="1:15" ht="19.5" customHeight="1" x14ac:dyDescent="0.25">
      <c r="A104" s="48" t="str">
        <f>'Drenagem trecho 1'!A256</f>
        <v>ALTURA VARIÁVEL PREVISÃO DE 2,2 M</v>
      </c>
      <c r="B104" s="25"/>
      <c r="C104" s="26"/>
      <c r="D104" s="50">
        <f>TRUNC(B103*D103,2)</f>
        <v>5140.1400000000003</v>
      </c>
      <c r="E104" s="50">
        <f>TRUNC(B103*E103,2)</f>
        <v>1872.31</v>
      </c>
      <c r="F104" s="51">
        <f>D104+E104</f>
        <v>7012.4500000000007</v>
      </c>
      <c r="I104" s="35"/>
      <c r="J104" s="35"/>
      <c r="K104" s="35"/>
      <c r="L104" s="35"/>
      <c r="M104" s="210"/>
      <c r="N104" s="35"/>
      <c r="O104" s="35"/>
    </row>
    <row r="105" spans="1:15" ht="32.25" customHeight="1" x14ac:dyDescent="0.25">
      <c r="A105" s="48" t="str">
        <f>'Drenagem trecho 1'!A273</f>
        <v>COMPOSIÇÃO 07 - POR M3 DE CAIXA DE INSPEÇÃO/PASSAGEM  modelo 4 - ESPESSURA MÍNIMA DE 20 CM - FCK 25 MPA</v>
      </c>
      <c r="B105" s="50">
        <v>1</v>
      </c>
      <c r="C105" s="26" t="s">
        <v>80</v>
      </c>
      <c r="D105" s="132">
        <f>'Drenagem trecho 1'!D288</f>
        <v>4838.8200000000006</v>
      </c>
      <c r="E105" s="132">
        <f>'Drenagem trecho 1'!E288</f>
        <v>1829.09</v>
      </c>
      <c r="F105" s="60"/>
      <c r="I105" s="35"/>
      <c r="J105" s="35"/>
      <c r="K105" s="35"/>
      <c r="L105" s="35"/>
      <c r="M105" s="210"/>
      <c r="N105" s="35"/>
      <c r="O105" s="35"/>
    </row>
    <row r="106" spans="1:15" ht="19.5" customHeight="1" x14ac:dyDescent="0.25">
      <c r="A106" s="48" t="str">
        <f>'Drenagem trecho 1'!A274</f>
        <v>ALTURA VARIÁVEL PREVISÃO DE 3,2 M</v>
      </c>
      <c r="B106" s="25"/>
      <c r="C106" s="26"/>
      <c r="D106" s="50">
        <f>TRUNC(B105*D105,2)</f>
        <v>4838.82</v>
      </c>
      <c r="E106" s="50">
        <f>TRUNC(B105*E105,2)</f>
        <v>1829.09</v>
      </c>
      <c r="F106" s="51">
        <f>D106+E106</f>
        <v>6667.91</v>
      </c>
      <c r="I106" s="35"/>
      <c r="J106" s="35"/>
      <c r="K106" s="35"/>
      <c r="L106" s="35"/>
      <c r="M106" s="210"/>
      <c r="N106" s="35"/>
      <c r="O106" s="35"/>
    </row>
    <row r="107" spans="1:15" ht="32.25" customHeight="1" x14ac:dyDescent="0.25">
      <c r="A107" s="48" t="str">
        <f>'Drenagem trecho 1'!A291</f>
        <v>COMPOSIÇÃO 08 - POR M3 DE CAIXA DE INSPEÇÃO/PASSAGEM  modelo 5 - ESPESSURA MÍNIMA DE 20 CM - FCK 25 MPA</v>
      </c>
      <c r="B107" s="50">
        <v>1</v>
      </c>
      <c r="C107" s="26" t="s">
        <v>80</v>
      </c>
      <c r="D107" s="132">
        <f>'Drenagem trecho 1'!D306</f>
        <v>8192.77</v>
      </c>
      <c r="E107" s="132">
        <f>'Drenagem trecho 1'!E306</f>
        <v>2875.52</v>
      </c>
      <c r="F107" s="60"/>
      <c r="I107" s="35"/>
      <c r="J107" s="35"/>
      <c r="K107" s="35"/>
      <c r="L107" s="35"/>
      <c r="M107" s="210"/>
      <c r="N107" s="35"/>
      <c r="O107" s="35"/>
    </row>
    <row r="108" spans="1:15" ht="19.5" customHeight="1" x14ac:dyDescent="0.25">
      <c r="A108" s="48" t="str">
        <f>'Drenagem trecho 1'!A292</f>
        <v>ALTURA VARIÁVEL PREVISÃO DE 2,0 M</v>
      </c>
      <c r="B108" s="25"/>
      <c r="C108" s="26"/>
      <c r="D108" s="50">
        <f>TRUNC(B107*D107,2)</f>
        <v>8192.77</v>
      </c>
      <c r="E108" s="50">
        <f>TRUNC(B107*E107,2)</f>
        <v>2875.52</v>
      </c>
      <c r="F108" s="51">
        <f>D108+E108</f>
        <v>11068.29</v>
      </c>
      <c r="I108" s="35"/>
      <c r="J108" s="35"/>
      <c r="K108" s="35"/>
      <c r="L108" s="35"/>
      <c r="M108" s="210"/>
      <c r="N108" s="35"/>
      <c r="O108" s="35"/>
    </row>
    <row r="109" spans="1:15" ht="30" customHeight="1" x14ac:dyDescent="0.25">
      <c r="A109" s="48" t="str">
        <f>'Drenagem trecho 1'!A309</f>
        <v>COMPOSIÇÃO 09 - POR M3 DE CAIXA DE INSPEÇÃO/PASSAGEM  modelo 6 - ESPESSURA MÍNIMA DE 20 CM - FCK 25 MPA</v>
      </c>
      <c r="B109" s="50">
        <v>1</v>
      </c>
      <c r="C109" s="26" t="s">
        <v>80</v>
      </c>
      <c r="D109" s="132">
        <f>'Drenagem trecho 1'!D324</f>
        <v>5788.1200000000008</v>
      </c>
      <c r="E109" s="132">
        <f>'Drenagem trecho 1'!E324</f>
        <v>2111.42</v>
      </c>
      <c r="F109" s="60"/>
      <c r="I109" s="35"/>
      <c r="J109" s="35"/>
      <c r="K109" s="35"/>
      <c r="L109" s="35"/>
      <c r="M109" s="210"/>
      <c r="N109" s="35"/>
      <c r="O109" s="35"/>
    </row>
    <row r="110" spans="1:15" ht="19.5" customHeight="1" x14ac:dyDescent="0.25">
      <c r="A110" s="48" t="str">
        <f>'Drenagem trecho 1'!A310</f>
        <v>ALTURA VARIÁVEL PREVISÃO DE 2,0 M</v>
      </c>
      <c r="B110" s="25"/>
      <c r="C110" s="26"/>
      <c r="D110" s="50">
        <f>TRUNC(B109*D109,2)</f>
        <v>5788.12</v>
      </c>
      <c r="E110" s="50">
        <f>TRUNC(B109*E109,2)</f>
        <v>2111.42</v>
      </c>
      <c r="F110" s="51">
        <f>D110+E110</f>
        <v>7899.54</v>
      </c>
      <c r="I110" s="35"/>
      <c r="J110" s="35"/>
      <c r="K110" s="35"/>
      <c r="L110" s="35"/>
      <c r="M110" s="210"/>
      <c r="N110" s="35"/>
      <c r="O110" s="35"/>
    </row>
    <row r="111" spans="1:15" ht="32.25" customHeight="1" x14ac:dyDescent="0.25">
      <c r="A111" s="48" t="str">
        <f>'Drenagem trecho 1'!A327</f>
        <v>COMPOSIÇÃO 10 - POR M3 DE CAIXA DE INSPEÇÃO/PASSAGEM  modelo 7 - ESPESSURA MÍNIMA DE 20 CM - FCK 25 MPA</v>
      </c>
      <c r="B111" s="50">
        <v>1</v>
      </c>
      <c r="C111" s="26" t="s">
        <v>80</v>
      </c>
      <c r="D111" s="132">
        <f>'Drenagem trecho 1'!D342</f>
        <v>9845.11</v>
      </c>
      <c r="E111" s="132">
        <f>'Drenagem trecho 1'!E342</f>
        <v>3624.28</v>
      </c>
      <c r="F111" s="60"/>
      <c r="I111" s="35"/>
      <c r="J111" s="35"/>
      <c r="K111" s="35"/>
      <c r="L111" s="35"/>
      <c r="M111" s="210"/>
      <c r="N111" s="35"/>
      <c r="O111" s="35"/>
    </row>
    <row r="112" spans="1:15" ht="19.5" customHeight="1" x14ac:dyDescent="0.25">
      <c r="A112" s="48" t="str">
        <f>'Drenagem trecho 1'!A328</f>
        <v>ALTURA VARIÁVEL PREVISÃO DE 2,0 M</v>
      </c>
      <c r="B112" s="25"/>
      <c r="C112" s="26"/>
      <c r="D112" s="50">
        <f>TRUNC(B111*D111,2)</f>
        <v>9845.11</v>
      </c>
      <c r="E112" s="50">
        <f>TRUNC(B111*E111,2)</f>
        <v>3624.28</v>
      </c>
      <c r="F112" s="51">
        <f>D112+E112</f>
        <v>13469.390000000001</v>
      </c>
      <c r="I112" s="35"/>
      <c r="J112" s="35"/>
      <c r="K112" s="35"/>
      <c r="L112" s="35"/>
      <c r="M112" s="210"/>
      <c r="N112" s="35"/>
      <c r="O112" s="35"/>
    </row>
    <row r="113" spans="1:15" ht="34.5" customHeight="1" x14ac:dyDescent="0.25">
      <c r="A113" s="48" t="str">
        <f>'Drenagem trecho 1'!A345</f>
        <v>COMPOSIÇÃO 10 - POR M3 DE CAIXA DE INSPEÇÃO/PASSAGEM  modelo 7 - ESPESSURA MÍNIMA DE 20 CM - FCK 25 MPA</v>
      </c>
      <c r="B113" s="50">
        <v>1</v>
      </c>
      <c r="C113" s="26" t="s">
        <v>80</v>
      </c>
      <c r="D113" s="132">
        <f>'Drenagem trecho 1'!D360</f>
        <v>9845.11</v>
      </c>
      <c r="E113" s="132">
        <f>'Drenagem trecho 1'!E360</f>
        <v>3624.28</v>
      </c>
      <c r="F113" s="60"/>
      <c r="I113" s="35"/>
      <c r="J113" s="35"/>
      <c r="K113" s="35"/>
      <c r="L113" s="35"/>
      <c r="M113" s="210"/>
      <c r="N113" s="35"/>
      <c r="O113" s="35"/>
    </row>
    <row r="114" spans="1:15" ht="19.5" customHeight="1" x14ac:dyDescent="0.25">
      <c r="A114" s="48" t="str">
        <f>'Drenagem trecho 1'!A346</f>
        <v>ALTURA VARIÁVEL PREVISÃO DE 2,0 M</v>
      </c>
      <c r="B114" s="25"/>
      <c r="C114" s="26"/>
      <c r="D114" s="50">
        <f>TRUNC(B113*D113,2)</f>
        <v>9845.11</v>
      </c>
      <c r="E114" s="50">
        <f>TRUNC(B113*E113,2)</f>
        <v>3624.28</v>
      </c>
      <c r="F114" s="51">
        <f>D114+E114</f>
        <v>13469.390000000001</v>
      </c>
      <c r="M114" s="210"/>
    </row>
    <row r="115" spans="1:15" ht="19.5" customHeight="1" x14ac:dyDescent="0.25">
      <c r="A115" s="48"/>
      <c r="B115" s="25"/>
      <c r="C115" s="26"/>
      <c r="D115" s="50"/>
      <c r="E115" s="50"/>
      <c r="F115" s="51"/>
      <c r="M115" s="210"/>
    </row>
    <row r="116" spans="1:15" ht="16.5" thickBot="1" x14ac:dyDescent="0.3">
      <c r="A116" s="48"/>
      <c r="B116" s="50"/>
      <c r="C116" s="134" t="s">
        <v>6</v>
      </c>
      <c r="D116" s="27" t="s">
        <v>7</v>
      </c>
      <c r="E116" s="27" t="s">
        <v>8</v>
      </c>
      <c r="F116" s="135" t="s">
        <v>50</v>
      </c>
      <c r="M116" s="210"/>
    </row>
    <row r="117" spans="1:15" ht="16.5" thickBot="1" x14ac:dyDescent="0.3">
      <c r="A117" s="13" t="s">
        <v>47</v>
      </c>
      <c r="B117" s="19"/>
      <c r="C117" s="14" t="s">
        <v>12</v>
      </c>
      <c r="D117" s="16">
        <f>D114+D112+D110+D108+D106+D104+D102+D100+D98+D96</f>
        <v>92321.38</v>
      </c>
      <c r="E117" s="16">
        <f>E114+E112+E110+E108+E106+E104+E102+E100+E98+E96</f>
        <v>25787.71</v>
      </c>
      <c r="F117" s="16">
        <f>F114+F112+F110+F108+F106+F104+F102+F100+F98+F96</f>
        <v>118109.09000000001</v>
      </c>
      <c r="G117" s="20">
        <f>D117+E117</f>
        <v>118109.09</v>
      </c>
      <c r="M117" s="210"/>
    </row>
    <row r="118" spans="1:15" x14ac:dyDescent="0.25">
      <c r="A118" s="139"/>
      <c r="B118" s="50"/>
      <c r="C118" s="129"/>
      <c r="D118" s="59"/>
      <c r="E118" s="59"/>
      <c r="F118" s="60"/>
      <c r="M118" s="210"/>
    </row>
    <row r="119" spans="1:15" ht="45" customHeight="1" x14ac:dyDescent="0.25">
      <c r="A119" s="128" t="s">
        <v>59</v>
      </c>
      <c r="B119" s="50"/>
      <c r="C119" s="129"/>
      <c r="D119" s="59"/>
      <c r="E119" s="59"/>
      <c r="F119" s="60"/>
      <c r="M119" s="210"/>
    </row>
    <row r="120" spans="1:15" ht="21" customHeight="1" x14ac:dyDescent="0.25">
      <c r="A120" s="131" t="s">
        <v>57</v>
      </c>
      <c r="B120" s="25">
        <v>40</v>
      </c>
      <c r="C120" s="129" t="s">
        <v>49</v>
      </c>
      <c r="D120" s="132">
        <f>N120</f>
        <v>106.02</v>
      </c>
      <c r="E120" s="132">
        <f>O120</f>
        <v>144.84</v>
      </c>
      <c r="F120" s="60"/>
      <c r="H120">
        <v>1.2084999999999999</v>
      </c>
      <c r="I120" s="179">
        <v>92.45</v>
      </c>
      <c r="J120" s="179">
        <v>126.3</v>
      </c>
      <c r="K120" s="176">
        <f>I120/(I120+J120)</f>
        <v>0.42262857142857146</v>
      </c>
      <c r="L120" s="176">
        <f>J120/(I120+J120)</f>
        <v>0.57737142857142854</v>
      </c>
      <c r="M120" s="191">
        <v>207.59</v>
      </c>
      <c r="N120" s="172">
        <f>TRUNC(H120*K120*M120,2)</f>
        <v>106.02</v>
      </c>
      <c r="O120" s="172">
        <f>TRUNC(H120*L120*M120,2)</f>
        <v>144.84</v>
      </c>
    </row>
    <row r="121" spans="1:15" x14ac:dyDescent="0.25">
      <c r="A121" s="48"/>
      <c r="B121" s="25"/>
      <c r="C121" s="129"/>
      <c r="D121" s="50">
        <f>TRUNC(B120*D120,2)</f>
        <v>4240.8</v>
      </c>
      <c r="E121" s="50">
        <f>TRUNC(B120*E120,2)</f>
        <v>5793.6</v>
      </c>
      <c r="F121" s="51">
        <f>D121+E121</f>
        <v>10034.400000000001</v>
      </c>
      <c r="M121" s="188"/>
    </row>
    <row r="122" spans="1:15" ht="45" customHeight="1" x14ac:dyDescent="0.25">
      <c r="A122" s="48" t="s">
        <v>58</v>
      </c>
      <c r="B122" s="25">
        <v>138.5</v>
      </c>
      <c r="C122" s="129" t="s">
        <v>49</v>
      </c>
      <c r="D122" s="132">
        <f>N122</f>
        <v>231.66</v>
      </c>
      <c r="E122" s="132">
        <f>O122</f>
        <v>22.55</v>
      </c>
      <c r="F122" s="60"/>
      <c r="H122">
        <v>1.2084999999999999</v>
      </c>
      <c r="I122" s="179">
        <v>185.61</v>
      </c>
      <c r="J122" s="179">
        <v>18.07</v>
      </c>
      <c r="K122" s="176">
        <f>I122/(I122+J122)</f>
        <v>0.91128240377062064</v>
      </c>
      <c r="L122" s="176">
        <f>J122/(I122+J122)</f>
        <v>8.8717596229379414E-2</v>
      </c>
      <c r="M122" s="191">
        <v>210.36</v>
      </c>
      <c r="N122" s="172">
        <f>TRUNC(H122*K122*M122,2)</f>
        <v>231.66</v>
      </c>
      <c r="O122" s="172">
        <f>TRUNC(H122*L122*M122,2)</f>
        <v>22.55</v>
      </c>
    </row>
    <row r="123" spans="1:15" x14ac:dyDescent="0.25">
      <c r="A123" s="48"/>
      <c r="B123" s="25"/>
      <c r="C123" s="129"/>
      <c r="D123" s="50">
        <f>TRUNC(B122*D122,2)</f>
        <v>32084.91</v>
      </c>
      <c r="E123" s="50">
        <f>TRUNC(B122*E122,2)</f>
        <v>3123.17</v>
      </c>
      <c r="F123" s="51">
        <f>D123+E123</f>
        <v>35208.080000000002</v>
      </c>
      <c r="M123" s="188"/>
    </row>
    <row r="124" spans="1:15" x14ac:dyDescent="0.25">
      <c r="A124" s="48" t="s">
        <v>119</v>
      </c>
      <c r="B124" s="25">
        <f>((B120+B122)*1.8)*6</f>
        <v>1927.8000000000002</v>
      </c>
      <c r="C124" s="129" t="s">
        <v>118</v>
      </c>
      <c r="D124" s="132">
        <f>N124</f>
        <v>1.57</v>
      </c>
      <c r="E124" s="132">
        <f>O124</f>
        <v>0</v>
      </c>
      <c r="F124" s="60"/>
      <c r="H124">
        <v>1.2084999999999999</v>
      </c>
      <c r="I124" s="179">
        <v>5.0199999999999996</v>
      </c>
      <c r="J124" s="179">
        <v>0</v>
      </c>
      <c r="K124" s="176">
        <f>I124/(I124+J124)</f>
        <v>1</v>
      </c>
      <c r="L124" s="176">
        <f>J124/(I124+J124)</f>
        <v>0</v>
      </c>
      <c r="M124" s="191">
        <v>1.3</v>
      </c>
      <c r="N124" s="172">
        <f>TRUNC(H124*K124*M124,2)</f>
        <v>1.57</v>
      </c>
      <c r="O124" s="172">
        <f>TRUNC(H124*L124*M124,2)</f>
        <v>0</v>
      </c>
    </row>
    <row r="125" spans="1:15" x14ac:dyDescent="0.25">
      <c r="A125" s="48"/>
      <c r="B125" s="25"/>
      <c r="C125" s="129"/>
      <c r="D125" s="50">
        <f>TRUNC(B124*D124,2)</f>
        <v>3026.64</v>
      </c>
      <c r="E125" s="50">
        <f>TRUNC(B124*E124,2)</f>
        <v>0</v>
      </c>
      <c r="F125" s="51">
        <f>D125+E125</f>
        <v>3026.64</v>
      </c>
      <c r="M125" s="188"/>
    </row>
    <row r="126" spans="1:15" ht="39.75" customHeight="1" x14ac:dyDescent="0.2">
      <c r="A126" s="131" t="s">
        <v>115</v>
      </c>
      <c r="B126" s="27">
        <f>B122+B120</f>
        <v>178.5</v>
      </c>
      <c r="C126" s="26" t="s">
        <v>23</v>
      </c>
      <c r="D126" s="132">
        <f>N126</f>
        <v>9.7799999999999994</v>
      </c>
      <c r="E126" s="132">
        <f>O126</f>
        <v>3.23</v>
      </c>
      <c r="F126" s="60"/>
      <c r="H126">
        <v>1.2084999999999999</v>
      </c>
      <c r="I126" s="176">
        <v>4.51</v>
      </c>
      <c r="J126" s="176">
        <v>1.49</v>
      </c>
      <c r="K126" s="176">
        <f>I126/(I126+J126)</f>
        <v>0.75166666666666659</v>
      </c>
      <c r="L126" s="176">
        <f>J126/(I126+J126)</f>
        <v>0.24833333333333332</v>
      </c>
      <c r="M126" s="188">
        <v>10.77</v>
      </c>
      <c r="N126" s="172">
        <f>TRUNC(H126*K126*M126,2)</f>
        <v>9.7799999999999994</v>
      </c>
      <c r="O126" s="172">
        <f>TRUNC(H126*L126*M126,2)</f>
        <v>3.23</v>
      </c>
    </row>
    <row r="127" spans="1:15" ht="21" customHeight="1" x14ac:dyDescent="0.25">
      <c r="A127" s="131"/>
      <c r="B127" s="27"/>
      <c r="C127" s="26"/>
      <c r="D127" s="50">
        <f>TRUNC(B126*D126,2)</f>
        <v>1745.73</v>
      </c>
      <c r="E127" s="50">
        <f>TRUNC(B126*E126,2)</f>
        <v>576.54999999999995</v>
      </c>
      <c r="F127" s="51">
        <f>D127+E127</f>
        <v>2322.2799999999997</v>
      </c>
      <c r="I127" s="176"/>
      <c r="J127" s="176"/>
      <c r="K127" s="176"/>
      <c r="L127" s="176"/>
      <c r="M127" s="188"/>
      <c r="N127" s="172"/>
      <c r="O127" s="172"/>
    </row>
    <row r="128" spans="1:15" ht="42.75" customHeight="1" x14ac:dyDescent="0.2">
      <c r="A128" s="23" t="s">
        <v>121</v>
      </c>
      <c r="B128" s="27">
        <v>80</v>
      </c>
      <c r="C128" s="26" t="s">
        <v>49</v>
      </c>
      <c r="D128" s="132">
        <f>N128</f>
        <v>154.26</v>
      </c>
      <c r="E128" s="132">
        <f>O128</f>
        <v>115.81</v>
      </c>
      <c r="F128" s="60"/>
      <c r="H128">
        <v>1.2084999999999999</v>
      </c>
      <c r="I128" s="176">
        <v>127.65</v>
      </c>
      <c r="J128" s="176">
        <v>95.83</v>
      </c>
      <c r="K128" s="176">
        <f>I128/(I128+J128)</f>
        <v>0.57119205298013243</v>
      </c>
      <c r="L128" s="176">
        <f>J128/(I128+J128)</f>
        <v>0.42880794701986752</v>
      </c>
      <c r="M128" s="188">
        <v>223.48</v>
      </c>
      <c r="N128" s="172">
        <f>TRUNC(H128*K128*M128,2)</f>
        <v>154.26</v>
      </c>
      <c r="O128" s="172">
        <f>TRUNC(H128*L128*M128,2)</f>
        <v>115.81</v>
      </c>
    </row>
    <row r="129" spans="1:15" x14ac:dyDescent="0.25">
      <c r="A129" s="48"/>
      <c r="B129" s="50"/>
      <c r="C129" s="26" t="s">
        <v>12</v>
      </c>
      <c r="D129" s="50">
        <f>TRUNC(B128*D128,2)</f>
        <v>12340.8</v>
      </c>
      <c r="E129" s="50">
        <f>TRUNC(B128*E128,2)</f>
        <v>9264.7999999999993</v>
      </c>
      <c r="F129" s="51">
        <f>D129+E129</f>
        <v>21605.599999999999</v>
      </c>
      <c r="M129" s="188"/>
    </row>
    <row r="130" spans="1:15" x14ac:dyDescent="0.25">
      <c r="A130" s="48" t="s">
        <v>139</v>
      </c>
      <c r="B130" s="50">
        <v>200</v>
      </c>
      <c r="C130" s="26" t="s">
        <v>116</v>
      </c>
      <c r="D130" s="132">
        <v>35</v>
      </c>
      <c r="E130" s="132">
        <v>10</v>
      </c>
      <c r="F130" s="51"/>
      <c r="M130" s="188"/>
    </row>
    <row r="131" spans="1:15" x14ac:dyDescent="0.25">
      <c r="A131" s="48"/>
      <c r="B131" s="50"/>
      <c r="C131" s="26"/>
      <c r="D131" s="50">
        <f>TRUNC(B130*D130,2)</f>
        <v>7000</v>
      </c>
      <c r="E131" s="50">
        <f>TRUNC(B130*E130,2)</f>
        <v>2000</v>
      </c>
      <c r="F131" s="51">
        <f>D131+E131</f>
        <v>9000</v>
      </c>
      <c r="M131" s="188"/>
    </row>
    <row r="132" spans="1:15" x14ac:dyDescent="0.25">
      <c r="A132" s="212"/>
      <c r="B132" s="50"/>
      <c r="C132" s="129"/>
      <c r="D132" s="50"/>
      <c r="E132" s="50"/>
      <c r="F132" s="51"/>
      <c r="M132" s="188"/>
    </row>
    <row r="133" spans="1:15" ht="16.5" thickBot="1" x14ac:dyDescent="0.3">
      <c r="A133" s="48"/>
      <c r="B133" s="50"/>
      <c r="C133" s="134" t="s">
        <v>6</v>
      </c>
      <c r="D133" s="27" t="s">
        <v>7</v>
      </c>
      <c r="E133" s="27" t="s">
        <v>8</v>
      </c>
      <c r="F133" s="135" t="s">
        <v>50</v>
      </c>
      <c r="M133" s="188"/>
    </row>
    <row r="134" spans="1:15" ht="16.5" thickBot="1" x14ac:dyDescent="0.3">
      <c r="A134" s="13" t="s">
        <v>52</v>
      </c>
      <c r="B134" s="19"/>
      <c r="C134" s="14" t="s">
        <v>12</v>
      </c>
      <c r="D134" s="16">
        <f>D121+D123+D125+D127+D129+D131</f>
        <v>60438.880000000005</v>
      </c>
      <c r="E134" s="16">
        <f>E121+E123+E125+E127+E129+E131</f>
        <v>20758.12</v>
      </c>
      <c r="F134" s="16">
        <f>F121+F123+F125+F127+F129+F131</f>
        <v>81197</v>
      </c>
      <c r="G134" s="20">
        <f>D134+E134</f>
        <v>81197</v>
      </c>
      <c r="M134" s="188"/>
    </row>
    <row r="135" spans="1:15" x14ac:dyDescent="0.25">
      <c r="A135" s="48"/>
      <c r="B135" s="50"/>
      <c r="C135" s="129"/>
      <c r="D135" s="59"/>
      <c r="E135" s="59"/>
      <c r="F135" s="60"/>
      <c r="M135" s="188"/>
    </row>
    <row r="136" spans="1:15" x14ac:dyDescent="0.25">
      <c r="A136" s="128" t="s">
        <v>62</v>
      </c>
      <c r="B136" s="50"/>
      <c r="C136" s="129"/>
      <c r="D136" s="59"/>
      <c r="E136" s="59"/>
      <c r="F136" s="60"/>
      <c r="M136" s="188"/>
    </row>
    <row r="137" spans="1:15" ht="26.25" x14ac:dyDescent="0.25">
      <c r="A137" s="202" t="s">
        <v>122</v>
      </c>
      <c r="B137" s="25">
        <v>40</v>
      </c>
      <c r="C137" s="129" t="s">
        <v>123</v>
      </c>
      <c r="D137" s="132">
        <f>N137</f>
        <v>9.41</v>
      </c>
      <c r="E137" s="132">
        <f>O137</f>
        <v>39.06</v>
      </c>
      <c r="F137" s="60"/>
      <c r="H137">
        <v>1.2084999999999999</v>
      </c>
      <c r="I137" s="179">
        <v>0.2</v>
      </c>
      <c r="J137" s="179">
        <v>0.83</v>
      </c>
      <c r="K137" s="176">
        <f>I137/(I137+J137)</f>
        <v>0.1941747572815534</v>
      </c>
      <c r="L137" s="176">
        <f>J137/(I137+J137)</f>
        <v>0.80582524271844658</v>
      </c>
      <c r="M137" s="191">
        <v>40.11</v>
      </c>
      <c r="N137" s="172">
        <f>TRUNC(H137*K137*M137,2)</f>
        <v>9.41</v>
      </c>
      <c r="O137" s="172">
        <f>TRUNC(H137*L137*M137,2)</f>
        <v>39.06</v>
      </c>
    </row>
    <row r="138" spans="1:15" x14ac:dyDescent="0.25">
      <c r="A138" s="128"/>
      <c r="B138" s="25"/>
      <c r="C138" s="129"/>
      <c r="D138" s="50">
        <f>TRUNC(B137*D137,2)</f>
        <v>376.4</v>
      </c>
      <c r="E138" s="50">
        <f>TRUNC(B137*E137,2)</f>
        <v>1562.4</v>
      </c>
      <c r="F138" s="51">
        <f>D138+E138</f>
        <v>1938.8000000000002</v>
      </c>
      <c r="M138" s="188"/>
    </row>
    <row r="139" spans="1:15" ht="26.25" x14ac:dyDescent="0.25">
      <c r="A139" s="202" t="s">
        <v>124</v>
      </c>
      <c r="B139" s="25">
        <f>(B19*5)</f>
        <v>11044.05</v>
      </c>
      <c r="C139" s="129" t="s">
        <v>61</v>
      </c>
      <c r="D139" s="132">
        <f>N139*0.02</f>
        <v>9.8400000000000001E-2</v>
      </c>
      <c r="E139" s="132">
        <f>O139*0.02</f>
        <v>0.46799999999999997</v>
      </c>
      <c r="F139" s="60"/>
      <c r="H139">
        <v>1.2084999999999999</v>
      </c>
      <c r="I139" s="179">
        <v>0.08</v>
      </c>
      <c r="J139" s="179">
        <v>0.38</v>
      </c>
      <c r="K139" s="176">
        <f>I139/(I139+J139)</f>
        <v>0.17391304347826086</v>
      </c>
      <c r="L139" s="176">
        <f>J139/(I139+J139)</f>
        <v>0.82608695652173914</v>
      </c>
      <c r="M139" s="191">
        <v>23.44</v>
      </c>
      <c r="N139" s="172">
        <f>TRUNC(H139*K139*M139,2)</f>
        <v>4.92</v>
      </c>
      <c r="O139" s="172">
        <f>TRUNC(H139*L139*M139,2)</f>
        <v>23.4</v>
      </c>
    </row>
    <row r="140" spans="1:15" x14ac:dyDescent="0.25">
      <c r="A140" s="128"/>
      <c r="B140" s="50"/>
      <c r="C140" s="129"/>
      <c r="D140" s="50">
        <f>TRUNC(B139*D139,2)</f>
        <v>1086.73</v>
      </c>
      <c r="E140" s="50">
        <f>TRUNC(B139*E139,2)</f>
        <v>5168.6099999999997</v>
      </c>
      <c r="F140" s="51">
        <f>D140+E140</f>
        <v>6255.34</v>
      </c>
      <c r="N140" s="172"/>
      <c r="O140" s="172"/>
    </row>
    <row r="141" spans="1:15" x14ac:dyDescent="0.25">
      <c r="A141" s="128"/>
      <c r="B141" s="50"/>
      <c r="C141" s="129"/>
      <c r="D141" s="59"/>
      <c r="E141" s="59"/>
      <c r="F141" s="60"/>
    </row>
    <row r="142" spans="1:15" ht="16.5" thickBot="1" x14ac:dyDescent="0.3">
      <c r="A142" s="128"/>
      <c r="B142" s="50"/>
      <c r="C142" s="134" t="s">
        <v>6</v>
      </c>
      <c r="D142" s="27" t="s">
        <v>7</v>
      </c>
      <c r="E142" s="27" t="s">
        <v>8</v>
      </c>
      <c r="F142" s="135" t="s">
        <v>50</v>
      </c>
    </row>
    <row r="143" spans="1:15" ht="16.5" thickBot="1" x14ac:dyDescent="0.3">
      <c r="A143" s="13" t="s">
        <v>140</v>
      </c>
      <c r="B143" s="19"/>
      <c r="C143" s="14" t="s">
        <v>12</v>
      </c>
      <c r="D143" s="16">
        <f>D138+D140</f>
        <v>1463.13</v>
      </c>
      <c r="E143" s="16">
        <f>E138+E140</f>
        <v>6731.01</v>
      </c>
      <c r="F143" s="16">
        <f>F138+F140</f>
        <v>8194.14</v>
      </c>
      <c r="G143" s="20">
        <f>D143+E143</f>
        <v>8194.14</v>
      </c>
    </row>
    <row r="144" spans="1:15" ht="16.5" thickBot="1" x14ac:dyDescent="0.3">
      <c r="A144" s="128"/>
      <c r="B144" s="50"/>
      <c r="C144" s="129"/>
      <c r="D144" s="59"/>
      <c r="E144" s="59"/>
      <c r="F144" s="60"/>
    </row>
    <row r="145" spans="1:15" ht="16.5" thickBot="1" x14ac:dyDescent="0.3">
      <c r="A145" s="48"/>
      <c r="B145" s="50"/>
      <c r="C145" s="129"/>
      <c r="D145" s="22" t="s">
        <v>7</v>
      </c>
      <c r="E145" s="22" t="s">
        <v>8</v>
      </c>
      <c r="F145" s="22" t="s">
        <v>50</v>
      </c>
    </row>
    <row r="146" spans="1:15" ht="33" customHeight="1" thickBot="1" x14ac:dyDescent="0.25">
      <c r="A146" s="140"/>
      <c r="B146" s="216" t="s">
        <v>48</v>
      </c>
      <c r="C146" s="217"/>
      <c r="D146" s="21">
        <f>D134+D117+D92+D79+D44+D27+D14+D143</f>
        <v>1396271.4999999995</v>
      </c>
      <c r="E146" s="21">
        <f>E134+E117+E92+E79+E44+E27+E14+E143</f>
        <v>367484.29</v>
      </c>
      <c r="F146" s="21">
        <f>F134+F117+F92+F79+F44+F27+F14+F143</f>
        <v>1763755.79</v>
      </c>
      <c r="H146" s="205"/>
      <c r="I146" s="205"/>
      <c r="J146" s="205"/>
    </row>
    <row r="148" spans="1:15" x14ac:dyDescent="0.25">
      <c r="H148" s="207"/>
      <c r="I148" s="208"/>
      <c r="J148" s="208"/>
    </row>
    <row r="149" spans="1:15" ht="16.5" thickBot="1" x14ac:dyDescent="0.3"/>
    <row r="150" spans="1:15" x14ac:dyDescent="0.2">
      <c r="A150" s="152" t="s">
        <v>103</v>
      </c>
      <c r="B150" s="155"/>
      <c r="C150" s="156" t="s">
        <v>95</v>
      </c>
      <c r="D150" s="156" t="s">
        <v>96</v>
      </c>
      <c r="E150" s="156" t="s">
        <v>97</v>
      </c>
      <c r="F150" s="156" t="s">
        <v>101</v>
      </c>
      <c r="G150" s="156" t="s">
        <v>131</v>
      </c>
      <c r="H150" s="156" t="s">
        <v>132</v>
      </c>
      <c r="I150" s="157" t="s">
        <v>98</v>
      </c>
      <c r="J150" s="206"/>
    </row>
    <row r="151" spans="1:15" ht="13.5" thickBot="1" x14ac:dyDescent="0.25">
      <c r="A151" s="183" t="s">
        <v>130</v>
      </c>
      <c r="B151" s="158"/>
      <c r="C151" s="159"/>
      <c r="D151" s="159"/>
      <c r="E151" s="159"/>
      <c r="F151" s="159"/>
      <c r="G151" s="159"/>
      <c r="H151" s="159"/>
      <c r="I151" s="160"/>
    </row>
    <row r="152" spans="1:15" ht="12.75" x14ac:dyDescent="0.2">
      <c r="A152" s="153" t="str">
        <f>A7</f>
        <v xml:space="preserve"> 1. SERVIÇOS INICIAIS</v>
      </c>
      <c r="B152" s="142"/>
      <c r="C152" s="143">
        <f>F14*C153</f>
        <v>9270.6419999999998</v>
      </c>
      <c r="D152" s="143">
        <f>F14*D153</f>
        <v>9270.6419999999998</v>
      </c>
      <c r="E152" s="143">
        <f>F14*E153</f>
        <v>9270.6419999999998</v>
      </c>
      <c r="F152" s="143">
        <f>F14*F153</f>
        <v>9270.6419999999998</v>
      </c>
      <c r="G152" s="143">
        <f>F14*G153</f>
        <v>4635.3209999999999</v>
      </c>
      <c r="H152" s="143">
        <f>F14*H153</f>
        <v>4635.3209999999999</v>
      </c>
      <c r="I152" s="154">
        <f t="shared" ref="I152:I167" si="0">C152+D152+E152+F152+G152+H152</f>
        <v>46353.209999999992</v>
      </c>
    </row>
    <row r="153" spans="1:15" ht="13.5" thickBot="1" x14ac:dyDescent="0.25">
      <c r="A153" s="148"/>
      <c r="B153" s="149"/>
      <c r="C153" s="150">
        <v>0.2</v>
      </c>
      <c r="D153" s="150">
        <v>0.2</v>
      </c>
      <c r="E153" s="150">
        <v>0.2</v>
      </c>
      <c r="F153" s="150">
        <v>0.2</v>
      </c>
      <c r="G153" s="150">
        <v>0.1</v>
      </c>
      <c r="H153" s="150">
        <v>0.1</v>
      </c>
      <c r="I153" s="151">
        <f t="shared" si="0"/>
        <v>1</v>
      </c>
    </row>
    <row r="154" spans="1:15" ht="12.75" x14ac:dyDescent="0.2">
      <c r="A154" s="144" t="str">
        <f>A16</f>
        <v xml:space="preserve"> 2. REMOÇÃO PAVIMENTOS E SINALIZAÇÃO</v>
      </c>
      <c r="B154" s="145"/>
      <c r="C154" s="146">
        <f>F27*C155</f>
        <v>30031.864000000001</v>
      </c>
      <c r="D154" s="146">
        <f>F27*D155</f>
        <v>30031.864000000001</v>
      </c>
      <c r="E154" s="146">
        <f>F27*E155</f>
        <v>30031.864000000001</v>
      </c>
      <c r="F154" s="146">
        <f>F27*F155</f>
        <v>30031.864000000001</v>
      </c>
      <c r="G154" s="143">
        <f>F27*G155</f>
        <v>15015.932000000001</v>
      </c>
      <c r="H154" s="143">
        <f>F27*H155</f>
        <v>15015.932000000001</v>
      </c>
      <c r="I154" s="154">
        <f t="shared" si="0"/>
        <v>150159.32</v>
      </c>
    </row>
    <row r="155" spans="1:15" ht="13.5" thickBot="1" x14ac:dyDescent="0.25">
      <c r="A155" s="148"/>
      <c r="B155" s="149"/>
      <c r="C155" s="150">
        <v>0.2</v>
      </c>
      <c r="D155" s="150">
        <v>0.2</v>
      </c>
      <c r="E155" s="150">
        <v>0.2</v>
      </c>
      <c r="F155" s="150">
        <v>0.2</v>
      </c>
      <c r="G155" s="150">
        <v>0.1</v>
      </c>
      <c r="H155" s="150">
        <v>0.1</v>
      </c>
      <c r="I155" s="151">
        <f t="shared" si="0"/>
        <v>1</v>
      </c>
      <c r="J155" s="23"/>
      <c r="K155" s="23"/>
      <c r="L155" s="23"/>
      <c r="M155" s="192"/>
      <c r="N155" s="23"/>
      <c r="O155" s="23"/>
    </row>
    <row r="156" spans="1:15" ht="12.75" x14ac:dyDescent="0.2">
      <c r="A156" s="144" t="str">
        <f>A29</f>
        <v xml:space="preserve"> 3. ESCAVAÇÃO E CONFORMAÇÃO LEITO DE DRENAGEM PARA TUBULAÇÃO E CAIXAS</v>
      </c>
      <c r="B156" s="145"/>
      <c r="C156" s="146">
        <f>F44*C157</f>
        <v>18543.812000000002</v>
      </c>
      <c r="D156" s="146">
        <f>F44*D157</f>
        <v>18543.812000000002</v>
      </c>
      <c r="E156" s="146">
        <f>F44*E157</f>
        <v>18543.812000000002</v>
      </c>
      <c r="F156" s="146">
        <f>F44*F157</f>
        <v>18543.812000000002</v>
      </c>
      <c r="G156" s="143">
        <f>F44*G157</f>
        <v>9271.9060000000009</v>
      </c>
      <c r="H156" s="143">
        <f>F44*H157</f>
        <v>9271.9060000000009</v>
      </c>
      <c r="I156" s="154">
        <f t="shared" si="0"/>
        <v>92719.060000000012</v>
      </c>
      <c r="J156" s="23"/>
      <c r="K156" s="23"/>
      <c r="L156" s="23"/>
      <c r="M156" s="192"/>
      <c r="N156" s="23"/>
      <c r="O156" s="23"/>
    </row>
    <row r="157" spans="1:15" ht="13.5" thickBot="1" x14ac:dyDescent="0.25">
      <c r="A157" s="148"/>
      <c r="B157" s="149"/>
      <c r="C157" s="150">
        <v>0.2</v>
      </c>
      <c r="D157" s="150">
        <v>0.2</v>
      </c>
      <c r="E157" s="150">
        <v>0.2</v>
      </c>
      <c r="F157" s="150">
        <v>0.2</v>
      </c>
      <c r="G157" s="150">
        <v>0.1</v>
      </c>
      <c r="H157" s="150">
        <v>0.1</v>
      </c>
      <c r="I157" s="151">
        <f t="shared" si="0"/>
        <v>1</v>
      </c>
      <c r="J157" s="5"/>
      <c r="K157" s="5"/>
      <c r="L157" s="5"/>
      <c r="M157" s="193"/>
      <c r="N157" s="5"/>
      <c r="O157" s="5"/>
    </row>
    <row r="158" spans="1:15" ht="12.75" x14ac:dyDescent="0.2">
      <c r="A158" s="144" t="str">
        <f>A46</f>
        <v xml:space="preserve"> 4. INSTALAÇÃO DE TUBULAÇÃO E CAIXAS DE DRENAGEM</v>
      </c>
      <c r="B158" s="145"/>
      <c r="C158" s="146">
        <f>F79*C159</f>
        <v>209670.83600000001</v>
      </c>
      <c r="D158" s="146">
        <f>F79*D159</f>
        <v>209670.83600000001</v>
      </c>
      <c r="E158" s="146">
        <f>F79*E159</f>
        <v>209670.83600000001</v>
      </c>
      <c r="F158" s="146">
        <f>F79*F159</f>
        <v>209670.83600000001</v>
      </c>
      <c r="G158" s="143">
        <f>F79*G159</f>
        <v>104835.41800000001</v>
      </c>
      <c r="H158" s="143">
        <f>F79*H159</f>
        <v>104835.41800000001</v>
      </c>
      <c r="I158" s="154">
        <f t="shared" si="0"/>
        <v>1048354.1800000002</v>
      </c>
      <c r="J158" s="7"/>
      <c r="K158" s="7"/>
      <c r="L158" s="7"/>
      <c r="M158" s="194"/>
      <c r="N158" s="7"/>
      <c r="O158" s="7"/>
    </row>
    <row r="159" spans="1:15" ht="13.5" thickBot="1" x14ac:dyDescent="0.25">
      <c r="A159" s="148"/>
      <c r="B159" s="149"/>
      <c r="C159" s="150">
        <v>0.2</v>
      </c>
      <c r="D159" s="150">
        <v>0.2</v>
      </c>
      <c r="E159" s="150">
        <v>0.2</v>
      </c>
      <c r="F159" s="150">
        <v>0.2</v>
      </c>
      <c r="G159" s="150">
        <v>0.1</v>
      </c>
      <c r="H159" s="150">
        <v>0.1</v>
      </c>
      <c r="I159" s="151">
        <f t="shared" si="0"/>
        <v>1</v>
      </c>
      <c r="J159" s="7"/>
      <c r="K159" s="7"/>
      <c r="L159" s="7"/>
      <c r="M159" s="194"/>
      <c r="N159" s="7"/>
      <c r="O159" s="7"/>
    </row>
    <row r="160" spans="1:15" ht="12.75" x14ac:dyDescent="0.2">
      <c r="A160" s="144" t="str">
        <f>A81</f>
        <v xml:space="preserve"> 5. REATERRO E COMPACTAÇÃO</v>
      </c>
      <c r="B160" s="145"/>
      <c r="C160" s="146">
        <f>F92*C161</f>
        <v>43733.957999999999</v>
      </c>
      <c r="D160" s="146">
        <f>F92*D161</f>
        <v>43733.957999999999</v>
      </c>
      <c r="E160" s="146">
        <f>F92*E161</f>
        <v>43733.957999999999</v>
      </c>
      <c r="F160" s="146">
        <f>F92*F161</f>
        <v>43733.957999999999</v>
      </c>
      <c r="G160" s="143">
        <f>F92*G161</f>
        <v>21866.978999999999</v>
      </c>
      <c r="H160" s="143">
        <f>F92*H161</f>
        <v>21866.978999999999</v>
      </c>
      <c r="I160" s="154">
        <f t="shared" si="0"/>
        <v>218669.78999999998</v>
      </c>
      <c r="J160" s="5"/>
      <c r="K160" s="5"/>
      <c r="L160" s="5"/>
      <c r="M160" s="193"/>
      <c r="N160" s="5"/>
      <c r="O160" s="5"/>
    </row>
    <row r="161" spans="1:17" ht="13.5" thickBot="1" x14ac:dyDescent="0.25">
      <c r="A161" s="148"/>
      <c r="B161" s="149"/>
      <c r="C161" s="150">
        <v>0.2</v>
      </c>
      <c r="D161" s="150">
        <v>0.2</v>
      </c>
      <c r="E161" s="150">
        <v>0.2</v>
      </c>
      <c r="F161" s="150">
        <v>0.2</v>
      </c>
      <c r="G161" s="150">
        <v>0.1</v>
      </c>
      <c r="H161" s="150">
        <v>0.1</v>
      </c>
      <c r="I161" s="151">
        <f t="shared" si="0"/>
        <v>1</v>
      </c>
      <c r="J161" s="5"/>
      <c r="K161" s="5"/>
      <c r="L161" s="5"/>
      <c r="M161" s="193"/>
      <c r="N161" s="5"/>
      <c r="O161" s="5"/>
      <c r="P161" s="28"/>
      <c r="Q161" s="28"/>
    </row>
    <row r="162" spans="1:17" ht="12.75" x14ac:dyDescent="0.2">
      <c r="A162" s="144" t="str">
        <f>A94</f>
        <v xml:space="preserve"> 6. POÇO DE VISITA E CAIXA DE LIGAÇÃO</v>
      </c>
      <c r="B162" s="145"/>
      <c r="C162" s="146">
        <f>F117*C163</f>
        <v>23621.818000000003</v>
      </c>
      <c r="D162" s="146">
        <f>F117*D163</f>
        <v>23621.818000000003</v>
      </c>
      <c r="E162" s="146">
        <f>F117*E163</f>
        <v>23621.818000000003</v>
      </c>
      <c r="F162" s="146">
        <f>F117*F163</f>
        <v>23621.818000000003</v>
      </c>
      <c r="G162" s="143">
        <f>F117*G163</f>
        <v>11810.909000000001</v>
      </c>
      <c r="H162" s="143">
        <f>F117*H163</f>
        <v>11810.909000000001</v>
      </c>
      <c r="I162" s="154">
        <f t="shared" si="0"/>
        <v>118109.09000000001</v>
      </c>
      <c r="J162" s="5"/>
      <c r="K162" s="5"/>
      <c r="L162" s="5"/>
      <c r="M162" s="193"/>
      <c r="N162" s="5"/>
      <c r="O162" s="5"/>
      <c r="P162" s="28"/>
      <c r="Q162" s="28"/>
    </row>
    <row r="163" spans="1:17" thickBot="1" x14ac:dyDescent="0.25">
      <c r="A163" s="148"/>
      <c r="B163" s="149"/>
      <c r="C163" s="150">
        <v>0.2</v>
      </c>
      <c r="D163" s="150">
        <v>0.2</v>
      </c>
      <c r="E163" s="150">
        <v>0.2</v>
      </c>
      <c r="F163" s="150">
        <v>0.2</v>
      </c>
      <c r="G163" s="150">
        <v>0.1</v>
      </c>
      <c r="H163" s="150">
        <v>0.1</v>
      </c>
      <c r="I163" s="151">
        <f t="shared" si="0"/>
        <v>1</v>
      </c>
      <c r="P163" s="63"/>
      <c r="Q163" s="186"/>
    </row>
    <row r="164" spans="1:17" ht="41.25" customHeight="1" x14ac:dyDescent="0.2">
      <c r="A164" s="144" t="str">
        <f>A119</f>
        <v>7. SERVIÇOS DE DESMONTE DE SOLO DE 3º CATEGORIA (POSSIBILIDADE)                                                       * Caso não nescessário, será suprimido, estipulado em largura de até 2,5 m e altura de 1,0 m para rua do Tanque e entroncamento rua Pain Filho. Será pago por conferência no local.</v>
      </c>
      <c r="B164" s="145"/>
      <c r="C164" s="146">
        <f>F134*C165</f>
        <v>32478.800000000003</v>
      </c>
      <c r="D164" s="146">
        <f>F134*D165</f>
        <v>32478.800000000003</v>
      </c>
      <c r="E164" s="146">
        <f>F134*E165</f>
        <v>16239.400000000001</v>
      </c>
      <c r="F164" s="146">
        <f>F134*F165</f>
        <v>0</v>
      </c>
      <c r="G164" s="143">
        <f>F134*G165</f>
        <v>0</v>
      </c>
      <c r="H164" s="143">
        <f>F134*H165</f>
        <v>0</v>
      </c>
      <c r="I164" s="154">
        <f t="shared" si="0"/>
        <v>81197</v>
      </c>
      <c r="P164" s="63"/>
      <c r="Q164" s="63"/>
    </row>
    <row r="165" spans="1:17" ht="16.5" thickBot="1" x14ac:dyDescent="0.3">
      <c r="A165" s="148"/>
      <c r="B165" s="149"/>
      <c r="C165" s="150">
        <v>0.4</v>
      </c>
      <c r="D165" s="150">
        <v>0.4</v>
      </c>
      <c r="E165" s="150">
        <v>0.2</v>
      </c>
      <c r="F165" s="150">
        <v>0</v>
      </c>
      <c r="G165" s="150">
        <v>0</v>
      </c>
      <c r="H165" s="150">
        <v>0</v>
      </c>
      <c r="I165" s="151">
        <f t="shared" si="0"/>
        <v>1</v>
      </c>
      <c r="P165" s="40"/>
      <c r="Q165" s="40"/>
    </row>
    <row r="166" spans="1:17" x14ac:dyDescent="0.25">
      <c r="A166" s="144" t="str">
        <f>A136</f>
        <v>8. SERVIÇOS FINAIS</v>
      </c>
      <c r="B166" s="145"/>
      <c r="C166" s="146">
        <f>F143*C167</f>
        <v>1638.828</v>
      </c>
      <c r="D166" s="146">
        <f>F143*D167</f>
        <v>1638.828</v>
      </c>
      <c r="E166" s="146">
        <f>F143*E167</f>
        <v>1638.828</v>
      </c>
      <c r="F166" s="146">
        <f>F143*F167</f>
        <v>1638.828</v>
      </c>
      <c r="G166" s="143">
        <f>F143*G167</f>
        <v>819.41399999999999</v>
      </c>
      <c r="H166" s="143">
        <f>F143*H167</f>
        <v>819.41399999999999</v>
      </c>
      <c r="I166" s="154">
        <f t="shared" si="0"/>
        <v>8194.14</v>
      </c>
      <c r="P166" s="40"/>
      <c r="Q166" s="40"/>
    </row>
    <row r="167" spans="1:17" ht="16.5" thickBot="1" x14ac:dyDescent="0.3">
      <c r="A167" s="148"/>
      <c r="B167" s="149"/>
      <c r="C167" s="150">
        <v>0.2</v>
      </c>
      <c r="D167" s="150">
        <v>0.2</v>
      </c>
      <c r="E167" s="150">
        <v>0.2</v>
      </c>
      <c r="F167" s="150">
        <v>0.2</v>
      </c>
      <c r="G167" s="150">
        <v>0.1</v>
      </c>
      <c r="H167" s="150">
        <v>0.1</v>
      </c>
      <c r="I167" s="151">
        <f t="shared" si="0"/>
        <v>1</v>
      </c>
      <c r="P167" s="40"/>
      <c r="Q167" s="40"/>
    </row>
    <row r="168" spans="1:17" ht="21.75" customHeight="1" thickBot="1" x14ac:dyDescent="0.25">
      <c r="A168" s="161" t="s">
        <v>99</v>
      </c>
      <c r="B168" s="162"/>
      <c r="C168" s="163">
        <f t="shared" ref="C168:H168" si="1">C152+C154+C156+C158+C160+C162+C164</f>
        <v>367351.73</v>
      </c>
      <c r="D168" s="163">
        <f t="shared" si="1"/>
        <v>367351.73</v>
      </c>
      <c r="E168" s="163">
        <f t="shared" si="1"/>
        <v>351112.33</v>
      </c>
      <c r="F168" s="163">
        <f t="shared" si="1"/>
        <v>334872.93</v>
      </c>
      <c r="G168" s="163">
        <f t="shared" si="1"/>
        <v>167436.465</v>
      </c>
      <c r="H168" s="163">
        <f t="shared" si="1"/>
        <v>167436.465</v>
      </c>
      <c r="I168" s="164"/>
      <c r="P168" s="10"/>
      <c r="Q168" s="63"/>
    </row>
    <row r="169" spans="1:17" ht="16.5" thickBot="1" x14ac:dyDescent="0.3">
      <c r="A169" s="153"/>
      <c r="B169" s="142"/>
      <c r="C169" s="165"/>
      <c r="D169" s="165"/>
      <c r="E169" s="165"/>
      <c r="F169" s="165"/>
      <c r="G169" s="165"/>
      <c r="H169" s="165"/>
      <c r="I169" s="169"/>
      <c r="P169" s="40"/>
      <c r="Q169" s="40"/>
    </row>
    <row r="170" spans="1:17" thickBot="1" x14ac:dyDescent="0.25">
      <c r="A170" s="166" t="s">
        <v>100</v>
      </c>
      <c r="B170" s="141"/>
      <c r="C170" s="167">
        <f>C168</f>
        <v>367351.73</v>
      </c>
      <c r="D170" s="167">
        <f>C170+D168</f>
        <v>734703.46</v>
      </c>
      <c r="E170" s="167">
        <f>D170+E168</f>
        <v>1085815.79</v>
      </c>
      <c r="F170" s="167">
        <f>E170+F168</f>
        <v>1420688.72</v>
      </c>
      <c r="G170" s="167">
        <f>F170+G168</f>
        <v>1588125.1850000001</v>
      </c>
      <c r="H170" s="167">
        <f>G170+H168</f>
        <v>1755561.6500000001</v>
      </c>
      <c r="I170" s="168">
        <f>I152+I154+I156+I158+I160+I162+I164+I166</f>
        <v>1763755.7900000003</v>
      </c>
      <c r="K170" s="206">
        <f>I170-F146</f>
        <v>0</v>
      </c>
      <c r="P170" s="63"/>
      <c r="Q170" s="63"/>
    </row>
    <row r="171" spans="1:17" ht="15.75" customHeight="1" x14ac:dyDescent="0.25">
      <c r="P171" s="10"/>
      <c r="Q171" s="63"/>
    </row>
    <row r="172" spans="1:17" x14ac:dyDescent="0.25">
      <c r="P172" s="40"/>
      <c r="Q172" s="40"/>
    </row>
    <row r="173" spans="1:17" x14ac:dyDescent="0.25">
      <c r="P173" s="63"/>
      <c r="Q173" s="63"/>
    </row>
    <row r="174" spans="1:17" x14ac:dyDescent="0.25">
      <c r="P174" s="63"/>
      <c r="Q174" s="40"/>
    </row>
    <row r="175" spans="1:17" x14ac:dyDescent="0.25">
      <c r="P175" s="63"/>
      <c r="Q175" s="63"/>
    </row>
    <row r="176" spans="1:17" x14ac:dyDescent="0.25">
      <c r="P176" s="63"/>
      <c r="Q176" s="63"/>
    </row>
    <row r="177" spans="10:17" x14ac:dyDescent="0.25">
      <c r="P177" s="63"/>
      <c r="Q177" s="63"/>
    </row>
    <row r="178" spans="10:17" ht="15" customHeight="1" x14ac:dyDescent="0.25">
      <c r="P178" s="63"/>
      <c r="Q178" s="63"/>
    </row>
    <row r="179" spans="10:17" x14ac:dyDescent="0.25">
      <c r="P179" s="40"/>
      <c r="Q179" s="40"/>
    </row>
    <row r="180" spans="10:17" x14ac:dyDescent="0.25">
      <c r="P180" s="63"/>
      <c r="Q180" s="63"/>
    </row>
    <row r="181" spans="10:17" x14ac:dyDescent="0.25">
      <c r="P181" s="63"/>
      <c r="Q181" s="63"/>
    </row>
    <row r="182" spans="10:17" ht="15" customHeight="1" x14ac:dyDescent="0.25">
      <c r="P182" s="63"/>
      <c r="Q182" s="63"/>
    </row>
    <row r="183" spans="10:17" ht="13.5" customHeight="1" x14ac:dyDescent="0.25">
      <c r="P183" s="63"/>
      <c r="Q183" s="63"/>
    </row>
    <row r="184" spans="10:17" x14ac:dyDescent="0.25">
      <c r="J184" s="5"/>
      <c r="K184" s="5"/>
      <c r="L184" s="5"/>
      <c r="M184" s="193"/>
      <c r="N184" s="5"/>
      <c r="O184" s="5"/>
      <c r="P184" s="28"/>
      <c r="Q184" s="28"/>
    </row>
    <row r="185" spans="10:17" x14ac:dyDescent="0.25">
      <c r="J185" s="5"/>
      <c r="K185" s="5"/>
      <c r="L185" s="5"/>
      <c r="M185" s="193"/>
      <c r="N185" s="5"/>
      <c r="O185" s="5"/>
      <c r="P185" s="28"/>
      <c r="Q185" s="28"/>
    </row>
    <row r="186" spans="10:17" x14ac:dyDescent="0.25">
      <c r="J186"/>
      <c r="K186"/>
      <c r="L186"/>
      <c r="M186" s="195"/>
      <c r="N186"/>
      <c r="O186"/>
      <c r="P186" s="28"/>
      <c r="Q186" s="28"/>
    </row>
    <row r="187" spans="10:17" x14ac:dyDescent="0.25">
      <c r="J187"/>
      <c r="K187"/>
      <c r="L187"/>
      <c r="M187" s="195"/>
      <c r="N187"/>
      <c r="O187"/>
    </row>
    <row r="188" spans="10:17" x14ac:dyDescent="0.25">
      <c r="J188"/>
      <c r="K188"/>
      <c r="L188"/>
      <c r="M188" s="195"/>
      <c r="N188"/>
      <c r="O188"/>
    </row>
    <row r="189" spans="10:17" x14ac:dyDescent="0.25">
      <c r="J189"/>
      <c r="K189"/>
      <c r="L189"/>
      <c r="M189" s="195"/>
      <c r="N189"/>
      <c r="O189"/>
    </row>
    <row r="190" spans="10:17" x14ac:dyDescent="0.25">
      <c r="J190"/>
      <c r="K190"/>
      <c r="L190"/>
      <c r="M190" s="195"/>
      <c r="N190"/>
      <c r="O190"/>
    </row>
    <row r="191" spans="10:17" x14ac:dyDescent="0.25">
      <c r="J191"/>
      <c r="K191"/>
      <c r="L191"/>
      <c r="M191" s="195"/>
      <c r="N191"/>
      <c r="O191"/>
    </row>
    <row r="192" spans="10:17" x14ac:dyDescent="0.25">
      <c r="J192"/>
      <c r="K192"/>
      <c r="L192"/>
      <c r="M192" s="195"/>
      <c r="N192"/>
      <c r="O192"/>
    </row>
    <row r="193" spans="10:15" x14ac:dyDescent="0.25">
      <c r="J193"/>
      <c r="K193"/>
      <c r="L193"/>
      <c r="M193" s="195"/>
      <c r="N193"/>
      <c r="O193"/>
    </row>
  </sheetData>
  <mergeCells count="5">
    <mergeCell ref="N6:O6"/>
    <mergeCell ref="B146:C146"/>
    <mergeCell ref="I6:J6"/>
    <mergeCell ref="K6:L6"/>
    <mergeCell ref="H5:L5"/>
  </mergeCells>
  <pageMargins left="1.1417322834645669" right="0" top="0.98425196850393704" bottom="0.98425196850393704" header="0.51181102362204722" footer="0.51181102362204722"/>
  <pageSetup paperSize="9" scale="86" fitToHeight="0" orientation="landscape" verticalDpi="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63"/>
  <sheetViews>
    <sheetView tabSelected="1" workbookViewId="0">
      <selection activeCell="G14" sqref="G14"/>
    </sheetView>
  </sheetViews>
  <sheetFormatPr defaultRowHeight="12.75" x14ac:dyDescent="0.2"/>
  <cols>
    <col min="1" max="1" width="86.7109375" customWidth="1"/>
    <col min="2" max="2" width="14.7109375" customWidth="1"/>
    <col min="3" max="3" width="11.7109375" customWidth="1"/>
    <col min="4" max="6" width="17.7109375" customWidth="1"/>
    <col min="7" max="7" width="11.5703125" customWidth="1"/>
    <col min="9" max="9" width="0.140625" customWidth="1"/>
    <col min="10" max="10" width="12.140625" hidden="1" customWidth="1"/>
    <col min="11" max="11" width="0.28515625" customWidth="1"/>
    <col min="12" max="12" width="12.140625" hidden="1" customWidth="1"/>
    <col min="13" max="13" width="12.140625" style="185" customWidth="1"/>
    <col min="14" max="15" width="12.140625" customWidth="1"/>
  </cols>
  <sheetData>
    <row r="1" spans="1:15" ht="18" x14ac:dyDescent="0.25">
      <c r="A1" s="18" t="s">
        <v>0</v>
      </c>
      <c r="B1" s="11"/>
      <c r="C1" s="1"/>
      <c r="D1" s="9"/>
      <c r="E1" s="9"/>
      <c r="F1" s="184">
        <v>45709</v>
      </c>
    </row>
    <row r="2" spans="1:15" ht="15.75" x14ac:dyDescent="0.25">
      <c r="A2" s="6" t="s">
        <v>128</v>
      </c>
      <c r="B2" s="11"/>
      <c r="C2" s="1"/>
      <c r="D2" s="9"/>
      <c r="E2" s="9"/>
      <c r="F2" s="10"/>
    </row>
    <row r="3" spans="1:15" ht="15" x14ac:dyDescent="0.2">
      <c r="A3" s="131" t="s">
        <v>107</v>
      </c>
      <c r="B3" s="10" t="s">
        <v>1</v>
      </c>
      <c r="C3" s="1"/>
      <c r="D3" s="9"/>
      <c r="E3" s="9"/>
      <c r="F3" s="9"/>
    </row>
    <row r="4" spans="1:15" ht="15" x14ac:dyDescent="0.2">
      <c r="A4" s="131" t="s">
        <v>106</v>
      </c>
      <c r="B4" s="10" t="s">
        <v>2</v>
      </c>
      <c r="C4" s="1"/>
      <c r="D4" s="9"/>
      <c r="E4" s="9"/>
      <c r="F4" s="9"/>
    </row>
    <row r="5" spans="1:15" ht="15.75" x14ac:dyDescent="0.25">
      <c r="A5" s="5" t="s">
        <v>125</v>
      </c>
      <c r="B5" s="11"/>
      <c r="C5" s="8"/>
      <c r="D5" s="12" t="s">
        <v>3</v>
      </c>
      <c r="E5" s="11"/>
      <c r="F5" s="11"/>
      <c r="H5" s="219" t="s">
        <v>133</v>
      </c>
      <c r="I5" s="220"/>
      <c r="J5" s="220"/>
      <c r="K5" s="220"/>
      <c r="L5" s="220"/>
      <c r="M5" s="188" t="s">
        <v>134</v>
      </c>
      <c r="N5" s="34"/>
      <c r="O5" s="34"/>
    </row>
    <row r="6" spans="1:15" ht="38.25" x14ac:dyDescent="0.2">
      <c r="A6" s="3" t="s">
        <v>4</v>
      </c>
      <c r="B6" s="12" t="s">
        <v>5</v>
      </c>
      <c r="C6" s="17" t="s">
        <v>6</v>
      </c>
      <c r="D6" s="12" t="s">
        <v>7</v>
      </c>
      <c r="E6" s="12" t="s">
        <v>8</v>
      </c>
      <c r="F6" s="12" t="s">
        <v>50</v>
      </c>
      <c r="H6" s="12" t="s">
        <v>63</v>
      </c>
      <c r="I6" s="229" t="s">
        <v>135</v>
      </c>
      <c r="J6" s="229"/>
      <c r="K6" s="221" t="s">
        <v>110</v>
      </c>
      <c r="L6" s="221"/>
      <c r="M6" s="211" t="s">
        <v>109</v>
      </c>
      <c r="N6" s="222" t="s">
        <v>136</v>
      </c>
      <c r="O6" s="222"/>
    </row>
    <row r="7" spans="1:15" ht="15.75" x14ac:dyDescent="0.25">
      <c r="A7" s="6" t="s">
        <v>9</v>
      </c>
      <c r="B7" s="11"/>
      <c r="C7" s="1"/>
      <c r="D7" s="9"/>
      <c r="E7" s="9"/>
      <c r="F7" s="9"/>
      <c r="I7" s="34"/>
      <c r="J7" s="34"/>
      <c r="K7" s="34"/>
      <c r="L7" s="34"/>
      <c r="M7" s="172"/>
      <c r="N7" s="34"/>
      <c r="O7" s="34"/>
    </row>
    <row r="8" spans="1:15" ht="38.25" x14ac:dyDescent="0.2">
      <c r="A8" s="3" t="s">
        <v>10</v>
      </c>
      <c r="B8" s="12">
        <v>3</v>
      </c>
      <c r="C8" s="2" t="s">
        <v>11</v>
      </c>
      <c r="D8" s="10">
        <f>N8</f>
        <v>449.68</v>
      </c>
      <c r="E8" s="10">
        <f>O8</f>
        <v>41.71</v>
      </c>
      <c r="F8" s="9"/>
      <c r="H8">
        <v>1.2084999999999999</v>
      </c>
      <c r="I8" s="176">
        <v>420.83</v>
      </c>
      <c r="J8" s="176">
        <v>39.04</v>
      </c>
      <c r="K8" s="198">
        <f>I8/(I8+J8)</f>
        <v>0.91510644312523104</v>
      </c>
      <c r="L8" s="198">
        <f>J8/(I8+J8)</f>
        <v>8.4893556874768961E-2</v>
      </c>
      <c r="M8" s="188">
        <f>'Drenagem trecho 2'!$M$8</f>
        <v>406.62</v>
      </c>
      <c r="N8" s="172">
        <f>TRUNC(H8*K8*M8,2)</f>
        <v>449.68</v>
      </c>
      <c r="O8" s="172">
        <f>TRUNC(H8*L8*M8,2)</f>
        <v>41.71</v>
      </c>
    </row>
    <row r="9" spans="1:15" ht="15.75" x14ac:dyDescent="0.25">
      <c r="A9" s="5"/>
      <c r="B9" s="40"/>
      <c r="C9" s="2" t="s">
        <v>12</v>
      </c>
      <c r="D9" s="11">
        <f>TRUNC(B8*D8,2)</f>
        <v>1349.04</v>
      </c>
      <c r="E9" s="11">
        <f>TRUNC(B8*E8,2)</f>
        <v>125.13</v>
      </c>
      <c r="F9" s="11">
        <f>D9+E9</f>
        <v>1474.17</v>
      </c>
      <c r="I9" s="34"/>
      <c r="J9" s="34"/>
      <c r="K9" s="34"/>
      <c r="L9" s="34"/>
      <c r="M9" s="172"/>
      <c r="N9" s="34"/>
      <c r="O9" s="34"/>
    </row>
    <row r="10" spans="1:15" ht="38.25" x14ac:dyDescent="0.2">
      <c r="A10" s="3" t="s">
        <v>81</v>
      </c>
      <c r="B10" s="12">
        <v>192</v>
      </c>
      <c r="C10" s="2" t="s">
        <v>14</v>
      </c>
      <c r="D10" s="10">
        <f>N10</f>
        <v>0.97</v>
      </c>
      <c r="E10" s="10">
        <f>O10</f>
        <v>154.86000000000001</v>
      </c>
      <c r="F10" s="9"/>
      <c r="H10">
        <v>1.2084999999999999</v>
      </c>
      <c r="I10" s="176">
        <v>0.75</v>
      </c>
      <c r="J10" s="176">
        <v>119.47</v>
      </c>
      <c r="K10" s="198">
        <f>I10/(I10+J10)</f>
        <v>6.2385626351688572E-3</v>
      </c>
      <c r="L10" s="198">
        <f>J10/(I10+J10)</f>
        <v>0.99376143736483113</v>
      </c>
      <c r="M10" s="188">
        <f>'Drenagem trecho 2'!$M$10</f>
        <v>128.94999999999999</v>
      </c>
      <c r="N10" s="172">
        <f>TRUNC(H10*K10*M10,2)</f>
        <v>0.97</v>
      </c>
      <c r="O10" s="172">
        <f>TRUNC(H10*L10*M10,2)</f>
        <v>154.86000000000001</v>
      </c>
    </row>
    <row r="11" spans="1:15" ht="15.75" x14ac:dyDescent="0.25">
      <c r="A11" s="5"/>
      <c r="B11" s="11"/>
      <c r="C11" s="2" t="s">
        <v>12</v>
      </c>
      <c r="D11" s="11">
        <f>TRUNC(B10*D10,2)</f>
        <v>186.24</v>
      </c>
      <c r="E11" s="11">
        <f>TRUNC(B10*E10,2)</f>
        <v>29733.119999999999</v>
      </c>
      <c r="F11" s="11">
        <f>D11+E11</f>
        <v>29919.360000000001</v>
      </c>
    </row>
    <row r="12" spans="1:15" ht="15.75" x14ac:dyDescent="0.25">
      <c r="A12" s="5"/>
      <c r="B12" s="11"/>
      <c r="C12" s="2"/>
      <c r="D12" s="11"/>
      <c r="E12" s="11"/>
      <c r="F12" s="11"/>
    </row>
    <row r="13" spans="1:15" ht="16.5" thickBot="1" x14ac:dyDescent="0.3">
      <c r="A13" s="5"/>
      <c r="B13" s="11"/>
      <c r="C13" s="17" t="s">
        <v>6</v>
      </c>
      <c r="D13" s="12" t="s">
        <v>7</v>
      </c>
      <c r="E13" s="12" t="s">
        <v>8</v>
      </c>
      <c r="F13" s="12" t="s">
        <v>50</v>
      </c>
    </row>
    <row r="14" spans="1:15" ht="16.5" thickBot="1" x14ac:dyDescent="0.3">
      <c r="A14" s="13" t="s">
        <v>15</v>
      </c>
      <c r="B14" s="19"/>
      <c r="C14" s="14" t="s">
        <v>12</v>
      </c>
      <c r="D14" s="15">
        <f>D9+D11</f>
        <v>1535.28</v>
      </c>
      <c r="E14" s="15">
        <f>E9+E11</f>
        <v>29858.25</v>
      </c>
      <c r="F14" s="16">
        <f>F9+F11</f>
        <v>31393.53</v>
      </c>
      <c r="G14" s="20">
        <f>D14+E14</f>
        <v>31393.53</v>
      </c>
    </row>
    <row r="15" spans="1:15" ht="15.75" x14ac:dyDescent="0.25">
      <c r="A15" s="24"/>
      <c r="B15" s="25"/>
      <c r="C15" s="26"/>
      <c r="D15" s="27"/>
      <c r="E15" s="27"/>
      <c r="F15" s="27"/>
    </row>
    <row r="16" spans="1:15" ht="15.75" x14ac:dyDescent="0.25">
      <c r="A16" s="6" t="s">
        <v>16</v>
      </c>
      <c r="B16" s="11"/>
      <c r="C16" s="1"/>
      <c r="D16" s="9"/>
      <c r="E16" s="9"/>
      <c r="F16" s="9"/>
    </row>
    <row r="17" spans="1:15" ht="15.75" x14ac:dyDescent="0.2">
      <c r="A17" s="3" t="s">
        <v>17</v>
      </c>
      <c r="B17" s="12">
        <v>352</v>
      </c>
      <c r="C17" s="2" t="s">
        <v>18</v>
      </c>
      <c r="D17" s="10">
        <f>N17</f>
        <v>2.74</v>
      </c>
      <c r="E17" s="10">
        <f>O17</f>
        <v>8.4700000000000006</v>
      </c>
      <c r="F17" s="9"/>
      <c r="H17">
        <v>1.2084999999999999</v>
      </c>
      <c r="I17" s="176">
        <v>2.2200000000000002</v>
      </c>
      <c r="J17" s="176">
        <v>6.86</v>
      </c>
      <c r="K17" s="198">
        <f>I17/(I17+J17)</f>
        <v>0.24449339207048459</v>
      </c>
      <c r="L17" s="198">
        <f>J17/(I17+J17)</f>
        <v>0.75550660792951541</v>
      </c>
      <c r="M17" s="188">
        <f>'Drenagem trecho 2'!$M$17</f>
        <v>9.2799999999999994</v>
      </c>
      <c r="N17" s="172">
        <f>TRUNC(H17*K17*M17,2)</f>
        <v>2.74</v>
      </c>
      <c r="O17" s="172">
        <f>TRUNC(H17*L17*M17,2)</f>
        <v>8.4700000000000006</v>
      </c>
    </row>
    <row r="18" spans="1:15" ht="15.75" x14ac:dyDescent="0.25">
      <c r="A18" s="5"/>
      <c r="B18" s="40"/>
      <c r="C18" s="2" t="s">
        <v>12</v>
      </c>
      <c r="D18" s="11">
        <f>TRUNC(B17*D17,2)</f>
        <v>964.48</v>
      </c>
      <c r="E18" s="11">
        <f>TRUNC(B17*E17,2)</f>
        <v>2981.44</v>
      </c>
      <c r="F18" s="11">
        <f>D18+E18</f>
        <v>3945.92</v>
      </c>
      <c r="I18" s="34"/>
      <c r="J18" s="34"/>
      <c r="K18" s="34"/>
      <c r="L18" s="34"/>
      <c r="M18" s="172"/>
      <c r="N18" s="34"/>
      <c r="O18" s="34"/>
    </row>
    <row r="19" spans="1:15" ht="57" customHeight="1" x14ac:dyDescent="0.2">
      <c r="A19" s="3" t="s">
        <v>19</v>
      </c>
      <c r="B19" s="12">
        <v>1080</v>
      </c>
      <c r="C19" s="2" t="s">
        <v>11</v>
      </c>
      <c r="D19" s="10">
        <f>N19</f>
        <v>20.32</v>
      </c>
      <c r="E19" s="10">
        <f>O19</f>
        <v>43.92</v>
      </c>
      <c r="F19" s="62"/>
      <c r="H19">
        <v>1.2084999999999999</v>
      </c>
      <c r="I19" s="176">
        <v>16.61</v>
      </c>
      <c r="J19" s="176">
        <v>35.9</v>
      </c>
      <c r="K19" s="198">
        <f>I19/(I19+J19)</f>
        <v>0.31632070081889163</v>
      </c>
      <c r="L19" s="198">
        <f>J19/(I19+J19)</f>
        <v>0.68367929918110837</v>
      </c>
      <c r="M19" s="188">
        <f>'Drenagem trecho 2'!$M$19</f>
        <v>53.16</v>
      </c>
      <c r="N19" s="172">
        <f>TRUNC(H19*K19*M19,2)</f>
        <v>20.32</v>
      </c>
      <c r="O19" s="172">
        <f>TRUNC(H19*L19*M19,2)</f>
        <v>43.92</v>
      </c>
    </row>
    <row r="20" spans="1:15" ht="15.75" x14ac:dyDescent="0.25">
      <c r="A20" s="5"/>
      <c r="B20" s="40"/>
      <c r="C20" s="2" t="s">
        <v>12</v>
      </c>
      <c r="D20" s="11">
        <f>TRUNC(B19*D19,2)</f>
        <v>21945.599999999999</v>
      </c>
      <c r="E20" s="11">
        <f>TRUNC(B19*E19,2)</f>
        <v>47433.599999999999</v>
      </c>
      <c r="F20" s="40">
        <f>D20+E20</f>
        <v>69379.199999999997</v>
      </c>
      <c r="I20" s="34"/>
      <c r="J20" s="34"/>
      <c r="K20" s="34"/>
      <c r="L20" s="34"/>
      <c r="M20" s="172"/>
      <c r="N20" s="34"/>
      <c r="O20" s="34"/>
    </row>
    <row r="21" spans="1:15" ht="56.25" customHeight="1" x14ac:dyDescent="0.2">
      <c r="A21" s="3" t="s">
        <v>54</v>
      </c>
      <c r="B21" s="12">
        <v>30</v>
      </c>
      <c r="C21" s="2" t="s">
        <v>20</v>
      </c>
      <c r="D21" s="10">
        <f>N21</f>
        <v>67.55</v>
      </c>
      <c r="E21" s="10">
        <f>O21</f>
        <v>0</v>
      </c>
      <c r="F21" s="9"/>
      <c r="H21">
        <v>1.2084999999999999</v>
      </c>
      <c r="I21" s="177">
        <v>55.9</v>
      </c>
      <c r="J21" s="177">
        <v>0</v>
      </c>
      <c r="K21" s="198">
        <f>I21/(I21+J21)</f>
        <v>1</v>
      </c>
      <c r="L21" s="198">
        <f>J21/(I21+J21)</f>
        <v>0</v>
      </c>
      <c r="M21" s="188">
        <f>'Drenagem trecho 2'!$M$21</f>
        <v>55.9</v>
      </c>
      <c r="N21" s="172">
        <f>TRUNC(H21*K21*M21,2)</f>
        <v>67.55</v>
      </c>
      <c r="O21" s="172">
        <f>TRUNC(H21*L21*M21,2)</f>
        <v>0</v>
      </c>
    </row>
    <row r="22" spans="1:15" ht="15.75" x14ac:dyDescent="0.25">
      <c r="A22" s="5"/>
      <c r="B22" s="40"/>
      <c r="C22" s="2" t="s">
        <v>12</v>
      </c>
      <c r="D22" s="11">
        <f>TRUNC(B21*D21,2)</f>
        <v>2026.5</v>
      </c>
      <c r="E22" s="11">
        <f>TRUNC(B21*E21,2)</f>
        <v>0</v>
      </c>
      <c r="F22" s="11">
        <f>D22+E22</f>
        <v>2026.5</v>
      </c>
      <c r="I22" s="34"/>
      <c r="J22" s="34"/>
      <c r="K22" s="34"/>
      <c r="L22" s="34"/>
      <c r="M22" s="172"/>
      <c r="N22" s="34"/>
      <c r="O22" s="34"/>
    </row>
    <row r="23" spans="1:15" ht="25.5" x14ac:dyDescent="0.2">
      <c r="A23" s="7" t="s">
        <v>51</v>
      </c>
      <c r="B23" s="12">
        <v>2000</v>
      </c>
      <c r="C23" s="2" t="s">
        <v>18</v>
      </c>
      <c r="D23" s="10">
        <f>N23</f>
        <v>0.16</v>
      </c>
      <c r="E23" s="10">
        <f>O23</f>
        <v>0</v>
      </c>
      <c r="F23" s="9"/>
      <c r="H23">
        <v>1.2084999999999999</v>
      </c>
      <c r="I23" s="177">
        <v>0.12</v>
      </c>
      <c r="J23" s="177">
        <v>0</v>
      </c>
      <c r="K23" s="198">
        <f>I23/(I23+J23)</f>
        <v>1</v>
      </c>
      <c r="L23" s="198">
        <f>J23/(I23+J23)</f>
        <v>0</v>
      </c>
      <c r="M23" s="188">
        <f>'Drenagem trecho 2'!$M$23</f>
        <v>0.14000000000000001</v>
      </c>
      <c r="N23" s="172">
        <f>TRUNC(H23*K23*M23,2)</f>
        <v>0.16</v>
      </c>
      <c r="O23" s="172">
        <f>TRUNC(H23*L23*M23,2)</f>
        <v>0</v>
      </c>
    </row>
    <row r="24" spans="1:15" ht="15.75" x14ac:dyDescent="0.25">
      <c r="A24" s="5"/>
      <c r="B24" s="11"/>
      <c r="C24" s="2" t="s">
        <v>12</v>
      </c>
      <c r="D24" s="11">
        <f>TRUNC(B23*D23,2)</f>
        <v>320</v>
      </c>
      <c r="E24" s="11">
        <f>TRUNC(B23*E23,2)</f>
        <v>0</v>
      </c>
      <c r="F24" s="11">
        <f>D24+E24</f>
        <v>320</v>
      </c>
    </row>
    <row r="25" spans="1:15" ht="15.75" x14ac:dyDescent="0.25">
      <c r="A25" s="5"/>
      <c r="B25" s="11"/>
      <c r="C25" s="2"/>
      <c r="D25" s="11"/>
      <c r="E25" s="11"/>
      <c r="F25" s="11"/>
    </row>
    <row r="26" spans="1:15" ht="16.5" thickBot="1" x14ac:dyDescent="0.3">
      <c r="A26" s="5"/>
      <c r="B26" s="11"/>
      <c r="C26" s="17" t="s">
        <v>6</v>
      </c>
      <c r="D26" s="12" t="s">
        <v>7</v>
      </c>
      <c r="E26" s="12" t="s">
        <v>8</v>
      </c>
      <c r="F26" s="12" t="s">
        <v>50</v>
      </c>
    </row>
    <row r="27" spans="1:15" ht="16.5" thickBot="1" x14ac:dyDescent="0.3">
      <c r="A27" s="13" t="s">
        <v>21</v>
      </c>
      <c r="B27" s="19"/>
      <c r="C27" s="14" t="s">
        <v>12</v>
      </c>
      <c r="D27" s="16">
        <f>D18+D20+D22+D24</f>
        <v>25256.579999999998</v>
      </c>
      <c r="E27" s="16">
        <f>E18+E20+E22+E24</f>
        <v>50415.040000000001</v>
      </c>
      <c r="F27" s="16">
        <f>F18+F20+F22+F24</f>
        <v>75671.62</v>
      </c>
      <c r="G27" s="20">
        <f>D27+E27</f>
        <v>75671.62</v>
      </c>
    </row>
    <row r="28" spans="1:15" ht="15.75" x14ac:dyDescent="0.25">
      <c r="A28" s="29"/>
      <c r="B28" s="30"/>
      <c r="C28" s="31"/>
      <c r="D28" s="32"/>
      <c r="E28" s="32"/>
      <c r="F28" s="32"/>
    </row>
    <row r="29" spans="1:15" ht="15.75" x14ac:dyDescent="0.25">
      <c r="A29" s="6" t="s">
        <v>53</v>
      </c>
      <c r="B29" s="11"/>
      <c r="C29" s="1"/>
      <c r="D29" s="9"/>
      <c r="E29" s="9"/>
      <c r="F29" s="9"/>
    </row>
    <row r="30" spans="1:15" ht="57.75" customHeight="1" x14ac:dyDescent="0.2">
      <c r="A30" s="3" t="s">
        <v>22</v>
      </c>
      <c r="B30" s="12">
        <v>1520</v>
      </c>
      <c r="C30" s="2" t="s">
        <v>23</v>
      </c>
      <c r="D30" s="10">
        <f>N30</f>
        <v>4.99</v>
      </c>
      <c r="E30" s="10">
        <f>O30</f>
        <v>1.65</v>
      </c>
      <c r="F30" s="9"/>
      <c r="H30">
        <v>1.2084999999999999</v>
      </c>
      <c r="I30" s="176">
        <v>4.51</v>
      </c>
      <c r="J30" s="176">
        <v>1.49</v>
      </c>
      <c r="K30" s="198">
        <f>I30/(I30+J30)</f>
        <v>0.75166666666666659</v>
      </c>
      <c r="L30" s="198">
        <f>J30/(I30+J30)</f>
        <v>0.24833333333333332</v>
      </c>
      <c r="M30" s="188">
        <f>'Drenagem trecho 2'!$M$30</f>
        <v>5.5</v>
      </c>
      <c r="N30" s="172">
        <f>TRUNC(H30*K30*M30,2)</f>
        <v>4.99</v>
      </c>
      <c r="O30" s="172">
        <f>TRUNC(H30*L30*M30,2)</f>
        <v>1.65</v>
      </c>
    </row>
    <row r="31" spans="1:15" ht="15.75" x14ac:dyDescent="0.25">
      <c r="A31" s="42"/>
      <c r="B31" s="40"/>
      <c r="C31" s="2" t="s">
        <v>12</v>
      </c>
      <c r="D31" s="11">
        <f>TRUNC(B30*D30,2)</f>
        <v>7584.8</v>
      </c>
      <c r="E31" s="11">
        <f>TRUNC(B30*E30,2)</f>
        <v>2508</v>
      </c>
      <c r="F31" s="11">
        <f>D31+E31</f>
        <v>10092.799999999999</v>
      </c>
      <c r="I31" s="34"/>
      <c r="J31" s="34"/>
      <c r="K31" s="34"/>
      <c r="L31" s="34"/>
      <c r="M31" s="172"/>
      <c r="N31" s="34"/>
      <c r="O31" s="34"/>
    </row>
    <row r="32" spans="1:15" ht="57.75" customHeight="1" x14ac:dyDescent="0.2">
      <c r="A32" s="3" t="s">
        <v>24</v>
      </c>
      <c r="B32" s="12">
        <v>1571.65</v>
      </c>
      <c r="C32" s="2" t="s">
        <v>23</v>
      </c>
      <c r="D32" s="10">
        <f>N32</f>
        <v>9.41</v>
      </c>
      <c r="E32" s="10">
        <f>O32</f>
        <v>3.77</v>
      </c>
      <c r="F32" s="9"/>
      <c r="H32">
        <v>1.2084999999999999</v>
      </c>
      <c r="I32" s="176">
        <v>8.5399999999999991</v>
      </c>
      <c r="J32" s="176">
        <v>3.42</v>
      </c>
      <c r="K32" s="198">
        <f>I32/(I32+J32)</f>
        <v>0.71404682274247488</v>
      </c>
      <c r="L32" s="198">
        <f>J32/(I32+J32)</f>
        <v>0.28595317725752512</v>
      </c>
      <c r="M32" s="188">
        <f>'Drenagem trecho 2'!$M$32</f>
        <v>10.91</v>
      </c>
      <c r="N32" s="172">
        <f>TRUNC(H32*K32*M32,2)</f>
        <v>9.41</v>
      </c>
      <c r="O32" s="172">
        <f>TRUNC(H32*L32*M32,2)</f>
        <v>3.77</v>
      </c>
    </row>
    <row r="33" spans="1:15" ht="15.75" x14ac:dyDescent="0.25">
      <c r="A33" s="42"/>
      <c r="B33" s="40"/>
      <c r="C33" s="2" t="s">
        <v>12</v>
      </c>
      <c r="D33" s="11">
        <f>TRUNC(B32*D32,2)</f>
        <v>14789.22</v>
      </c>
      <c r="E33" s="11">
        <f>TRUNC(B32*E32,2)</f>
        <v>5925.12</v>
      </c>
      <c r="F33" s="11">
        <f>D33+E33</f>
        <v>20714.34</v>
      </c>
      <c r="I33" s="34"/>
      <c r="J33" s="34"/>
      <c r="K33" s="34"/>
      <c r="L33" s="34"/>
      <c r="M33" s="172"/>
      <c r="N33" s="34"/>
      <c r="O33" s="34"/>
    </row>
    <row r="34" spans="1:15" ht="33" customHeight="1" x14ac:dyDescent="0.2">
      <c r="A34" s="3" t="s">
        <v>25</v>
      </c>
      <c r="B34" s="12">
        <v>651.48</v>
      </c>
      <c r="C34" s="2" t="s">
        <v>26</v>
      </c>
      <c r="D34" s="10">
        <f>N34</f>
        <v>3.54</v>
      </c>
      <c r="E34" s="10">
        <f>O34</f>
        <v>0.53</v>
      </c>
      <c r="F34" s="9"/>
      <c r="H34">
        <v>1.2084999999999999</v>
      </c>
      <c r="I34" s="176">
        <v>2.85</v>
      </c>
      <c r="J34" s="176">
        <v>0.43</v>
      </c>
      <c r="K34" s="198">
        <f>I34/(I34+J34)</f>
        <v>0.86890243902439024</v>
      </c>
      <c r="L34" s="198">
        <f>J34/(I34+J34)</f>
        <v>0.13109756097560973</v>
      </c>
      <c r="M34" s="188">
        <f>'Drenagem trecho 2'!$M$34</f>
        <v>3.38</v>
      </c>
      <c r="N34" s="172">
        <f>TRUNC(H34*K34*M34,2)</f>
        <v>3.54</v>
      </c>
      <c r="O34" s="172">
        <f>TRUNC(H34*L34*M34,2)</f>
        <v>0.53</v>
      </c>
    </row>
    <row r="35" spans="1:15" ht="15.75" x14ac:dyDescent="0.25">
      <c r="A35" s="42"/>
      <c r="B35" s="40"/>
      <c r="C35" s="2" t="s">
        <v>12</v>
      </c>
      <c r="D35" s="11">
        <f>TRUNC(B34*D34,2)</f>
        <v>2306.23</v>
      </c>
      <c r="E35" s="11">
        <f>TRUNC(B34*E34,2)</f>
        <v>345.28</v>
      </c>
      <c r="F35" s="11">
        <f>D35+E35</f>
        <v>2651.51</v>
      </c>
      <c r="I35" s="34"/>
      <c r="J35" s="34"/>
      <c r="K35" s="34"/>
      <c r="L35" s="34"/>
      <c r="M35" s="172"/>
      <c r="N35" s="34"/>
      <c r="O35" s="34"/>
    </row>
    <row r="36" spans="1:15" ht="29.25" customHeight="1" x14ac:dyDescent="0.2">
      <c r="A36" s="3" t="s">
        <v>55</v>
      </c>
      <c r="B36" s="12">
        <v>60</v>
      </c>
      <c r="C36" s="2" t="s">
        <v>14</v>
      </c>
      <c r="D36" s="10">
        <f>N36</f>
        <v>2.38</v>
      </c>
      <c r="E36" s="10">
        <f>O36</f>
        <v>25.99</v>
      </c>
      <c r="F36" s="9"/>
      <c r="H36">
        <v>1.2084999999999999</v>
      </c>
      <c r="I36" s="176">
        <v>1.94</v>
      </c>
      <c r="J36" s="176">
        <v>21.14</v>
      </c>
      <c r="K36" s="198">
        <f>I36/(I36+J36)</f>
        <v>8.4055459272097038E-2</v>
      </c>
      <c r="L36" s="198">
        <f>J36/(I36+J36)</f>
        <v>0.91594454072790288</v>
      </c>
      <c r="M36" s="188">
        <f>'Drenagem trecho 2'!$M$36</f>
        <v>23.48</v>
      </c>
      <c r="N36" s="172">
        <f>TRUNC(H36*K36*M36,2)</f>
        <v>2.38</v>
      </c>
      <c r="O36" s="172">
        <f>TRUNC(H36*L36*M36,2)</f>
        <v>25.99</v>
      </c>
    </row>
    <row r="37" spans="1:15" ht="15.75" x14ac:dyDescent="0.25">
      <c r="A37" s="42"/>
      <c r="B37" s="40"/>
      <c r="C37" s="2" t="s">
        <v>12</v>
      </c>
      <c r="D37" s="11">
        <f>TRUNC(B36*D36,2)</f>
        <v>142.80000000000001</v>
      </c>
      <c r="E37" s="11">
        <f>TRUNC(B36*E36,2)</f>
        <v>1559.4</v>
      </c>
      <c r="F37" s="11">
        <f>D37+E37</f>
        <v>1702.2</v>
      </c>
      <c r="I37" s="34"/>
      <c r="J37" s="34"/>
      <c r="K37" s="34"/>
      <c r="L37" s="34"/>
      <c r="M37" s="172"/>
      <c r="N37" s="34"/>
      <c r="O37" s="34"/>
    </row>
    <row r="38" spans="1:15" ht="42" customHeight="1" x14ac:dyDescent="0.2">
      <c r="A38" s="3" t="s">
        <v>27</v>
      </c>
      <c r="B38" s="12">
        <v>51.04</v>
      </c>
      <c r="C38" s="2" t="s">
        <v>23</v>
      </c>
      <c r="D38" s="10">
        <f>N38</f>
        <v>141.4</v>
      </c>
      <c r="E38" s="10">
        <f>O38</f>
        <v>70.19</v>
      </c>
      <c r="F38" s="9"/>
      <c r="H38">
        <v>1.2084999999999999</v>
      </c>
      <c r="I38" s="176">
        <v>109.28</v>
      </c>
      <c r="J38" s="176">
        <v>54.25</v>
      </c>
      <c r="K38" s="198">
        <f>I38/(I38+J38)</f>
        <v>0.66825658900507556</v>
      </c>
      <c r="L38" s="198">
        <f>J38/(I38+J38)</f>
        <v>0.33174341099492449</v>
      </c>
      <c r="M38" s="188">
        <f>'Drenagem trecho 2'!$M$38</f>
        <v>175.09</v>
      </c>
      <c r="N38" s="172">
        <f>TRUNC(H38*K38*M38,2)</f>
        <v>141.4</v>
      </c>
      <c r="O38" s="172">
        <f>TRUNC(H38*L38*M38,2)</f>
        <v>70.19</v>
      </c>
    </row>
    <row r="39" spans="1:15" ht="15.75" x14ac:dyDescent="0.25">
      <c r="A39" s="5"/>
      <c r="B39" s="40"/>
      <c r="C39" s="2" t="s">
        <v>12</v>
      </c>
      <c r="D39" s="11">
        <f>TRUNC(B38*D38,2)</f>
        <v>7217.05</v>
      </c>
      <c r="E39" s="11">
        <f>TRUNC(B38*E38,2)</f>
        <v>3582.49</v>
      </c>
      <c r="F39" s="11">
        <f>D39+E39</f>
        <v>10799.54</v>
      </c>
      <c r="I39" s="176"/>
      <c r="J39" s="176"/>
      <c r="K39" s="176"/>
      <c r="L39" s="176"/>
      <c r="M39" s="172"/>
      <c r="N39" s="176"/>
      <c r="O39" s="176"/>
    </row>
    <row r="40" spans="1:15" ht="33" customHeight="1" x14ac:dyDescent="0.2">
      <c r="A40" s="3" t="s">
        <v>56</v>
      </c>
      <c r="B40" s="12">
        <f>B38*28</f>
        <v>1429.12</v>
      </c>
      <c r="C40" s="2" t="s">
        <v>26</v>
      </c>
      <c r="D40" s="10">
        <f>N40</f>
        <v>3.17</v>
      </c>
      <c r="E40" s="10">
        <f>O40</f>
        <v>0.7</v>
      </c>
      <c r="F40" s="9"/>
      <c r="H40">
        <v>1.2084999999999999</v>
      </c>
      <c r="I40" s="176">
        <v>2.5499999999999998</v>
      </c>
      <c r="J40" s="176">
        <v>0.56999999999999995</v>
      </c>
      <c r="K40" s="198">
        <f>I40/(I40+J40)</f>
        <v>0.81730769230769229</v>
      </c>
      <c r="L40" s="198">
        <f>J40/(I40+J40)</f>
        <v>0.18269230769230771</v>
      </c>
      <c r="M40" s="188">
        <f>'Drenagem trecho 2'!$M$40</f>
        <v>3.21</v>
      </c>
      <c r="N40" s="172">
        <f>TRUNC(H40*K40*M40,2)</f>
        <v>3.17</v>
      </c>
      <c r="O40" s="172">
        <f>TRUNC(H40*L40*M40,2)</f>
        <v>0.7</v>
      </c>
    </row>
    <row r="41" spans="1:15" ht="15.75" x14ac:dyDescent="0.25">
      <c r="A41" s="5"/>
      <c r="B41" s="11"/>
      <c r="C41" s="2" t="s">
        <v>12</v>
      </c>
      <c r="D41" s="11">
        <f>TRUNC(B40*D40,2)</f>
        <v>4530.3100000000004</v>
      </c>
      <c r="E41" s="11">
        <f>TRUNC(B40*E40,2)</f>
        <v>1000.38</v>
      </c>
      <c r="F41" s="11">
        <f>D41+E41</f>
        <v>5530.6900000000005</v>
      </c>
    </row>
    <row r="42" spans="1:15" ht="15.75" x14ac:dyDescent="0.25">
      <c r="A42" s="5"/>
      <c r="B42" s="11"/>
      <c r="C42" s="2"/>
      <c r="D42" s="11"/>
      <c r="E42" s="11"/>
      <c r="F42" s="11"/>
    </row>
    <row r="43" spans="1:15" ht="16.5" thickBot="1" x14ac:dyDescent="0.3">
      <c r="A43" s="5"/>
      <c r="B43" s="11"/>
      <c r="C43" s="17" t="s">
        <v>6</v>
      </c>
      <c r="D43" s="12" t="s">
        <v>7</v>
      </c>
      <c r="E43" s="12" t="s">
        <v>8</v>
      </c>
      <c r="F43" s="12" t="s">
        <v>50</v>
      </c>
    </row>
    <row r="44" spans="1:15" ht="16.5" thickBot="1" x14ac:dyDescent="0.3">
      <c r="A44" s="13" t="s">
        <v>28</v>
      </c>
      <c r="B44" s="19"/>
      <c r="C44" s="14" t="s">
        <v>12</v>
      </c>
      <c r="D44" s="16">
        <f>D31+D33+D35+D37+D39+D41</f>
        <v>36570.409999999996</v>
      </c>
      <c r="E44" s="16">
        <f>E31+E33+E35+E37+E39+E41</f>
        <v>14920.669999999998</v>
      </c>
      <c r="F44" s="16">
        <f>F31+F33+F35+F37+F39+F41</f>
        <v>51491.08</v>
      </c>
      <c r="G44" s="20">
        <f>D44+E44</f>
        <v>51491.079999999994</v>
      </c>
    </row>
    <row r="45" spans="1:15" ht="15.75" x14ac:dyDescent="0.25">
      <c r="A45" s="24"/>
      <c r="B45" s="25"/>
      <c r="C45" s="26"/>
      <c r="D45" s="27"/>
      <c r="E45" s="27"/>
      <c r="F45" s="27"/>
    </row>
    <row r="46" spans="1:15" ht="15.75" x14ac:dyDescent="0.25">
      <c r="A46" s="6" t="s">
        <v>29</v>
      </c>
      <c r="B46" s="40"/>
      <c r="C46" s="1"/>
      <c r="D46" s="9"/>
      <c r="E46" s="9"/>
      <c r="F46" s="9"/>
    </row>
    <row r="47" spans="1:15" ht="15.75" x14ac:dyDescent="0.2">
      <c r="A47" s="131" t="s">
        <v>108</v>
      </c>
      <c r="B47" s="12">
        <v>144</v>
      </c>
      <c r="C47" s="2" t="s">
        <v>14</v>
      </c>
      <c r="D47" s="10">
        <f>N47</f>
        <v>3.92</v>
      </c>
      <c r="E47" s="10">
        <f>O47</f>
        <v>34.090000000000003</v>
      </c>
      <c r="F47" s="63"/>
      <c r="H47">
        <v>1.2084999999999999</v>
      </c>
      <c r="I47" s="177">
        <v>3.21</v>
      </c>
      <c r="J47" s="177">
        <v>27.85</v>
      </c>
      <c r="K47" s="198">
        <f>I47/(I47+J47)</f>
        <v>0.10334835801674178</v>
      </c>
      <c r="L47" s="198">
        <f>J47/(I47+J47)</f>
        <v>0.8966516419832582</v>
      </c>
      <c r="M47" s="188">
        <f>'Drenagem trecho 2'!$M$47</f>
        <v>31.46</v>
      </c>
      <c r="N47" s="172">
        <f>TRUNC(H47*K47*M47,2)</f>
        <v>3.92</v>
      </c>
      <c r="O47" s="172">
        <f>TRUNC(H47*L47*M47,2)</f>
        <v>34.090000000000003</v>
      </c>
    </row>
    <row r="48" spans="1:15" ht="15.75" x14ac:dyDescent="0.25">
      <c r="A48" s="42"/>
      <c r="B48" s="40"/>
      <c r="C48" s="2" t="s">
        <v>12</v>
      </c>
      <c r="D48" s="40">
        <f>TRUNC(B47*D47,2)</f>
        <v>564.48</v>
      </c>
      <c r="E48" s="40">
        <f>TRUNC(B47*E47,2)</f>
        <v>4908.96</v>
      </c>
      <c r="F48" s="40">
        <f>D48+E48</f>
        <v>5473.4400000000005</v>
      </c>
      <c r="I48" s="34"/>
      <c r="J48" s="34"/>
      <c r="K48" s="34"/>
      <c r="L48" s="34"/>
      <c r="M48" s="172"/>
      <c r="N48" s="34"/>
      <c r="O48" s="34"/>
    </row>
    <row r="49" spans="1:15" ht="45.75" customHeight="1" x14ac:dyDescent="0.2">
      <c r="A49" s="3" t="s">
        <v>30</v>
      </c>
      <c r="B49" s="12">
        <v>14</v>
      </c>
      <c r="C49" s="2" t="s">
        <v>20</v>
      </c>
      <c r="D49" s="10">
        <f>N49</f>
        <v>1217.32</v>
      </c>
      <c r="E49" s="10">
        <f>O49</f>
        <v>1025.99</v>
      </c>
      <c r="F49" s="63"/>
      <c r="H49">
        <v>1.2084999999999999</v>
      </c>
      <c r="I49" s="176">
        <v>973.14</v>
      </c>
      <c r="J49" s="176">
        <v>820.19</v>
      </c>
      <c r="K49" s="198">
        <f>I49/(I49+J49)</f>
        <v>0.5426441313087943</v>
      </c>
      <c r="L49" s="198">
        <f>J49/(I49+J49)</f>
        <v>0.45735586869120581</v>
      </c>
      <c r="M49" s="188">
        <f>'Drenagem trecho 2'!$M$49</f>
        <v>1856.29</v>
      </c>
      <c r="N49" s="172">
        <f>TRUNC(H49*K49*M49,2)</f>
        <v>1217.32</v>
      </c>
      <c r="O49" s="172">
        <f>TRUNC(H49*L49*M49,2)</f>
        <v>1025.99</v>
      </c>
    </row>
    <row r="50" spans="1:15" ht="15.75" x14ac:dyDescent="0.25">
      <c r="A50" s="42"/>
      <c r="B50" s="40"/>
      <c r="C50" s="2" t="s">
        <v>12</v>
      </c>
      <c r="D50" s="40">
        <f>TRUNC(B49*D49,2)</f>
        <v>17042.48</v>
      </c>
      <c r="E50" s="40">
        <f>TRUNC(B49*E49,2)</f>
        <v>14363.86</v>
      </c>
      <c r="F50" s="40">
        <f>D50+E50</f>
        <v>31406.34</v>
      </c>
      <c r="I50" s="34"/>
      <c r="J50" s="34"/>
      <c r="K50" s="34"/>
      <c r="L50" s="34"/>
      <c r="M50" s="172"/>
      <c r="N50" s="34"/>
      <c r="O50" s="34"/>
    </row>
    <row r="51" spans="1:15" ht="57" customHeight="1" x14ac:dyDescent="0.2">
      <c r="A51" s="3" t="s">
        <v>31</v>
      </c>
      <c r="B51" s="12">
        <v>89</v>
      </c>
      <c r="C51" s="2" t="s">
        <v>18</v>
      </c>
      <c r="D51" s="10">
        <f>N51</f>
        <v>21.65</v>
      </c>
      <c r="E51" s="10">
        <f>O51</f>
        <v>10.3</v>
      </c>
      <c r="F51" s="63"/>
      <c r="H51">
        <v>1.2084999999999999</v>
      </c>
      <c r="I51" s="176">
        <v>18.559999999999999</v>
      </c>
      <c r="J51" s="176">
        <v>8.83</v>
      </c>
      <c r="K51" s="198">
        <f>I51/(I51+J51)</f>
        <v>0.67761956918583421</v>
      </c>
      <c r="L51" s="198">
        <f>J51/(I51+J51)</f>
        <v>0.32238043081416573</v>
      </c>
      <c r="M51" s="188">
        <f>'Drenagem trecho 2'!$M$51</f>
        <v>26.44</v>
      </c>
      <c r="N51" s="172">
        <f>TRUNC(H51*K51*M51,2)</f>
        <v>21.65</v>
      </c>
      <c r="O51" s="172">
        <f>TRUNC(H51*L51*M51,2)</f>
        <v>10.3</v>
      </c>
    </row>
    <row r="52" spans="1:15" ht="15.75" x14ac:dyDescent="0.25">
      <c r="A52" s="28"/>
      <c r="B52" s="40"/>
      <c r="C52" s="2" t="s">
        <v>12</v>
      </c>
      <c r="D52" s="11">
        <f>TRUNC(B51*D51,2)</f>
        <v>1926.85</v>
      </c>
      <c r="E52" s="11">
        <f>TRUNC(B51*E51,2)</f>
        <v>916.7</v>
      </c>
      <c r="F52" s="11">
        <f>D52+E52</f>
        <v>2843.55</v>
      </c>
    </row>
    <row r="53" spans="1:15" ht="30" customHeight="1" x14ac:dyDescent="0.2">
      <c r="A53" s="3" t="s">
        <v>94</v>
      </c>
      <c r="B53" s="12">
        <v>89</v>
      </c>
      <c r="C53" s="2" t="s">
        <v>18</v>
      </c>
      <c r="D53" s="10">
        <f>N53</f>
        <v>168.64</v>
      </c>
      <c r="E53" s="10">
        <f>O53</f>
        <v>0</v>
      </c>
      <c r="F53" s="9"/>
      <c r="H53">
        <v>1.2084999999999999</v>
      </c>
      <c r="I53" s="177">
        <v>126.99</v>
      </c>
      <c r="J53" s="177">
        <v>0</v>
      </c>
      <c r="K53" s="198">
        <f>I53/(I53+J53)</f>
        <v>1</v>
      </c>
      <c r="L53" s="198">
        <f>J53/(I53+J53)</f>
        <v>0</v>
      </c>
      <c r="M53" s="188">
        <f>'Drenagem trecho 2'!$M$53</f>
        <v>139.55000000000001</v>
      </c>
      <c r="N53" s="172">
        <f>TRUNC(H53*K53*M53,2)</f>
        <v>168.64</v>
      </c>
      <c r="O53" s="172">
        <f>TRUNC(H53*L53*M53,2)</f>
        <v>0</v>
      </c>
    </row>
    <row r="54" spans="1:15" ht="15.75" x14ac:dyDescent="0.25">
      <c r="A54" s="42"/>
      <c r="B54" s="40"/>
      <c r="C54" s="2" t="s">
        <v>12</v>
      </c>
      <c r="D54" s="11">
        <f>TRUNC(B53*D53,2)</f>
        <v>15008.96</v>
      </c>
      <c r="E54" s="11">
        <f>TRUNC(B53*E53,2)</f>
        <v>0</v>
      </c>
      <c r="F54" s="11">
        <f>D54+E54</f>
        <v>15008.96</v>
      </c>
      <c r="G54" s="28"/>
      <c r="I54" s="34"/>
      <c r="J54" s="34"/>
      <c r="K54" s="34"/>
      <c r="L54" s="34"/>
      <c r="M54" s="172"/>
      <c r="N54" s="34"/>
      <c r="O54" s="34"/>
    </row>
    <row r="55" spans="1:15" ht="42.75" customHeight="1" x14ac:dyDescent="0.2">
      <c r="A55" s="3" t="s">
        <v>33</v>
      </c>
      <c r="B55" s="12">
        <v>4</v>
      </c>
      <c r="C55" s="2" t="s">
        <v>18</v>
      </c>
      <c r="D55" s="10">
        <f>N55</f>
        <v>184.7</v>
      </c>
      <c r="E55" s="10">
        <f>O55</f>
        <v>153.12</v>
      </c>
      <c r="F55" s="9"/>
      <c r="G55" s="28"/>
      <c r="H55">
        <v>1.2084999999999999</v>
      </c>
      <c r="I55" s="176">
        <v>1111.4100000000001</v>
      </c>
      <c r="J55" s="176">
        <v>921.39</v>
      </c>
      <c r="K55" s="198">
        <f>I55/(I55+J55)</f>
        <v>0.54673848878394327</v>
      </c>
      <c r="L55" s="198">
        <f>J55/(I55+J55)</f>
        <v>0.45326151121605662</v>
      </c>
      <c r="M55" s="188">
        <f>'Drenagem trecho 2'!$M$55</f>
        <v>279.55</v>
      </c>
      <c r="N55" s="172">
        <f>TRUNC(H55*K55*M55,2)</f>
        <v>184.7</v>
      </c>
      <c r="O55" s="172">
        <f>TRUNC(H55*L55*M55,2)</f>
        <v>153.12</v>
      </c>
    </row>
    <row r="56" spans="1:15" ht="15.75" x14ac:dyDescent="0.25">
      <c r="A56" s="42"/>
      <c r="B56" s="40"/>
      <c r="C56" s="2" t="s">
        <v>12</v>
      </c>
      <c r="D56" s="11">
        <f>TRUNC(B55*D55,2)</f>
        <v>738.8</v>
      </c>
      <c r="E56" s="11">
        <f>TRUNC(B55*E55,2)</f>
        <v>612.48</v>
      </c>
      <c r="F56" s="11">
        <f>D56+E56</f>
        <v>1351.28</v>
      </c>
      <c r="G56" s="28"/>
      <c r="H56" s="28"/>
    </row>
    <row r="57" spans="1:15" ht="45.75" customHeight="1" x14ac:dyDescent="0.2">
      <c r="A57" s="3" t="s">
        <v>41</v>
      </c>
      <c r="B57" s="12">
        <v>276</v>
      </c>
      <c r="C57" s="2" t="s">
        <v>18</v>
      </c>
      <c r="D57" s="10">
        <f>N57</f>
        <v>48.03</v>
      </c>
      <c r="E57" s="10">
        <f>O57</f>
        <v>30.76</v>
      </c>
      <c r="F57" s="9"/>
      <c r="G57" s="28"/>
      <c r="H57">
        <v>1.2084999999999999</v>
      </c>
      <c r="I57" s="176">
        <v>41.84</v>
      </c>
      <c r="J57" s="176">
        <v>26.8</v>
      </c>
      <c r="K57" s="198">
        <f>I57/(I57+J57)</f>
        <v>0.60955710955710962</v>
      </c>
      <c r="L57" s="198">
        <f>J57/(I57+J57)</f>
        <v>0.39044289044289043</v>
      </c>
      <c r="M57" s="188">
        <f>'Drenagem trecho 2'!$M$71</f>
        <v>65.209999999999994</v>
      </c>
      <c r="N57" s="172">
        <f>TRUNC(H57*K57*M57,2)</f>
        <v>48.03</v>
      </c>
      <c r="O57" s="172">
        <f>TRUNC(H57*L57*M57,2)</f>
        <v>30.76</v>
      </c>
    </row>
    <row r="58" spans="1:15" ht="15.75" x14ac:dyDescent="0.25">
      <c r="A58" s="5"/>
      <c r="B58" s="40"/>
      <c r="C58" s="2" t="s">
        <v>12</v>
      </c>
      <c r="D58" s="11">
        <f>TRUNC(B57*D57,2)</f>
        <v>13256.28</v>
      </c>
      <c r="E58" s="11">
        <f>TRUNC(B57*E57,2)</f>
        <v>8489.76</v>
      </c>
      <c r="F58" s="11">
        <f>D58+E58</f>
        <v>21746.04</v>
      </c>
      <c r="G58" s="28"/>
      <c r="I58" s="34"/>
      <c r="J58" s="34"/>
      <c r="K58" s="34"/>
      <c r="L58" s="34"/>
      <c r="M58" s="172"/>
      <c r="N58" s="34"/>
      <c r="O58" s="34"/>
    </row>
    <row r="59" spans="1:15" ht="59.25" customHeight="1" x14ac:dyDescent="0.2">
      <c r="A59" s="131" t="s">
        <v>126</v>
      </c>
      <c r="B59" s="12">
        <v>276</v>
      </c>
      <c r="C59" s="2" t="s">
        <v>18</v>
      </c>
      <c r="D59" s="10">
        <f>N59</f>
        <v>3335.48</v>
      </c>
      <c r="E59" s="10">
        <f>O59</f>
        <v>0</v>
      </c>
      <c r="F59" s="9"/>
      <c r="G59" s="28"/>
      <c r="H59">
        <v>1.2084999999999999</v>
      </c>
      <c r="I59" s="35">
        <v>2040.12</v>
      </c>
      <c r="J59" s="35">
        <v>0</v>
      </c>
      <c r="K59" s="198">
        <f>I59/(I59+J59)</f>
        <v>1</v>
      </c>
      <c r="L59" s="198">
        <f>J59/(I59+J59)</f>
        <v>0</v>
      </c>
      <c r="M59" s="188">
        <f>'Drenagem trecho 2'!$M$73</f>
        <v>2760.02</v>
      </c>
      <c r="N59" s="172">
        <f>TRUNC(H59*K59*M59,2)</f>
        <v>3335.48</v>
      </c>
      <c r="O59" s="172">
        <f>TRUNC(H59*L59*M59,2)</f>
        <v>0</v>
      </c>
    </row>
    <row r="60" spans="1:15" ht="15.75" x14ac:dyDescent="0.25">
      <c r="A60" s="5"/>
      <c r="B60" s="40"/>
      <c r="C60" s="2" t="s">
        <v>12</v>
      </c>
      <c r="D60" s="11">
        <f>TRUNC(B59*D59,2)</f>
        <v>920592.48</v>
      </c>
      <c r="E60" s="11">
        <f>TRUNC(B59*E59,2)</f>
        <v>0</v>
      </c>
      <c r="F60" s="11">
        <f>D60+E60</f>
        <v>920592.48</v>
      </c>
      <c r="G60" s="28"/>
      <c r="H60" s="28"/>
    </row>
    <row r="61" spans="1:15" ht="38.25" x14ac:dyDescent="0.25">
      <c r="A61" s="201" t="s">
        <v>117</v>
      </c>
      <c r="B61" s="40">
        <v>500</v>
      </c>
      <c r="C61" s="1" t="s">
        <v>61</v>
      </c>
      <c r="D61" s="10">
        <f>N61</f>
        <v>15.12</v>
      </c>
      <c r="E61" s="10">
        <f>O61</f>
        <v>3.81</v>
      </c>
      <c r="F61" s="9"/>
      <c r="G61" s="28"/>
      <c r="H61">
        <v>1.2084999999999999</v>
      </c>
      <c r="I61" s="180">
        <v>19.95</v>
      </c>
      <c r="J61" s="180">
        <v>5.03</v>
      </c>
      <c r="K61" s="198">
        <f>I61/(I61+J61)</f>
        <v>0.79863891112890306</v>
      </c>
      <c r="L61" s="198">
        <f>J61/(I61+J61)</f>
        <v>0.20136108887109688</v>
      </c>
      <c r="M61" s="188">
        <f>'Drenagem trecho 2'!$M$75</f>
        <v>15.67</v>
      </c>
      <c r="N61" s="172">
        <f>TRUNC(H61*K61*M61,2)</f>
        <v>15.12</v>
      </c>
      <c r="O61" s="172">
        <f>TRUNC(H61*L61*M61,2)</f>
        <v>3.81</v>
      </c>
    </row>
    <row r="62" spans="1:15" ht="15.75" x14ac:dyDescent="0.25">
      <c r="A62" s="5"/>
      <c r="B62" s="11"/>
      <c r="C62" s="1"/>
      <c r="D62" s="11">
        <f>TRUNC(B61*D61,2)</f>
        <v>7560</v>
      </c>
      <c r="E62" s="11">
        <f>TRUNC(B61*E61,2)</f>
        <v>1905</v>
      </c>
      <c r="F62" s="11">
        <f>D62+E62</f>
        <v>9465</v>
      </c>
      <c r="G62" s="28"/>
      <c r="H62" s="28"/>
    </row>
    <row r="63" spans="1:15" ht="15.75" x14ac:dyDescent="0.25">
      <c r="A63" s="42"/>
      <c r="B63" s="40"/>
      <c r="C63" s="2"/>
      <c r="D63" s="40"/>
      <c r="E63" s="40"/>
      <c r="F63" s="40"/>
      <c r="G63" s="28"/>
      <c r="H63" s="28"/>
    </row>
    <row r="64" spans="1:15" ht="16.5" thickBot="1" x14ac:dyDescent="0.3">
      <c r="A64" s="5"/>
      <c r="B64" s="11"/>
      <c r="C64" s="17" t="s">
        <v>6</v>
      </c>
      <c r="D64" s="12" t="s">
        <v>7</v>
      </c>
      <c r="E64" s="12" t="s">
        <v>8</v>
      </c>
      <c r="F64" s="12" t="s">
        <v>50</v>
      </c>
      <c r="G64" s="28"/>
      <c r="H64" s="28"/>
    </row>
    <row r="65" spans="1:15" ht="16.5" thickBot="1" x14ac:dyDescent="0.3">
      <c r="A65" s="13" t="s">
        <v>42</v>
      </c>
      <c r="B65" s="19"/>
      <c r="C65" s="14" t="s">
        <v>12</v>
      </c>
      <c r="D65" s="15">
        <f>D62+D60+D58+D56+D54+D52+D50+D48</f>
        <v>976690.33</v>
      </c>
      <c r="E65" s="15">
        <f>E62+E60+E58+E56+E54+E52+E50+E48</f>
        <v>31196.760000000002</v>
      </c>
      <c r="F65" s="15">
        <f>F62+F60+F58+F56+F54+F52+F50+F48</f>
        <v>1007887.09</v>
      </c>
      <c r="G65" s="20">
        <f>D65+E65</f>
        <v>1007887.09</v>
      </c>
      <c r="H65" s="28"/>
    </row>
    <row r="66" spans="1:15" ht="15.75" x14ac:dyDescent="0.25">
      <c r="A66" s="24"/>
      <c r="B66" s="25"/>
      <c r="C66" s="26"/>
      <c r="D66" s="27"/>
      <c r="E66" s="27"/>
      <c r="F66" s="27"/>
      <c r="G66" s="28"/>
      <c r="H66" s="28"/>
    </row>
    <row r="67" spans="1:15" ht="15.75" x14ac:dyDescent="0.25">
      <c r="A67" s="6" t="s">
        <v>43</v>
      </c>
      <c r="B67" s="11"/>
      <c r="C67" s="1"/>
      <c r="D67" s="9"/>
      <c r="E67" s="9"/>
      <c r="F67" s="9"/>
      <c r="G67" s="28"/>
      <c r="H67" s="28"/>
    </row>
    <row r="68" spans="1:15" ht="58.5" customHeight="1" x14ac:dyDescent="0.2">
      <c r="A68" s="3" t="s">
        <v>44</v>
      </c>
      <c r="B68" s="12">
        <f>B30+B32-B34</f>
        <v>2440.17</v>
      </c>
      <c r="C68" s="2" t="s">
        <v>23</v>
      </c>
      <c r="D68" s="10">
        <f>N68</f>
        <v>9.0299999999999994</v>
      </c>
      <c r="E68" s="10">
        <f>O68</f>
        <v>2.11</v>
      </c>
      <c r="F68" s="9"/>
      <c r="G68" s="171"/>
      <c r="H68">
        <v>1.2084999999999999</v>
      </c>
      <c r="I68" s="176">
        <v>7.27</v>
      </c>
      <c r="J68" s="176">
        <v>1.7</v>
      </c>
      <c r="K68" s="198">
        <f>I68/(I68+J68)</f>
        <v>0.81047937569676709</v>
      </c>
      <c r="L68" s="198">
        <f>J68/(I68+J68)</f>
        <v>0.18952062430323302</v>
      </c>
      <c r="M68" s="188">
        <f>'Drenagem trecho 2'!$M$82</f>
        <v>9.2200000000000006</v>
      </c>
      <c r="N68" s="172">
        <f>TRUNC(H68*K68*M68,2)</f>
        <v>9.0299999999999994</v>
      </c>
      <c r="O68" s="172">
        <f>TRUNC(H68*L68*M68,2)</f>
        <v>2.11</v>
      </c>
    </row>
    <row r="69" spans="1:15" ht="15.75" x14ac:dyDescent="0.25">
      <c r="A69" s="5"/>
      <c r="B69" s="40"/>
      <c r="C69" s="2" t="s">
        <v>12</v>
      </c>
      <c r="D69" s="11">
        <f>TRUNC(B68*D68,2)</f>
        <v>22034.73</v>
      </c>
      <c r="E69" s="11">
        <f>TRUNC(B68*E68,2)</f>
        <v>5148.75</v>
      </c>
      <c r="F69" s="11">
        <f>D69+E69</f>
        <v>27183.48</v>
      </c>
      <c r="G69" s="170"/>
      <c r="I69" s="34"/>
      <c r="J69" s="34"/>
      <c r="K69" s="34"/>
      <c r="L69" s="34"/>
      <c r="M69" s="172"/>
      <c r="N69" s="34"/>
      <c r="O69" s="34"/>
    </row>
    <row r="70" spans="1:15" ht="31.5" customHeight="1" x14ac:dyDescent="0.2">
      <c r="A70" s="3" t="s">
        <v>25</v>
      </c>
      <c r="B70" s="12">
        <f>B68*1</f>
        <v>2440.17</v>
      </c>
      <c r="C70" s="2" t="s">
        <v>26</v>
      </c>
      <c r="D70" s="10">
        <f>N70</f>
        <v>3.54</v>
      </c>
      <c r="E70" s="10">
        <f>O70</f>
        <v>0.53</v>
      </c>
      <c r="F70" s="9"/>
      <c r="G70" s="171"/>
      <c r="H70">
        <v>1.2084999999999999</v>
      </c>
      <c r="I70" s="176">
        <v>2.85</v>
      </c>
      <c r="J70" s="176">
        <v>0.43</v>
      </c>
      <c r="K70" s="198">
        <f>I70/(I70+J70)</f>
        <v>0.86890243902439024</v>
      </c>
      <c r="L70" s="198">
        <f>J70/(I70+J70)</f>
        <v>0.13109756097560973</v>
      </c>
      <c r="M70" s="188">
        <f>'Drenagem trecho 2'!$M$84</f>
        <v>3.38</v>
      </c>
      <c r="N70" s="172">
        <f>TRUNC(H70*K70*M70,2)</f>
        <v>3.54</v>
      </c>
      <c r="O70" s="172">
        <f>TRUNC(H70*L70*M70,2)</f>
        <v>0.53</v>
      </c>
    </row>
    <row r="71" spans="1:15" ht="15.75" x14ac:dyDescent="0.25">
      <c r="A71" s="5"/>
      <c r="B71" s="40"/>
      <c r="C71" s="2" t="s">
        <v>12</v>
      </c>
      <c r="D71" s="11">
        <f>TRUNC(B70*D70,2)</f>
        <v>8638.2000000000007</v>
      </c>
      <c r="E71" s="11">
        <f>TRUNC(B70*E70,2)</f>
        <v>1293.29</v>
      </c>
      <c r="F71" s="11">
        <f>D71+E71</f>
        <v>9931.4900000000016</v>
      </c>
      <c r="G71" s="170"/>
      <c r="I71" s="34"/>
      <c r="J71" s="34"/>
      <c r="K71" s="34"/>
      <c r="L71" s="34"/>
      <c r="M71" s="172"/>
      <c r="N71" s="34"/>
      <c r="O71" s="34"/>
    </row>
    <row r="72" spans="1:15" ht="57" customHeight="1" x14ac:dyDescent="0.2">
      <c r="A72" s="3" t="s">
        <v>65</v>
      </c>
      <c r="B72" s="12">
        <f>B32</f>
        <v>1571.65</v>
      </c>
      <c r="C72" s="2" t="s">
        <v>23</v>
      </c>
      <c r="D72" s="10">
        <f>N72</f>
        <v>11.59</v>
      </c>
      <c r="E72" s="10">
        <f>O72</f>
        <v>19.239999999999998</v>
      </c>
      <c r="F72" s="9"/>
      <c r="G72" s="43"/>
      <c r="H72">
        <v>1.2084999999999999</v>
      </c>
      <c r="I72" s="176">
        <v>9.6</v>
      </c>
      <c r="J72" s="178">
        <v>15.94</v>
      </c>
      <c r="K72" s="198">
        <f>I72/(I72+J72)</f>
        <v>0.37588097102584184</v>
      </c>
      <c r="L72" s="198">
        <f>J72/(I72+J72)</f>
        <v>0.62411902897415816</v>
      </c>
      <c r="M72" s="188">
        <f>'Drenagem trecho 2'!$M$86</f>
        <v>25.52</v>
      </c>
      <c r="N72" s="172">
        <f>TRUNC(H72*K72*M72,2)</f>
        <v>11.59</v>
      </c>
      <c r="O72" s="172">
        <f>TRUNC(H72*L72*M72,2)</f>
        <v>19.239999999999998</v>
      </c>
    </row>
    <row r="73" spans="1:15" ht="15.75" x14ac:dyDescent="0.25">
      <c r="A73" s="5"/>
      <c r="B73" s="40"/>
      <c r="C73" s="2" t="s">
        <v>12</v>
      </c>
      <c r="D73" s="11">
        <f>TRUNC(B72*D72,2)</f>
        <v>18215.419999999998</v>
      </c>
      <c r="E73" s="11">
        <f>TRUNC(B72*E72,2)</f>
        <v>30238.54</v>
      </c>
      <c r="F73" s="11">
        <f>D73+E73</f>
        <v>48453.96</v>
      </c>
      <c r="G73" s="39"/>
      <c r="I73" s="34"/>
      <c r="J73" s="34"/>
      <c r="K73" s="34"/>
      <c r="L73" s="34"/>
      <c r="M73" s="172"/>
      <c r="N73" s="34"/>
      <c r="O73" s="34"/>
    </row>
    <row r="74" spans="1:15" ht="54.75" customHeight="1" x14ac:dyDescent="0.2">
      <c r="A74" s="3" t="s">
        <v>64</v>
      </c>
      <c r="B74" s="12">
        <f>B30</f>
        <v>1520</v>
      </c>
      <c r="C74" s="2" t="s">
        <v>23</v>
      </c>
      <c r="D74" s="10">
        <f>N74</f>
        <v>17.89</v>
      </c>
      <c r="E74" s="10">
        <f>O74</f>
        <v>8.33</v>
      </c>
      <c r="F74" s="9"/>
      <c r="G74" s="43"/>
      <c r="H74">
        <v>1.2084999999999999</v>
      </c>
      <c r="I74" s="176">
        <v>10.91</v>
      </c>
      <c r="J74" s="178">
        <v>5.08</v>
      </c>
      <c r="K74" s="198">
        <f>I74/(I74+J74)</f>
        <v>0.68230143839899937</v>
      </c>
      <c r="L74" s="198">
        <f>J74/(I74+J74)</f>
        <v>0.31769856160100063</v>
      </c>
      <c r="M74" s="172">
        <f>'Drenagem trecho 2'!$M$88</f>
        <v>21.7</v>
      </c>
      <c r="N74" s="172">
        <f>TRUNC(H74*K74*M74,2)</f>
        <v>17.89</v>
      </c>
      <c r="O74" s="172">
        <f>TRUNC(H74*L74*M74,2)</f>
        <v>8.33</v>
      </c>
    </row>
    <row r="75" spans="1:15" ht="15.75" x14ac:dyDescent="0.25">
      <c r="A75" s="5"/>
      <c r="B75" s="11"/>
      <c r="C75" s="2" t="s">
        <v>12</v>
      </c>
      <c r="D75" s="11">
        <f>TRUNC(B74*D74,2)</f>
        <v>27192.799999999999</v>
      </c>
      <c r="E75" s="11">
        <f>TRUNC(B74*E74,2)</f>
        <v>12661.6</v>
      </c>
      <c r="F75" s="11">
        <f>D75+E75</f>
        <v>39854.400000000001</v>
      </c>
    </row>
    <row r="76" spans="1:15" ht="15.75" x14ac:dyDescent="0.25">
      <c r="A76" s="5"/>
      <c r="B76" s="11"/>
      <c r="C76" s="2"/>
      <c r="D76" s="11"/>
      <c r="E76" s="11"/>
      <c r="F76" s="11"/>
    </row>
    <row r="77" spans="1:15" ht="16.5" thickBot="1" x14ac:dyDescent="0.3">
      <c r="A77" s="5"/>
      <c r="B77" s="11"/>
      <c r="C77" s="17" t="s">
        <v>6</v>
      </c>
      <c r="D77" s="12" t="s">
        <v>7</v>
      </c>
      <c r="E77" s="12" t="s">
        <v>8</v>
      </c>
      <c r="F77" s="12" t="s">
        <v>50</v>
      </c>
    </row>
    <row r="78" spans="1:15" ht="16.5" thickBot="1" x14ac:dyDescent="0.3">
      <c r="A78" s="13" t="s">
        <v>45</v>
      </c>
      <c r="B78" s="19"/>
      <c r="C78" s="14" t="s">
        <v>12</v>
      </c>
      <c r="D78" s="16">
        <f>D69+D71+D73+D75</f>
        <v>76081.149999999994</v>
      </c>
      <c r="E78" s="16">
        <f>E69+E71+E73+E75</f>
        <v>49342.18</v>
      </c>
      <c r="F78" s="16">
        <f>F69+F71+F73+F75</f>
        <v>125423.32999999999</v>
      </c>
      <c r="G78" s="20">
        <f>D78+E78</f>
        <v>125423.32999999999</v>
      </c>
    </row>
    <row r="79" spans="1:15" ht="15.75" x14ac:dyDescent="0.25">
      <c r="A79" s="24"/>
      <c r="B79" s="25"/>
      <c r="C79" s="26"/>
      <c r="D79" s="27"/>
      <c r="E79" s="27"/>
      <c r="F79" s="27"/>
    </row>
    <row r="80" spans="1:15" ht="15.75" x14ac:dyDescent="0.25">
      <c r="A80" s="6" t="s">
        <v>46</v>
      </c>
      <c r="B80" s="11"/>
      <c r="C80" s="1"/>
      <c r="D80" s="9"/>
      <c r="E80" s="9"/>
      <c r="F80" s="9"/>
    </row>
    <row r="81" spans="1:15" ht="26.25" x14ac:dyDescent="0.25">
      <c r="A81" s="213" t="str">
        <f>$A$163</f>
        <v>COMPOSIÇÃO 01 - POR M3 DE CAIXA DE INSPEÇÃO/PASSAGEM (2X2M INTERNA) UNIÃO OU MUDANÇA DE DIREÇÃO - ESPESSURA MÍNIMA DE 20 CM - FCK 25 MPA</v>
      </c>
      <c r="B81" s="40">
        <v>6</v>
      </c>
      <c r="C81" s="2" t="s">
        <v>80</v>
      </c>
      <c r="D81" s="10">
        <f>D178</f>
        <v>1391.37</v>
      </c>
      <c r="E81" s="10">
        <f>E178</f>
        <v>524.73</v>
      </c>
      <c r="F81" s="61"/>
    </row>
    <row r="82" spans="1:15" ht="15.75" x14ac:dyDescent="0.25">
      <c r="B82" s="28"/>
      <c r="C82" s="39"/>
      <c r="D82" s="11">
        <f>TRUNC(B81*D81,2)</f>
        <v>8348.2199999999993</v>
      </c>
      <c r="E82" s="11">
        <f>TRUNC(B81*E81,2)</f>
        <v>3148.38</v>
      </c>
      <c r="F82" s="11">
        <f>D82+E82</f>
        <v>11496.599999999999</v>
      </c>
    </row>
    <row r="83" spans="1:15" ht="26.25" x14ac:dyDescent="0.25">
      <c r="A83" s="83" t="s">
        <v>78</v>
      </c>
      <c r="B83" s="40">
        <v>6</v>
      </c>
      <c r="C83" s="2" t="s">
        <v>80</v>
      </c>
      <c r="D83" s="10">
        <f>D195</f>
        <v>1276.04</v>
      </c>
      <c r="E83" s="10">
        <f>E195</f>
        <v>217.16</v>
      </c>
      <c r="F83" s="9"/>
    </row>
    <row r="84" spans="1:15" ht="15.75" x14ac:dyDescent="0.25">
      <c r="A84" s="5"/>
      <c r="B84" s="40"/>
      <c r="C84" s="2"/>
      <c r="D84" s="11">
        <f>TRUNC(B83*D83,2)</f>
        <v>7656.24</v>
      </c>
      <c r="E84" s="11">
        <f>TRUNC(B83*E83,2)</f>
        <v>1302.96</v>
      </c>
      <c r="F84" s="11">
        <f>D84+E84</f>
        <v>8959.2000000000007</v>
      </c>
    </row>
    <row r="85" spans="1:15" ht="39" x14ac:dyDescent="0.25">
      <c r="A85" s="82" t="s">
        <v>79</v>
      </c>
      <c r="B85" s="40">
        <v>6</v>
      </c>
      <c r="C85" s="2" t="s">
        <v>80</v>
      </c>
      <c r="D85" s="10">
        <f>D216</f>
        <v>2813.26</v>
      </c>
      <c r="E85" s="10">
        <f>E216</f>
        <v>299.52</v>
      </c>
      <c r="F85" s="9"/>
    </row>
    <row r="86" spans="1:15" ht="15.75" x14ac:dyDescent="0.25">
      <c r="A86" s="42"/>
      <c r="B86" s="40"/>
      <c r="C86" s="2"/>
      <c r="D86" s="11">
        <f>TRUNC(B85*D85,2)</f>
        <v>16879.560000000001</v>
      </c>
      <c r="E86" s="11">
        <f>TRUNC(B85*E85,2)</f>
        <v>1797.12</v>
      </c>
      <c r="F86" s="11">
        <f>D86+E86</f>
        <v>18676.68</v>
      </c>
    </row>
    <row r="87" spans="1:15" ht="15.75" x14ac:dyDescent="0.25">
      <c r="A87" s="35" t="s">
        <v>82</v>
      </c>
      <c r="B87" s="40">
        <v>1</v>
      </c>
      <c r="C87" s="1" t="s">
        <v>66</v>
      </c>
      <c r="D87" s="9">
        <v>10741.09</v>
      </c>
      <c r="E87" s="9">
        <v>0</v>
      </c>
      <c r="F87" s="11"/>
    </row>
    <row r="88" spans="1:15" ht="15.75" x14ac:dyDescent="0.25">
      <c r="A88" s="5" t="s">
        <v>104</v>
      </c>
      <c r="B88" s="11"/>
      <c r="C88" s="1"/>
      <c r="D88" s="11">
        <f>TRUNC(B87*D87,2)</f>
        <v>10741.09</v>
      </c>
      <c r="E88" s="11">
        <f>TRUNC(B87*E87,2)</f>
        <v>0</v>
      </c>
      <c r="F88" s="11">
        <f>D88+E88</f>
        <v>10741.09</v>
      </c>
    </row>
    <row r="89" spans="1:15" ht="15.75" x14ac:dyDescent="0.25">
      <c r="A89" s="5"/>
      <c r="B89" s="11"/>
      <c r="C89" s="1"/>
      <c r="D89" s="11"/>
      <c r="E89" s="11"/>
      <c r="F89" s="11"/>
    </row>
    <row r="90" spans="1:15" ht="16.5" thickBot="1" x14ac:dyDescent="0.3">
      <c r="A90" s="5"/>
      <c r="B90" s="11"/>
      <c r="C90" s="17" t="s">
        <v>6</v>
      </c>
      <c r="D90" s="12" t="s">
        <v>7</v>
      </c>
      <c r="E90" s="12" t="s">
        <v>8</v>
      </c>
      <c r="F90" s="12" t="s">
        <v>50</v>
      </c>
    </row>
    <row r="91" spans="1:15" ht="16.5" thickBot="1" x14ac:dyDescent="0.3">
      <c r="A91" s="13" t="s">
        <v>47</v>
      </c>
      <c r="B91" s="19"/>
      <c r="C91" s="14" t="s">
        <v>12</v>
      </c>
      <c r="D91" s="16">
        <f>D84+D86+D82+D88</f>
        <v>43625.11</v>
      </c>
      <c r="E91" s="16">
        <f>E84+E86+E82+E88</f>
        <v>6248.46</v>
      </c>
      <c r="F91" s="16">
        <f>F84+F86+F82+F88</f>
        <v>49873.569999999992</v>
      </c>
      <c r="G91" s="20">
        <f>D91+E91</f>
        <v>49873.57</v>
      </c>
    </row>
    <row r="92" spans="1:15" ht="15.75" x14ac:dyDescent="0.25">
      <c r="A92" s="4"/>
      <c r="B92" s="11"/>
      <c r="C92" s="1"/>
      <c r="D92" s="9"/>
      <c r="E92" s="9"/>
      <c r="F92" s="9"/>
    </row>
    <row r="93" spans="1:15" ht="51" x14ac:dyDescent="0.25">
      <c r="A93" s="6" t="s">
        <v>59</v>
      </c>
      <c r="B93" s="40"/>
      <c r="C93" s="1"/>
      <c r="D93" s="9"/>
      <c r="E93" s="9"/>
      <c r="F93" s="9"/>
    </row>
    <row r="94" spans="1:15" ht="15.75" x14ac:dyDescent="0.25">
      <c r="A94" s="3" t="s">
        <v>57</v>
      </c>
      <c r="B94" s="40">
        <v>80</v>
      </c>
      <c r="C94" s="1" t="s">
        <v>49</v>
      </c>
      <c r="D94" s="10">
        <f>N94</f>
        <v>106.02</v>
      </c>
      <c r="E94" s="10">
        <f>O94</f>
        <v>144.84</v>
      </c>
      <c r="F94" s="9"/>
      <c r="H94">
        <v>1.2084999999999999</v>
      </c>
      <c r="I94" s="176">
        <v>92.45</v>
      </c>
      <c r="J94" s="176">
        <v>126.3</v>
      </c>
      <c r="K94" s="198">
        <f>I94/(I94+J94)</f>
        <v>0.42262857142857146</v>
      </c>
      <c r="L94" s="198">
        <f>J94/(I94+J94)</f>
        <v>0.57737142857142854</v>
      </c>
      <c r="M94" s="188">
        <f>'Drenagem trecho 2'!$M$120</f>
        <v>207.59</v>
      </c>
      <c r="N94" s="172">
        <f>TRUNC(H94*K94*M94,2)</f>
        <v>106.02</v>
      </c>
      <c r="O94" s="172">
        <f>TRUNC(H94*L94*M94,2)</f>
        <v>144.84</v>
      </c>
    </row>
    <row r="95" spans="1:15" ht="15.75" x14ac:dyDescent="0.25">
      <c r="A95" s="5"/>
      <c r="B95" s="40"/>
      <c r="C95" s="1"/>
      <c r="D95" s="11">
        <f>TRUNC(B94*D94,2)</f>
        <v>8481.6</v>
      </c>
      <c r="E95" s="11">
        <f>TRUNC(B94*E94,2)</f>
        <v>11587.2</v>
      </c>
      <c r="F95" s="11">
        <f>D95+E95</f>
        <v>20068.800000000003</v>
      </c>
      <c r="I95" s="34"/>
      <c r="J95" s="34"/>
      <c r="K95" s="34"/>
      <c r="L95" s="34"/>
      <c r="M95" s="172"/>
      <c r="N95" s="34"/>
      <c r="O95" s="34"/>
    </row>
    <row r="96" spans="1:15" ht="39" x14ac:dyDescent="0.25">
      <c r="A96" s="42" t="s">
        <v>58</v>
      </c>
      <c r="B96" s="40">
        <v>261.5</v>
      </c>
      <c r="C96" s="1" t="s">
        <v>49</v>
      </c>
      <c r="D96" s="10">
        <f>N96</f>
        <v>231.66</v>
      </c>
      <c r="E96" s="10">
        <f>O96</f>
        <v>22.55</v>
      </c>
      <c r="F96" s="9"/>
      <c r="H96">
        <v>1.2084999999999999</v>
      </c>
      <c r="I96" s="180">
        <v>185.61</v>
      </c>
      <c r="J96" s="180">
        <v>18.07</v>
      </c>
      <c r="K96" s="198">
        <f>I96/(I96+J96)</f>
        <v>0.91128240377062064</v>
      </c>
      <c r="L96" s="198">
        <f>J96/(I96+J96)</f>
        <v>8.8717596229379414E-2</v>
      </c>
      <c r="M96" s="188">
        <f>'Drenagem trecho 2'!$M$122</f>
        <v>210.36</v>
      </c>
      <c r="N96" s="172">
        <f>TRUNC(H96*K96*M96,2)</f>
        <v>231.66</v>
      </c>
      <c r="O96" s="172">
        <f>TRUNC(H96*L96*M96,2)</f>
        <v>22.55</v>
      </c>
    </row>
    <row r="97" spans="1:15" ht="15.75" x14ac:dyDescent="0.25">
      <c r="A97" s="5"/>
      <c r="B97" s="40"/>
      <c r="C97" s="1"/>
      <c r="D97" s="11">
        <f>TRUNC(B96*D96,2)</f>
        <v>60579.09</v>
      </c>
      <c r="E97" s="11">
        <f>TRUNC(B96*E96,2)</f>
        <v>5896.82</v>
      </c>
      <c r="F97" s="11">
        <f>D97+E97</f>
        <v>66475.91</v>
      </c>
      <c r="I97" s="34"/>
      <c r="J97" s="34"/>
      <c r="K97" s="34"/>
      <c r="L97" s="34"/>
      <c r="M97" s="172"/>
      <c r="N97" s="34"/>
      <c r="O97" s="34"/>
    </row>
    <row r="98" spans="1:15" ht="15.75" x14ac:dyDescent="0.25">
      <c r="A98" s="48" t="s">
        <v>119</v>
      </c>
      <c r="B98" s="40">
        <f>((B94+B96)*1.8)*6</f>
        <v>3688.2000000000003</v>
      </c>
      <c r="C98" s="1" t="s">
        <v>60</v>
      </c>
      <c r="D98" s="10">
        <f>N98</f>
        <v>1.57</v>
      </c>
      <c r="E98" s="10">
        <f>O98</f>
        <v>0</v>
      </c>
      <c r="F98" s="9"/>
      <c r="H98">
        <v>1.2084999999999999</v>
      </c>
      <c r="I98" s="176">
        <v>5.0199999999999996</v>
      </c>
      <c r="J98" s="178">
        <v>0</v>
      </c>
      <c r="K98" s="198">
        <f>I98/(I98+J98)</f>
        <v>1</v>
      </c>
      <c r="L98" s="198">
        <f>J98/(I98+J98)</f>
        <v>0</v>
      </c>
      <c r="M98" s="188">
        <f>'Drenagem trecho 2'!$M$124</f>
        <v>1.3</v>
      </c>
      <c r="N98" s="172">
        <f>TRUNC(H98*K98*M98,2)</f>
        <v>1.57</v>
      </c>
      <c r="O98" s="172">
        <f>TRUNC(H98*L98*M98,2)</f>
        <v>0</v>
      </c>
    </row>
    <row r="99" spans="1:15" ht="15.75" x14ac:dyDescent="0.25">
      <c r="A99" s="5"/>
      <c r="B99" s="40"/>
      <c r="C99" s="1"/>
      <c r="D99" s="11">
        <f>TRUNC(B98*D98,2)</f>
        <v>5790.47</v>
      </c>
      <c r="E99" s="11">
        <f>TRUNC(B98*E98,2)</f>
        <v>0</v>
      </c>
      <c r="F99" s="11">
        <f>D99+E99</f>
        <v>5790.47</v>
      </c>
      <c r="I99" s="34"/>
      <c r="J99" s="34"/>
      <c r="K99" s="34"/>
      <c r="L99" s="34"/>
      <c r="M99" s="172"/>
      <c r="N99" s="34"/>
      <c r="O99" s="34"/>
    </row>
    <row r="100" spans="1:15" ht="54" customHeight="1" x14ac:dyDescent="0.2">
      <c r="A100" s="131" t="s">
        <v>115</v>
      </c>
      <c r="B100" s="12">
        <f>B96+B94</f>
        <v>341.5</v>
      </c>
      <c r="C100" s="2" t="s">
        <v>23</v>
      </c>
      <c r="D100" s="10">
        <f>N100</f>
        <v>9.7799999999999994</v>
      </c>
      <c r="E100" s="10">
        <f>O100</f>
        <v>3.23</v>
      </c>
      <c r="F100" s="9"/>
      <c r="H100">
        <v>1.2084999999999999</v>
      </c>
      <c r="I100" s="176">
        <v>4.51</v>
      </c>
      <c r="J100" s="178">
        <v>1.49</v>
      </c>
      <c r="K100" s="198">
        <f>I100/(I100+J100)</f>
        <v>0.75166666666666659</v>
      </c>
      <c r="L100" s="198">
        <f>J100/(I100+J100)</f>
        <v>0.24833333333333332</v>
      </c>
      <c r="M100" s="188">
        <f>'Drenagem trecho 2'!$M$126</f>
        <v>10.77</v>
      </c>
      <c r="N100" s="172">
        <f>TRUNC(H100*K100*M100,2)</f>
        <v>9.7799999999999994</v>
      </c>
      <c r="O100" s="172">
        <f>TRUNC(H100*L100*M100,2)</f>
        <v>3.23</v>
      </c>
    </row>
    <row r="101" spans="1:15" ht="15.75" x14ac:dyDescent="0.25">
      <c r="A101" s="5"/>
      <c r="B101" s="40"/>
      <c r="C101" s="2" t="s">
        <v>12</v>
      </c>
      <c r="D101" s="11">
        <f>TRUNC(B100*D100,2)</f>
        <v>3339.87</v>
      </c>
      <c r="E101" s="11">
        <f>TRUNC(B100*E100,2)</f>
        <v>1103.04</v>
      </c>
      <c r="F101" s="11">
        <f>D101+E101</f>
        <v>4442.91</v>
      </c>
    </row>
    <row r="102" spans="1:15" ht="38.25" x14ac:dyDescent="0.25">
      <c r="A102" s="23" t="s">
        <v>121</v>
      </c>
      <c r="B102" s="40">
        <v>80</v>
      </c>
      <c r="C102" s="2" t="s">
        <v>49</v>
      </c>
      <c r="D102" s="10">
        <f>N102</f>
        <v>154.26</v>
      </c>
      <c r="E102" s="10">
        <f>O102</f>
        <v>115.81</v>
      </c>
      <c r="F102" s="9"/>
      <c r="H102">
        <f>'Drenagem trecho 2'!H128</f>
        <v>1.2084999999999999</v>
      </c>
      <c r="I102">
        <f>'Drenagem trecho 2'!I128</f>
        <v>127.65</v>
      </c>
      <c r="J102">
        <f>'Drenagem trecho 2'!J128</f>
        <v>95.83</v>
      </c>
      <c r="K102">
        <f>'Drenagem trecho 2'!K128</f>
        <v>0.57119205298013243</v>
      </c>
      <c r="L102">
        <f>'Drenagem trecho 2'!L128</f>
        <v>0.42880794701986752</v>
      </c>
      <c r="M102" s="185">
        <f>'Drenagem trecho 2'!M128</f>
        <v>223.48</v>
      </c>
      <c r="N102" s="172">
        <f>TRUNC(H102*K102*M102,2)</f>
        <v>154.26</v>
      </c>
      <c r="O102" s="172">
        <f>TRUNC(H102*L102*M102,2)</f>
        <v>115.81</v>
      </c>
    </row>
    <row r="103" spans="1:15" ht="15.75" x14ac:dyDescent="0.25">
      <c r="A103" s="5"/>
      <c r="B103" s="40"/>
      <c r="C103" s="2"/>
      <c r="D103" s="11">
        <f>TRUNC(B102*D102,2)</f>
        <v>12340.8</v>
      </c>
      <c r="E103" s="11">
        <f>TRUNC(B102*E102,2)</f>
        <v>9264.7999999999993</v>
      </c>
      <c r="F103" s="11">
        <f>D103+E103</f>
        <v>21605.599999999999</v>
      </c>
    </row>
    <row r="104" spans="1:15" ht="15.75" x14ac:dyDescent="0.25">
      <c r="A104" s="48" t="s">
        <v>120</v>
      </c>
      <c r="B104" s="50">
        <v>300</v>
      </c>
      <c r="C104" s="26" t="s">
        <v>116</v>
      </c>
      <c r="D104" s="10">
        <v>35</v>
      </c>
      <c r="E104" s="10">
        <v>10</v>
      </c>
      <c r="F104" s="11"/>
    </row>
    <row r="105" spans="1:15" ht="15.75" x14ac:dyDescent="0.25">
      <c r="A105" s="5" t="s">
        <v>141</v>
      </c>
      <c r="B105" s="40"/>
      <c r="C105" s="2"/>
      <c r="D105" s="11">
        <f>TRUNC(B104*D104,2)</f>
        <v>10500</v>
      </c>
      <c r="E105" s="11">
        <f>TRUNC(B104*E104,2)</f>
        <v>3000</v>
      </c>
      <c r="F105" s="11">
        <f>D105+E105</f>
        <v>13500</v>
      </c>
    </row>
    <row r="106" spans="1:15" ht="15.75" x14ac:dyDescent="0.25">
      <c r="A106" s="5"/>
      <c r="B106" s="40"/>
      <c r="C106" s="2"/>
      <c r="D106" s="11"/>
      <c r="E106" s="11"/>
      <c r="F106" s="11"/>
    </row>
    <row r="107" spans="1:15" ht="15.75" x14ac:dyDescent="0.25">
      <c r="A107" s="5"/>
      <c r="B107" s="11"/>
      <c r="C107" s="1"/>
      <c r="D107" s="11"/>
      <c r="E107" s="11"/>
      <c r="F107" s="11"/>
    </row>
    <row r="108" spans="1:15" ht="16.5" thickBot="1" x14ac:dyDescent="0.3">
      <c r="A108" s="5"/>
      <c r="B108" s="11"/>
      <c r="C108" s="17" t="s">
        <v>6</v>
      </c>
      <c r="D108" s="12" t="s">
        <v>7</v>
      </c>
      <c r="E108" s="12" t="s">
        <v>8</v>
      </c>
      <c r="F108" s="12" t="s">
        <v>50</v>
      </c>
    </row>
    <row r="109" spans="1:15" ht="16.5" thickBot="1" x14ac:dyDescent="0.3">
      <c r="A109" s="13" t="s">
        <v>52</v>
      </c>
      <c r="B109" s="19"/>
      <c r="C109" s="14" t="s">
        <v>12</v>
      </c>
      <c r="D109" s="16">
        <f>D95+D97+D99+D101+D103+D105</f>
        <v>101031.83</v>
      </c>
      <c r="E109" s="16">
        <f>E95+E97+E99+E101+E103+E105</f>
        <v>30851.86</v>
      </c>
      <c r="F109" s="16">
        <f>F95+F97+F99+F101+F103+F105</f>
        <v>131883.69</v>
      </c>
      <c r="G109" s="20">
        <f>D109+E109</f>
        <v>131883.69</v>
      </c>
    </row>
    <row r="110" spans="1:15" ht="15.75" x14ac:dyDescent="0.25">
      <c r="A110" s="5"/>
      <c r="B110" s="11"/>
      <c r="C110" s="1"/>
      <c r="D110" s="9"/>
      <c r="E110" s="9"/>
      <c r="F110" s="9"/>
    </row>
    <row r="111" spans="1:15" ht="15.75" x14ac:dyDescent="0.25">
      <c r="A111" s="6" t="s">
        <v>62</v>
      </c>
      <c r="B111" s="40"/>
      <c r="C111" s="1"/>
      <c r="D111" s="9"/>
      <c r="E111" s="9"/>
      <c r="F111" s="9"/>
    </row>
    <row r="112" spans="1:15" ht="26.25" x14ac:dyDescent="0.25">
      <c r="A112" s="203" t="s">
        <v>122</v>
      </c>
      <c r="B112" s="40">
        <v>32</v>
      </c>
      <c r="C112" s="1" t="s">
        <v>72</v>
      </c>
      <c r="D112" s="10">
        <f>N112</f>
        <v>9.41</v>
      </c>
      <c r="E112" s="10">
        <f>O112</f>
        <v>39.06</v>
      </c>
      <c r="F112" s="9"/>
      <c r="H112">
        <v>1.2084999999999999</v>
      </c>
      <c r="I112" s="174">
        <v>0.2</v>
      </c>
      <c r="J112" s="174">
        <v>0.83</v>
      </c>
      <c r="K112" s="198">
        <f>I112/(I112+J112)</f>
        <v>0.1941747572815534</v>
      </c>
      <c r="L112" s="198">
        <f>J112/(I112+J112)</f>
        <v>0.80582524271844658</v>
      </c>
      <c r="M112" s="188">
        <f>'Drenagem trecho 2'!$M$137</f>
        <v>40.11</v>
      </c>
      <c r="N112" s="172">
        <f>TRUNC(H112*K112*M112,2)</f>
        <v>9.41</v>
      </c>
      <c r="O112" s="172">
        <f>TRUNC(H112*L112*M112,2)</f>
        <v>39.06</v>
      </c>
    </row>
    <row r="113" spans="1:15" ht="15.75" x14ac:dyDescent="0.25">
      <c r="A113" s="6"/>
      <c r="B113" s="40"/>
      <c r="C113" s="1"/>
      <c r="D113" s="11">
        <f>TRUNC(B112*D112,2)</f>
        <v>301.12</v>
      </c>
      <c r="E113" s="11">
        <f>TRUNC(B112*E112,2)</f>
        <v>1249.92</v>
      </c>
      <c r="F113" s="11">
        <f>D113+E113</f>
        <v>1551.04</v>
      </c>
      <c r="I113" s="34"/>
      <c r="J113" s="34"/>
      <c r="K113" s="34"/>
      <c r="L113" s="34"/>
      <c r="M113" s="172"/>
      <c r="N113" s="34"/>
      <c r="O113" s="34"/>
    </row>
    <row r="114" spans="1:15" ht="26.25" x14ac:dyDescent="0.25">
      <c r="A114" s="42" t="s">
        <v>124</v>
      </c>
      <c r="B114" s="40">
        <f>B19*5</f>
        <v>5400</v>
      </c>
      <c r="C114" s="1" t="s">
        <v>61</v>
      </c>
      <c r="D114" s="10">
        <f>N114*0.02</f>
        <v>9.8400000000000001E-2</v>
      </c>
      <c r="E114" s="10">
        <f>O114*0.02</f>
        <v>0.46799999999999997</v>
      </c>
      <c r="F114" s="9"/>
      <c r="H114">
        <v>1.2084999999999999</v>
      </c>
      <c r="I114" s="174">
        <v>0.08</v>
      </c>
      <c r="J114" s="174">
        <v>0.38</v>
      </c>
      <c r="K114" s="198">
        <f>I114/(I114+J114)</f>
        <v>0.17391304347826086</v>
      </c>
      <c r="L114" s="198">
        <f>J114/(I114+J114)</f>
        <v>0.82608695652173914</v>
      </c>
      <c r="M114" s="188">
        <f>'Drenagem trecho 2'!$M$139</f>
        <v>23.44</v>
      </c>
      <c r="N114" s="172">
        <f>TRUNC(H114*K114*M114,2)</f>
        <v>4.92</v>
      </c>
      <c r="O114" s="172">
        <f>TRUNC(H114*L114*M114,2)</f>
        <v>23.4</v>
      </c>
    </row>
    <row r="115" spans="1:15" ht="15.75" x14ac:dyDescent="0.25">
      <c r="A115" s="6"/>
      <c r="B115" s="40"/>
      <c r="C115" s="1"/>
      <c r="D115" s="11">
        <f>TRUNC(B114*D114,2)</f>
        <v>531.36</v>
      </c>
      <c r="E115" s="11">
        <f>TRUNC(B114*E114,2)</f>
        <v>2527.1999999999998</v>
      </c>
      <c r="F115" s="11">
        <f>D115+E115</f>
        <v>3058.56</v>
      </c>
    </row>
    <row r="116" spans="1:15" ht="15.75" x14ac:dyDescent="0.25">
      <c r="A116" s="6"/>
      <c r="B116" s="11"/>
      <c r="C116" s="1"/>
      <c r="D116" s="9"/>
      <c r="E116" s="9"/>
      <c r="F116" s="9"/>
    </row>
    <row r="117" spans="1:15" ht="16.5" thickBot="1" x14ac:dyDescent="0.3">
      <c r="A117" s="6"/>
      <c r="B117" s="11"/>
      <c r="C117" s="17" t="s">
        <v>6</v>
      </c>
      <c r="D117" s="12" t="s">
        <v>7</v>
      </c>
      <c r="E117" s="12" t="s">
        <v>8</v>
      </c>
      <c r="F117" s="12" t="s">
        <v>50</v>
      </c>
    </row>
    <row r="118" spans="1:15" ht="16.5" thickBot="1" x14ac:dyDescent="0.3">
      <c r="A118" s="13" t="s">
        <v>140</v>
      </c>
      <c r="B118" s="19"/>
      <c r="C118" s="14" t="s">
        <v>12</v>
      </c>
      <c r="D118" s="16">
        <f>D113+D115</f>
        <v>832.48</v>
      </c>
      <c r="E118" s="16">
        <f>E113+E115</f>
        <v>3777.12</v>
      </c>
      <c r="F118" s="16">
        <f>F113+F115</f>
        <v>4609.6000000000004</v>
      </c>
      <c r="G118" s="20">
        <f>D118+E118</f>
        <v>4609.6000000000004</v>
      </c>
    </row>
    <row r="119" spans="1:15" ht="16.5" thickBot="1" x14ac:dyDescent="0.3">
      <c r="A119" s="6"/>
      <c r="B119" s="11"/>
      <c r="C119" s="1"/>
      <c r="D119" s="9"/>
      <c r="E119" s="9"/>
      <c r="F119" s="9"/>
    </row>
    <row r="120" spans="1:15" ht="16.5" thickBot="1" x14ac:dyDescent="0.3">
      <c r="A120" s="5"/>
      <c r="B120" s="11"/>
      <c r="C120" s="1"/>
      <c r="D120" s="22" t="s">
        <v>7</v>
      </c>
      <c r="E120" s="22" t="s">
        <v>8</v>
      </c>
      <c r="F120" s="22" t="s">
        <v>50</v>
      </c>
    </row>
    <row r="121" spans="1:15" ht="30" customHeight="1" thickBot="1" x14ac:dyDescent="0.25">
      <c r="A121" s="5"/>
      <c r="B121" s="216" t="s">
        <v>48</v>
      </c>
      <c r="C121" s="217"/>
      <c r="D121" s="21">
        <f>D109+D91+D78+D65+D44+D27+D14+D118</f>
        <v>1261623.17</v>
      </c>
      <c r="E121" s="21">
        <f>E109+E91+E78+E65+E44+E27+E14+E118</f>
        <v>216610.34</v>
      </c>
      <c r="F121" s="21">
        <f>F109+F91+F78+F65+F44+F27+F14+F118</f>
        <v>1478233.51</v>
      </c>
      <c r="G121" s="20">
        <f>D121+E121</f>
        <v>1478233.51</v>
      </c>
    </row>
    <row r="122" spans="1:15" x14ac:dyDescent="0.2">
      <c r="C122" s="39"/>
    </row>
    <row r="123" spans="1:15" x14ac:dyDescent="0.2">
      <c r="C123" s="39"/>
    </row>
    <row r="124" spans="1:15" ht="13.5" thickBot="1" x14ac:dyDescent="0.25">
      <c r="C124" s="39"/>
    </row>
    <row r="125" spans="1:15" ht="15.75" x14ac:dyDescent="0.2">
      <c r="A125" s="152" t="s">
        <v>102</v>
      </c>
      <c r="B125" s="155"/>
      <c r="C125" s="156" t="s">
        <v>95</v>
      </c>
      <c r="D125" s="156" t="s">
        <v>96</v>
      </c>
      <c r="E125" s="156" t="s">
        <v>97</v>
      </c>
      <c r="F125" s="156" t="s">
        <v>101</v>
      </c>
      <c r="G125" s="157" t="s">
        <v>98</v>
      </c>
    </row>
    <row r="126" spans="1:15" ht="13.5" thickBot="1" x14ac:dyDescent="0.25">
      <c r="A126" s="183" t="s">
        <v>129</v>
      </c>
      <c r="B126" s="158"/>
      <c r="C126" s="159"/>
      <c r="D126" s="159"/>
      <c r="E126" s="159"/>
      <c r="F126" s="159"/>
      <c r="G126" s="160"/>
    </row>
    <row r="127" spans="1:15" x14ac:dyDescent="0.2">
      <c r="A127" s="153" t="str">
        <f>A7</f>
        <v xml:space="preserve"> 1. SERVIÇOS INICIAIS</v>
      </c>
      <c r="B127" s="142"/>
      <c r="C127" s="143">
        <f>F14*C128</f>
        <v>7848.3824999999997</v>
      </c>
      <c r="D127" s="143">
        <f>F14*D128</f>
        <v>7848.3824999999997</v>
      </c>
      <c r="E127" s="143">
        <f>F14*E128</f>
        <v>7848.3824999999997</v>
      </c>
      <c r="F127" s="143">
        <f>F14*F128</f>
        <v>7848.3824999999997</v>
      </c>
      <c r="G127" s="154">
        <f t="shared" ref="G127:G142" si="0">C127+D127+E127+F127</f>
        <v>31393.53</v>
      </c>
    </row>
    <row r="128" spans="1:15" ht="13.5" thickBot="1" x14ac:dyDescent="0.25">
      <c r="A128" s="148"/>
      <c r="B128" s="149"/>
      <c r="C128" s="150">
        <v>0.25</v>
      </c>
      <c r="D128" s="150">
        <v>0.25</v>
      </c>
      <c r="E128" s="150">
        <v>0.25</v>
      </c>
      <c r="F128" s="150">
        <v>0.25</v>
      </c>
      <c r="G128" s="151">
        <f t="shared" si="0"/>
        <v>1</v>
      </c>
    </row>
    <row r="129" spans="1:7" x14ac:dyDescent="0.2">
      <c r="A129" s="144" t="str">
        <f>A16</f>
        <v xml:space="preserve"> 2. REMOÇÃO PAVIMENTOS E SINALIZAÇÃO</v>
      </c>
      <c r="B129" s="145"/>
      <c r="C129" s="146">
        <f>F27*C130</f>
        <v>18917.904999999999</v>
      </c>
      <c r="D129" s="146">
        <f>F27*D130</f>
        <v>18917.904999999999</v>
      </c>
      <c r="E129" s="146">
        <f>F27*E130</f>
        <v>18917.904999999999</v>
      </c>
      <c r="F129" s="146">
        <f>F27*F130</f>
        <v>18917.904999999999</v>
      </c>
      <c r="G129" s="147">
        <f t="shared" si="0"/>
        <v>75671.62</v>
      </c>
    </row>
    <row r="130" spans="1:7" ht="13.5" thickBot="1" x14ac:dyDescent="0.25">
      <c r="A130" s="148"/>
      <c r="B130" s="149"/>
      <c r="C130" s="150">
        <v>0.25</v>
      </c>
      <c r="D130" s="150">
        <v>0.25</v>
      </c>
      <c r="E130" s="150">
        <v>0.25</v>
      </c>
      <c r="F130" s="150">
        <v>0.25</v>
      </c>
      <c r="G130" s="151">
        <f t="shared" si="0"/>
        <v>1</v>
      </c>
    </row>
    <row r="131" spans="1:7" x14ac:dyDescent="0.2">
      <c r="A131" s="144" t="str">
        <f>A29</f>
        <v xml:space="preserve"> 3. ESCAVAÇÃO E CONFORMAÇÃO LEITO DE DRENAGEM PARA TUBULAÇÃO E CAIXAS</v>
      </c>
      <c r="B131" s="145"/>
      <c r="C131" s="146">
        <f>F44*C132</f>
        <v>12872.77</v>
      </c>
      <c r="D131" s="146">
        <f>F44*D132</f>
        <v>12872.77</v>
      </c>
      <c r="E131" s="146">
        <f>F44*E132</f>
        <v>12872.77</v>
      </c>
      <c r="F131" s="146">
        <f>F44*F132</f>
        <v>12872.77</v>
      </c>
      <c r="G131" s="147">
        <f t="shared" si="0"/>
        <v>51491.08</v>
      </c>
    </row>
    <row r="132" spans="1:7" ht="13.5" thickBot="1" x14ac:dyDescent="0.25">
      <c r="A132" s="148"/>
      <c r="B132" s="149"/>
      <c r="C132" s="150">
        <v>0.25</v>
      </c>
      <c r="D132" s="150">
        <v>0.25</v>
      </c>
      <c r="E132" s="150">
        <v>0.25</v>
      </c>
      <c r="F132" s="150">
        <v>0.25</v>
      </c>
      <c r="G132" s="151">
        <f t="shared" si="0"/>
        <v>1</v>
      </c>
    </row>
    <row r="133" spans="1:7" x14ac:dyDescent="0.2">
      <c r="A133" s="144" t="str">
        <f>A46</f>
        <v xml:space="preserve"> 4. INSTALAÇÃO DE TUBULAÇÃO E CAIXAS DE DRENAGEM</v>
      </c>
      <c r="B133" s="145"/>
      <c r="C133" s="146">
        <f>F65*C134</f>
        <v>251971.77249999999</v>
      </c>
      <c r="D133" s="146">
        <f>F65*D134</f>
        <v>251971.77249999999</v>
      </c>
      <c r="E133" s="146">
        <f>F65*E134</f>
        <v>251971.77249999999</v>
      </c>
      <c r="F133" s="146">
        <f>F65*F134</f>
        <v>251971.77249999999</v>
      </c>
      <c r="G133" s="147">
        <f t="shared" si="0"/>
        <v>1007887.09</v>
      </c>
    </row>
    <row r="134" spans="1:7" ht="13.5" thickBot="1" x14ac:dyDescent="0.25">
      <c r="A134" s="148"/>
      <c r="B134" s="149"/>
      <c r="C134" s="150">
        <v>0.25</v>
      </c>
      <c r="D134" s="150">
        <v>0.25</v>
      </c>
      <c r="E134" s="150">
        <v>0.25</v>
      </c>
      <c r="F134" s="150">
        <v>0.25</v>
      </c>
      <c r="G134" s="151">
        <f t="shared" si="0"/>
        <v>1</v>
      </c>
    </row>
    <row r="135" spans="1:7" x14ac:dyDescent="0.2">
      <c r="A135" s="144" t="str">
        <f>A67</f>
        <v xml:space="preserve"> 5. REATERRO E COMPACTAÇÃO</v>
      </c>
      <c r="B135" s="145"/>
      <c r="C135" s="146">
        <f>F78*C136</f>
        <v>31355.832499999997</v>
      </c>
      <c r="D135" s="146">
        <f>F78*D136</f>
        <v>31355.832499999997</v>
      </c>
      <c r="E135" s="146">
        <f>F78*E136</f>
        <v>31355.832499999997</v>
      </c>
      <c r="F135" s="146">
        <f>F78*F136</f>
        <v>31355.832499999997</v>
      </c>
      <c r="G135" s="147">
        <f t="shared" si="0"/>
        <v>125423.32999999999</v>
      </c>
    </row>
    <row r="136" spans="1:7" ht="13.5" thickBot="1" x14ac:dyDescent="0.25">
      <c r="A136" s="148"/>
      <c r="B136" s="149"/>
      <c r="C136" s="150">
        <v>0.25</v>
      </c>
      <c r="D136" s="150">
        <v>0.25</v>
      </c>
      <c r="E136" s="150">
        <v>0.25</v>
      </c>
      <c r="F136" s="150">
        <v>0.25</v>
      </c>
      <c r="G136" s="151">
        <f t="shared" si="0"/>
        <v>1</v>
      </c>
    </row>
    <row r="137" spans="1:7" x14ac:dyDescent="0.2">
      <c r="A137" s="144" t="str">
        <f>A80</f>
        <v xml:space="preserve"> 6. POÇO DE VISITA E CAIXA DE LIGAÇÃO</v>
      </c>
      <c r="B137" s="145"/>
      <c r="C137" s="146">
        <f>F91*C138</f>
        <v>12468.392499999998</v>
      </c>
      <c r="D137" s="146">
        <f>F91*D138</f>
        <v>12468.392499999998</v>
      </c>
      <c r="E137" s="146">
        <f>F91*E138</f>
        <v>12468.392499999998</v>
      </c>
      <c r="F137" s="146">
        <f>F91*F138</f>
        <v>12468.392499999998</v>
      </c>
      <c r="G137" s="147">
        <f t="shared" si="0"/>
        <v>49873.569999999992</v>
      </c>
    </row>
    <row r="138" spans="1:7" ht="13.5" thickBot="1" x14ac:dyDescent="0.25">
      <c r="A138" s="148"/>
      <c r="B138" s="149"/>
      <c r="C138" s="150">
        <v>0.25</v>
      </c>
      <c r="D138" s="150">
        <v>0.25</v>
      </c>
      <c r="E138" s="150">
        <v>0.25</v>
      </c>
      <c r="F138" s="150">
        <v>0.25</v>
      </c>
      <c r="G138" s="151">
        <f t="shared" si="0"/>
        <v>1</v>
      </c>
    </row>
    <row r="139" spans="1:7" ht="36" x14ac:dyDescent="0.2">
      <c r="A139" s="144" t="str">
        <f>A93</f>
        <v>7. SERVIÇOS DE DESMONTE DE SOLO DE 3º CATEGORIA (POSSIBILIDADE)                                                       * Caso não nescessário, será suprimido, estipulado em largura de até 2,5 m e altura de 1,0 m para rua do Tanque e entroncamento rua Pain Filho. Será pago por conferência no local.</v>
      </c>
      <c r="B139" s="145"/>
      <c r="C139" s="146">
        <f>F109*C140</f>
        <v>65941.845000000001</v>
      </c>
      <c r="D139" s="146">
        <f>F109*D140</f>
        <v>65941.845000000001</v>
      </c>
      <c r="E139" s="146">
        <f>F109*E140</f>
        <v>0</v>
      </c>
      <c r="F139" s="146">
        <f>F109*F140</f>
        <v>0</v>
      </c>
      <c r="G139" s="147">
        <f t="shared" si="0"/>
        <v>131883.69</v>
      </c>
    </row>
    <row r="140" spans="1:7" ht="13.5" thickBot="1" x14ac:dyDescent="0.25">
      <c r="A140" s="148"/>
      <c r="B140" s="149"/>
      <c r="C140" s="150">
        <v>0.5</v>
      </c>
      <c r="D140" s="150">
        <v>0.5</v>
      </c>
      <c r="E140" s="150">
        <v>0</v>
      </c>
      <c r="F140" s="150">
        <v>0</v>
      </c>
      <c r="G140" s="151">
        <f t="shared" si="0"/>
        <v>1</v>
      </c>
    </row>
    <row r="141" spans="1:7" x14ac:dyDescent="0.2">
      <c r="A141" s="144" t="str">
        <f>A111</f>
        <v>8. SERVIÇOS FINAIS</v>
      </c>
      <c r="B141" s="145"/>
      <c r="C141" s="146">
        <f>F118*C142</f>
        <v>0</v>
      </c>
      <c r="D141" s="146">
        <f>F118*D142</f>
        <v>0</v>
      </c>
      <c r="E141" s="146">
        <f>F118*E142</f>
        <v>2304.8000000000002</v>
      </c>
      <c r="F141" s="146">
        <f>F118*F142</f>
        <v>2304.8000000000002</v>
      </c>
      <c r="G141" s="147">
        <f t="shared" si="0"/>
        <v>4609.6000000000004</v>
      </c>
    </row>
    <row r="142" spans="1:7" ht="13.5" thickBot="1" x14ac:dyDescent="0.25">
      <c r="A142" s="148"/>
      <c r="B142" s="149"/>
      <c r="C142" s="150">
        <v>0</v>
      </c>
      <c r="D142" s="150">
        <v>0</v>
      </c>
      <c r="E142" s="150">
        <v>0.5</v>
      </c>
      <c r="F142" s="150">
        <v>0.5</v>
      </c>
      <c r="G142" s="151">
        <f t="shared" si="0"/>
        <v>1</v>
      </c>
    </row>
    <row r="143" spans="1:7" ht="13.5" thickBot="1" x14ac:dyDescent="0.25">
      <c r="A143" s="161" t="s">
        <v>99</v>
      </c>
      <c r="B143" s="162"/>
      <c r="C143" s="163">
        <f>C127+C129+C131+C133+C135+C137+C139</f>
        <v>401376.9</v>
      </c>
      <c r="D143" s="163">
        <f>D127+D129+D131+D133+D135+D137+D139</f>
        <v>401376.9</v>
      </c>
      <c r="E143" s="163">
        <f>E127+E129+E131+E133+E135+E137+E139</f>
        <v>335435.05499999999</v>
      </c>
      <c r="F143" s="163">
        <f>F127+F129+F131+F133+F135+F137+F139</f>
        <v>335435.05499999999</v>
      </c>
      <c r="G143" s="164"/>
    </row>
    <row r="144" spans="1:7" ht="13.5" thickBot="1" x14ac:dyDescent="0.25">
      <c r="A144" s="153"/>
      <c r="B144" s="142"/>
      <c r="C144" s="165"/>
      <c r="D144" s="165"/>
      <c r="E144" s="165"/>
      <c r="F144" s="165"/>
      <c r="G144" s="169"/>
    </row>
    <row r="145" spans="1:7" ht="13.5" thickBot="1" x14ac:dyDescent="0.25">
      <c r="A145" s="166" t="s">
        <v>100</v>
      </c>
      <c r="B145" s="141"/>
      <c r="C145" s="167">
        <f>C143</f>
        <v>401376.9</v>
      </c>
      <c r="D145" s="167">
        <f>C145+D143</f>
        <v>802753.8</v>
      </c>
      <c r="E145" s="167">
        <f>D145+E143</f>
        <v>1138188.855</v>
      </c>
      <c r="F145" s="167">
        <f>E145+F143</f>
        <v>1473623.91</v>
      </c>
      <c r="G145" s="168">
        <f>G127+G129+G131+G133+G135+G137+G139+G141</f>
        <v>1478233.51</v>
      </c>
    </row>
    <row r="146" spans="1:7" x14ac:dyDescent="0.2">
      <c r="C146" s="39"/>
    </row>
    <row r="147" spans="1:7" x14ac:dyDescent="0.2">
      <c r="A147" s="28"/>
      <c r="B147" s="28"/>
      <c r="C147" s="170"/>
      <c r="D147" s="28"/>
      <c r="E147" s="28"/>
      <c r="F147" s="28"/>
    </row>
    <row r="148" spans="1:7" x14ac:dyDescent="0.2">
      <c r="A148" s="28"/>
      <c r="B148" s="28"/>
      <c r="C148" s="170"/>
      <c r="D148" s="28"/>
      <c r="E148" s="28"/>
      <c r="F148" s="28"/>
    </row>
    <row r="149" spans="1:7" x14ac:dyDescent="0.2">
      <c r="A149" s="28"/>
      <c r="B149" s="28"/>
      <c r="C149" s="170"/>
      <c r="D149" s="28"/>
      <c r="E149" s="28"/>
      <c r="F149" s="28"/>
    </row>
    <row r="150" spans="1:7" x14ac:dyDescent="0.2">
      <c r="A150" s="28"/>
      <c r="B150" s="28"/>
      <c r="C150" s="170"/>
      <c r="D150" s="28"/>
      <c r="E150" s="28"/>
      <c r="F150" s="28"/>
    </row>
    <row r="151" spans="1:7" x14ac:dyDescent="0.2">
      <c r="A151" s="28"/>
      <c r="B151" s="28"/>
      <c r="C151" s="170"/>
      <c r="D151" s="28"/>
      <c r="E151" s="28"/>
      <c r="F151" s="28"/>
    </row>
    <row r="152" spans="1:7" x14ac:dyDescent="0.2">
      <c r="A152" s="28"/>
      <c r="B152" s="28"/>
      <c r="C152" s="170"/>
      <c r="D152" s="28"/>
      <c r="E152" s="28"/>
      <c r="F152" s="28"/>
    </row>
    <row r="153" spans="1:7" x14ac:dyDescent="0.2">
      <c r="A153" s="28"/>
      <c r="B153" s="28"/>
      <c r="C153" s="170"/>
      <c r="D153" s="28"/>
      <c r="E153" s="28"/>
      <c r="F153" s="28"/>
    </row>
    <row r="154" spans="1:7" x14ac:dyDescent="0.2">
      <c r="A154" s="28"/>
      <c r="B154" s="28"/>
      <c r="C154" s="170"/>
      <c r="D154" s="28"/>
      <c r="E154" s="28"/>
      <c r="F154" s="28"/>
    </row>
    <row r="155" spans="1:7" x14ac:dyDescent="0.2">
      <c r="A155" s="28"/>
      <c r="B155" s="28"/>
      <c r="C155" s="170"/>
      <c r="D155" s="28"/>
      <c r="E155" s="28"/>
      <c r="F155" s="28"/>
    </row>
    <row r="156" spans="1:7" x14ac:dyDescent="0.2">
      <c r="A156" s="28"/>
      <c r="B156" s="28"/>
      <c r="C156" s="170"/>
      <c r="D156" s="28"/>
      <c r="E156" s="28"/>
      <c r="F156" s="28"/>
    </row>
    <row r="157" spans="1:7" x14ac:dyDescent="0.2">
      <c r="A157" s="28"/>
      <c r="B157" s="28"/>
      <c r="C157" s="170"/>
      <c r="D157" s="28"/>
      <c r="E157" s="28"/>
      <c r="F157" s="28"/>
    </row>
    <row r="158" spans="1:7" x14ac:dyDescent="0.2">
      <c r="A158" s="28"/>
      <c r="B158" s="28"/>
      <c r="C158" s="170"/>
      <c r="D158" s="28"/>
      <c r="E158" s="28"/>
      <c r="F158" s="28"/>
    </row>
    <row r="159" spans="1:7" x14ac:dyDescent="0.2">
      <c r="A159" s="41"/>
      <c r="C159" s="39"/>
    </row>
    <row r="160" spans="1:7" x14ac:dyDescent="0.2">
      <c r="C160" s="39"/>
    </row>
    <row r="161" spans="1:15" x14ac:dyDescent="0.2">
      <c r="A161" s="214"/>
      <c r="C161" s="39"/>
    </row>
    <row r="162" spans="1:15" ht="13.5" thickBot="1" x14ac:dyDescent="0.25">
      <c r="A162" s="214"/>
      <c r="C162" s="39"/>
    </row>
    <row r="163" spans="1:15" ht="13.5" thickBot="1" x14ac:dyDescent="0.25">
      <c r="A163" s="230" t="s">
        <v>75</v>
      </c>
      <c r="B163" s="231"/>
      <c r="C163" s="231"/>
      <c r="D163" s="231"/>
      <c r="E163" s="231"/>
      <c r="F163" s="232"/>
    </row>
    <row r="164" spans="1:15" ht="15.75" x14ac:dyDescent="0.2">
      <c r="A164" s="44"/>
      <c r="B164" s="45"/>
      <c r="C164" s="46"/>
      <c r="D164" s="45"/>
      <c r="E164" s="45"/>
      <c r="F164" s="47"/>
      <c r="H164" s="12" t="s">
        <v>63</v>
      </c>
      <c r="I164" s="218" t="s">
        <v>109</v>
      </c>
      <c r="J164" s="218"/>
      <c r="K164" s="182"/>
      <c r="L164" s="182"/>
      <c r="M164" s="196"/>
      <c r="N164" s="182"/>
      <c r="O164" s="182"/>
    </row>
    <row r="165" spans="1:15" ht="38.25" x14ac:dyDescent="0.2">
      <c r="A165" s="48" t="s">
        <v>67</v>
      </c>
      <c r="B165" s="38">
        <v>9.1999999999999993</v>
      </c>
      <c r="C165" s="49" t="s">
        <v>61</v>
      </c>
      <c r="D165" s="173">
        <f>N165</f>
        <v>49.31</v>
      </c>
      <c r="E165" s="173">
        <f>O165</f>
        <v>0</v>
      </c>
      <c r="F165" s="47"/>
      <c r="H165">
        <v>1.2084999999999999</v>
      </c>
      <c r="I165" s="172">
        <v>41.37</v>
      </c>
      <c r="J165" s="172">
        <v>0</v>
      </c>
      <c r="K165" s="172">
        <f>I165/(I165+J165)</f>
        <v>1</v>
      </c>
      <c r="L165" s="172">
        <f>J165/(I165+J165)</f>
        <v>0</v>
      </c>
      <c r="M165" s="172">
        <v>40.81</v>
      </c>
      <c r="N165" s="172">
        <f>TRUNC(H165*K165*M165,2)</f>
        <v>49.31</v>
      </c>
      <c r="O165" s="172">
        <f>TRUNC(H165*L165*M165,2)</f>
        <v>0</v>
      </c>
    </row>
    <row r="166" spans="1:15" ht="15.75" x14ac:dyDescent="0.25">
      <c r="A166" s="44"/>
      <c r="B166" s="57"/>
      <c r="C166" s="46"/>
      <c r="D166" s="50">
        <f>TRUNC(B165*D165,2)</f>
        <v>453.65</v>
      </c>
      <c r="E166" s="50">
        <f>TRUNC(B165*E165,2)</f>
        <v>0</v>
      </c>
      <c r="F166" s="51">
        <f>D166+E166</f>
        <v>453.65</v>
      </c>
      <c r="I166" s="28"/>
      <c r="J166" s="28"/>
      <c r="K166" s="28"/>
      <c r="L166" s="28"/>
      <c r="N166" s="28"/>
      <c r="O166" s="28"/>
    </row>
    <row r="167" spans="1:15" ht="26.25" x14ac:dyDescent="0.25">
      <c r="A167" s="48" t="s">
        <v>73</v>
      </c>
      <c r="B167" s="57">
        <v>40</v>
      </c>
      <c r="C167" s="49" t="s">
        <v>74</v>
      </c>
      <c r="D167" s="173">
        <f>N167</f>
        <v>0.27</v>
      </c>
      <c r="E167" s="173">
        <f>O167</f>
        <v>0</v>
      </c>
      <c r="F167" s="51"/>
      <c r="H167">
        <v>1.2084999999999999</v>
      </c>
      <c r="I167" s="35">
        <v>0.19</v>
      </c>
      <c r="J167" s="35">
        <v>0</v>
      </c>
      <c r="K167" s="172">
        <f>I167/(I167+J167)</f>
        <v>1</v>
      </c>
      <c r="L167" s="172">
        <f>J167/(I167+J167)</f>
        <v>0</v>
      </c>
      <c r="M167" s="172">
        <v>0.23</v>
      </c>
      <c r="N167" s="172">
        <f>TRUNC(H167*K167*M167,2)</f>
        <v>0.27</v>
      </c>
      <c r="O167" s="172">
        <f>TRUNC(H167*L167*M167,2)</f>
        <v>0</v>
      </c>
    </row>
    <row r="168" spans="1:15" ht="15.75" x14ac:dyDescent="0.25">
      <c r="A168" s="44"/>
      <c r="B168" s="57"/>
      <c r="C168" s="46"/>
      <c r="D168" s="50">
        <f>TRUNC(B167*D167,2)</f>
        <v>10.8</v>
      </c>
      <c r="E168" s="50">
        <f>TRUNC(B167*E167,2)</f>
        <v>0</v>
      </c>
      <c r="F168" s="51">
        <f>D168+E168</f>
        <v>10.8</v>
      </c>
      <c r="I168" s="28"/>
      <c r="J168" s="28"/>
      <c r="K168" s="28"/>
      <c r="L168" s="28"/>
      <c r="N168" s="28"/>
      <c r="O168" s="28"/>
    </row>
    <row r="169" spans="1:15" x14ac:dyDescent="0.2">
      <c r="A169" s="197" t="s">
        <v>71</v>
      </c>
      <c r="B169" s="57">
        <v>3.8</v>
      </c>
      <c r="C169" s="49" t="s">
        <v>72</v>
      </c>
      <c r="D169" s="173">
        <f>N169</f>
        <v>2.5099999999999998</v>
      </c>
      <c r="E169" s="173">
        <f>O169</f>
        <v>31.25</v>
      </c>
      <c r="F169" s="47"/>
      <c r="H169">
        <v>1.2084999999999999</v>
      </c>
      <c r="I169" s="35">
        <v>2.06</v>
      </c>
      <c r="J169" s="35">
        <v>25.64</v>
      </c>
      <c r="K169" s="172">
        <f>I169/(I169+J169)</f>
        <v>7.436823104693141E-2</v>
      </c>
      <c r="L169" s="172">
        <f>J169/(I169+J169)</f>
        <v>0.92563176895306865</v>
      </c>
      <c r="M169" s="172">
        <v>27.94</v>
      </c>
      <c r="N169" s="172">
        <f>TRUNC(H169*K169*M169,2)</f>
        <v>2.5099999999999998</v>
      </c>
      <c r="O169" s="172">
        <f>TRUNC(H169*L169*M169,2)</f>
        <v>31.25</v>
      </c>
    </row>
    <row r="170" spans="1:15" ht="15.75" x14ac:dyDescent="0.25">
      <c r="A170" s="44"/>
      <c r="B170" s="57"/>
      <c r="C170" s="49"/>
      <c r="D170" s="50">
        <f>TRUNC(B169*D169,2)</f>
        <v>9.5299999999999994</v>
      </c>
      <c r="E170" s="50">
        <f>TRUNC(B169*E169,2)</f>
        <v>118.75</v>
      </c>
      <c r="F170" s="51">
        <f>D170+E170</f>
        <v>128.28</v>
      </c>
      <c r="I170" s="28"/>
      <c r="J170" s="28"/>
      <c r="K170" s="28"/>
      <c r="L170" s="28"/>
      <c r="N170" s="28"/>
      <c r="O170" s="28"/>
    </row>
    <row r="171" spans="1:15" ht="38.25" x14ac:dyDescent="0.2">
      <c r="A171" s="76" t="s">
        <v>76</v>
      </c>
      <c r="B171" s="38">
        <v>0.8</v>
      </c>
      <c r="C171" s="77" t="s">
        <v>49</v>
      </c>
      <c r="D171" s="173">
        <f>N171</f>
        <v>807.1</v>
      </c>
      <c r="E171" s="173">
        <f>O171</f>
        <v>48.13</v>
      </c>
      <c r="F171" s="78"/>
      <c r="H171">
        <v>1.2084999999999999</v>
      </c>
      <c r="I171" s="35">
        <v>673.2</v>
      </c>
      <c r="J171" s="35">
        <v>40.15</v>
      </c>
      <c r="K171" s="172">
        <f>I171/(I171+J171)</f>
        <v>0.94371626831148814</v>
      </c>
      <c r="L171" s="172">
        <f>J171/(I171+J171)</f>
        <v>5.6283731688511945E-2</v>
      </c>
      <c r="M171" s="172">
        <v>707.69</v>
      </c>
      <c r="N171" s="172">
        <f>TRUNC(H171*K171*M171,2)</f>
        <v>807.1</v>
      </c>
      <c r="O171" s="172">
        <f>TRUNC(H171*L171*M171,2)</f>
        <v>48.13</v>
      </c>
    </row>
    <row r="172" spans="1:15" ht="15.75" x14ac:dyDescent="0.25">
      <c r="A172" s="79"/>
      <c r="B172" s="38"/>
      <c r="C172" s="80"/>
      <c r="D172" s="25">
        <f>TRUNC(B171*D171,2)</f>
        <v>645.67999999999995</v>
      </c>
      <c r="E172" s="25">
        <f>TRUNC(B171*E171,2)</f>
        <v>38.5</v>
      </c>
      <c r="F172" s="81">
        <f>D172+E172</f>
        <v>684.18</v>
      </c>
      <c r="I172" s="28"/>
      <c r="J172" s="28"/>
      <c r="K172" s="28"/>
      <c r="L172" s="28"/>
      <c r="N172" s="28"/>
      <c r="O172" s="28"/>
    </row>
    <row r="173" spans="1:15" ht="25.5" x14ac:dyDescent="0.2">
      <c r="A173" s="48" t="s">
        <v>70</v>
      </c>
      <c r="B173" s="57">
        <v>7.4</v>
      </c>
      <c r="C173" s="49" t="s">
        <v>61</v>
      </c>
      <c r="D173" s="173">
        <f>N173</f>
        <v>28.13</v>
      </c>
      <c r="E173" s="173">
        <f>O173</f>
        <v>49.66</v>
      </c>
      <c r="F173" s="47"/>
      <c r="H173">
        <v>1.2084999999999999</v>
      </c>
      <c r="I173" s="35">
        <v>23.29</v>
      </c>
      <c r="J173" s="35">
        <v>41.11</v>
      </c>
      <c r="K173" s="172">
        <f>I173/(I173+J173)</f>
        <v>0.36164596273291921</v>
      </c>
      <c r="L173" s="172">
        <f>J173/(I173+J173)</f>
        <v>0.63835403726708073</v>
      </c>
      <c r="M173" s="172">
        <v>64.38</v>
      </c>
      <c r="N173" s="172">
        <f>TRUNC(H173*K173*M173,2)</f>
        <v>28.13</v>
      </c>
      <c r="O173" s="172">
        <f>TRUNC(H173*L173*M173,2)</f>
        <v>49.66</v>
      </c>
    </row>
    <row r="174" spans="1:15" ht="15.75" x14ac:dyDescent="0.25">
      <c r="A174" s="44"/>
      <c r="B174" s="57"/>
      <c r="C174" s="46"/>
      <c r="D174" s="50">
        <f>TRUNC(B173*D173,2)</f>
        <v>208.16</v>
      </c>
      <c r="E174" s="50">
        <f>TRUNC(B173*E173,2)</f>
        <v>367.48</v>
      </c>
      <c r="F174" s="51">
        <f>D174+E174</f>
        <v>575.64</v>
      </c>
      <c r="I174" s="28"/>
      <c r="J174" s="28"/>
      <c r="K174" s="28"/>
      <c r="L174" s="28"/>
      <c r="N174" s="28"/>
      <c r="O174" s="28"/>
    </row>
    <row r="175" spans="1:15" ht="38.25" x14ac:dyDescent="0.2">
      <c r="A175" s="48" t="s">
        <v>68</v>
      </c>
      <c r="B175" s="57">
        <v>5</v>
      </c>
      <c r="C175" s="49" t="s">
        <v>69</v>
      </c>
      <c r="D175" s="173">
        <f>N175</f>
        <v>12.71</v>
      </c>
      <c r="E175" s="173">
        <f>O175</f>
        <v>0</v>
      </c>
      <c r="F175" s="47"/>
      <c r="H175">
        <v>1.2084999999999999</v>
      </c>
      <c r="I175" s="35">
        <v>6.48</v>
      </c>
      <c r="J175" s="35">
        <v>0</v>
      </c>
      <c r="K175" s="172">
        <f>I175/(I175+J175)</f>
        <v>1</v>
      </c>
      <c r="L175" s="172">
        <f>J175/(I175+J175)</f>
        <v>0</v>
      </c>
      <c r="M175" s="172">
        <v>10.52</v>
      </c>
      <c r="N175" s="172">
        <f>TRUNC(H175*K175*M175,2)</f>
        <v>12.71</v>
      </c>
      <c r="O175" s="172">
        <f>TRUNC(H175*L175*M175,2)</f>
        <v>0</v>
      </c>
    </row>
    <row r="176" spans="1:15" ht="16.5" thickBot="1" x14ac:dyDescent="0.3">
      <c r="A176" s="52"/>
      <c r="B176" s="53"/>
      <c r="C176" s="54"/>
      <c r="D176" s="55">
        <f>TRUNC(B175*D175,2)</f>
        <v>63.55</v>
      </c>
      <c r="E176" s="55">
        <f>TRUNC(B175*E175,2)</f>
        <v>0</v>
      </c>
      <c r="F176" s="56">
        <f>D176+E176</f>
        <v>63.55</v>
      </c>
      <c r="I176" s="28"/>
      <c r="J176" s="28"/>
      <c r="K176" s="28"/>
      <c r="L176" s="28"/>
      <c r="N176" s="28"/>
      <c r="O176" s="28"/>
    </row>
    <row r="177" spans="1:15" ht="13.5" thickBot="1" x14ac:dyDescent="0.25">
      <c r="C177" s="39"/>
      <c r="I177" s="28"/>
      <c r="J177" s="28"/>
      <c r="K177" s="28"/>
      <c r="L177" s="28"/>
      <c r="N177" s="28"/>
      <c r="O177" s="28"/>
    </row>
    <row r="178" spans="1:15" ht="16.5" thickBot="1" x14ac:dyDescent="0.3">
      <c r="C178" s="39"/>
      <c r="D178" s="64">
        <f>D176+D174+D172+D170+D168+D166</f>
        <v>1391.37</v>
      </c>
      <c r="E178" s="65">
        <f>E176+E174+E172+E170+E168+E166</f>
        <v>524.73</v>
      </c>
      <c r="F178" s="66">
        <f>F176+F174+F172+F170+F168+F166</f>
        <v>1916.1</v>
      </c>
      <c r="I178" s="28"/>
      <c r="J178" s="28"/>
      <c r="K178" s="28"/>
      <c r="L178" s="28"/>
      <c r="N178" s="28"/>
      <c r="O178" s="28"/>
    </row>
    <row r="179" spans="1:15" x14ac:dyDescent="0.2">
      <c r="C179" s="39"/>
      <c r="I179" s="28"/>
      <c r="J179" s="28"/>
      <c r="K179" s="28"/>
      <c r="L179" s="28"/>
      <c r="N179" s="28"/>
      <c r="O179" s="28"/>
    </row>
    <row r="180" spans="1:15" ht="13.5" thickBot="1" x14ac:dyDescent="0.25">
      <c r="C180" s="39"/>
      <c r="I180" s="28"/>
      <c r="J180" s="28"/>
      <c r="K180" s="28"/>
      <c r="L180" s="28"/>
      <c r="N180" s="28"/>
      <c r="O180" s="28"/>
    </row>
    <row r="181" spans="1:15" ht="30.75" customHeight="1" thickBot="1" x14ac:dyDescent="0.3">
      <c r="A181" s="223" t="s">
        <v>112</v>
      </c>
      <c r="B181" s="224"/>
      <c r="C181" s="224"/>
      <c r="D181" s="224"/>
      <c r="E181" s="224"/>
      <c r="F181" s="225"/>
      <c r="I181" s="28"/>
      <c r="J181" s="28"/>
      <c r="K181" s="28"/>
      <c r="L181" s="28"/>
      <c r="N181" s="28"/>
      <c r="O181" s="28"/>
    </row>
    <row r="182" spans="1:15" ht="38.25" x14ac:dyDescent="0.2">
      <c r="A182" s="48" t="s">
        <v>67</v>
      </c>
      <c r="B182" s="57">
        <v>4.2</v>
      </c>
      <c r="C182" s="49" t="s">
        <v>61</v>
      </c>
      <c r="D182" s="173">
        <f>N182</f>
        <v>49.31</v>
      </c>
      <c r="E182" s="173">
        <f>O182</f>
        <v>0</v>
      </c>
      <c r="F182" s="47"/>
      <c r="H182">
        <v>1.2084999999999999</v>
      </c>
      <c r="I182" s="172">
        <v>41.37</v>
      </c>
      <c r="J182" s="172">
        <v>0</v>
      </c>
      <c r="K182" s="172">
        <f>I182/(I182+J182)</f>
        <v>1</v>
      </c>
      <c r="L182" s="172">
        <f>J182/(I182+J182)</f>
        <v>0</v>
      </c>
      <c r="M182" s="172">
        <f>M165</f>
        <v>40.81</v>
      </c>
      <c r="N182" s="172">
        <f>TRUNC(H182*K182*M182,2)</f>
        <v>49.31</v>
      </c>
      <c r="O182" s="172">
        <f>TRUNC(H182*L182*M182,2)</f>
        <v>0</v>
      </c>
    </row>
    <row r="183" spans="1:15" ht="15.75" x14ac:dyDescent="0.25">
      <c r="A183" s="44"/>
      <c r="B183" s="57"/>
      <c r="C183" s="46"/>
      <c r="D183" s="50">
        <f>TRUNC(B182*D182,2)</f>
        <v>207.1</v>
      </c>
      <c r="E183" s="50">
        <f>TRUNC(B182*E182,2)</f>
        <v>0</v>
      </c>
      <c r="F183" s="51">
        <f>D183+E183</f>
        <v>207.1</v>
      </c>
      <c r="I183" s="28"/>
      <c r="J183" s="28"/>
      <c r="K183" s="28"/>
      <c r="L183" s="28"/>
      <c r="N183" s="28"/>
      <c r="O183" s="28"/>
    </row>
    <row r="184" spans="1:15" ht="26.25" x14ac:dyDescent="0.25">
      <c r="A184" s="48" t="s">
        <v>77</v>
      </c>
      <c r="B184" s="57">
        <v>12</v>
      </c>
      <c r="C184" s="49" t="s">
        <v>74</v>
      </c>
      <c r="D184" s="173">
        <f>N184</f>
        <v>0.27</v>
      </c>
      <c r="E184" s="173">
        <f>O184</f>
        <v>0</v>
      </c>
      <c r="F184" s="51"/>
      <c r="H184">
        <v>1.2084999999999999</v>
      </c>
      <c r="I184" s="35">
        <v>0.19</v>
      </c>
      <c r="J184" s="35">
        <v>0</v>
      </c>
      <c r="K184" s="172">
        <f>I184/(I184+J184)</f>
        <v>1</v>
      </c>
      <c r="L184" s="172">
        <f>J184/(I184+J184)</f>
        <v>0</v>
      </c>
      <c r="M184" s="172">
        <f>M167</f>
        <v>0.23</v>
      </c>
      <c r="N184" s="172">
        <f>TRUNC(H184*K184*M184,2)</f>
        <v>0.27</v>
      </c>
      <c r="O184" s="172">
        <f>TRUNC(H184*L184*M184,2)</f>
        <v>0</v>
      </c>
    </row>
    <row r="185" spans="1:15" ht="15.75" x14ac:dyDescent="0.25">
      <c r="A185" s="44"/>
      <c r="B185" s="57"/>
      <c r="C185" s="46"/>
      <c r="D185" s="50">
        <f>TRUNC(B184*D184,2)</f>
        <v>3.24</v>
      </c>
      <c r="E185" s="50">
        <f>TRUNC(B184*E184,2)</f>
        <v>0</v>
      </c>
      <c r="F185" s="51">
        <f>D185+E185</f>
        <v>3.24</v>
      </c>
      <c r="I185" s="28"/>
      <c r="J185" s="28"/>
      <c r="K185" s="28"/>
      <c r="L185" s="28"/>
      <c r="N185" s="28"/>
      <c r="O185" s="28"/>
    </row>
    <row r="186" spans="1:15" x14ac:dyDescent="0.2">
      <c r="A186" s="44" t="s">
        <v>71</v>
      </c>
      <c r="B186" s="57">
        <v>2</v>
      </c>
      <c r="C186" s="49" t="s">
        <v>72</v>
      </c>
      <c r="D186" s="173">
        <f>N186</f>
        <v>2.5099999999999998</v>
      </c>
      <c r="E186" s="173">
        <f>O186</f>
        <v>31.25</v>
      </c>
      <c r="F186" s="47"/>
      <c r="H186">
        <v>1.2084999999999999</v>
      </c>
      <c r="I186" s="35">
        <v>2.06</v>
      </c>
      <c r="J186" s="35">
        <v>25.64</v>
      </c>
      <c r="K186" s="172">
        <f>I186/(I186+J186)</f>
        <v>7.436823104693141E-2</v>
      </c>
      <c r="L186" s="172">
        <f>J186/(I186+J186)</f>
        <v>0.92563176895306865</v>
      </c>
      <c r="M186" s="172">
        <f>M169</f>
        <v>27.94</v>
      </c>
      <c r="N186" s="172">
        <f>TRUNC(H186*K186*M186,2)</f>
        <v>2.5099999999999998</v>
      </c>
      <c r="O186" s="172">
        <f>TRUNC(H186*L186*M186,2)</f>
        <v>31.25</v>
      </c>
    </row>
    <row r="187" spans="1:15" ht="15.75" x14ac:dyDescent="0.25">
      <c r="A187" s="44"/>
      <c r="B187" s="57"/>
      <c r="C187" s="49"/>
      <c r="D187" s="50">
        <f>TRUNC(B186*D186,2)</f>
        <v>5.0199999999999996</v>
      </c>
      <c r="E187" s="50">
        <f>TRUNC(B186*E186,2)</f>
        <v>62.5</v>
      </c>
      <c r="F187" s="51">
        <f>D187+E187</f>
        <v>67.52</v>
      </c>
      <c r="I187" s="28"/>
      <c r="J187" s="28"/>
      <c r="K187" s="28"/>
      <c r="L187" s="28"/>
      <c r="N187" s="28"/>
      <c r="O187" s="28"/>
    </row>
    <row r="188" spans="1:15" ht="38.25" x14ac:dyDescent="0.2">
      <c r="A188" s="76" t="s">
        <v>76</v>
      </c>
      <c r="B188" s="38">
        <v>1.1499999999999999</v>
      </c>
      <c r="C188" s="77" t="s">
        <v>49</v>
      </c>
      <c r="D188" s="173">
        <f>N188</f>
        <v>807.1</v>
      </c>
      <c r="E188" s="173">
        <f>O188</f>
        <v>48.13</v>
      </c>
      <c r="F188" s="78"/>
      <c r="H188">
        <v>1.2084999999999999</v>
      </c>
      <c r="I188" s="35">
        <v>673.2</v>
      </c>
      <c r="J188" s="35">
        <v>40.15</v>
      </c>
      <c r="K188" s="172">
        <f>I188/(I188+J188)</f>
        <v>0.94371626831148814</v>
      </c>
      <c r="L188" s="172">
        <f>J188/(I188+J188)</f>
        <v>5.6283731688511945E-2</v>
      </c>
      <c r="M188" s="172">
        <f>M171</f>
        <v>707.69</v>
      </c>
      <c r="N188" s="172">
        <f>TRUNC(H188*K188*M188,2)</f>
        <v>807.1</v>
      </c>
      <c r="O188" s="172">
        <f>TRUNC(H188*L188*M188,2)</f>
        <v>48.13</v>
      </c>
    </row>
    <row r="189" spans="1:15" ht="15.75" x14ac:dyDescent="0.25">
      <c r="A189" s="79"/>
      <c r="B189" s="38"/>
      <c r="C189" s="80"/>
      <c r="D189" s="25">
        <f>TRUNC(B188*D188,2)</f>
        <v>928.16</v>
      </c>
      <c r="E189" s="25">
        <f>TRUNC(B188*E188,2)</f>
        <v>55.34</v>
      </c>
      <c r="F189" s="81">
        <f>D189+E189</f>
        <v>983.5</v>
      </c>
      <c r="I189" s="28"/>
      <c r="J189" s="28"/>
      <c r="K189" s="28"/>
      <c r="L189" s="28"/>
      <c r="N189" s="28"/>
      <c r="O189" s="28"/>
    </row>
    <row r="190" spans="1:15" ht="25.5" x14ac:dyDescent="0.2">
      <c r="A190" s="48" t="s">
        <v>70</v>
      </c>
      <c r="B190" s="57">
        <v>2</v>
      </c>
      <c r="C190" s="49" t="s">
        <v>61</v>
      </c>
      <c r="D190" s="173">
        <f>N190</f>
        <v>28.13</v>
      </c>
      <c r="E190" s="173">
        <f>O190</f>
        <v>49.66</v>
      </c>
      <c r="F190" s="47"/>
      <c r="H190">
        <v>1.2084999999999999</v>
      </c>
      <c r="I190" s="35">
        <v>23.29</v>
      </c>
      <c r="J190" s="35">
        <v>41.11</v>
      </c>
      <c r="K190" s="172">
        <f>I190/(I190+J190)</f>
        <v>0.36164596273291921</v>
      </c>
      <c r="L190" s="172">
        <f>J190/(I190+J190)</f>
        <v>0.63835403726708073</v>
      </c>
      <c r="M190" s="172">
        <f>M173</f>
        <v>64.38</v>
      </c>
      <c r="N190" s="172">
        <f>TRUNC(H190*K190*M190,2)</f>
        <v>28.13</v>
      </c>
      <c r="O190" s="172">
        <f>TRUNC(H190*L190*M190,2)</f>
        <v>49.66</v>
      </c>
    </row>
    <row r="191" spans="1:15" ht="15.75" x14ac:dyDescent="0.25">
      <c r="A191" s="44"/>
      <c r="B191" s="57"/>
      <c r="C191" s="46"/>
      <c r="D191" s="50">
        <f>TRUNC(B190*D190,2)</f>
        <v>56.26</v>
      </c>
      <c r="E191" s="50">
        <f>TRUNC(B190*E190,2)</f>
        <v>99.32</v>
      </c>
      <c r="F191" s="51">
        <f>D191+E191</f>
        <v>155.57999999999998</v>
      </c>
      <c r="I191" s="28"/>
      <c r="J191" s="28"/>
      <c r="K191" s="28"/>
      <c r="L191" s="28"/>
      <c r="N191" s="28"/>
      <c r="O191" s="28"/>
    </row>
    <row r="192" spans="1:15" ht="38.25" x14ac:dyDescent="0.2">
      <c r="A192" s="48" t="s">
        <v>68</v>
      </c>
      <c r="B192" s="57">
        <v>6</v>
      </c>
      <c r="C192" s="49" t="s">
        <v>69</v>
      </c>
      <c r="D192" s="173">
        <f>N192</f>
        <v>12.71</v>
      </c>
      <c r="E192" s="173">
        <f>O192</f>
        <v>0</v>
      </c>
      <c r="F192" s="47"/>
      <c r="H192">
        <v>1.2084999999999999</v>
      </c>
      <c r="I192" s="35">
        <v>6.48</v>
      </c>
      <c r="J192" s="35">
        <v>0</v>
      </c>
      <c r="K192" s="172">
        <f>I192/(I192+J192)</f>
        <v>1</v>
      </c>
      <c r="L192" s="172">
        <f>J192/(I192+J192)</f>
        <v>0</v>
      </c>
      <c r="M192" s="172">
        <f>M175</f>
        <v>10.52</v>
      </c>
      <c r="N192" s="172">
        <f>TRUNC(H192*K192*M192,2)</f>
        <v>12.71</v>
      </c>
      <c r="O192" s="172">
        <f>TRUNC(H192*L192*M192,2)</f>
        <v>0</v>
      </c>
    </row>
    <row r="193" spans="1:15" ht="16.5" thickBot="1" x14ac:dyDescent="0.3">
      <c r="A193" s="52"/>
      <c r="B193" s="53"/>
      <c r="C193" s="54"/>
      <c r="D193" s="55">
        <f>TRUNC(B192*D192,2)</f>
        <v>76.260000000000005</v>
      </c>
      <c r="E193" s="55">
        <f>TRUNC(B192*E192,2)</f>
        <v>0</v>
      </c>
      <c r="F193" s="56">
        <f>D193+E193</f>
        <v>76.260000000000005</v>
      </c>
      <c r="I193" s="28"/>
      <c r="J193" s="28"/>
      <c r="K193" s="28"/>
      <c r="L193" s="28"/>
      <c r="N193" s="28"/>
      <c r="O193" s="28"/>
    </row>
    <row r="194" spans="1:15" ht="13.5" thickBot="1" x14ac:dyDescent="0.25">
      <c r="C194" s="39"/>
      <c r="I194" s="28"/>
      <c r="J194" s="28"/>
      <c r="K194" s="28"/>
      <c r="L194" s="28"/>
      <c r="N194" s="28"/>
      <c r="O194" s="28"/>
    </row>
    <row r="195" spans="1:15" ht="16.5" thickBot="1" x14ac:dyDescent="0.3">
      <c r="C195" s="39"/>
      <c r="D195" s="70">
        <f>D193+D191+D189+D187+D185+D183</f>
        <v>1276.04</v>
      </c>
      <c r="E195" s="71">
        <f>E193+E191+E189+E187+E185+E183</f>
        <v>217.16</v>
      </c>
      <c r="F195" s="72">
        <f>F193+F191+F189+F187+F185+F183</f>
        <v>1493.1999999999998</v>
      </c>
      <c r="I195" s="28"/>
      <c r="J195" s="28"/>
      <c r="K195" s="28"/>
      <c r="L195" s="28"/>
      <c r="N195" s="28"/>
      <c r="O195" s="28"/>
    </row>
    <row r="196" spans="1:15" ht="15.75" x14ac:dyDescent="0.25">
      <c r="C196" s="39"/>
      <c r="D196" s="50"/>
      <c r="E196" s="50"/>
      <c r="F196" s="50"/>
      <c r="I196" s="28"/>
      <c r="J196" s="28"/>
      <c r="K196" s="28"/>
      <c r="L196" s="28"/>
      <c r="N196" s="28"/>
      <c r="O196" s="28"/>
    </row>
    <row r="197" spans="1:15" ht="13.5" thickBot="1" x14ac:dyDescent="0.25">
      <c r="C197" s="39"/>
      <c r="I197" s="28"/>
      <c r="J197" s="28"/>
      <c r="K197" s="28"/>
      <c r="L197" s="28"/>
      <c r="N197" s="28"/>
      <c r="O197" s="28"/>
    </row>
    <row r="198" spans="1:15" ht="32.25" customHeight="1" thickBot="1" x14ac:dyDescent="0.3">
      <c r="A198" s="226" t="s">
        <v>113</v>
      </c>
      <c r="B198" s="227"/>
      <c r="C198" s="227"/>
      <c r="D198" s="227"/>
      <c r="E198" s="227"/>
      <c r="F198" s="228"/>
      <c r="I198" s="28"/>
      <c r="J198" s="28"/>
      <c r="K198" s="28"/>
      <c r="L198" s="28"/>
      <c r="N198" s="28"/>
      <c r="O198" s="28"/>
    </row>
    <row r="199" spans="1:15" ht="38.25" x14ac:dyDescent="0.2">
      <c r="A199" s="48" t="s">
        <v>67</v>
      </c>
      <c r="B199" s="57">
        <v>4.2</v>
      </c>
      <c r="C199" s="49" t="s">
        <v>61</v>
      </c>
      <c r="D199" s="173">
        <f>N199</f>
        <v>49.31</v>
      </c>
      <c r="E199" s="173">
        <f>O199</f>
        <v>0</v>
      </c>
      <c r="F199" s="47"/>
      <c r="H199">
        <v>1.2084999999999999</v>
      </c>
      <c r="I199" s="172">
        <v>41.37</v>
      </c>
      <c r="J199" s="172">
        <v>0</v>
      </c>
      <c r="K199" s="172">
        <f>I199/(I199+J199)</f>
        <v>1</v>
      </c>
      <c r="L199" s="172">
        <f>J199/(I199+J199)</f>
        <v>0</v>
      </c>
      <c r="M199" s="172">
        <f>M182</f>
        <v>40.81</v>
      </c>
      <c r="N199" s="172">
        <f>TRUNC(H199*K199*M199,2)</f>
        <v>49.31</v>
      </c>
      <c r="O199" s="172">
        <f>TRUNC(H199*L199*M199,2)</f>
        <v>0</v>
      </c>
    </row>
    <row r="200" spans="1:15" ht="15.75" x14ac:dyDescent="0.25">
      <c r="A200" s="44"/>
      <c r="B200" s="57"/>
      <c r="C200" s="46"/>
      <c r="D200" s="50">
        <f>TRUNC(B199*D199,2)</f>
        <v>207.1</v>
      </c>
      <c r="E200" s="50">
        <f>TRUNC(B199*E199,2)</f>
        <v>0</v>
      </c>
      <c r="F200" s="51">
        <f>D200+E200</f>
        <v>207.1</v>
      </c>
      <c r="I200" s="28"/>
      <c r="J200" s="28"/>
      <c r="K200" s="28"/>
      <c r="L200" s="28"/>
      <c r="N200" s="28"/>
      <c r="O200" s="28"/>
    </row>
    <row r="201" spans="1:15" ht="26.25" x14ac:dyDescent="0.25">
      <c r="A201" s="48" t="s">
        <v>77</v>
      </c>
      <c r="B201" s="57">
        <v>12</v>
      </c>
      <c r="C201" s="49" t="s">
        <v>74</v>
      </c>
      <c r="D201" s="173">
        <f>N201</f>
        <v>0.27</v>
      </c>
      <c r="E201" s="173">
        <f>O201</f>
        <v>0</v>
      </c>
      <c r="F201" s="51"/>
      <c r="H201">
        <v>1.2084999999999999</v>
      </c>
      <c r="I201" s="35">
        <v>0.19</v>
      </c>
      <c r="J201" s="35">
        <v>0</v>
      </c>
      <c r="K201" s="172">
        <f>I201/(I201+J201)</f>
        <v>1</v>
      </c>
      <c r="L201" s="172">
        <f>J201/(I201+J201)</f>
        <v>0</v>
      </c>
      <c r="M201" s="172">
        <f>M184</f>
        <v>0.23</v>
      </c>
      <c r="N201" s="172">
        <f>TRUNC(H201*K201*M201,2)</f>
        <v>0.27</v>
      </c>
      <c r="O201" s="172">
        <f>TRUNC(H201*L201*M201,2)</f>
        <v>0</v>
      </c>
    </row>
    <row r="202" spans="1:15" ht="15.75" x14ac:dyDescent="0.25">
      <c r="A202" s="44"/>
      <c r="B202" s="57"/>
      <c r="C202" s="46"/>
      <c r="D202" s="50">
        <f>TRUNC(B201*D201,2)</f>
        <v>3.24</v>
      </c>
      <c r="E202" s="50">
        <f>TRUNC(B201*E201,2)</f>
        <v>0</v>
      </c>
      <c r="F202" s="51">
        <f>D202+E202</f>
        <v>3.24</v>
      </c>
      <c r="I202" s="28"/>
      <c r="J202" s="28"/>
      <c r="K202" s="28"/>
      <c r="L202" s="28"/>
      <c r="N202" s="28"/>
      <c r="O202" s="28"/>
    </row>
    <row r="203" spans="1:15" ht="15" x14ac:dyDescent="0.2">
      <c r="A203" s="197" t="s">
        <v>114</v>
      </c>
      <c r="B203" s="57">
        <v>120</v>
      </c>
      <c r="C203" s="49" t="s">
        <v>69</v>
      </c>
      <c r="D203" s="173">
        <f>N203</f>
        <v>10.47</v>
      </c>
      <c r="E203" s="173">
        <f>O203</f>
        <v>0</v>
      </c>
      <c r="F203" s="60"/>
      <c r="H203">
        <v>1.2084999999999999</v>
      </c>
      <c r="I203" s="35">
        <v>7.3</v>
      </c>
      <c r="J203" s="35">
        <v>0</v>
      </c>
      <c r="K203" s="172">
        <f>I203/(I203+J203)</f>
        <v>1</v>
      </c>
      <c r="L203" s="172">
        <f>J203/(I203+J203)</f>
        <v>0</v>
      </c>
      <c r="M203" s="172">
        <v>8.67</v>
      </c>
      <c r="N203" s="172">
        <f>TRUNC(H203*K203*M203,2)</f>
        <v>10.47</v>
      </c>
      <c r="O203" s="172">
        <f>TRUNC(H203*L203*M203,2)</f>
        <v>0</v>
      </c>
    </row>
    <row r="204" spans="1:15" ht="15.75" x14ac:dyDescent="0.25">
      <c r="A204" s="44"/>
      <c r="B204" s="57"/>
      <c r="C204" s="46"/>
      <c r="D204" s="50">
        <f>TRUNC(B203*D203,2)</f>
        <v>1256.4000000000001</v>
      </c>
      <c r="E204" s="50">
        <f>TRUNC(B203*E203,2)</f>
        <v>0</v>
      </c>
      <c r="F204" s="51">
        <f>D204+E204</f>
        <v>1256.4000000000001</v>
      </c>
      <c r="I204" s="28"/>
      <c r="J204" s="28"/>
      <c r="K204" s="28"/>
      <c r="L204" s="28"/>
      <c r="N204" s="28"/>
      <c r="O204" s="28"/>
    </row>
    <row r="205" spans="1:15" x14ac:dyDescent="0.2">
      <c r="A205" s="44" t="s">
        <v>71</v>
      </c>
      <c r="B205" s="57">
        <v>4</v>
      </c>
      <c r="C205" s="49" t="s">
        <v>72</v>
      </c>
      <c r="D205" s="173">
        <f>N205</f>
        <v>2.5099999999999998</v>
      </c>
      <c r="E205" s="173">
        <f>O205</f>
        <v>31.25</v>
      </c>
      <c r="F205" s="47"/>
      <c r="H205">
        <v>1.2084999999999999</v>
      </c>
      <c r="I205" s="35">
        <v>2.06</v>
      </c>
      <c r="J205" s="35">
        <v>25.64</v>
      </c>
      <c r="K205" s="172">
        <f>I205/(I205+J205)</f>
        <v>7.436823104693141E-2</v>
      </c>
      <c r="L205" s="172">
        <f>J205/(I205+J205)</f>
        <v>0.92563176895306865</v>
      </c>
      <c r="M205" s="172">
        <f>M186</f>
        <v>27.94</v>
      </c>
      <c r="N205" s="172">
        <f>TRUNC(H205*K205*M205,2)</f>
        <v>2.5099999999999998</v>
      </c>
      <c r="O205" s="172">
        <f>TRUNC(H205*L205*M205,2)</f>
        <v>31.25</v>
      </c>
    </row>
    <row r="206" spans="1:15" ht="15.75" x14ac:dyDescent="0.25">
      <c r="A206" s="44"/>
      <c r="B206" s="57"/>
      <c r="C206" s="49"/>
      <c r="D206" s="50">
        <f>TRUNC(B205*D205,2)</f>
        <v>10.039999999999999</v>
      </c>
      <c r="E206" s="50">
        <f>TRUNC(B205*E205,2)</f>
        <v>125</v>
      </c>
      <c r="F206" s="51">
        <f>D206+E206</f>
        <v>135.04</v>
      </c>
      <c r="I206" s="28"/>
      <c r="J206" s="28"/>
      <c r="K206" s="28"/>
      <c r="L206" s="28"/>
      <c r="N206" s="28"/>
      <c r="O206" s="28"/>
    </row>
    <row r="207" spans="1:15" ht="25.5" x14ac:dyDescent="0.2">
      <c r="A207" s="58" t="s">
        <v>111</v>
      </c>
      <c r="B207" s="57">
        <v>2.2000000000000002</v>
      </c>
      <c r="C207" s="49" t="s">
        <v>61</v>
      </c>
      <c r="D207" s="173">
        <f>N207</f>
        <v>120.25</v>
      </c>
      <c r="E207" s="173">
        <f>O207</f>
        <v>0</v>
      </c>
      <c r="F207" s="60"/>
      <c r="H207">
        <v>1.2084999999999999</v>
      </c>
      <c r="I207" s="35">
        <v>85.75</v>
      </c>
      <c r="J207" s="35">
        <v>0</v>
      </c>
      <c r="K207" s="172">
        <f>I207/(I207+J207)</f>
        <v>1</v>
      </c>
      <c r="L207" s="172">
        <f>J207/(I207+J207)</f>
        <v>0</v>
      </c>
      <c r="M207" s="172">
        <v>99.51</v>
      </c>
      <c r="N207" s="172">
        <f>TRUNC(H207*K207*M207,2)</f>
        <v>120.25</v>
      </c>
      <c r="O207" s="172">
        <f>TRUNC(H207*L207*M207,2)</f>
        <v>0</v>
      </c>
    </row>
    <row r="208" spans="1:15" ht="15.75" x14ac:dyDescent="0.25">
      <c r="A208" s="44"/>
      <c r="B208" s="57"/>
      <c r="C208" s="49"/>
      <c r="D208" s="50">
        <f>TRUNC(B207*D207,2)</f>
        <v>264.55</v>
      </c>
      <c r="E208" s="50">
        <f>TRUNC(B207*E207,2)</f>
        <v>0</v>
      </c>
      <c r="F208" s="51">
        <f>D208+E208</f>
        <v>264.55</v>
      </c>
      <c r="I208" s="28"/>
      <c r="J208" s="28"/>
      <c r="K208" s="28"/>
      <c r="L208" s="28"/>
      <c r="N208" s="28"/>
      <c r="O208" s="28"/>
    </row>
    <row r="209" spans="1:15" ht="38.25" x14ac:dyDescent="0.2">
      <c r="A209" s="76" t="s">
        <v>76</v>
      </c>
      <c r="B209" s="38">
        <v>1.1499999999999999</v>
      </c>
      <c r="C209" s="77" t="s">
        <v>49</v>
      </c>
      <c r="D209" s="173">
        <f>N209</f>
        <v>807.1</v>
      </c>
      <c r="E209" s="173">
        <f>O209</f>
        <v>48.13</v>
      </c>
      <c r="F209" s="78"/>
      <c r="H209">
        <v>1.2084999999999999</v>
      </c>
      <c r="I209" s="35">
        <v>673.2</v>
      </c>
      <c r="J209" s="35">
        <v>40.15</v>
      </c>
      <c r="K209" s="172">
        <f>I209/(I209+J209)</f>
        <v>0.94371626831148814</v>
      </c>
      <c r="L209" s="172">
        <f>J209/(I209+J209)</f>
        <v>5.6283731688511945E-2</v>
      </c>
      <c r="M209" s="172">
        <f>M188</f>
        <v>707.69</v>
      </c>
      <c r="N209" s="172">
        <f>TRUNC(H209*K209*M209,2)</f>
        <v>807.1</v>
      </c>
      <c r="O209" s="172">
        <f>TRUNC(H209*L209*M209,2)</f>
        <v>48.13</v>
      </c>
    </row>
    <row r="210" spans="1:15" ht="15.75" x14ac:dyDescent="0.25">
      <c r="A210" s="79"/>
      <c r="B210" s="38"/>
      <c r="C210" s="80"/>
      <c r="D210" s="25">
        <f>TRUNC(B209*D209,2)</f>
        <v>928.16</v>
      </c>
      <c r="E210" s="25">
        <f>TRUNC(B209*E209,2)</f>
        <v>55.34</v>
      </c>
      <c r="F210" s="81">
        <f>D210+E210</f>
        <v>983.5</v>
      </c>
      <c r="I210" s="28"/>
      <c r="J210" s="28"/>
      <c r="K210" s="28"/>
      <c r="L210" s="28"/>
      <c r="N210" s="28"/>
      <c r="O210" s="28"/>
    </row>
    <row r="211" spans="1:15" ht="25.5" x14ac:dyDescent="0.2">
      <c r="A211" s="48" t="s">
        <v>70</v>
      </c>
      <c r="B211" s="57">
        <v>2.4</v>
      </c>
      <c r="C211" s="49" t="s">
        <v>61</v>
      </c>
      <c r="D211" s="173">
        <f>N211</f>
        <v>28.13</v>
      </c>
      <c r="E211" s="173">
        <f>O211</f>
        <v>49.66</v>
      </c>
      <c r="F211" s="47"/>
      <c r="H211">
        <v>1.2084999999999999</v>
      </c>
      <c r="I211" s="35">
        <v>23.29</v>
      </c>
      <c r="J211" s="35">
        <v>41.11</v>
      </c>
      <c r="K211" s="172">
        <f>I211/(I211+J211)</f>
        <v>0.36164596273291921</v>
      </c>
      <c r="L211" s="172">
        <f>J211/(I211+J211)</f>
        <v>0.63835403726708073</v>
      </c>
      <c r="M211" s="172">
        <f>M190</f>
        <v>64.38</v>
      </c>
      <c r="N211" s="172">
        <f>TRUNC(H211*K211*M211,2)</f>
        <v>28.13</v>
      </c>
      <c r="O211" s="172">
        <f>TRUNC(H211*L211*M211,2)</f>
        <v>49.66</v>
      </c>
    </row>
    <row r="212" spans="1:15" ht="15.75" x14ac:dyDescent="0.25">
      <c r="A212" s="44"/>
      <c r="B212" s="57"/>
      <c r="C212" s="46"/>
      <c r="D212" s="50">
        <f>TRUNC(B211*D211,2)</f>
        <v>67.510000000000005</v>
      </c>
      <c r="E212" s="50">
        <f>TRUNC(B211*E211,2)</f>
        <v>119.18</v>
      </c>
      <c r="F212" s="51">
        <f>D212+E212</f>
        <v>186.69</v>
      </c>
      <c r="I212" s="28"/>
      <c r="J212" s="28"/>
      <c r="K212" s="28"/>
      <c r="L212" s="28"/>
      <c r="N212" s="28"/>
      <c r="O212" s="28"/>
    </row>
    <row r="213" spans="1:15" ht="38.25" x14ac:dyDescent="0.2">
      <c r="A213" s="48" t="s">
        <v>68</v>
      </c>
      <c r="B213" s="57">
        <v>6</v>
      </c>
      <c r="C213" s="49" t="s">
        <v>69</v>
      </c>
      <c r="D213" s="173">
        <f>N213</f>
        <v>12.71</v>
      </c>
      <c r="E213" s="173">
        <f>O213</f>
        <v>0</v>
      </c>
      <c r="F213" s="47"/>
      <c r="H213">
        <v>1.2084999999999999</v>
      </c>
      <c r="I213" s="35">
        <v>6.48</v>
      </c>
      <c r="J213" s="35">
        <v>0</v>
      </c>
      <c r="K213" s="172">
        <f>I213/(I213+J213)</f>
        <v>1</v>
      </c>
      <c r="L213" s="172">
        <f>J213/(I213+J213)</f>
        <v>0</v>
      </c>
      <c r="M213" s="172">
        <f>M192</f>
        <v>10.52</v>
      </c>
      <c r="N213" s="172">
        <f>TRUNC(H213*K213*M213,2)</f>
        <v>12.71</v>
      </c>
      <c r="O213" s="172">
        <f>TRUNC(H213*L213*M213,2)</f>
        <v>0</v>
      </c>
    </row>
    <row r="214" spans="1:15" ht="16.5" thickBot="1" x14ac:dyDescent="0.3">
      <c r="A214" s="52"/>
      <c r="B214" s="53"/>
      <c r="C214" s="54"/>
      <c r="D214" s="55">
        <f>TRUNC(B213*D213,2)</f>
        <v>76.260000000000005</v>
      </c>
      <c r="E214" s="55">
        <f>TRUNC(B213*E213,2)</f>
        <v>0</v>
      </c>
      <c r="F214" s="56">
        <f>D214+E214</f>
        <v>76.260000000000005</v>
      </c>
      <c r="I214" s="28"/>
      <c r="J214" s="28"/>
      <c r="K214" s="28"/>
      <c r="L214" s="28"/>
      <c r="N214" s="28"/>
      <c r="O214" s="28"/>
    </row>
    <row r="215" spans="1:15" ht="13.5" thickBot="1" x14ac:dyDescent="0.25">
      <c r="C215" s="39"/>
      <c r="I215" s="28"/>
      <c r="J215" s="28"/>
      <c r="K215" s="28"/>
      <c r="L215" s="28"/>
      <c r="N215" s="28"/>
      <c r="O215" s="28"/>
    </row>
    <row r="216" spans="1:15" ht="16.5" thickBot="1" x14ac:dyDescent="0.3">
      <c r="C216" s="39"/>
      <c r="D216" s="73">
        <f>D214+D212+D210+D208+D206+D202+D200+D204</f>
        <v>2813.26</v>
      </c>
      <c r="E216" s="74">
        <f>E214+E212+E210+E208+E206+E202+E200+E204</f>
        <v>299.52</v>
      </c>
      <c r="F216" s="75">
        <f>F214+F212+F210+F208+F206+F204+F202+F200</f>
        <v>3112.7799999999997</v>
      </c>
      <c r="I216" s="28"/>
      <c r="J216" s="28"/>
      <c r="K216" s="28"/>
      <c r="L216" s="28"/>
      <c r="N216" s="28"/>
      <c r="O216" s="28"/>
    </row>
    <row r="217" spans="1:15" ht="15.75" x14ac:dyDescent="0.25">
      <c r="C217" s="39"/>
      <c r="D217" s="25"/>
      <c r="E217" s="25"/>
      <c r="F217" s="25"/>
      <c r="I217" s="28"/>
      <c r="J217" s="28"/>
      <c r="K217" s="28"/>
      <c r="L217" s="28"/>
      <c r="N217" s="28"/>
      <c r="O217" s="28"/>
    </row>
    <row r="218" spans="1:15" ht="13.5" thickBot="1" x14ac:dyDescent="0.25">
      <c r="I218" s="28"/>
      <c r="J218" s="28"/>
      <c r="K218" s="28"/>
      <c r="L218" s="28"/>
      <c r="N218" s="28"/>
      <c r="O218" s="28"/>
    </row>
    <row r="219" spans="1:15" ht="33" customHeight="1" thickBot="1" x14ac:dyDescent="0.25">
      <c r="A219" s="100" t="s">
        <v>83</v>
      </c>
      <c r="B219" s="101"/>
      <c r="C219" s="101"/>
      <c r="D219" s="101"/>
      <c r="E219" s="101"/>
      <c r="F219" s="102"/>
      <c r="I219" s="28"/>
      <c r="J219" s="28"/>
      <c r="K219" s="28"/>
      <c r="L219" s="28"/>
      <c r="N219" s="28"/>
      <c r="O219" s="28"/>
    </row>
    <row r="220" spans="1:15" ht="17.25" customHeight="1" thickBot="1" x14ac:dyDescent="0.25">
      <c r="A220" s="100" t="s">
        <v>90</v>
      </c>
      <c r="B220" s="101"/>
      <c r="C220" s="101"/>
      <c r="D220" s="101"/>
      <c r="E220" s="101"/>
      <c r="F220" s="102"/>
      <c r="I220" s="28"/>
      <c r="J220" s="28"/>
      <c r="K220" s="28"/>
      <c r="L220" s="28"/>
      <c r="N220" s="28"/>
      <c r="O220" s="28"/>
    </row>
    <row r="221" spans="1:15" ht="38.25" x14ac:dyDescent="0.2">
      <c r="A221" s="48" t="s">
        <v>67</v>
      </c>
      <c r="B221" s="38">
        <v>65.2</v>
      </c>
      <c r="C221" s="49" t="s">
        <v>61</v>
      </c>
      <c r="D221" s="173">
        <f>N221</f>
        <v>49.31</v>
      </c>
      <c r="E221" s="173">
        <f>O221</f>
        <v>0</v>
      </c>
      <c r="F221" s="47"/>
      <c r="H221">
        <v>1.2084999999999999</v>
      </c>
      <c r="I221" s="172">
        <v>41.37</v>
      </c>
      <c r="J221" s="172">
        <v>0</v>
      </c>
      <c r="K221" s="172">
        <f>I221/(I221+J221)</f>
        <v>1</v>
      </c>
      <c r="L221" s="172">
        <f>J221/(I221+J221)</f>
        <v>0</v>
      </c>
      <c r="M221" s="172">
        <f>M199</f>
        <v>40.81</v>
      </c>
      <c r="N221" s="172">
        <f>TRUNC(H221*K221*M221,2)</f>
        <v>49.31</v>
      </c>
      <c r="O221" s="172">
        <f>TRUNC(H221*L221*M221,2)</f>
        <v>0</v>
      </c>
    </row>
    <row r="222" spans="1:15" ht="15.75" x14ac:dyDescent="0.25">
      <c r="A222" s="44"/>
      <c r="B222" s="57"/>
      <c r="C222" s="46"/>
      <c r="D222" s="50">
        <f>TRUNC(B221*D221,2)</f>
        <v>3215.01</v>
      </c>
      <c r="E222" s="50">
        <f>TRUNC(B221*E221,2)</f>
        <v>0</v>
      </c>
      <c r="F222" s="51">
        <f>D222+E222</f>
        <v>3215.01</v>
      </c>
      <c r="I222" s="28"/>
      <c r="J222" s="28"/>
      <c r="K222" s="28"/>
      <c r="L222" s="28"/>
      <c r="N222" s="28"/>
      <c r="O222" s="28"/>
    </row>
    <row r="223" spans="1:15" ht="26.25" x14ac:dyDescent="0.25">
      <c r="A223" s="48" t="s">
        <v>73</v>
      </c>
      <c r="B223" s="57">
        <f>TRUNC(B221*4)</f>
        <v>260</v>
      </c>
      <c r="C223" s="49" t="s">
        <v>74</v>
      </c>
      <c r="D223" s="173">
        <f>N223</f>
        <v>0.27</v>
      </c>
      <c r="E223" s="173">
        <f>O223</f>
        <v>0</v>
      </c>
      <c r="F223" s="51"/>
      <c r="H223">
        <v>1.2084999999999999</v>
      </c>
      <c r="I223" s="35">
        <v>0.19</v>
      </c>
      <c r="J223" s="35">
        <v>0</v>
      </c>
      <c r="K223" s="172">
        <f>I223/(I223+J223)</f>
        <v>1</v>
      </c>
      <c r="L223" s="172">
        <f>J223/(I223+J223)</f>
        <v>0</v>
      </c>
      <c r="M223" s="172">
        <f>M201</f>
        <v>0.23</v>
      </c>
      <c r="N223" s="172">
        <f>TRUNC(H223*K223*M223,2)</f>
        <v>0.27</v>
      </c>
      <c r="O223" s="172">
        <f>TRUNC(H223*L223*M223,2)</f>
        <v>0</v>
      </c>
    </row>
    <row r="224" spans="1:15" ht="15.75" x14ac:dyDescent="0.25">
      <c r="A224" s="44"/>
      <c r="B224" s="57"/>
      <c r="C224" s="46"/>
      <c r="D224" s="50">
        <f>TRUNC(B223*D223,2)</f>
        <v>70.2</v>
      </c>
      <c r="E224" s="50">
        <f>TRUNC(B223*E223,2)</f>
        <v>0</v>
      </c>
      <c r="F224" s="51">
        <f>D224+E224</f>
        <v>70.2</v>
      </c>
      <c r="I224" s="28"/>
      <c r="J224" s="28"/>
      <c r="K224" s="28"/>
      <c r="L224" s="28"/>
      <c r="N224" s="28"/>
      <c r="O224" s="28"/>
    </row>
    <row r="225" spans="1:15" x14ac:dyDescent="0.2">
      <c r="A225" s="44" t="s">
        <v>71</v>
      </c>
      <c r="B225" s="84">
        <f>TRUNC((B221*4.48*0.04),2)</f>
        <v>11.68</v>
      </c>
      <c r="C225" s="49" t="s">
        <v>72</v>
      </c>
      <c r="D225" s="173">
        <f>N225</f>
        <v>2.5099999999999998</v>
      </c>
      <c r="E225" s="173">
        <f>O225</f>
        <v>31.25</v>
      </c>
      <c r="F225" s="47"/>
      <c r="H225">
        <v>1.2084999999999999</v>
      </c>
      <c r="I225" s="35">
        <v>2.06</v>
      </c>
      <c r="J225" s="35">
        <v>25.64</v>
      </c>
      <c r="K225" s="172">
        <f>I225/(I225+J225)</f>
        <v>7.436823104693141E-2</v>
      </c>
      <c r="L225" s="172">
        <f>J225/(I225+J225)</f>
        <v>0.92563176895306865</v>
      </c>
      <c r="M225" s="172">
        <f>M205</f>
        <v>27.94</v>
      </c>
      <c r="N225" s="172">
        <f>TRUNC(H225*K225*M225,2)</f>
        <v>2.5099999999999998</v>
      </c>
      <c r="O225" s="172">
        <f>TRUNC(H225*L225*M225,2)</f>
        <v>31.25</v>
      </c>
    </row>
    <row r="226" spans="1:15" ht="15.75" x14ac:dyDescent="0.25">
      <c r="A226" s="44"/>
      <c r="B226" s="57"/>
      <c r="C226" s="49"/>
      <c r="D226" s="50">
        <f>TRUNC(B225*D225,2)</f>
        <v>29.31</v>
      </c>
      <c r="E226" s="50">
        <f>TRUNC(B225*E225,2)</f>
        <v>365</v>
      </c>
      <c r="F226" s="51">
        <f>D226+E226</f>
        <v>394.31</v>
      </c>
      <c r="I226" s="28"/>
      <c r="J226" s="28"/>
      <c r="K226" s="28"/>
      <c r="L226" s="28"/>
      <c r="N226" s="28"/>
      <c r="O226" s="28"/>
    </row>
    <row r="227" spans="1:15" ht="38.25" x14ac:dyDescent="0.2">
      <c r="A227" s="76" t="s">
        <v>76</v>
      </c>
      <c r="B227" s="38">
        <v>6.52</v>
      </c>
      <c r="C227" s="77" t="s">
        <v>49</v>
      </c>
      <c r="D227" s="173">
        <f>N227</f>
        <v>807.1</v>
      </c>
      <c r="E227" s="173">
        <f>O227</f>
        <v>48.13</v>
      </c>
      <c r="F227" s="78"/>
      <c r="H227">
        <v>1.2084999999999999</v>
      </c>
      <c r="I227" s="35">
        <v>673.2</v>
      </c>
      <c r="J227" s="35">
        <v>40.15</v>
      </c>
      <c r="K227" s="172">
        <f>I227/(I227+J227)</f>
        <v>0.94371626831148814</v>
      </c>
      <c r="L227" s="172">
        <f>J227/(I227+J227)</f>
        <v>5.6283731688511945E-2</v>
      </c>
      <c r="M227" s="172">
        <f>M209</f>
        <v>707.69</v>
      </c>
      <c r="N227" s="172">
        <f>TRUNC(H227*K227*M227,2)</f>
        <v>807.1</v>
      </c>
      <c r="O227" s="172">
        <f>TRUNC(H227*L227*M227,2)</f>
        <v>48.13</v>
      </c>
    </row>
    <row r="228" spans="1:15" ht="15.75" x14ac:dyDescent="0.25">
      <c r="A228" s="79"/>
      <c r="B228" s="38"/>
      <c r="C228" s="80"/>
      <c r="D228" s="25">
        <f>TRUNC(B227*D227,2)</f>
        <v>5262.29</v>
      </c>
      <c r="E228" s="25">
        <f>TRUNC(B227*E227,2)</f>
        <v>313.8</v>
      </c>
      <c r="F228" s="81">
        <f>D228+E228</f>
        <v>5576.09</v>
      </c>
      <c r="I228" s="28"/>
      <c r="J228" s="28"/>
      <c r="K228" s="28"/>
      <c r="L228" s="28"/>
      <c r="N228" s="28"/>
      <c r="O228" s="28"/>
    </row>
    <row r="229" spans="1:15" ht="25.5" x14ac:dyDescent="0.2">
      <c r="A229" s="48" t="s">
        <v>70</v>
      </c>
      <c r="B229" s="57">
        <v>65.2</v>
      </c>
      <c r="C229" s="49" t="s">
        <v>61</v>
      </c>
      <c r="D229" s="173">
        <f>N229</f>
        <v>28.13</v>
      </c>
      <c r="E229" s="173">
        <f>O229</f>
        <v>49.66</v>
      </c>
      <c r="F229" s="47"/>
      <c r="H229">
        <v>1.2084999999999999</v>
      </c>
      <c r="I229" s="35">
        <v>23.29</v>
      </c>
      <c r="J229" s="35">
        <v>41.11</v>
      </c>
      <c r="K229" s="172">
        <f>I229/(I229+J229)</f>
        <v>0.36164596273291921</v>
      </c>
      <c r="L229" s="172">
        <f>J229/(I229+J229)</f>
        <v>0.63835403726708073</v>
      </c>
      <c r="M229" s="172">
        <f>M211</f>
        <v>64.38</v>
      </c>
      <c r="N229" s="172">
        <f>TRUNC(H229*K229*M229,2)</f>
        <v>28.13</v>
      </c>
      <c r="O229" s="172">
        <f>TRUNC(H229*L229*M229,2)</f>
        <v>49.66</v>
      </c>
    </row>
    <row r="230" spans="1:15" ht="15.75" x14ac:dyDescent="0.25">
      <c r="A230" s="44"/>
      <c r="B230" s="57"/>
      <c r="C230" s="46"/>
      <c r="D230" s="50">
        <f>TRUNC(B229*D229,2)</f>
        <v>1834.07</v>
      </c>
      <c r="E230" s="50">
        <f>TRUNC(B229*E229,2)</f>
        <v>3237.83</v>
      </c>
      <c r="F230" s="51">
        <f>D230+E230</f>
        <v>5071.8999999999996</v>
      </c>
      <c r="I230" s="28"/>
      <c r="J230" s="28"/>
      <c r="K230" s="28"/>
      <c r="L230" s="28"/>
      <c r="N230" s="28"/>
      <c r="O230" s="28"/>
    </row>
    <row r="231" spans="1:15" ht="38.25" x14ac:dyDescent="0.2">
      <c r="A231" s="48" t="s">
        <v>68</v>
      </c>
      <c r="B231" s="57">
        <f>TRUNC(B227*5)</f>
        <v>32</v>
      </c>
      <c r="C231" s="49" t="s">
        <v>69</v>
      </c>
      <c r="D231" s="173">
        <f>N231</f>
        <v>12.71</v>
      </c>
      <c r="E231" s="173">
        <f>O231</f>
        <v>0</v>
      </c>
      <c r="F231" s="47"/>
      <c r="H231">
        <v>1.2084999999999999</v>
      </c>
      <c r="I231" s="35">
        <v>6.48</v>
      </c>
      <c r="J231" s="35">
        <v>0</v>
      </c>
      <c r="K231" s="172">
        <f>I231/(I231+J231)</f>
        <v>1</v>
      </c>
      <c r="L231" s="172">
        <f>J231/(I231+J231)</f>
        <v>0</v>
      </c>
      <c r="M231" s="172">
        <f>M213</f>
        <v>10.52</v>
      </c>
      <c r="N231" s="172">
        <f>TRUNC(H231*K231*M231,2)</f>
        <v>12.71</v>
      </c>
      <c r="O231" s="172">
        <f>TRUNC(H231*L231*M231,2)</f>
        <v>0</v>
      </c>
    </row>
    <row r="232" spans="1:15" ht="16.5" thickBot="1" x14ac:dyDescent="0.3">
      <c r="A232" s="52"/>
      <c r="B232" s="53"/>
      <c r="C232" s="54"/>
      <c r="D232" s="55">
        <f>TRUNC(B231*D231,2)</f>
        <v>406.72</v>
      </c>
      <c r="E232" s="55">
        <f>TRUNC(B231*E231,2)</f>
        <v>0</v>
      </c>
      <c r="F232" s="56">
        <f>D232+E232</f>
        <v>406.72</v>
      </c>
      <c r="I232" s="28"/>
      <c r="J232" s="28"/>
      <c r="K232" s="28"/>
      <c r="L232" s="28"/>
      <c r="N232" s="28"/>
      <c r="O232" s="28"/>
    </row>
    <row r="233" spans="1:15" ht="13.5" thickBot="1" x14ac:dyDescent="0.25">
      <c r="C233" s="39"/>
      <c r="I233" s="28"/>
      <c r="J233" s="28"/>
      <c r="K233" s="28"/>
      <c r="L233" s="28"/>
      <c r="N233" s="28"/>
      <c r="O233" s="28"/>
    </row>
    <row r="234" spans="1:15" ht="16.5" thickBot="1" x14ac:dyDescent="0.3">
      <c r="C234" s="39"/>
      <c r="D234" s="67">
        <f>D232+D230+D228+D226+D224+D222</f>
        <v>10817.6</v>
      </c>
      <c r="E234" s="68">
        <f>E232+E230+E228+E226+E224+E222</f>
        <v>3916.63</v>
      </c>
      <c r="F234" s="69">
        <f>F232+F230+F228+F226+F224+F222</f>
        <v>14734.23</v>
      </c>
      <c r="I234" s="28"/>
      <c r="J234" s="28"/>
      <c r="K234" s="28"/>
      <c r="L234" s="28"/>
      <c r="N234" s="28"/>
      <c r="O234" s="28"/>
    </row>
    <row r="235" spans="1:15" ht="15.75" x14ac:dyDescent="0.25">
      <c r="C235" s="39"/>
      <c r="D235" s="25"/>
      <c r="E235" s="25"/>
      <c r="F235" s="25"/>
      <c r="I235" s="28"/>
      <c r="J235" s="28"/>
      <c r="K235" s="28"/>
      <c r="L235" s="28"/>
      <c r="N235" s="28"/>
      <c r="O235" s="28"/>
    </row>
    <row r="236" spans="1:15" ht="13.5" thickBot="1" x14ac:dyDescent="0.25">
      <c r="I236" s="28"/>
      <c r="J236" s="28"/>
      <c r="K236" s="28"/>
      <c r="L236" s="28"/>
      <c r="N236" s="28"/>
      <c r="O236" s="28"/>
    </row>
    <row r="237" spans="1:15" ht="34.5" customHeight="1" thickBot="1" x14ac:dyDescent="0.25">
      <c r="A237" s="103" t="s">
        <v>84</v>
      </c>
      <c r="B237" s="104"/>
      <c r="C237" s="104"/>
      <c r="D237" s="104"/>
      <c r="E237" s="104"/>
      <c r="F237" s="105"/>
      <c r="I237" s="28"/>
      <c r="J237" s="28"/>
      <c r="K237" s="28"/>
      <c r="L237" s="28"/>
      <c r="N237" s="28"/>
      <c r="O237" s="28"/>
    </row>
    <row r="238" spans="1:15" ht="18" customHeight="1" thickBot="1" x14ac:dyDescent="0.25">
      <c r="A238" s="103" t="s">
        <v>85</v>
      </c>
      <c r="B238" s="104"/>
      <c r="C238" s="104"/>
      <c r="D238" s="104"/>
      <c r="E238" s="104"/>
      <c r="F238" s="105"/>
      <c r="I238" s="28"/>
      <c r="J238" s="28"/>
      <c r="K238" s="28"/>
      <c r="L238" s="28"/>
      <c r="N238" s="28"/>
      <c r="O238" s="28"/>
    </row>
    <row r="239" spans="1:15" ht="38.25" x14ac:dyDescent="0.2">
      <c r="A239" s="48" t="s">
        <v>67</v>
      </c>
      <c r="B239" s="38">
        <v>29.8</v>
      </c>
      <c r="C239" s="49" t="s">
        <v>61</v>
      </c>
      <c r="D239" s="173">
        <f>N239</f>
        <v>49.31</v>
      </c>
      <c r="E239" s="173">
        <f>O239</f>
        <v>0</v>
      </c>
      <c r="F239" s="47"/>
      <c r="H239">
        <v>1.2084999999999999</v>
      </c>
      <c r="I239" s="172">
        <v>41.37</v>
      </c>
      <c r="J239" s="172">
        <v>0</v>
      </c>
      <c r="K239" s="172">
        <f>I239/(I239+J239)</f>
        <v>1</v>
      </c>
      <c r="L239" s="172">
        <f>J239/(I239+J239)</f>
        <v>0</v>
      </c>
      <c r="M239" s="172">
        <f>M221</f>
        <v>40.81</v>
      </c>
      <c r="N239" s="172">
        <f>TRUNC(H239*K239*M239,2)</f>
        <v>49.31</v>
      </c>
      <c r="O239" s="172">
        <f>TRUNC(H239*L239*M239,2)</f>
        <v>0</v>
      </c>
    </row>
    <row r="240" spans="1:15" ht="15.75" x14ac:dyDescent="0.25">
      <c r="A240" s="44"/>
      <c r="B240" s="57"/>
      <c r="C240" s="46"/>
      <c r="D240" s="50">
        <f>TRUNC(B239*D239,2)</f>
        <v>1469.43</v>
      </c>
      <c r="E240" s="50">
        <f>TRUNC(B239*E239,2)</f>
        <v>0</v>
      </c>
      <c r="F240" s="51">
        <f>D240+E240</f>
        <v>1469.43</v>
      </c>
      <c r="I240" s="28"/>
      <c r="J240" s="28"/>
      <c r="K240" s="28"/>
      <c r="L240" s="28"/>
      <c r="N240" s="28"/>
      <c r="O240" s="28"/>
    </row>
    <row r="241" spans="1:15" ht="26.25" x14ac:dyDescent="0.25">
      <c r="A241" s="48" t="s">
        <v>73</v>
      </c>
      <c r="B241" s="57">
        <f>TRUNC(B239*4)</f>
        <v>119</v>
      </c>
      <c r="C241" s="49" t="s">
        <v>74</v>
      </c>
      <c r="D241" s="173">
        <f>N241</f>
        <v>0.27</v>
      </c>
      <c r="E241" s="173">
        <f>O241</f>
        <v>0</v>
      </c>
      <c r="F241" s="51"/>
      <c r="H241">
        <v>1.2084999999999999</v>
      </c>
      <c r="I241" s="35">
        <v>0.19</v>
      </c>
      <c r="J241" s="35">
        <v>0</v>
      </c>
      <c r="K241" s="172">
        <f>I241/(I241+J241)</f>
        <v>1</v>
      </c>
      <c r="L241" s="172">
        <f>J241/(I241+J241)</f>
        <v>0</v>
      </c>
      <c r="M241" s="172">
        <f>M223</f>
        <v>0.23</v>
      </c>
      <c r="N241" s="172">
        <f>TRUNC(H241*K241*M241,2)</f>
        <v>0.27</v>
      </c>
      <c r="O241" s="172">
        <f>TRUNC(H241*L241*M241,2)</f>
        <v>0</v>
      </c>
    </row>
    <row r="242" spans="1:15" ht="15.75" x14ac:dyDescent="0.25">
      <c r="A242" s="44"/>
      <c r="B242" s="57"/>
      <c r="C242" s="46"/>
      <c r="D242" s="50">
        <f>TRUNC(B241*D241,2)</f>
        <v>32.130000000000003</v>
      </c>
      <c r="E242" s="50">
        <f>TRUNC(B241*E241,2)</f>
        <v>0</v>
      </c>
      <c r="F242" s="51">
        <f>D242+E242</f>
        <v>32.130000000000003</v>
      </c>
      <c r="I242" s="28"/>
      <c r="J242" s="28"/>
      <c r="K242" s="28"/>
      <c r="L242" s="28"/>
      <c r="N242" s="28"/>
      <c r="O242" s="28"/>
    </row>
    <row r="243" spans="1:15" x14ac:dyDescent="0.2">
      <c r="A243" s="44" t="s">
        <v>71</v>
      </c>
      <c r="B243" s="84">
        <f>TRUNC((B239*4.48*0.04),2)</f>
        <v>5.34</v>
      </c>
      <c r="C243" s="49" t="s">
        <v>72</v>
      </c>
      <c r="D243" s="173">
        <f>N243</f>
        <v>2.5099999999999998</v>
      </c>
      <c r="E243" s="173">
        <f>O243</f>
        <v>31.25</v>
      </c>
      <c r="F243" s="47"/>
      <c r="H243">
        <v>1.2084999999999999</v>
      </c>
      <c r="I243" s="35">
        <v>2.06</v>
      </c>
      <c r="J243" s="35">
        <v>25.64</v>
      </c>
      <c r="K243" s="172">
        <f>I243/(I243+J243)</f>
        <v>7.436823104693141E-2</v>
      </c>
      <c r="L243" s="172">
        <f>J243/(I243+J243)</f>
        <v>0.92563176895306865</v>
      </c>
      <c r="M243" s="172">
        <f>M225</f>
        <v>27.94</v>
      </c>
      <c r="N243" s="172">
        <f>TRUNC(H243*K243*M243,2)</f>
        <v>2.5099999999999998</v>
      </c>
      <c r="O243" s="172">
        <f>TRUNC(H243*L243*M243,2)</f>
        <v>31.25</v>
      </c>
    </row>
    <row r="244" spans="1:15" ht="15.75" x14ac:dyDescent="0.25">
      <c r="A244" s="44"/>
      <c r="B244" s="57"/>
      <c r="C244" s="49"/>
      <c r="D244" s="50">
        <f>TRUNC(B243*D243,2)</f>
        <v>13.4</v>
      </c>
      <c r="E244" s="50">
        <f>TRUNC(B243*E243,2)</f>
        <v>166.87</v>
      </c>
      <c r="F244" s="51">
        <f>D244+E244</f>
        <v>180.27</v>
      </c>
      <c r="I244" s="28"/>
      <c r="J244" s="28"/>
      <c r="K244" s="28"/>
      <c r="L244" s="28"/>
      <c r="N244" s="28"/>
      <c r="O244" s="28"/>
    </row>
    <row r="245" spans="1:15" ht="38.25" x14ac:dyDescent="0.2">
      <c r="A245" s="76" t="s">
        <v>76</v>
      </c>
      <c r="B245" s="38">
        <v>3.2</v>
      </c>
      <c r="C245" s="77" t="s">
        <v>49</v>
      </c>
      <c r="D245" s="173">
        <f>N245</f>
        <v>807.1</v>
      </c>
      <c r="E245" s="173">
        <f>O245</f>
        <v>48.13</v>
      </c>
      <c r="F245" s="78"/>
      <c r="H245">
        <v>1.2084999999999999</v>
      </c>
      <c r="I245" s="35">
        <v>673.2</v>
      </c>
      <c r="J245" s="35">
        <v>40.15</v>
      </c>
      <c r="K245" s="172">
        <f>I245/(I245+J245)</f>
        <v>0.94371626831148814</v>
      </c>
      <c r="L245" s="172">
        <f>J245/(I245+J245)</f>
        <v>5.6283731688511945E-2</v>
      </c>
      <c r="M245" s="172">
        <f>M227</f>
        <v>707.69</v>
      </c>
      <c r="N245" s="172">
        <f>TRUNC(H245*K245*M245,2)</f>
        <v>807.1</v>
      </c>
      <c r="O245" s="172">
        <f>TRUNC(H245*L245*M245,2)</f>
        <v>48.13</v>
      </c>
    </row>
    <row r="246" spans="1:15" ht="15.75" x14ac:dyDescent="0.25">
      <c r="A246" s="79"/>
      <c r="B246" s="38"/>
      <c r="C246" s="80"/>
      <c r="D246" s="25">
        <f>TRUNC(B245*D245,2)</f>
        <v>2582.7199999999998</v>
      </c>
      <c r="E246" s="25">
        <f>TRUNC(B245*E245,2)</f>
        <v>154.01</v>
      </c>
      <c r="F246" s="81">
        <f>D246+E246</f>
        <v>2736.7299999999996</v>
      </c>
      <c r="I246" s="28"/>
      <c r="J246" s="28"/>
      <c r="K246" s="28"/>
      <c r="L246" s="28"/>
      <c r="N246" s="28"/>
      <c r="O246" s="28"/>
    </row>
    <row r="247" spans="1:15" ht="25.5" x14ac:dyDescent="0.2">
      <c r="A247" s="48" t="s">
        <v>70</v>
      </c>
      <c r="B247" s="57">
        <v>29.8</v>
      </c>
      <c r="C247" s="49" t="s">
        <v>61</v>
      </c>
      <c r="D247" s="173">
        <f>N247</f>
        <v>28.13</v>
      </c>
      <c r="E247" s="173">
        <f>O247</f>
        <v>49.66</v>
      </c>
      <c r="F247" s="47"/>
      <c r="H247">
        <v>1.2084999999999999</v>
      </c>
      <c r="I247" s="35">
        <v>23.29</v>
      </c>
      <c r="J247" s="35">
        <v>41.11</v>
      </c>
      <c r="K247" s="172">
        <f>I247/(I247+J247)</f>
        <v>0.36164596273291921</v>
      </c>
      <c r="L247" s="172">
        <f>J247/(I247+J247)</f>
        <v>0.63835403726708073</v>
      </c>
      <c r="M247" s="172">
        <f>M229</f>
        <v>64.38</v>
      </c>
      <c r="N247" s="172">
        <f>TRUNC(H247*K247*M247,2)</f>
        <v>28.13</v>
      </c>
      <c r="O247" s="172">
        <f>TRUNC(H247*L247*M247,2)</f>
        <v>49.66</v>
      </c>
    </row>
    <row r="248" spans="1:15" ht="15.75" x14ac:dyDescent="0.25">
      <c r="A248" s="44"/>
      <c r="B248" s="57"/>
      <c r="C248" s="46"/>
      <c r="D248" s="50">
        <f>TRUNC(B247*D247,2)</f>
        <v>838.27</v>
      </c>
      <c r="E248" s="50">
        <f>TRUNC(B247*E247,2)</f>
        <v>1479.86</v>
      </c>
      <c r="F248" s="51">
        <f>D248+E248</f>
        <v>2318.13</v>
      </c>
      <c r="I248" s="28"/>
      <c r="J248" s="28"/>
      <c r="K248" s="28"/>
      <c r="L248" s="28"/>
      <c r="N248" s="28"/>
      <c r="O248" s="28"/>
    </row>
    <row r="249" spans="1:15" ht="38.25" x14ac:dyDescent="0.2">
      <c r="A249" s="48" t="s">
        <v>68</v>
      </c>
      <c r="B249" s="57">
        <f>TRUNC(B245*5)</f>
        <v>16</v>
      </c>
      <c r="C249" s="49" t="s">
        <v>69</v>
      </c>
      <c r="D249" s="173">
        <f>N249</f>
        <v>12.71</v>
      </c>
      <c r="E249" s="173">
        <f>O249</f>
        <v>0</v>
      </c>
      <c r="F249" s="47"/>
      <c r="H249">
        <v>1.2084999999999999</v>
      </c>
      <c r="I249" s="35">
        <v>6.48</v>
      </c>
      <c r="J249" s="35">
        <v>0</v>
      </c>
      <c r="K249" s="172">
        <f>I249/(I249+J249)</f>
        <v>1</v>
      </c>
      <c r="L249" s="172">
        <f>J249/(I249+J249)</f>
        <v>0</v>
      </c>
      <c r="M249" s="172">
        <f>M231</f>
        <v>10.52</v>
      </c>
      <c r="N249" s="172">
        <f>TRUNC(H249*K249*M249,2)</f>
        <v>12.71</v>
      </c>
      <c r="O249" s="172">
        <f>TRUNC(H249*L249*M249,2)</f>
        <v>0</v>
      </c>
    </row>
    <row r="250" spans="1:15" ht="16.5" thickBot="1" x14ac:dyDescent="0.3">
      <c r="A250" s="52"/>
      <c r="B250" s="53"/>
      <c r="C250" s="54"/>
      <c r="D250" s="55">
        <f>TRUNC(B249*D249,2)</f>
        <v>203.36</v>
      </c>
      <c r="E250" s="55">
        <f>TRUNC(B249*E249,2)</f>
        <v>0</v>
      </c>
      <c r="F250" s="56">
        <f>D250+E250</f>
        <v>203.36</v>
      </c>
      <c r="I250" s="28"/>
      <c r="J250" s="28"/>
      <c r="K250" s="28"/>
      <c r="L250" s="28"/>
      <c r="N250" s="28"/>
      <c r="O250" s="28"/>
    </row>
    <row r="251" spans="1:15" ht="13.5" thickBot="1" x14ac:dyDescent="0.25">
      <c r="C251" s="39"/>
      <c r="I251" s="28"/>
      <c r="J251" s="28"/>
      <c r="K251" s="28"/>
      <c r="L251" s="28"/>
      <c r="N251" s="28"/>
      <c r="O251" s="28"/>
    </row>
    <row r="252" spans="1:15" ht="16.5" thickBot="1" x14ac:dyDescent="0.3">
      <c r="C252" s="39"/>
      <c r="D252" s="70">
        <f>D250+D248+D246+D244+D242+D240</f>
        <v>5139.3100000000004</v>
      </c>
      <c r="E252" s="71">
        <f>E250+E248+E246+E244+E242+E240</f>
        <v>1800.7399999999998</v>
      </c>
      <c r="F252" s="72">
        <f>F250+F248+F246+F244+F242+F240</f>
        <v>6940.05</v>
      </c>
      <c r="I252" s="28"/>
      <c r="J252" s="28"/>
      <c r="K252" s="28"/>
      <c r="L252" s="28"/>
      <c r="N252" s="28"/>
      <c r="O252" s="28"/>
    </row>
    <row r="253" spans="1:15" ht="15.75" x14ac:dyDescent="0.25">
      <c r="C253" s="39"/>
      <c r="D253" s="25"/>
      <c r="E253" s="25"/>
      <c r="F253" s="25"/>
      <c r="I253" s="28"/>
      <c r="J253" s="28"/>
      <c r="K253" s="28"/>
      <c r="L253" s="28"/>
      <c r="N253" s="28"/>
      <c r="O253" s="28"/>
    </row>
    <row r="254" spans="1:15" ht="13.5" thickBot="1" x14ac:dyDescent="0.25">
      <c r="I254" s="28"/>
      <c r="J254" s="28"/>
      <c r="K254" s="28"/>
      <c r="L254" s="28"/>
      <c r="N254" s="28"/>
      <c r="O254" s="28"/>
    </row>
    <row r="255" spans="1:15" ht="30" customHeight="1" thickBot="1" x14ac:dyDescent="0.25">
      <c r="A255" s="106" t="s">
        <v>86</v>
      </c>
      <c r="B255" s="107"/>
      <c r="C255" s="107"/>
      <c r="D255" s="107"/>
      <c r="E255" s="107"/>
      <c r="F255" s="108"/>
      <c r="I255" s="28"/>
      <c r="J255" s="28"/>
      <c r="K255" s="28"/>
      <c r="L255" s="28"/>
      <c r="N255" s="28"/>
      <c r="O255" s="28"/>
    </row>
    <row r="256" spans="1:15" ht="18" customHeight="1" thickBot="1" x14ac:dyDescent="0.25">
      <c r="A256" s="106" t="s">
        <v>85</v>
      </c>
      <c r="B256" s="107"/>
      <c r="C256" s="107"/>
      <c r="D256" s="107"/>
      <c r="E256" s="107"/>
      <c r="F256" s="108"/>
      <c r="I256" s="28"/>
      <c r="J256" s="28"/>
      <c r="K256" s="28"/>
      <c r="L256" s="28"/>
      <c r="N256" s="28"/>
      <c r="O256" s="28"/>
    </row>
    <row r="257" spans="1:15" ht="38.25" x14ac:dyDescent="0.2">
      <c r="A257" s="48" t="s">
        <v>67</v>
      </c>
      <c r="B257" s="38">
        <v>31.2</v>
      </c>
      <c r="C257" s="49" t="s">
        <v>61</v>
      </c>
      <c r="D257" s="173">
        <f>N257</f>
        <v>49.31</v>
      </c>
      <c r="E257" s="173">
        <f>O257</f>
        <v>0</v>
      </c>
      <c r="F257" s="47"/>
      <c r="H257">
        <v>1.2084999999999999</v>
      </c>
      <c r="I257" s="172">
        <v>41.37</v>
      </c>
      <c r="J257" s="172">
        <v>0</v>
      </c>
      <c r="K257" s="172">
        <f>I257/(I257+J257)</f>
        <v>1</v>
      </c>
      <c r="L257" s="172">
        <f>J257/(I257+J257)</f>
        <v>0</v>
      </c>
      <c r="M257" s="172">
        <f>M239</f>
        <v>40.81</v>
      </c>
      <c r="N257" s="172">
        <f>TRUNC(H257*K257*M257,2)</f>
        <v>49.31</v>
      </c>
      <c r="O257" s="172">
        <f>TRUNC(H257*L257*M257,2)</f>
        <v>0</v>
      </c>
    </row>
    <row r="258" spans="1:15" ht="15.75" x14ac:dyDescent="0.25">
      <c r="A258" s="44"/>
      <c r="B258" s="57"/>
      <c r="C258" s="46"/>
      <c r="D258" s="50">
        <f>TRUNC(B257*D257,2)</f>
        <v>1538.47</v>
      </c>
      <c r="E258" s="50">
        <f>TRUNC(B257*E257,2)</f>
        <v>0</v>
      </c>
      <c r="F258" s="51">
        <f>D258+E258</f>
        <v>1538.47</v>
      </c>
      <c r="I258" s="28"/>
      <c r="J258" s="28"/>
      <c r="K258" s="28"/>
      <c r="L258" s="28"/>
      <c r="N258" s="28"/>
      <c r="O258" s="28"/>
    </row>
    <row r="259" spans="1:15" ht="26.25" x14ac:dyDescent="0.25">
      <c r="A259" s="48" t="s">
        <v>73</v>
      </c>
      <c r="B259" s="57">
        <f>TRUNC(B257*4)</f>
        <v>124</v>
      </c>
      <c r="C259" s="49" t="s">
        <v>74</v>
      </c>
      <c r="D259" s="173">
        <f>N259</f>
        <v>0.27</v>
      </c>
      <c r="E259" s="173">
        <f>O259</f>
        <v>0</v>
      </c>
      <c r="F259" s="51"/>
      <c r="H259">
        <v>1.2084999999999999</v>
      </c>
      <c r="I259" s="35">
        <v>0.19</v>
      </c>
      <c r="J259" s="35">
        <v>0</v>
      </c>
      <c r="K259" s="172">
        <f>I259/(I259+J259)</f>
        <v>1</v>
      </c>
      <c r="L259" s="172">
        <f>J259/(I259+J259)</f>
        <v>0</v>
      </c>
      <c r="M259" s="172">
        <f>M241</f>
        <v>0.23</v>
      </c>
      <c r="N259" s="172">
        <f>TRUNC(H259*K259*M259,2)</f>
        <v>0.27</v>
      </c>
      <c r="O259" s="172">
        <f>TRUNC(H259*L259*M259,2)</f>
        <v>0</v>
      </c>
    </row>
    <row r="260" spans="1:15" ht="15.75" x14ac:dyDescent="0.25">
      <c r="A260" s="44"/>
      <c r="B260" s="57"/>
      <c r="C260" s="46"/>
      <c r="D260" s="50">
        <f>TRUNC(B259*D259,2)</f>
        <v>33.479999999999997</v>
      </c>
      <c r="E260" s="50">
        <f>TRUNC(B259*E259,2)</f>
        <v>0</v>
      </c>
      <c r="F260" s="51">
        <f>D260+E260</f>
        <v>33.479999999999997</v>
      </c>
      <c r="I260" s="28"/>
      <c r="J260" s="28"/>
      <c r="K260" s="28"/>
      <c r="L260" s="28"/>
      <c r="N260" s="28"/>
      <c r="O260" s="28"/>
    </row>
    <row r="261" spans="1:15" x14ac:dyDescent="0.2">
      <c r="A261" s="44" t="s">
        <v>71</v>
      </c>
      <c r="B261" s="84">
        <f>TRUNC((B257*4.48*0.04),2)</f>
        <v>5.59</v>
      </c>
      <c r="C261" s="49" t="s">
        <v>72</v>
      </c>
      <c r="D261" s="173">
        <f>N261</f>
        <v>2.5099999999999998</v>
      </c>
      <c r="E261" s="173">
        <f>O261</f>
        <v>31.25</v>
      </c>
      <c r="F261" s="47"/>
      <c r="H261">
        <v>1.2084999999999999</v>
      </c>
      <c r="I261" s="35">
        <v>2.06</v>
      </c>
      <c r="J261" s="35">
        <v>25.64</v>
      </c>
      <c r="K261" s="172">
        <f>I261/(I261+J261)</f>
        <v>7.436823104693141E-2</v>
      </c>
      <c r="L261" s="172">
        <f>J261/(I261+J261)</f>
        <v>0.92563176895306865</v>
      </c>
      <c r="M261" s="172">
        <f>M243</f>
        <v>27.94</v>
      </c>
      <c r="N261" s="172">
        <f>TRUNC(H261*K261*M261,2)</f>
        <v>2.5099999999999998</v>
      </c>
      <c r="O261" s="172">
        <f>TRUNC(H261*L261*M261,2)</f>
        <v>31.25</v>
      </c>
    </row>
    <row r="262" spans="1:15" ht="15.75" x14ac:dyDescent="0.25">
      <c r="A262" s="44"/>
      <c r="B262" s="57"/>
      <c r="C262" s="49"/>
      <c r="D262" s="50">
        <f>TRUNC(B261*D261,2)</f>
        <v>14.03</v>
      </c>
      <c r="E262" s="50">
        <f>TRUNC(B261*E261,2)</f>
        <v>174.68</v>
      </c>
      <c r="F262" s="51">
        <f>D262+E262</f>
        <v>188.71</v>
      </c>
      <c r="I262" s="28"/>
      <c r="J262" s="28"/>
      <c r="K262" s="28"/>
      <c r="L262" s="28"/>
      <c r="N262" s="28"/>
      <c r="O262" s="28"/>
    </row>
    <row r="263" spans="1:15" ht="38.25" x14ac:dyDescent="0.2">
      <c r="A263" s="76" t="s">
        <v>76</v>
      </c>
      <c r="B263" s="38">
        <v>3.08</v>
      </c>
      <c r="C263" s="77" t="s">
        <v>49</v>
      </c>
      <c r="D263" s="173">
        <f>N263</f>
        <v>807.1</v>
      </c>
      <c r="E263" s="173">
        <f>O263</f>
        <v>48.13</v>
      </c>
      <c r="F263" s="78"/>
      <c r="H263">
        <v>1.2084999999999999</v>
      </c>
      <c r="I263" s="35">
        <v>673.2</v>
      </c>
      <c r="J263" s="35">
        <v>40.15</v>
      </c>
      <c r="K263" s="172">
        <f>I263/(I263+J263)</f>
        <v>0.94371626831148814</v>
      </c>
      <c r="L263" s="172">
        <f>J263/(I263+J263)</f>
        <v>5.6283731688511945E-2</v>
      </c>
      <c r="M263" s="172">
        <f>M245</f>
        <v>707.69</v>
      </c>
      <c r="N263" s="172">
        <f>TRUNC(H263*K263*M263,2)</f>
        <v>807.1</v>
      </c>
      <c r="O263" s="172">
        <f>TRUNC(H263*L263*M263,2)</f>
        <v>48.13</v>
      </c>
    </row>
    <row r="264" spans="1:15" ht="15.75" x14ac:dyDescent="0.25">
      <c r="A264" s="79"/>
      <c r="B264" s="38"/>
      <c r="C264" s="80"/>
      <c r="D264" s="25">
        <f>TRUNC(B263*D263,2)</f>
        <v>2485.86</v>
      </c>
      <c r="E264" s="25">
        <f>TRUNC(B263*E263,2)</f>
        <v>148.24</v>
      </c>
      <c r="F264" s="81">
        <f>D264+E264</f>
        <v>2634.1000000000004</v>
      </c>
      <c r="I264" s="28"/>
      <c r="J264" s="28"/>
      <c r="K264" s="28"/>
      <c r="L264" s="28"/>
      <c r="N264" s="28"/>
      <c r="O264" s="28"/>
    </row>
    <row r="265" spans="1:15" ht="25.5" x14ac:dyDescent="0.2">
      <c r="A265" s="48" t="s">
        <v>70</v>
      </c>
      <c r="B265" s="57">
        <v>31.2</v>
      </c>
      <c r="C265" s="49" t="s">
        <v>61</v>
      </c>
      <c r="D265" s="173">
        <f>N265</f>
        <v>28.13</v>
      </c>
      <c r="E265" s="173">
        <f>O265</f>
        <v>49.66</v>
      </c>
      <c r="F265" s="47"/>
      <c r="H265">
        <v>1.2084999999999999</v>
      </c>
      <c r="I265" s="35">
        <v>23.29</v>
      </c>
      <c r="J265" s="35">
        <v>41.11</v>
      </c>
      <c r="K265" s="172">
        <f>I265/(I265+J265)</f>
        <v>0.36164596273291921</v>
      </c>
      <c r="L265" s="172">
        <f>J265/(I265+J265)</f>
        <v>0.63835403726708073</v>
      </c>
      <c r="M265" s="172">
        <f>M247</f>
        <v>64.38</v>
      </c>
      <c r="N265" s="172">
        <f>TRUNC(H265*K265*M265,2)</f>
        <v>28.13</v>
      </c>
      <c r="O265" s="172">
        <f>TRUNC(H265*L265*M265,2)</f>
        <v>49.66</v>
      </c>
    </row>
    <row r="266" spans="1:15" ht="15.75" x14ac:dyDescent="0.25">
      <c r="A266" s="44"/>
      <c r="B266" s="57"/>
      <c r="C266" s="46"/>
      <c r="D266" s="50">
        <f>TRUNC(B265*D265,2)</f>
        <v>877.65</v>
      </c>
      <c r="E266" s="50">
        <f>TRUNC(B265*E265,2)</f>
        <v>1549.39</v>
      </c>
      <c r="F266" s="51">
        <f>D266+E266</f>
        <v>2427.04</v>
      </c>
      <c r="I266" s="28"/>
      <c r="J266" s="28"/>
      <c r="K266" s="28"/>
      <c r="L266" s="28"/>
      <c r="N266" s="28"/>
      <c r="O266" s="28"/>
    </row>
    <row r="267" spans="1:15" ht="38.25" x14ac:dyDescent="0.2">
      <c r="A267" s="48" t="s">
        <v>68</v>
      </c>
      <c r="B267" s="57">
        <f>TRUNC(B263*5)</f>
        <v>15</v>
      </c>
      <c r="C267" s="49" t="s">
        <v>69</v>
      </c>
      <c r="D267" s="173">
        <f>N267</f>
        <v>12.71</v>
      </c>
      <c r="E267" s="173">
        <f>O267</f>
        <v>0</v>
      </c>
      <c r="F267" s="47"/>
      <c r="H267">
        <v>1.2084999999999999</v>
      </c>
      <c r="I267" s="35">
        <v>6.48</v>
      </c>
      <c r="J267" s="35">
        <v>0</v>
      </c>
      <c r="K267" s="172">
        <f>I267/(I267+J267)</f>
        <v>1</v>
      </c>
      <c r="L267" s="172">
        <f>J267/(I267+J267)</f>
        <v>0</v>
      </c>
      <c r="M267" s="172">
        <f>M249</f>
        <v>10.52</v>
      </c>
      <c r="N267" s="172">
        <f>TRUNC(H267*K267*M267,2)</f>
        <v>12.71</v>
      </c>
      <c r="O267" s="172">
        <f>TRUNC(H267*L267*M267,2)</f>
        <v>0</v>
      </c>
    </row>
    <row r="268" spans="1:15" ht="16.5" thickBot="1" x14ac:dyDescent="0.3">
      <c r="A268" s="52"/>
      <c r="B268" s="53"/>
      <c r="C268" s="54"/>
      <c r="D268" s="55">
        <f>TRUNC(B267*D267,2)</f>
        <v>190.65</v>
      </c>
      <c r="E268" s="55">
        <f>TRUNC(B267*E267,2)</f>
        <v>0</v>
      </c>
      <c r="F268" s="56">
        <f>D268+E268</f>
        <v>190.65</v>
      </c>
      <c r="I268" s="28"/>
      <c r="J268" s="28"/>
      <c r="K268" s="28"/>
      <c r="L268" s="28"/>
      <c r="N268" s="28"/>
      <c r="O268" s="28"/>
    </row>
    <row r="269" spans="1:15" ht="13.5" thickBot="1" x14ac:dyDescent="0.25">
      <c r="C269" s="39"/>
      <c r="I269" s="28"/>
      <c r="J269" s="28"/>
      <c r="K269" s="28"/>
      <c r="L269" s="28"/>
      <c r="N269" s="28"/>
      <c r="O269" s="28"/>
    </row>
    <row r="270" spans="1:15" ht="16.5" thickBot="1" x14ac:dyDescent="0.3">
      <c r="C270" s="39"/>
      <c r="D270" s="97">
        <f>D268+D266+D264+D262+D260+D258</f>
        <v>5140.1400000000003</v>
      </c>
      <c r="E270" s="98">
        <f>E268+E266+E264+E262+E260+E258</f>
        <v>1872.3100000000002</v>
      </c>
      <c r="F270" s="99">
        <f>F268+F266+F264+F262+F260+F258</f>
        <v>7012.4500000000007</v>
      </c>
      <c r="I270" s="28"/>
      <c r="J270" s="28"/>
      <c r="K270" s="28"/>
      <c r="L270" s="28"/>
      <c r="N270" s="28"/>
      <c r="O270" s="28"/>
    </row>
    <row r="271" spans="1:15" ht="15.75" x14ac:dyDescent="0.25">
      <c r="C271" s="39"/>
      <c r="D271" s="25"/>
      <c r="E271" s="25"/>
      <c r="F271" s="25"/>
      <c r="I271" s="28"/>
      <c r="J271" s="28"/>
      <c r="K271" s="28"/>
      <c r="L271" s="28"/>
      <c r="N271" s="28"/>
      <c r="O271" s="28"/>
    </row>
    <row r="272" spans="1:15" ht="13.5" thickBot="1" x14ac:dyDescent="0.25">
      <c r="I272" s="28"/>
      <c r="J272" s="28"/>
      <c r="K272" s="28"/>
      <c r="L272" s="28"/>
      <c r="N272" s="28"/>
      <c r="O272" s="28"/>
    </row>
    <row r="273" spans="1:15" ht="27" customHeight="1" thickBot="1" x14ac:dyDescent="0.25">
      <c r="A273" s="109" t="s">
        <v>87</v>
      </c>
      <c r="B273" s="110"/>
      <c r="C273" s="110"/>
      <c r="D273" s="110"/>
      <c r="E273" s="110"/>
      <c r="F273" s="111"/>
      <c r="I273" s="28"/>
      <c r="J273" s="28"/>
      <c r="K273" s="28"/>
      <c r="L273" s="28"/>
      <c r="N273" s="28"/>
      <c r="O273" s="28"/>
    </row>
    <row r="274" spans="1:15" ht="17.25" customHeight="1" thickBot="1" x14ac:dyDescent="0.25">
      <c r="A274" s="109" t="s">
        <v>88</v>
      </c>
      <c r="B274" s="110"/>
      <c r="C274" s="110"/>
      <c r="D274" s="110"/>
      <c r="E274" s="110"/>
      <c r="F274" s="111"/>
      <c r="I274" s="28"/>
      <c r="J274" s="28"/>
      <c r="K274" s="28"/>
      <c r="L274" s="28"/>
      <c r="N274" s="28"/>
      <c r="O274" s="28"/>
    </row>
    <row r="275" spans="1:15" ht="38.25" x14ac:dyDescent="0.2">
      <c r="A275" s="48" t="s">
        <v>67</v>
      </c>
      <c r="B275" s="38">
        <v>28.6</v>
      </c>
      <c r="C275" s="49" t="s">
        <v>61</v>
      </c>
      <c r="D275" s="173">
        <f>N275</f>
        <v>49.31</v>
      </c>
      <c r="E275" s="173">
        <f>O275</f>
        <v>0</v>
      </c>
      <c r="F275" s="47"/>
      <c r="H275">
        <v>1.2084999999999999</v>
      </c>
      <c r="I275" s="172">
        <v>41.37</v>
      </c>
      <c r="J275" s="172">
        <v>0</v>
      </c>
      <c r="K275" s="172">
        <f>I275/(I275+J275)</f>
        <v>1</v>
      </c>
      <c r="L275" s="172">
        <f>J275/(I275+J275)</f>
        <v>0</v>
      </c>
      <c r="M275" s="172">
        <f>M257</f>
        <v>40.81</v>
      </c>
      <c r="N275" s="172">
        <f>TRUNC(H275*K275*M275,2)</f>
        <v>49.31</v>
      </c>
      <c r="O275" s="172">
        <f>TRUNC(H275*L275*M275,2)</f>
        <v>0</v>
      </c>
    </row>
    <row r="276" spans="1:15" ht="15.75" x14ac:dyDescent="0.25">
      <c r="A276" s="44"/>
      <c r="B276" s="57"/>
      <c r="C276" s="46"/>
      <c r="D276" s="50">
        <f>TRUNC(B275*D275,2)</f>
        <v>1410.26</v>
      </c>
      <c r="E276" s="50">
        <f>TRUNC(B275*E275,2)</f>
        <v>0</v>
      </c>
      <c r="F276" s="51">
        <f>D276+E276</f>
        <v>1410.26</v>
      </c>
      <c r="I276" s="28"/>
      <c r="J276" s="28"/>
      <c r="K276" s="28"/>
      <c r="L276" s="28"/>
      <c r="N276" s="28"/>
      <c r="O276" s="28"/>
    </row>
    <row r="277" spans="1:15" ht="26.25" x14ac:dyDescent="0.25">
      <c r="A277" s="48" t="s">
        <v>73</v>
      </c>
      <c r="B277" s="57">
        <f>TRUNC(B275*4)</f>
        <v>114</v>
      </c>
      <c r="C277" s="49" t="s">
        <v>74</v>
      </c>
      <c r="D277" s="173">
        <f>N277</f>
        <v>0.27</v>
      </c>
      <c r="E277" s="173">
        <f>O277</f>
        <v>0</v>
      </c>
      <c r="F277" s="51"/>
      <c r="H277">
        <v>1.2084999999999999</v>
      </c>
      <c r="I277" s="35">
        <v>0.19</v>
      </c>
      <c r="J277" s="35">
        <v>0</v>
      </c>
      <c r="K277" s="172">
        <f>I277/(I277+J277)</f>
        <v>1</v>
      </c>
      <c r="L277" s="172">
        <f>J277/(I277+J277)</f>
        <v>0</v>
      </c>
      <c r="M277" s="172">
        <f>M259</f>
        <v>0.23</v>
      </c>
      <c r="N277" s="172">
        <f>TRUNC(H277*K277*M277,2)</f>
        <v>0.27</v>
      </c>
      <c r="O277" s="172">
        <f>TRUNC(H277*L277*M277,2)</f>
        <v>0</v>
      </c>
    </row>
    <row r="278" spans="1:15" ht="15.75" x14ac:dyDescent="0.25">
      <c r="A278" s="44"/>
      <c r="B278" s="57"/>
      <c r="C278" s="46"/>
      <c r="D278" s="50">
        <f>TRUNC(B277*D277,2)</f>
        <v>30.78</v>
      </c>
      <c r="E278" s="50">
        <f>TRUNC(B277*E277,2)</f>
        <v>0</v>
      </c>
      <c r="F278" s="51">
        <f>D278+E278</f>
        <v>30.78</v>
      </c>
      <c r="I278" s="28"/>
      <c r="J278" s="28"/>
      <c r="K278" s="28"/>
      <c r="L278" s="28"/>
      <c r="N278" s="28"/>
      <c r="O278" s="28"/>
    </row>
    <row r="279" spans="1:15" x14ac:dyDescent="0.2">
      <c r="A279" s="44" t="s">
        <v>71</v>
      </c>
      <c r="B279" s="84">
        <f>TRUNC((B275*4.48*0.04),2)</f>
        <v>5.12</v>
      </c>
      <c r="C279" s="49" t="s">
        <v>72</v>
      </c>
      <c r="D279" s="173">
        <f>N279</f>
        <v>2.5099999999999998</v>
      </c>
      <c r="E279" s="173">
        <f>O279</f>
        <v>31.25</v>
      </c>
      <c r="F279" s="47"/>
      <c r="H279">
        <v>1.2084999999999999</v>
      </c>
      <c r="I279" s="35">
        <v>2.06</v>
      </c>
      <c r="J279" s="35">
        <v>25.64</v>
      </c>
      <c r="K279" s="172">
        <f>I279/(I279+J279)</f>
        <v>7.436823104693141E-2</v>
      </c>
      <c r="L279" s="172">
        <f>J279/(I279+J279)</f>
        <v>0.92563176895306865</v>
      </c>
      <c r="M279" s="172">
        <f>M261</f>
        <v>27.94</v>
      </c>
      <c r="N279" s="172">
        <f>TRUNC(H279*K279*M279,2)</f>
        <v>2.5099999999999998</v>
      </c>
      <c r="O279" s="172">
        <f>TRUNC(H279*L279*M279,2)</f>
        <v>31.25</v>
      </c>
    </row>
    <row r="280" spans="1:15" ht="15.75" x14ac:dyDescent="0.25">
      <c r="A280" s="44"/>
      <c r="B280" s="57"/>
      <c r="C280" s="49"/>
      <c r="D280" s="50">
        <f>TRUNC(B279*D279,2)</f>
        <v>12.85</v>
      </c>
      <c r="E280" s="50">
        <f>TRUNC(B279*E279,2)</f>
        <v>160</v>
      </c>
      <c r="F280" s="51">
        <f>D280+E280</f>
        <v>172.85</v>
      </c>
      <c r="I280" s="28"/>
      <c r="J280" s="28"/>
      <c r="K280" s="28"/>
      <c r="L280" s="28"/>
      <c r="N280" s="28"/>
      <c r="O280" s="28"/>
    </row>
    <row r="281" spans="1:15" ht="38.25" x14ac:dyDescent="0.2">
      <c r="A281" s="76" t="s">
        <v>76</v>
      </c>
      <c r="B281" s="38">
        <v>2.9</v>
      </c>
      <c r="C281" s="77" t="s">
        <v>49</v>
      </c>
      <c r="D281" s="173">
        <f>N281</f>
        <v>807.1</v>
      </c>
      <c r="E281" s="173">
        <f>O281</f>
        <v>48.13</v>
      </c>
      <c r="F281" s="78"/>
      <c r="H281">
        <v>1.2084999999999999</v>
      </c>
      <c r="I281" s="35">
        <v>673.2</v>
      </c>
      <c r="J281" s="35">
        <v>40.15</v>
      </c>
      <c r="K281" s="172">
        <f>I281/(I281+J281)</f>
        <v>0.94371626831148814</v>
      </c>
      <c r="L281" s="172">
        <f>J281/(I281+J281)</f>
        <v>5.6283731688511945E-2</v>
      </c>
      <c r="M281" s="172">
        <f>M263</f>
        <v>707.69</v>
      </c>
      <c r="N281" s="172">
        <f>TRUNC(H281*K281*M281,2)</f>
        <v>807.1</v>
      </c>
      <c r="O281" s="172">
        <f>TRUNC(H281*L281*M281,2)</f>
        <v>48.13</v>
      </c>
    </row>
    <row r="282" spans="1:15" ht="15.75" x14ac:dyDescent="0.25">
      <c r="A282" s="79"/>
      <c r="B282" s="38"/>
      <c r="C282" s="80"/>
      <c r="D282" s="25">
        <f>TRUNC(B281*D281,2)</f>
        <v>2340.59</v>
      </c>
      <c r="E282" s="25">
        <f>TRUNC(B281*E281,2)</f>
        <v>139.57</v>
      </c>
      <c r="F282" s="81">
        <f>D282+E282</f>
        <v>2480.1600000000003</v>
      </c>
      <c r="I282" s="28"/>
      <c r="J282" s="28"/>
      <c r="K282" s="28"/>
      <c r="L282" s="28"/>
      <c r="N282" s="28"/>
      <c r="O282" s="28"/>
    </row>
    <row r="283" spans="1:15" ht="25.5" x14ac:dyDescent="0.2">
      <c r="A283" s="48" t="s">
        <v>70</v>
      </c>
      <c r="B283" s="57">
        <v>30.8</v>
      </c>
      <c r="C283" s="49" t="s">
        <v>61</v>
      </c>
      <c r="D283" s="173">
        <f>N283</f>
        <v>28.13</v>
      </c>
      <c r="E283" s="173">
        <f>O283</f>
        <v>49.66</v>
      </c>
      <c r="F283" s="47"/>
      <c r="H283">
        <v>1.2084999999999999</v>
      </c>
      <c r="I283" s="35">
        <v>23.29</v>
      </c>
      <c r="J283" s="35">
        <v>41.11</v>
      </c>
      <c r="K283" s="172">
        <f>I283/(I283+J283)</f>
        <v>0.36164596273291921</v>
      </c>
      <c r="L283" s="172">
        <f>J283/(I283+J283)</f>
        <v>0.63835403726708073</v>
      </c>
      <c r="M283" s="172">
        <f>M265</f>
        <v>64.38</v>
      </c>
      <c r="N283" s="172">
        <f>TRUNC(H283*K283*M283,2)</f>
        <v>28.13</v>
      </c>
      <c r="O283" s="172">
        <f>TRUNC(H283*L283*M283,2)</f>
        <v>49.66</v>
      </c>
    </row>
    <row r="284" spans="1:15" ht="15.75" x14ac:dyDescent="0.25">
      <c r="A284" s="44"/>
      <c r="B284" s="57"/>
      <c r="C284" s="46"/>
      <c r="D284" s="50">
        <f>TRUNC(B283*D283,2)</f>
        <v>866.4</v>
      </c>
      <c r="E284" s="50">
        <f>TRUNC(B283*E283,2)</f>
        <v>1529.52</v>
      </c>
      <c r="F284" s="51">
        <f>D284+E284</f>
        <v>2395.92</v>
      </c>
      <c r="I284" s="28"/>
      <c r="J284" s="28"/>
      <c r="K284" s="28"/>
      <c r="L284" s="28"/>
      <c r="N284" s="28"/>
      <c r="O284" s="28"/>
    </row>
    <row r="285" spans="1:15" ht="38.25" x14ac:dyDescent="0.2">
      <c r="A285" s="48" t="s">
        <v>68</v>
      </c>
      <c r="B285" s="57">
        <f>TRUNC(B281*5)</f>
        <v>14</v>
      </c>
      <c r="C285" s="49" t="s">
        <v>69</v>
      </c>
      <c r="D285" s="173">
        <f>N285</f>
        <v>12.71</v>
      </c>
      <c r="E285" s="173">
        <f>O285</f>
        <v>0</v>
      </c>
      <c r="F285" s="47"/>
      <c r="H285">
        <v>1.2084999999999999</v>
      </c>
      <c r="I285" s="35">
        <v>6.48</v>
      </c>
      <c r="J285" s="35">
        <v>0</v>
      </c>
      <c r="K285" s="172">
        <f>I285/(I285+J285)</f>
        <v>1</v>
      </c>
      <c r="L285" s="172">
        <f>J285/(I285+J285)</f>
        <v>0</v>
      </c>
      <c r="M285" s="172">
        <f>M267</f>
        <v>10.52</v>
      </c>
      <c r="N285" s="172">
        <f>TRUNC(H285*K285*M285,2)</f>
        <v>12.71</v>
      </c>
      <c r="O285" s="172">
        <f>TRUNC(H285*L285*M285,2)</f>
        <v>0</v>
      </c>
    </row>
    <row r="286" spans="1:15" ht="16.5" thickBot="1" x14ac:dyDescent="0.3">
      <c r="A286" s="52"/>
      <c r="B286" s="53"/>
      <c r="C286" s="54"/>
      <c r="D286" s="55">
        <f>TRUNC(B285*D285,2)</f>
        <v>177.94</v>
      </c>
      <c r="E286" s="55">
        <f>TRUNC(B285*E285,2)</f>
        <v>0</v>
      </c>
      <c r="F286" s="56">
        <f>D286+E286</f>
        <v>177.94</v>
      </c>
      <c r="I286" s="28"/>
      <c r="J286" s="28"/>
      <c r="K286" s="28"/>
      <c r="L286" s="28"/>
      <c r="N286" s="28"/>
      <c r="O286" s="28"/>
    </row>
    <row r="287" spans="1:15" ht="13.5" thickBot="1" x14ac:dyDescent="0.25">
      <c r="C287" s="39"/>
      <c r="I287" s="28"/>
      <c r="J287" s="28"/>
      <c r="K287" s="28"/>
      <c r="L287" s="28"/>
      <c r="N287" s="28"/>
      <c r="O287" s="28"/>
    </row>
    <row r="288" spans="1:15" ht="16.5" thickBot="1" x14ac:dyDescent="0.3">
      <c r="C288" s="39"/>
      <c r="D288" s="88">
        <f>D286+D284+D282+D280+D278+D276</f>
        <v>4838.8200000000006</v>
      </c>
      <c r="E288" s="89">
        <f>E286+E284+E282+E280+E278+E276</f>
        <v>1829.09</v>
      </c>
      <c r="F288" s="90">
        <f>F286+F284+F282+F280+F278+F276</f>
        <v>6667.9100000000008</v>
      </c>
      <c r="I288" s="28"/>
      <c r="J288" s="28"/>
      <c r="K288" s="28"/>
      <c r="L288" s="28"/>
      <c r="N288" s="28"/>
      <c r="O288" s="28"/>
    </row>
    <row r="289" spans="1:15" ht="15.75" x14ac:dyDescent="0.25">
      <c r="C289" s="39"/>
      <c r="D289" s="25"/>
      <c r="E289" s="25"/>
      <c r="F289" s="25"/>
      <c r="I289" s="28"/>
      <c r="J289" s="28"/>
      <c r="K289" s="28"/>
      <c r="L289" s="28"/>
      <c r="N289" s="28"/>
      <c r="O289" s="28"/>
    </row>
    <row r="290" spans="1:15" ht="13.5" thickBot="1" x14ac:dyDescent="0.25">
      <c r="I290" s="28"/>
      <c r="J290" s="28"/>
      <c r="K290" s="28"/>
      <c r="L290" s="28"/>
      <c r="N290" s="28"/>
      <c r="O290" s="28"/>
    </row>
    <row r="291" spans="1:15" ht="34.5" customHeight="1" thickBot="1" x14ac:dyDescent="0.25">
      <c r="A291" s="112" t="s">
        <v>89</v>
      </c>
      <c r="B291" s="113"/>
      <c r="C291" s="113"/>
      <c r="D291" s="113"/>
      <c r="E291" s="113"/>
      <c r="F291" s="114"/>
      <c r="I291" s="28"/>
      <c r="J291" s="28"/>
      <c r="K291" s="28"/>
      <c r="L291" s="28"/>
      <c r="N291" s="28"/>
      <c r="O291" s="28"/>
    </row>
    <row r="292" spans="1:15" ht="18" customHeight="1" thickBot="1" x14ac:dyDescent="0.25">
      <c r="A292" s="112" t="s">
        <v>91</v>
      </c>
      <c r="B292" s="113"/>
      <c r="C292" s="113"/>
      <c r="D292" s="113"/>
      <c r="E292" s="113"/>
      <c r="F292" s="114"/>
      <c r="I292" s="28"/>
      <c r="J292" s="28"/>
      <c r="K292" s="28"/>
      <c r="L292" s="28"/>
      <c r="N292" s="28"/>
      <c r="O292" s="28"/>
    </row>
    <row r="293" spans="1:15" ht="38.25" x14ac:dyDescent="0.2">
      <c r="A293" s="48" t="s">
        <v>67</v>
      </c>
      <c r="B293" s="38">
        <v>47.6</v>
      </c>
      <c r="C293" s="49" t="s">
        <v>61</v>
      </c>
      <c r="D293" s="173">
        <f>N293</f>
        <v>49.31</v>
      </c>
      <c r="E293" s="173">
        <f>O293</f>
        <v>0</v>
      </c>
      <c r="F293" s="47"/>
      <c r="H293">
        <v>1.2084999999999999</v>
      </c>
      <c r="I293" s="172">
        <v>41.37</v>
      </c>
      <c r="J293" s="172">
        <v>0</v>
      </c>
      <c r="K293" s="172">
        <f>I293/(I293+J293)</f>
        <v>1</v>
      </c>
      <c r="L293" s="172">
        <f>J293/(I293+J293)</f>
        <v>0</v>
      </c>
      <c r="M293" s="172">
        <f>M275</f>
        <v>40.81</v>
      </c>
      <c r="N293" s="172">
        <f>TRUNC(H293*K293*M293,2)</f>
        <v>49.31</v>
      </c>
      <c r="O293" s="172">
        <f>TRUNC(H293*L293*M293,2)</f>
        <v>0</v>
      </c>
    </row>
    <row r="294" spans="1:15" ht="15.75" x14ac:dyDescent="0.25">
      <c r="A294" s="44"/>
      <c r="B294" s="57"/>
      <c r="C294" s="46"/>
      <c r="D294" s="50">
        <f>TRUNC(B293*D293,2)</f>
        <v>2347.15</v>
      </c>
      <c r="E294" s="50">
        <f>TRUNC(B293*E293,2)</f>
        <v>0</v>
      </c>
      <c r="F294" s="51">
        <f>D294+E294</f>
        <v>2347.15</v>
      </c>
      <c r="I294" s="28"/>
      <c r="J294" s="28"/>
      <c r="K294" s="28"/>
      <c r="L294" s="28"/>
      <c r="N294" s="28"/>
      <c r="O294" s="28"/>
    </row>
    <row r="295" spans="1:15" ht="26.25" x14ac:dyDescent="0.25">
      <c r="A295" s="48" t="s">
        <v>73</v>
      </c>
      <c r="B295" s="57">
        <f>TRUNC(B293*4)</f>
        <v>190</v>
      </c>
      <c r="C295" s="49" t="s">
        <v>74</v>
      </c>
      <c r="D295" s="173">
        <f>N295</f>
        <v>0.27</v>
      </c>
      <c r="E295" s="173">
        <f>O295</f>
        <v>0</v>
      </c>
      <c r="F295" s="51"/>
      <c r="H295">
        <v>1.2084999999999999</v>
      </c>
      <c r="I295" s="35">
        <v>0.19</v>
      </c>
      <c r="J295" s="35">
        <v>0</v>
      </c>
      <c r="K295" s="172">
        <f>I295/(I295+J295)</f>
        <v>1</v>
      </c>
      <c r="L295" s="172">
        <f>J295/(I295+J295)</f>
        <v>0</v>
      </c>
      <c r="M295" s="172">
        <f>M277</f>
        <v>0.23</v>
      </c>
      <c r="N295" s="172">
        <f>TRUNC(H295*K295*M295,2)</f>
        <v>0.27</v>
      </c>
      <c r="O295" s="172">
        <f>TRUNC(H295*L295*M295,2)</f>
        <v>0</v>
      </c>
    </row>
    <row r="296" spans="1:15" ht="15.75" x14ac:dyDescent="0.25">
      <c r="A296" s="44"/>
      <c r="B296" s="57"/>
      <c r="C296" s="46"/>
      <c r="D296" s="50">
        <f>TRUNC(B295*D295,2)</f>
        <v>51.3</v>
      </c>
      <c r="E296" s="50">
        <f>TRUNC(B295*E295,2)</f>
        <v>0</v>
      </c>
      <c r="F296" s="51">
        <f>D296+E296</f>
        <v>51.3</v>
      </c>
      <c r="I296" s="28"/>
      <c r="J296" s="28"/>
      <c r="K296" s="28"/>
      <c r="L296" s="28"/>
      <c r="N296" s="28"/>
      <c r="O296" s="28"/>
    </row>
    <row r="297" spans="1:15" x14ac:dyDescent="0.2">
      <c r="A297" s="44" t="s">
        <v>71</v>
      </c>
      <c r="B297" s="84">
        <f>TRUNC((B293*4.48*0.04),2)</f>
        <v>8.52</v>
      </c>
      <c r="C297" s="49" t="s">
        <v>72</v>
      </c>
      <c r="D297" s="173">
        <f>N297</f>
        <v>2.5099999999999998</v>
      </c>
      <c r="E297" s="173">
        <f>O297</f>
        <v>31.25</v>
      </c>
      <c r="F297" s="47"/>
      <c r="H297">
        <v>1.2084999999999999</v>
      </c>
      <c r="I297" s="35">
        <v>2.06</v>
      </c>
      <c r="J297" s="35">
        <v>25.64</v>
      </c>
      <c r="K297" s="172">
        <f>I297/(I297+J297)</f>
        <v>7.436823104693141E-2</v>
      </c>
      <c r="L297" s="172">
        <f>J297/(I297+J297)</f>
        <v>0.92563176895306865</v>
      </c>
      <c r="M297" s="172">
        <f>M279</f>
        <v>27.94</v>
      </c>
      <c r="N297" s="172">
        <f>TRUNC(H297*K297*M297,2)</f>
        <v>2.5099999999999998</v>
      </c>
      <c r="O297" s="172">
        <f>TRUNC(H297*L297*M297,2)</f>
        <v>31.25</v>
      </c>
    </row>
    <row r="298" spans="1:15" ht="15.75" x14ac:dyDescent="0.25">
      <c r="A298" s="44"/>
      <c r="B298" s="57"/>
      <c r="C298" s="49"/>
      <c r="D298" s="50">
        <f>TRUNC(B297*D297,2)</f>
        <v>21.38</v>
      </c>
      <c r="E298" s="50">
        <f>TRUNC(B297*E297,2)</f>
        <v>266.25</v>
      </c>
      <c r="F298" s="51">
        <f>D298+E298</f>
        <v>287.63</v>
      </c>
      <c r="I298" s="28"/>
      <c r="J298" s="28"/>
      <c r="K298" s="28"/>
      <c r="L298" s="28"/>
      <c r="N298" s="28"/>
      <c r="O298" s="28"/>
    </row>
    <row r="299" spans="1:15" ht="38.25" x14ac:dyDescent="0.2">
      <c r="A299" s="76" t="s">
        <v>76</v>
      </c>
      <c r="B299" s="38">
        <v>5.0999999999999996</v>
      </c>
      <c r="C299" s="77" t="s">
        <v>49</v>
      </c>
      <c r="D299" s="173">
        <f>N299</f>
        <v>807.1</v>
      </c>
      <c r="E299" s="173">
        <f>O299</f>
        <v>48.13</v>
      </c>
      <c r="F299" s="78"/>
      <c r="H299">
        <v>1.2084999999999999</v>
      </c>
      <c r="I299" s="35">
        <v>673.2</v>
      </c>
      <c r="J299" s="35">
        <v>40.15</v>
      </c>
      <c r="K299" s="172">
        <f>I299/(I299+J299)</f>
        <v>0.94371626831148814</v>
      </c>
      <c r="L299" s="172">
        <f>J299/(I299+J299)</f>
        <v>5.6283731688511945E-2</v>
      </c>
      <c r="M299" s="172">
        <f>M281</f>
        <v>707.69</v>
      </c>
      <c r="N299" s="172">
        <f>TRUNC(H299*K299*M299,2)</f>
        <v>807.1</v>
      </c>
      <c r="O299" s="172">
        <f>TRUNC(H299*L299*M299,2)</f>
        <v>48.13</v>
      </c>
    </row>
    <row r="300" spans="1:15" ht="15.75" x14ac:dyDescent="0.25">
      <c r="A300" s="79"/>
      <c r="B300" s="38"/>
      <c r="C300" s="80"/>
      <c r="D300" s="25">
        <f>TRUNC(B299*D299,2)</f>
        <v>4116.21</v>
      </c>
      <c r="E300" s="25">
        <f>TRUNC(B299*E299,2)</f>
        <v>245.46</v>
      </c>
      <c r="F300" s="81">
        <f>D300+E300</f>
        <v>4361.67</v>
      </c>
      <c r="I300" s="28"/>
      <c r="J300" s="28"/>
      <c r="K300" s="28"/>
      <c r="L300" s="28"/>
      <c r="N300" s="28"/>
      <c r="O300" s="28"/>
    </row>
    <row r="301" spans="1:15" ht="25.5" x14ac:dyDescent="0.2">
      <c r="A301" s="48" t="s">
        <v>70</v>
      </c>
      <c r="B301" s="57">
        <v>47.6</v>
      </c>
      <c r="C301" s="49" t="s">
        <v>61</v>
      </c>
      <c r="D301" s="173">
        <f>N301</f>
        <v>28.13</v>
      </c>
      <c r="E301" s="173">
        <f>O301</f>
        <v>49.66</v>
      </c>
      <c r="F301" s="47"/>
      <c r="H301">
        <v>1.2084999999999999</v>
      </c>
      <c r="I301" s="35">
        <v>23.29</v>
      </c>
      <c r="J301" s="35">
        <v>41.11</v>
      </c>
      <c r="K301" s="172">
        <f>I301/(I301+J301)</f>
        <v>0.36164596273291921</v>
      </c>
      <c r="L301" s="172">
        <f>J301/(I301+J301)</f>
        <v>0.63835403726708073</v>
      </c>
      <c r="M301" s="172">
        <f>M283</f>
        <v>64.38</v>
      </c>
      <c r="N301" s="172">
        <f>TRUNC(H301*K301*M301,2)</f>
        <v>28.13</v>
      </c>
      <c r="O301" s="172">
        <f>TRUNC(H301*L301*M301,2)</f>
        <v>49.66</v>
      </c>
    </row>
    <row r="302" spans="1:15" ht="15.75" x14ac:dyDescent="0.25">
      <c r="A302" s="44"/>
      <c r="B302" s="57"/>
      <c r="C302" s="46"/>
      <c r="D302" s="50">
        <f>TRUNC(B301*D301,2)</f>
        <v>1338.98</v>
      </c>
      <c r="E302" s="50">
        <f>TRUNC(B301*E301,2)</f>
        <v>2363.81</v>
      </c>
      <c r="F302" s="51">
        <f>D302+E302</f>
        <v>3702.79</v>
      </c>
      <c r="I302" s="28"/>
      <c r="J302" s="28"/>
      <c r="K302" s="28"/>
      <c r="L302" s="28"/>
      <c r="N302" s="28"/>
      <c r="O302" s="28"/>
    </row>
    <row r="303" spans="1:15" ht="38.25" x14ac:dyDescent="0.2">
      <c r="A303" s="48" t="s">
        <v>68</v>
      </c>
      <c r="B303" s="57">
        <f>TRUNC(B299*5)</f>
        <v>25</v>
      </c>
      <c r="C303" s="49" t="s">
        <v>69</v>
      </c>
      <c r="D303" s="173">
        <f>N303</f>
        <v>12.71</v>
      </c>
      <c r="E303" s="173">
        <f>O303</f>
        <v>0</v>
      </c>
      <c r="F303" s="47"/>
      <c r="H303">
        <v>1.2084999999999999</v>
      </c>
      <c r="I303" s="35">
        <v>6.48</v>
      </c>
      <c r="J303" s="35">
        <v>0</v>
      </c>
      <c r="K303" s="172">
        <f>I303/(I303+J303)</f>
        <v>1</v>
      </c>
      <c r="L303" s="172">
        <f>J303/(I303+J303)</f>
        <v>0</v>
      </c>
      <c r="M303" s="172">
        <f>M285</f>
        <v>10.52</v>
      </c>
      <c r="N303" s="172">
        <f>TRUNC(H303*K303*M303,2)</f>
        <v>12.71</v>
      </c>
      <c r="O303" s="172">
        <f>TRUNC(H303*L303*M303,2)</f>
        <v>0</v>
      </c>
    </row>
    <row r="304" spans="1:15" ht="16.5" thickBot="1" x14ac:dyDescent="0.3">
      <c r="A304" s="52"/>
      <c r="B304" s="53"/>
      <c r="C304" s="54"/>
      <c r="D304" s="55">
        <f>TRUNC(B303*D303,2)</f>
        <v>317.75</v>
      </c>
      <c r="E304" s="55">
        <f>TRUNC(B303*E303,2)</f>
        <v>0</v>
      </c>
      <c r="F304" s="56">
        <f>D304+E304</f>
        <v>317.75</v>
      </c>
      <c r="I304" s="28"/>
      <c r="J304" s="28"/>
      <c r="K304" s="28"/>
      <c r="L304" s="28"/>
      <c r="N304" s="28"/>
      <c r="O304" s="28"/>
    </row>
    <row r="305" spans="1:15" ht="13.5" thickBot="1" x14ac:dyDescent="0.25">
      <c r="C305" s="39"/>
      <c r="I305" s="28"/>
      <c r="J305" s="28"/>
      <c r="K305" s="28"/>
      <c r="L305" s="28"/>
      <c r="N305" s="28"/>
      <c r="O305" s="28"/>
    </row>
    <row r="306" spans="1:15" ht="16.5" thickBot="1" x14ac:dyDescent="0.3">
      <c r="C306" s="39"/>
      <c r="D306" s="91">
        <f>D304+D302+D300+D298+D296+D294</f>
        <v>8192.77</v>
      </c>
      <c r="E306" s="92">
        <f>E304+E302+E300+E298+E296+E294</f>
        <v>2875.52</v>
      </c>
      <c r="F306" s="93">
        <f>F304+F302+F300+F298+F296+F294</f>
        <v>11068.289999999997</v>
      </c>
      <c r="I306" s="28"/>
      <c r="J306" s="28"/>
      <c r="K306" s="28"/>
      <c r="L306" s="28"/>
      <c r="N306" s="28"/>
      <c r="O306" s="28"/>
    </row>
    <row r="307" spans="1:15" ht="15.75" x14ac:dyDescent="0.25">
      <c r="C307" s="39"/>
      <c r="D307" s="25"/>
      <c r="E307" s="25"/>
      <c r="F307" s="25"/>
      <c r="I307" s="28"/>
      <c r="J307" s="28"/>
      <c r="K307" s="28"/>
      <c r="L307" s="28"/>
      <c r="N307" s="28"/>
      <c r="O307" s="28"/>
    </row>
    <row r="308" spans="1:15" ht="13.5" thickBot="1" x14ac:dyDescent="0.25">
      <c r="I308" s="28"/>
      <c r="J308" s="28"/>
      <c r="K308" s="28"/>
      <c r="L308" s="28"/>
      <c r="N308" s="28"/>
      <c r="O308" s="28"/>
    </row>
    <row r="309" spans="1:15" ht="27.75" customHeight="1" thickBot="1" x14ac:dyDescent="0.25">
      <c r="A309" s="115" t="s">
        <v>92</v>
      </c>
      <c r="B309" s="116"/>
      <c r="C309" s="116"/>
      <c r="D309" s="116"/>
      <c r="E309" s="116"/>
      <c r="F309" s="117"/>
      <c r="I309" s="28"/>
      <c r="J309" s="28"/>
      <c r="K309" s="28"/>
      <c r="L309" s="28"/>
      <c r="N309" s="28"/>
      <c r="O309" s="28"/>
    </row>
    <row r="310" spans="1:15" ht="17.25" customHeight="1" thickBot="1" x14ac:dyDescent="0.25">
      <c r="A310" s="115" t="s">
        <v>91</v>
      </c>
      <c r="B310" s="116"/>
      <c r="C310" s="116"/>
      <c r="D310" s="116"/>
      <c r="E310" s="116"/>
      <c r="F310" s="117"/>
      <c r="I310" s="28"/>
      <c r="J310" s="28"/>
      <c r="K310" s="28"/>
      <c r="L310" s="28"/>
      <c r="N310" s="28"/>
      <c r="O310" s="28"/>
    </row>
    <row r="311" spans="1:15" ht="38.25" x14ac:dyDescent="0.2">
      <c r="A311" s="48" t="s">
        <v>67</v>
      </c>
      <c r="B311" s="38">
        <v>35.200000000000003</v>
      </c>
      <c r="C311" s="49" t="s">
        <v>61</v>
      </c>
      <c r="D311" s="173">
        <f>N311</f>
        <v>49.31</v>
      </c>
      <c r="E311" s="173">
        <f>O311</f>
        <v>0</v>
      </c>
      <c r="F311" s="47"/>
      <c r="H311">
        <v>1.2084999999999999</v>
      </c>
      <c r="I311" s="172">
        <v>41.37</v>
      </c>
      <c r="J311" s="172">
        <v>0</v>
      </c>
      <c r="K311" s="172">
        <f>I311/(I311+J311)</f>
        <v>1</v>
      </c>
      <c r="L311" s="172">
        <f>J311/(I311+J311)</f>
        <v>0</v>
      </c>
      <c r="M311" s="172">
        <f>M293</f>
        <v>40.81</v>
      </c>
      <c r="N311" s="172">
        <f>TRUNC(H311*K311*M311,2)</f>
        <v>49.31</v>
      </c>
      <c r="O311" s="172">
        <f>TRUNC(H311*L311*M311,2)</f>
        <v>0</v>
      </c>
    </row>
    <row r="312" spans="1:15" ht="15.75" x14ac:dyDescent="0.25">
      <c r="A312" s="44"/>
      <c r="B312" s="57"/>
      <c r="C312" s="46"/>
      <c r="D312" s="50">
        <f>TRUNC(B311*D311,2)</f>
        <v>1735.71</v>
      </c>
      <c r="E312" s="50">
        <f>TRUNC(B311*E311,2)</f>
        <v>0</v>
      </c>
      <c r="F312" s="51">
        <f>D312+E312</f>
        <v>1735.71</v>
      </c>
      <c r="I312" s="28"/>
      <c r="J312" s="28"/>
      <c r="K312" s="28"/>
      <c r="L312" s="28"/>
      <c r="N312" s="28"/>
      <c r="O312" s="28"/>
    </row>
    <row r="313" spans="1:15" ht="26.25" x14ac:dyDescent="0.25">
      <c r="A313" s="48" t="s">
        <v>73</v>
      </c>
      <c r="B313" s="57">
        <f>TRUNC(B311*4)</f>
        <v>140</v>
      </c>
      <c r="C313" s="49" t="s">
        <v>74</v>
      </c>
      <c r="D313" s="173">
        <f>N313</f>
        <v>0.27</v>
      </c>
      <c r="E313" s="173">
        <f>O313</f>
        <v>0</v>
      </c>
      <c r="F313" s="51"/>
      <c r="H313">
        <v>1.2084999999999999</v>
      </c>
      <c r="I313" s="35">
        <v>0.19</v>
      </c>
      <c r="J313" s="35">
        <v>0</v>
      </c>
      <c r="K313" s="172">
        <f>I313/(I313+J313)</f>
        <v>1</v>
      </c>
      <c r="L313" s="172">
        <f>J313/(I313+J313)</f>
        <v>0</v>
      </c>
      <c r="M313" s="172">
        <f>M295</f>
        <v>0.23</v>
      </c>
      <c r="N313" s="172">
        <f>TRUNC(H313*K313*M313,2)</f>
        <v>0.27</v>
      </c>
      <c r="O313" s="172">
        <f>TRUNC(H313*L313*M313,2)</f>
        <v>0</v>
      </c>
    </row>
    <row r="314" spans="1:15" ht="15.75" x14ac:dyDescent="0.25">
      <c r="A314" s="44"/>
      <c r="B314" s="57"/>
      <c r="C314" s="46"/>
      <c r="D314" s="50">
        <f>TRUNC(B313*D313,2)</f>
        <v>37.799999999999997</v>
      </c>
      <c r="E314" s="50">
        <f>TRUNC(B313*E313,2)</f>
        <v>0</v>
      </c>
      <c r="F314" s="51">
        <f>D314+E314</f>
        <v>37.799999999999997</v>
      </c>
      <c r="I314" s="28"/>
      <c r="J314" s="28"/>
      <c r="K314" s="28"/>
      <c r="L314" s="28"/>
      <c r="N314" s="28"/>
      <c r="O314" s="28"/>
    </row>
    <row r="315" spans="1:15" x14ac:dyDescent="0.2">
      <c r="A315" s="44" t="s">
        <v>71</v>
      </c>
      <c r="B315" s="84">
        <f>TRUNC((B311*4.48*0.04),2)</f>
        <v>6.3</v>
      </c>
      <c r="C315" s="49" t="s">
        <v>72</v>
      </c>
      <c r="D315" s="173">
        <f>N315</f>
        <v>2.5099999999999998</v>
      </c>
      <c r="E315" s="173">
        <f>O315</f>
        <v>31.25</v>
      </c>
      <c r="F315" s="47"/>
      <c r="H315">
        <v>1.2084999999999999</v>
      </c>
      <c r="I315" s="35">
        <v>2.06</v>
      </c>
      <c r="J315" s="35">
        <v>25.64</v>
      </c>
      <c r="K315" s="172">
        <f>I315/(I315+J315)</f>
        <v>7.436823104693141E-2</v>
      </c>
      <c r="L315" s="172">
        <f>J315/(I315+J315)</f>
        <v>0.92563176895306865</v>
      </c>
      <c r="M315" s="172">
        <f>M297</f>
        <v>27.94</v>
      </c>
      <c r="N315" s="172">
        <f>TRUNC(H315*K315*M315,2)</f>
        <v>2.5099999999999998</v>
      </c>
      <c r="O315" s="172">
        <f>TRUNC(H315*L315*M315,2)</f>
        <v>31.25</v>
      </c>
    </row>
    <row r="316" spans="1:15" ht="15.75" x14ac:dyDescent="0.25">
      <c r="A316" s="44"/>
      <c r="B316" s="57"/>
      <c r="C316" s="49"/>
      <c r="D316" s="50">
        <f>TRUNC(B315*D315,2)</f>
        <v>15.81</v>
      </c>
      <c r="E316" s="50">
        <f>TRUNC(B315*E315,2)</f>
        <v>196.87</v>
      </c>
      <c r="F316" s="51">
        <f>D316+E316</f>
        <v>212.68</v>
      </c>
      <c r="I316" s="28"/>
      <c r="J316" s="28"/>
      <c r="K316" s="28"/>
      <c r="L316" s="28"/>
      <c r="N316" s="28"/>
      <c r="O316" s="28"/>
    </row>
    <row r="317" spans="1:15" ht="38.25" x14ac:dyDescent="0.2">
      <c r="A317" s="76" t="s">
        <v>76</v>
      </c>
      <c r="B317" s="38">
        <v>3.46</v>
      </c>
      <c r="C317" s="77" t="s">
        <v>49</v>
      </c>
      <c r="D317" s="173">
        <f>N317</f>
        <v>807.1</v>
      </c>
      <c r="E317" s="173">
        <f>O317</f>
        <v>48.13</v>
      </c>
      <c r="F317" s="78"/>
      <c r="H317">
        <v>1.2084999999999999</v>
      </c>
      <c r="I317" s="35">
        <v>673.2</v>
      </c>
      <c r="J317" s="35">
        <v>40.15</v>
      </c>
      <c r="K317" s="172">
        <f>I317/(I317+J317)</f>
        <v>0.94371626831148814</v>
      </c>
      <c r="L317" s="172">
        <f>J317/(I317+J317)</f>
        <v>5.6283731688511945E-2</v>
      </c>
      <c r="M317" s="172">
        <f>M299</f>
        <v>707.69</v>
      </c>
      <c r="N317" s="172">
        <f>TRUNC(H317*K317*M317,2)</f>
        <v>807.1</v>
      </c>
      <c r="O317" s="172">
        <f>TRUNC(H317*L317*M317,2)</f>
        <v>48.13</v>
      </c>
    </row>
    <row r="318" spans="1:15" ht="15.75" x14ac:dyDescent="0.25">
      <c r="A318" s="79"/>
      <c r="B318" s="38"/>
      <c r="C318" s="80"/>
      <c r="D318" s="25">
        <f>TRUNC(B317*D317,2)</f>
        <v>2792.56</v>
      </c>
      <c r="E318" s="25">
        <f>TRUNC(B317*E317,2)</f>
        <v>166.52</v>
      </c>
      <c r="F318" s="81">
        <f>D318+E318</f>
        <v>2959.08</v>
      </c>
      <c r="I318" s="28"/>
      <c r="J318" s="28"/>
      <c r="K318" s="28"/>
      <c r="L318" s="28"/>
      <c r="N318" s="28"/>
      <c r="O318" s="28"/>
    </row>
    <row r="319" spans="1:15" ht="25.5" x14ac:dyDescent="0.2">
      <c r="A319" s="48" t="s">
        <v>70</v>
      </c>
      <c r="B319" s="57">
        <v>35.200000000000003</v>
      </c>
      <c r="C319" s="49" t="s">
        <v>61</v>
      </c>
      <c r="D319" s="173">
        <f>N319</f>
        <v>28.13</v>
      </c>
      <c r="E319" s="173">
        <f>O319</f>
        <v>49.66</v>
      </c>
      <c r="F319" s="47"/>
      <c r="H319">
        <v>1.2084999999999999</v>
      </c>
      <c r="I319" s="35">
        <v>23.29</v>
      </c>
      <c r="J319" s="35">
        <v>41.11</v>
      </c>
      <c r="K319" s="172">
        <f>I319/(I319+J319)</f>
        <v>0.36164596273291921</v>
      </c>
      <c r="L319" s="172">
        <f>J319/(I319+J319)</f>
        <v>0.63835403726708073</v>
      </c>
      <c r="M319" s="172">
        <f>M301</f>
        <v>64.38</v>
      </c>
      <c r="N319" s="172">
        <f>TRUNC(H319*K319*M319,2)</f>
        <v>28.13</v>
      </c>
      <c r="O319" s="172">
        <f>TRUNC(H319*L319*M319,2)</f>
        <v>49.66</v>
      </c>
    </row>
    <row r="320" spans="1:15" ht="15.75" x14ac:dyDescent="0.25">
      <c r="A320" s="44"/>
      <c r="B320" s="57"/>
      <c r="C320" s="46"/>
      <c r="D320" s="50">
        <f>TRUNC(B319*D319,2)</f>
        <v>990.17</v>
      </c>
      <c r="E320" s="50">
        <f>TRUNC(B319*E319,2)</f>
        <v>1748.03</v>
      </c>
      <c r="F320" s="51">
        <f>D320+E320</f>
        <v>2738.2</v>
      </c>
      <c r="I320" s="28"/>
      <c r="J320" s="28"/>
      <c r="K320" s="28"/>
      <c r="L320" s="28"/>
      <c r="N320" s="28"/>
      <c r="O320" s="28"/>
    </row>
    <row r="321" spans="1:15" ht="38.25" x14ac:dyDescent="0.2">
      <c r="A321" s="48" t="s">
        <v>68</v>
      </c>
      <c r="B321" s="57">
        <f>TRUNC(B317*5)</f>
        <v>17</v>
      </c>
      <c r="C321" s="49" t="s">
        <v>69</v>
      </c>
      <c r="D321" s="173">
        <f>N321</f>
        <v>12.71</v>
      </c>
      <c r="E321" s="173">
        <f>O321</f>
        <v>0</v>
      </c>
      <c r="F321" s="47"/>
      <c r="H321">
        <v>1.2084999999999999</v>
      </c>
      <c r="I321" s="35">
        <v>6.48</v>
      </c>
      <c r="J321" s="35">
        <v>0</v>
      </c>
      <c r="K321" s="172">
        <f>I321/(I321+J321)</f>
        <v>1</v>
      </c>
      <c r="L321" s="172">
        <f>J321/(I321+J321)</f>
        <v>0</v>
      </c>
      <c r="M321" s="172">
        <f>M303</f>
        <v>10.52</v>
      </c>
      <c r="N321" s="172">
        <f>TRUNC(H321*K321*M321,2)</f>
        <v>12.71</v>
      </c>
      <c r="O321" s="172">
        <f>TRUNC(H321*L321*M321,2)</f>
        <v>0</v>
      </c>
    </row>
    <row r="322" spans="1:15" ht="16.5" thickBot="1" x14ac:dyDescent="0.3">
      <c r="A322" s="52"/>
      <c r="B322" s="53"/>
      <c r="C322" s="54"/>
      <c r="D322" s="55">
        <f>TRUNC(B321*D321,2)</f>
        <v>216.07</v>
      </c>
      <c r="E322" s="55">
        <f>TRUNC(B321*E321,2)</f>
        <v>0</v>
      </c>
      <c r="F322" s="56">
        <f>D322+E322</f>
        <v>216.07</v>
      </c>
      <c r="I322" s="28"/>
      <c r="J322" s="28"/>
      <c r="K322" s="28"/>
      <c r="L322" s="28"/>
      <c r="N322" s="28"/>
      <c r="O322" s="28"/>
    </row>
    <row r="323" spans="1:15" ht="13.5" thickBot="1" x14ac:dyDescent="0.25">
      <c r="C323" s="39"/>
      <c r="I323" s="28"/>
      <c r="J323" s="28"/>
      <c r="K323" s="28"/>
      <c r="L323" s="28"/>
      <c r="N323" s="28"/>
      <c r="O323" s="28"/>
    </row>
    <row r="324" spans="1:15" ht="16.5" thickBot="1" x14ac:dyDescent="0.3">
      <c r="C324" s="39"/>
      <c r="D324" s="64">
        <f>D322+D320+D318+D316+D314+D312</f>
        <v>5788.1200000000008</v>
      </c>
      <c r="E324" s="65">
        <f>E322+E320+E318+E316+E314+E312</f>
        <v>2111.42</v>
      </c>
      <c r="F324" s="66">
        <f>F322+F320+F318+F316+F314+F312</f>
        <v>7899.5400000000009</v>
      </c>
      <c r="I324" s="28"/>
      <c r="J324" s="28"/>
      <c r="K324" s="28"/>
      <c r="L324" s="28"/>
      <c r="N324" s="28"/>
      <c r="O324" s="28"/>
    </row>
    <row r="325" spans="1:15" ht="15.75" x14ac:dyDescent="0.25">
      <c r="C325" s="39"/>
      <c r="D325" s="25"/>
      <c r="E325" s="25"/>
      <c r="F325" s="25"/>
      <c r="I325" s="28"/>
      <c r="J325" s="28"/>
      <c r="K325" s="28"/>
      <c r="L325" s="28"/>
      <c r="N325" s="28"/>
      <c r="O325" s="28"/>
    </row>
    <row r="326" spans="1:15" ht="13.5" thickBot="1" x14ac:dyDescent="0.25">
      <c r="I326" s="28"/>
      <c r="J326" s="28"/>
      <c r="K326" s="28"/>
      <c r="L326" s="28"/>
      <c r="N326" s="28"/>
      <c r="O326" s="28"/>
    </row>
    <row r="327" spans="1:15" ht="30.75" customHeight="1" thickBot="1" x14ac:dyDescent="0.25">
      <c r="A327" s="118" t="s">
        <v>93</v>
      </c>
      <c r="B327" s="119"/>
      <c r="C327" s="119"/>
      <c r="D327" s="119"/>
      <c r="E327" s="119"/>
      <c r="F327" s="120"/>
      <c r="I327" s="28"/>
      <c r="J327" s="28"/>
      <c r="K327" s="28"/>
      <c r="L327" s="28"/>
      <c r="N327" s="28"/>
      <c r="O327" s="28"/>
    </row>
    <row r="328" spans="1:15" ht="13.5" thickBot="1" x14ac:dyDescent="0.25">
      <c r="A328" s="118" t="s">
        <v>91</v>
      </c>
      <c r="B328" s="119"/>
      <c r="C328" s="119"/>
      <c r="D328" s="119"/>
      <c r="E328" s="119"/>
      <c r="F328" s="120"/>
      <c r="I328" s="28"/>
      <c r="J328" s="28"/>
      <c r="K328" s="28"/>
      <c r="L328" s="28"/>
      <c r="N328" s="28"/>
      <c r="O328" s="28"/>
    </row>
    <row r="329" spans="1:15" ht="38.25" x14ac:dyDescent="0.2">
      <c r="A329" s="48" t="s">
        <v>67</v>
      </c>
      <c r="B329" s="38">
        <v>60.52</v>
      </c>
      <c r="C329" s="49" t="s">
        <v>61</v>
      </c>
      <c r="D329" s="173">
        <f>N329</f>
        <v>49.31</v>
      </c>
      <c r="E329" s="173">
        <f>O329</f>
        <v>0</v>
      </c>
      <c r="F329" s="47"/>
      <c r="H329">
        <v>1.2084999999999999</v>
      </c>
      <c r="I329" s="172">
        <v>41.37</v>
      </c>
      <c r="J329" s="172">
        <v>0</v>
      </c>
      <c r="K329" s="172">
        <f>I329/(I329+J329)</f>
        <v>1</v>
      </c>
      <c r="L329" s="172">
        <f>J329/(I329+J329)</f>
        <v>0</v>
      </c>
      <c r="M329" s="172">
        <f>M311</f>
        <v>40.81</v>
      </c>
      <c r="N329" s="172">
        <f>TRUNC(H329*K329*M329,2)</f>
        <v>49.31</v>
      </c>
      <c r="O329" s="172">
        <f>TRUNC(H329*L329*M329,2)</f>
        <v>0</v>
      </c>
    </row>
    <row r="330" spans="1:15" ht="15.75" x14ac:dyDescent="0.25">
      <c r="A330" s="44"/>
      <c r="B330" s="57"/>
      <c r="C330" s="46"/>
      <c r="D330" s="50">
        <f>TRUNC(B329*D329,2)</f>
        <v>2984.24</v>
      </c>
      <c r="E330" s="50">
        <f>TRUNC(B329*E329,2)</f>
        <v>0</v>
      </c>
      <c r="F330" s="51">
        <f>D330+E330</f>
        <v>2984.24</v>
      </c>
      <c r="I330" s="28"/>
      <c r="J330" s="28"/>
      <c r="K330" s="28"/>
      <c r="L330" s="28"/>
      <c r="N330" s="28"/>
      <c r="O330" s="28"/>
    </row>
    <row r="331" spans="1:15" ht="26.25" x14ac:dyDescent="0.25">
      <c r="A331" s="48" t="s">
        <v>73</v>
      </c>
      <c r="B331" s="57">
        <f>TRUNC(B329*4)</f>
        <v>242</v>
      </c>
      <c r="C331" s="49" t="s">
        <v>74</v>
      </c>
      <c r="D331" s="173">
        <f>N331</f>
        <v>0.27</v>
      </c>
      <c r="E331" s="173">
        <f>O331</f>
        <v>0</v>
      </c>
      <c r="F331" s="51"/>
      <c r="H331">
        <v>1.2084999999999999</v>
      </c>
      <c r="I331" s="35">
        <v>0.19</v>
      </c>
      <c r="J331" s="35">
        <v>0</v>
      </c>
      <c r="K331" s="172">
        <f>I331/(I331+J331)</f>
        <v>1</v>
      </c>
      <c r="L331" s="172">
        <f>J331/(I331+J331)</f>
        <v>0</v>
      </c>
      <c r="M331" s="172">
        <f>M313</f>
        <v>0.23</v>
      </c>
      <c r="N331" s="172">
        <f>TRUNC(H331*K331*M331,2)</f>
        <v>0.27</v>
      </c>
      <c r="O331" s="172">
        <f>TRUNC(H331*L331*M331,2)</f>
        <v>0</v>
      </c>
    </row>
    <row r="332" spans="1:15" ht="15.75" x14ac:dyDescent="0.25">
      <c r="A332" s="44"/>
      <c r="B332" s="57"/>
      <c r="C332" s="46"/>
      <c r="D332" s="50">
        <f>TRUNC(B331*D331,2)</f>
        <v>65.34</v>
      </c>
      <c r="E332" s="50">
        <f>TRUNC(B331*E331,2)</f>
        <v>0</v>
      </c>
      <c r="F332" s="51">
        <f>D332+E332</f>
        <v>65.34</v>
      </c>
      <c r="I332" s="28"/>
      <c r="J332" s="28"/>
      <c r="K332" s="28"/>
      <c r="L332" s="28"/>
      <c r="N332" s="28"/>
      <c r="O332" s="28"/>
    </row>
    <row r="333" spans="1:15" x14ac:dyDescent="0.2">
      <c r="A333" s="44" t="s">
        <v>71</v>
      </c>
      <c r="B333" s="84">
        <f>TRUNC((B329*4.48*0.04),2)</f>
        <v>10.84</v>
      </c>
      <c r="C333" s="49" t="s">
        <v>72</v>
      </c>
      <c r="D333" s="173">
        <f>N333</f>
        <v>2.5099999999999998</v>
      </c>
      <c r="E333" s="173">
        <f>O333</f>
        <v>31.25</v>
      </c>
      <c r="F333" s="47"/>
      <c r="H333">
        <v>1.2084999999999999</v>
      </c>
      <c r="I333" s="35">
        <v>2.06</v>
      </c>
      <c r="J333" s="35">
        <v>25.64</v>
      </c>
      <c r="K333" s="172">
        <f>I333/(I333+J333)</f>
        <v>7.436823104693141E-2</v>
      </c>
      <c r="L333" s="172">
        <f>J333/(I333+J333)</f>
        <v>0.92563176895306865</v>
      </c>
      <c r="M333" s="172">
        <f>M315</f>
        <v>27.94</v>
      </c>
      <c r="N333" s="172">
        <f>TRUNC(H333*K333*M333,2)</f>
        <v>2.5099999999999998</v>
      </c>
      <c r="O333" s="172">
        <f>TRUNC(H333*L333*M333,2)</f>
        <v>31.25</v>
      </c>
    </row>
    <row r="334" spans="1:15" ht="15.75" x14ac:dyDescent="0.25">
      <c r="A334" s="44"/>
      <c r="B334" s="57"/>
      <c r="C334" s="49"/>
      <c r="D334" s="50">
        <f>TRUNC(B333*D333,2)</f>
        <v>27.2</v>
      </c>
      <c r="E334" s="50">
        <f>TRUNC(B333*E333,2)</f>
        <v>338.75</v>
      </c>
      <c r="F334" s="51">
        <f>D334+E334</f>
        <v>365.95</v>
      </c>
      <c r="I334" s="28"/>
      <c r="J334" s="28"/>
      <c r="K334" s="28"/>
      <c r="L334" s="28"/>
      <c r="N334" s="28"/>
      <c r="O334" s="28"/>
    </row>
    <row r="335" spans="1:15" ht="38.25" x14ac:dyDescent="0.2">
      <c r="A335" s="76" t="s">
        <v>76</v>
      </c>
      <c r="B335" s="38">
        <v>5.82</v>
      </c>
      <c r="C335" s="77" t="s">
        <v>49</v>
      </c>
      <c r="D335" s="173">
        <f>N335</f>
        <v>807.1</v>
      </c>
      <c r="E335" s="173">
        <f>O335</f>
        <v>48.13</v>
      </c>
      <c r="F335" s="78"/>
      <c r="H335">
        <v>1.2084999999999999</v>
      </c>
      <c r="I335" s="35">
        <v>673.2</v>
      </c>
      <c r="J335" s="35">
        <v>40.15</v>
      </c>
      <c r="K335" s="172">
        <f>I335/(I335+J335)</f>
        <v>0.94371626831148814</v>
      </c>
      <c r="L335" s="172">
        <f>J335/(I335+J335)</f>
        <v>5.6283731688511945E-2</v>
      </c>
      <c r="M335" s="172">
        <f>M317</f>
        <v>707.69</v>
      </c>
      <c r="N335" s="172">
        <f>TRUNC(H335*K335*M335,2)</f>
        <v>807.1</v>
      </c>
      <c r="O335" s="172">
        <f>TRUNC(H335*L335*M335,2)</f>
        <v>48.13</v>
      </c>
    </row>
    <row r="336" spans="1:15" ht="15.75" x14ac:dyDescent="0.25">
      <c r="A336" s="79"/>
      <c r="B336" s="38"/>
      <c r="C336" s="80"/>
      <c r="D336" s="25">
        <f>TRUNC(B335*D335,2)</f>
        <v>4697.32</v>
      </c>
      <c r="E336" s="25">
        <f>TRUNC(B335*E335,2)</f>
        <v>280.11</v>
      </c>
      <c r="F336" s="81">
        <f>D336+E336</f>
        <v>4977.4299999999994</v>
      </c>
      <c r="I336" s="28"/>
      <c r="J336" s="28"/>
      <c r="K336" s="28"/>
      <c r="L336" s="28"/>
      <c r="N336" s="28"/>
      <c r="O336" s="28"/>
    </row>
    <row r="337" spans="1:15" ht="25.5" x14ac:dyDescent="0.2">
      <c r="A337" s="48" t="s">
        <v>70</v>
      </c>
      <c r="B337" s="57">
        <v>60.52</v>
      </c>
      <c r="C337" s="49" t="s">
        <v>61</v>
      </c>
      <c r="D337" s="173">
        <f>N337</f>
        <v>28.13</v>
      </c>
      <c r="E337" s="173">
        <f>O337</f>
        <v>49.66</v>
      </c>
      <c r="F337" s="47"/>
      <c r="H337">
        <v>1.2084999999999999</v>
      </c>
      <c r="I337" s="35">
        <v>23.29</v>
      </c>
      <c r="J337" s="35">
        <v>41.11</v>
      </c>
      <c r="K337" s="172">
        <f>I337/(I337+J337)</f>
        <v>0.36164596273291921</v>
      </c>
      <c r="L337" s="172">
        <f>J337/(I337+J337)</f>
        <v>0.63835403726708073</v>
      </c>
      <c r="M337" s="172">
        <f>M319</f>
        <v>64.38</v>
      </c>
      <c r="N337" s="172">
        <f>TRUNC(H337*K337*M337,2)</f>
        <v>28.13</v>
      </c>
      <c r="O337" s="172">
        <f>TRUNC(H337*L337*M337,2)</f>
        <v>49.66</v>
      </c>
    </row>
    <row r="338" spans="1:15" ht="15.75" x14ac:dyDescent="0.25">
      <c r="A338" s="44"/>
      <c r="B338" s="57"/>
      <c r="C338" s="46"/>
      <c r="D338" s="50">
        <f>TRUNC(B337*D337,2)</f>
        <v>1702.42</v>
      </c>
      <c r="E338" s="50">
        <f>TRUNC(B337*E337,2)</f>
        <v>3005.42</v>
      </c>
      <c r="F338" s="51">
        <f>D338+E338</f>
        <v>4707.84</v>
      </c>
      <c r="I338" s="28"/>
      <c r="J338" s="28"/>
      <c r="K338" s="28"/>
      <c r="L338" s="28"/>
      <c r="N338" s="28"/>
      <c r="O338" s="28"/>
    </row>
    <row r="339" spans="1:15" ht="38.25" x14ac:dyDescent="0.2">
      <c r="A339" s="48" t="s">
        <v>68</v>
      </c>
      <c r="B339" s="57">
        <f>TRUNC(B335*5)</f>
        <v>29</v>
      </c>
      <c r="C339" s="49" t="s">
        <v>69</v>
      </c>
      <c r="D339" s="173">
        <f>N339</f>
        <v>12.71</v>
      </c>
      <c r="E339" s="173">
        <f>O339</f>
        <v>0</v>
      </c>
      <c r="F339" s="47"/>
      <c r="H339">
        <v>1.2084999999999999</v>
      </c>
      <c r="I339" s="35">
        <v>6.48</v>
      </c>
      <c r="J339" s="35">
        <v>0</v>
      </c>
      <c r="K339" s="172">
        <f>I339/(I339+J339)</f>
        <v>1</v>
      </c>
      <c r="L339" s="172">
        <f>J339/(I339+J339)</f>
        <v>0</v>
      </c>
      <c r="M339" s="172">
        <f>M321</f>
        <v>10.52</v>
      </c>
      <c r="N339" s="172">
        <f>TRUNC(H339*K339*M339,2)</f>
        <v>12.71</v>
      </c>
      <c r="O339" s="172">
        <f>TRUNC(H339*L339*M339,2)</f>
        <v>0</v>
      </c>
    </row>
    <row r="340" spans="1:15" ht="16.5" thickBot="1" x14ac:dyDescent="0.3">
      <c r="A340" s="52"/>
      <c r="B340" s="53"/>
      <c r="C340" s="54"/>
      <c r="D340" s="55">
        <f>TRUNC(B339*D339,2)</f>
        <v>368.59</v>
      </c>
      <c r="E340" s="55">
        <f>TRUNC(B339*E339,2)</f>
        <v>0</v>
      </c>
      <c r="F340" s="56">
        <f>D340+E340</f>
        <v>368.59</v>
      </c>
      <c r="I340" s="28"/>
      <c r="J340" s="28"/>
      <c r="K340" s="28"/>
      <c r="L340" s="28"/>
      <c r="N340" s="28"/>
      <c r="O340" s="28"/>
    </row>
    <row r="341" spans="1:15" ht="13.5" thickBot="1" x14ac:dyDescent="0.25">
      <c r="C341" s="39"/>
      <c r="I341" s="28"/>
      <c r="J341" s="28"/>
      <c r="K341" s="28"/>
      <c r="L341" s="28"/>
      <c r="N341" s="28"/>
      <c r="O341" s="28"/>
    </row>
    <row r="342" spans="1:15" ht="16.5" thickBot="1" x14ac:dyDescent="0.3">
      <c r="C342" s="39"/>
      <c r="D342" s="94">
        <f>D340+D338+D336+D334+D332+D330</f>
        <v>9845.11</v>
      </c>
      <c r="E342" s="95">
        <f>E340+E338+E336+E334+E332+E330</f>
        <v>3624.28</v>
      </c>
      <c r="F342" s="96">
        <f>F340+F338+F336+F334+F332+F330</f>
        <v>13469.390000000001</v>
      </c>
      <c r="I342" s="28"/>
      <c r="J342" s="28"/>
      <c r="K342" s="28"/>
      <c r="L342" s="28"/>
      <c r="N342" s="28"/>
      <c r="O342" s="28"/>
    </row>
    <row r="343" spans="1:15" ht="15.75" x14ac:dyDescent="0.25">
      <c r="C343" s="39"/>
      <c r="D343" s="25"/>
      <c r="E343" s="25"/>
      <c r="F343" s="25"/>
      <c r="I343" s="28"/>
      <c r="J343" s="28"/>
      <c r="K343" s="28"/>
      <c r="L343" s="28"/>
      <c r="N343" s="28"/>
      <c r="O343" s="28"/>
    </row>
    <row r="344" spans="1:15" ht="13.5" thickBot="1" x14ac:dyDescent="0.25">
      <c r="I344" s="28"/>
      <c r="J344" s="28"/>
      <c r="K344" s="28"/>
      <c r="L344" s="28"/>
      <c r="N344" s="28"/>
      <c r="O344" s="28"/>
    </row>
    <row r="345" spans="1:15" ht="30" customHeight="1" thickBot="1" x14ac:dyDescent="0.25">
      <c r="A345" s="121" t="s">
        <v>93</v>
      </c>
      <c r="B345" s="122"/>
      <c r="C345" s="122"/>
      <c r="D345" s="122"/>
      <c r="E345" s="122"/>
      <c r="F345" s="123"/>
      <c r="I345" s="28"/>
      <c r="J345" s="28"/>
      <c r="K345" s="28"/>
      <c r="L345" s="28"/>
      <c r="N345" s="28"/>
      <c r="O345" s="28"/>
    </row>
    <row r="346" spans="1:15" ht="17.25" customHeight="1" thickBot="1" x14ac:dyDescent="0.25">
      <c r="A346" s="121" t="s">
        <v>91</v>
      </c>
      <c r="B346" s="122"/>
      <c r="C346" s="122"/>
      <c r="D346" s="122"/>
      <c r="E346" s="122"/>
      <c r="F346" s="123"/>
      <c r="I346" s="28"/>
      <c r="J346" s="28"/>
      <c r="K346" s="28"/>
      <c r="L346" s="28"/>
      <c r="N346" s="28"/>
      <c r="O346" s="28"/>
    </row>
    <row r="347" spans="1:15" ht="38.25" x14ac:dyDescent="0.2">
      <c r="A347" s="48" t="s">
        <v>67</v>
      </c>
      <c r="B347" s="38">
        <v>60.52</v>
      </c>
      <c r="C347" s="49" t="s">
        <v>61</v>
      </c>
      <c r="D347" s="173">
        <f>N347</f>
        <v>49.31</v>
      </c>
      <c r="E347" s="173">
        <f>O347</f>
        <v>0</v>
      </c>
      <c r="F347" s="47"/>
      <c r="H347">
        <v>1.2084999999999999</v>
      </c>
      <c r="I347" s="172">
        <v>41.37</v>
      </c>
      <c r="J347" s="172">
        <v>0</v>
      </c>
      <c r="K347" s="172">
        <f>I347/(I347+J347)</f>
        <v>1</v>
      </c>
      <c r="L347" s="172">
        <f>J347/(I347+J347)</f>
        <v>0</v>
      </c>
      <c r="M347" s="172">
        <f>M329</f>
        <v>40.81</v>
      </c>
      <c r="N347" s="172">
        <f>TRUNC(H347*K347*M347,2)</f>
        <v>49.31</v>
      </c>
      <c r="O347" s="172">
        <f>TRUNC(H347*L347*M347,2)</f>
        <v>0</v>
      </c>
    </row>
    <row r="348" spans="1:15" ht="15.75" x14ac:dyDescent="0.25">
      <c r="A348" s="44"/>
      <c r="B348" s="57"/>
      <c r="C348" s="46"/>
      <c r="D348" s="50">
        <f>TRUNC(B347*D347,2)</f>
        <v>2984.24</v>
      </c>
      <c r="E348" s="50">
        <f>TRUNC(B347*E347,2)</f>
        <v>0</v>
      </c>
      <c r="F348" s="51">
        <f>D348+E348</f>
        <v>2984.24</v>
      </c>
      <c r="I348" s="28"/>
      <c r="J348" s="28"/>
      <c r="K348" s="28"/>
      <c r="L348" s="28"/>
      <c r="N348" s="28"/>
      <c r="O348" s="28"/>
    </row>
    <row r="349" spans="1:15" ht="26.25" x14ac:dyDescent="0.25">
      <c r="A349" s="48" t="s">
        <v>73</v>
      </c>
      <c r="B349" s="57">
        <f>TRUNC(B347*4)</f>
        <v>242</v>
      </c>
      <c r="C349" s="49" t="s">
        <v>74</v>
      </c>
      <c r="D349" s="173">
        <f>N349</f>
        <v>0.27</v>
      </c>
      <c r="E349" s="173">
        <f>O349</f>
        <v>0</v>
      </c>
      <c r="F349" s="51"/>
      <c r="H349">
        <v>1.2084999999999999</v>
      </c>
      <c r="I349" s="35">
        <v>0.19</v>
      </c>
      <c r="J349" s="35">
        <v>0</v>
      </c>
      <c r="K349" s="172">
        <f>I349/(I349+J349)</f>
        <v>1</v>
      </c>
      <c r="L349" s="172">
        <f>J349/(I349+J349)</f>
        <v>0</v>
      </c>
      <c r="M349" s="172">
        <f>M331</f>
        <v>0.23</v>
      </c>
      <c r="N349" s="172">
        <f>TRUNC(H349*K349*M349,2)</f>
        <v>0.27</v>
      </c>
      <c r="O349" s="172">
        <f>TRUNC(H349*L349*M349,2)</f>
        <v>0</v>
      </c>
    </row>
    <row r="350" spans="1:15" ht="15.75" x14ac:dyDescent="0.25">
      <c r="A350" s="44"/>
      <c r="B350" s="57"/>
      <c r="C350" s="46"/>
      <c r="D350" s="50">
        <f>TRUNC(B349*D349,2)</f>
        <v>65.34</v>
      </c>
      <c r="E350" s="50">
        <f>TRUNC(B349*E349,2)</f>
        <v>0</v>
      </c>
      <c r="F350" s="51">
        <f>D350+E350</f>
        <v>65.34</v>
      </c>
      <c r="I350" s="28"/>
      <c r="J350" s="28"/>
      <c r="K350" s="28"/>
      <c r="L350" s="28"/>
      <c r="N350" s="28"/>
      <c r="O350" s="28"/>
    </row>
    <row r="351" spans="1:15" x14ac:dyDescent="0.2">
      <c r="A351" s="44" t="s">
        <v>71</v>
      </c>
      <c r="B351" s="84">
        <f>TRUNC((B347*4.48*0.04),2)</f>
        <v>10.84</v>
      </c>
      <c r="C351" s="49" t="s">
        <v>72</v>
      </c>
      <c r="D351" s="173">
        <f>N351</f>
        <v>2.5099999999999998</v>
      </c>
      <c r="E351" s="173">
        <f>O351</f>
        <v>31.25</v>
      </c>
      <c r="F351" s="47"/>
      <c r="H351">
        <v>1.2084999999999999</v>
      </c>
      <c r="I351" s="35">
        <v>2.06</v>
      </c>
      <c r="J351" s="35">
        <v>25.64</v>
      </c>
      <c r="K351" s="172">
        <f>I351/(I351+J351)</f>
        <v>7.436823104693141E-2</v>
      </c>
      <c r="L351" s="172">
        <f>J351/(I351+J351)</f>
        <v>0.92563176895306865</v>
      </c>
      <c r="M351" s="172">
        <f>M333</f>
        <v>27.94</v>
      </c>
      <c r="N351" s="172">
        <f>TRUNC(H351*K351*M351,2)</f>
        <v>2.5099999999999998</v>
      </c>
      <c r="O351" s="172">
        <f>TRUNC(H351*L351*M351,2)</f>
        <v>31.25</v>
      </c>
    </row>
    <row r="352" spans="1:15" ht="15.75" x14ac:dyDescent="0.25">
      <c r="A352" s="44"/>
      <c r="B352" s="57"/>
      <c r="C352" s="49"/>
      <c r="D352" s="50">
        <f>TRUNC(B351*D351,2)</f>
        <v>27.2</v>
      </c>
      <c r="E352" s="50">
        <f>TRUNC(B351*E351,2)</f>
        <v>338.75</v>
      </c>
      <c r="F352" s="51">
        <f>D352+E352</f>
        <v>365.95</v>
      </c>
      <c r="I352" s="28"/>
      <c r="J352" s="28"/>
      <c r="K352" s="28"/>
      <c r="L352" s="28"/>
      <c r="N352" s="28"/>
      <c r="O352" s="28"/>
    </row>
    <row r="353" spans="1:15" ht="38.25" x14ac:dyDescent="0.2">
      <c r="A353" s="76" t="s">
        <v>76</v>
      </c>
      <c r="B353" s="38">
        <v>5.82</v>
      </c>
      <c r="C353" s="77" t="s">
        <v>49</v>
      </c>
      <c r="D353" s="173">
        <f>N353</f>
        <v>807.1</v>
      </c>
      <c r="E353" s="173">
        <f>O353</f>
        <v>48.13</v>
      </c>
      <c r="F353" s="78"/>
      <c r="H353">
        <v>1.2084999999999999</v>
      </c>
      <c r="I353" s="35">
        <v>673.2</v>
      </c>
      <c r="J353" s="35">
        <v>40.15</v>
      </c>
      <c r="K353" s="172">
        <f>I353/(I353+J353)</f>
        <v>0.94371626831148814</v>
      </c>
      <c r="L353" s="172">
        <f>J353/(I353+J353)</f>
        <v>5.6283731688511945E-2</v>
      </c>
      <c r="M353" s="172">
        <f>M335</f>
        <v>707.69</v>
      </c>
      <c r="N353" s="172">
        <f>TRUNC(H353*K353*M353,2)</f>
        <v>807.1</v>
      </c>
      <c r="O353" s="172">
        <f>TRUNC(H353*L353*M353,2)</f>
        <v>48.13</v>
      </c>
    </row>
    <row r="354" spans="1:15" ht="15.75" x14ac:dyDescent="0.25">
      <c r="A354" s="79"/>
      <c r="B354" s="38"/>
      <c r="C354" s="80"/>
      <c r="D354" s="25">
        <f>TRUNC(B353*D353,2)</f>
        <v>4697.32</v>
      </c>
      <c r="E354" s="25">
        <f>TRUNC(B353*E353,2)</f>
        <v>280.11</v>
      </c>
      <c r="F354" s="81">
        <f>D354+E354</f>
        <v>4977.4299999999994</v>
      </c>
      <c r="I354" s="28"/>
      <c r="J354" s="28"/>
      <c r="K354" s="28"/>
      <c r="L354" s="28"/>
      <c r="N354" s="28"/>
      <c r="O354" s="28"/>
    </row>
    <row r="355" spans="1:15" ht="25.5" x14ac:dyDescent="0.2">
      <c r="A355" s="48" t="s">
        <v>70</v>
      </c>
      <c r="B355" s="57">
        <v>60.52</v>
      </c>
      <c r="C355" s="49" t="s">
        <v>61</v>
      </c>
      <c r="D355" s="173">
        <f>N355</f>
        <v>28.13</v>
      </c>
      <c r="E355" s="173">
        <f>O355</f>
        <v>49.66</v>
      </c>
      <c r="F355" s="47"/>
      <c r="H355">
        <v>1.2084999999999999</v>
      </c>
      <c r="I355" s="35">
        <v>23.29</v>
      </c>
      <c r="J355" s="35">
        <v>41.11</v>
      </c>
      <c r="K355" s="172">
        <f>I355/(I355+J355)</f>
        <v>0.36164596273291921</v>
      </c>
      <c r="L355" s="172">
        <f>J355/(I355+J355)</f>
        <v>0.63835403726708073</v>
      </c>
      <c r="M355" s="172">
        <f>M337</f>
        <v>64.38</v>
      </c>
      <c r="N355" s="172">
        <f>TRUNC(H355*K355*M355,2)</f>
        <v>28.13</v>
      </c>
      <c r="O355" s="172">
        <f>TRUNC(H355*L355*M355,2)</f>
        <v>49.66</v>
      </c>
    </row>
    <row r="356" spans="1:15" ht="15.75" x14ac:dyDescent="0.25">
      <c r="A356" s="44"/>
      <c r="B356" s="57"/>
      <c r="C356" s="46"/>
      <c r="D356" s="50">
        <f>TRUNC(B355*D355,2)</f>
        <v>1702.42</v>
      </c>
      <c r="E356" s="50">
        <f>TRUNC(B355*E355,2)</f>
        <v>3005.42</v>
      </c>
      <c r="F356" s="51">
        <f>D356+E356</f>
        <v>4707.84</v>
      </c>
      <c r="I356" s="28"/>
      <c r="J356" s="28"/>
      <c r="K356" s="28"/>
      <c r="L356" s="28"/>
      <c r="N356" s="28"/>
      <c r="O356" s="28"/>
    </row>
    <row r="357" spans="1:15" ht="38.25" x14ac:dyDescent="0.2">
      <c r="A357" s="48" t="s">
        <v>68</v>
      </c>
      <c r="B357" s="57">
        <f>TRUNC(B353*5)</f>
        <v>29</v>
      </c>
      <c r="C357" s="49" t="s">
        <v>69</v>
      </c>
      <c r="D357" s="173">
        <f>N357</f>
        <v>12.71</v>
      </c>
      <c r="E357" s="173">
        <f>O357</f>
        <v>0</v>
      </c>
      <c r="F357" s="47"/>
      <c r="H357">
        <v>1.2084999999999999</v>
      </c>
      <c r="I357" s="35">
        <v>6.48</v>
      </c>
      <c r="J357" s="35">
        <v>0</v>
      </c>
      <c r="K357" s="172">
        <f>I357/(I357+J357)</f>
        <v>1</v>
      </c>
      <c r="L357" s="172">
        <f>J357/(I357+J357)</f>
        <v>0</v>
      </c>
      <c r="M357" s="172">
        <f>M339</f>
        <v>10.52</v>
      </c>
      <c r="N357" s="172">
        <f>TRUNC(H357*K357*M357,2)</f>
        <v>12.71</v>
      </c>
      <c r="O357" s="172">
        <f>TRUNC(H357*L357*M357,2)</f>
        <v>0</v>
      </c>
    </row>
    <row r="358" spans="1:15" ht="16.5" thickBot="1" x14ac:dyDescent="0.3">
      <c r="A358" s="52"/>
      <c r="B358" s="53"/>
      <c r="C358" s="54"/>
      <c r="D358" s="55">
        <f>TRUNC(B357*D357,2)</f>
        <v>368.59</v>
      </c>
      <c r="E358" s="55">
        <f>TRUNC(B357*E357,2)</f>
        <v>0</v>
      </c>
      <c r="F358" s="56">
        <f>D358+E358</f>
        <v>368.59</v>
      </c>
      <c r="I358" s="28"/>
      <c r="J358" s="28"/>
      <c r="K358" s="28"/>
      <c r="L358" s="28"/>
      <c r="N358" s="28"/>
      <c r="O358" s="28"/>
    </row>
    <row r="359" spans="1:15" ht="13.5" thickBot="1" x14ac:dyDescent="0.25">
      <c r="C359" s="39"/>
      <c r="I359" s="28"/>
      <c r="J359" s="28"/>
      <c r="K359" s="28"/>
      <c r="L359" s="28"/>
      <c r="N359" s="28"/>
      <c r="O359" s="28"/>
    </row>
    <row r="360" spans="1:15" ht="16.5" thickBot="1" x14ac:dyDescent="0.3">
      <c r="C360" s="39"/>
      <c r="D360" s="85">
        <f>D358+D356+D354+D352+D350+D348</f>
        <v>9845.11</v>
      </c>
      <c r="E360" s="86">
        <f>E358+E356+E354+E352+E350+E348</f>
        <v>3624.28</v>
      </c>
      <c r="F360" s="87">
        <f>F358+F356+F354+F352+F350+F348</f>
        <v>13469.390000000001</v>
      </c>
      <c r="I360" s="28"/>
      <c r="J360" s="28"/>
      <c r="K360" s="28"/>
      <c r="L360" s="28"/>
      <c r="N360" s="28"/>
      <c r="O360" s="28"/>
    </row>
    <row r="363" spans="1:15" x14ac:dyDescent="0.2">
      <c r="F363" s="20"/>
    </row>
  </sheetData>
  <mergeCells count="9">
    <mergeCell ref="H5:L5"/>
    <mergeCell ref="K6:L6"/>
    <mergeCell ref="N6:O6"/>
    <mergeCell ref="A181:F181"/>
    <mergeCell ref="A198:F198"/>
    <mergeCell ref="I164:J164"/>
    <mergeCell ref="I6:J6"/>
    <mergeCell ref="B121:C121"/>
    <mergeCell ref="A163:F163"/>
  </mergeCells>
  <pageMargins left="0.9055118110236221" right="0" top="0" bottom="0.98425196850393704" header="0.31496062992125984" footer="0.31496062992125984"/>
  <pageSetup paperSize="9" scale="77" fitToHeight="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vt:i4>
      </vt:variant>
      <vt:variant>
        <vt:lpstr>Intervalos nomeados</vt:lpstr>
      </vt:variant>
      <vt:variant>
        <vt:i4>2</vt:i4>
      </vt:variant>
    </vt:vector>
  </HeadingPairs>
  <TitlesOfParts>
    <vt:vector size="4" baseType="lpstr">
      <vt:lpstr>Drenagem trecho 2</vt:lpstr>
      <vt:lpstr>Drenagem trecho 1</vt:lpstr>
      <vt:lpstr>'Drenagem trecho 1'!Area_de_impressao</vt:lpstr>
      <vt:lpstr>'Drenagem trecho 2'!Area_de_impressao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Prefeitura</dc:creator>
  <cp:lastModifiedBy>Prefeitura</cp:lastModifiedBy>
  <cp:lastPrinted>2026-03-24T18:34:36Z</cp:lastPrinted>
  <dcterms:created xsi:type="dcterms:W3CDTF">2024-07-25T14:24:43Z</dcterms:created>
  <dcterms:modified xsi:type="dcterms:W3CDTF">2026-04-18T14:03:36Z</dcterms:modified>
</cp:coreProperties>
</file>