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8\dados\ADM\BRUNA\2026\PREGÃO ELETRÔNICO\PREGÃO 010.2026 TRANSPORTE ESCOLAR NOVO\"/>
    </mc:Choice>
  </mc:AlternateContent>
  <xr:revisionPtr revIDLastSave="0" documentId="13_ncr:1_{37BAB55F-E904-4D7D-B977-7C1255EF745B}" xr6:coauthVersionLast="47" xr6:coauthVersionMax="47" xr10:uidLastSave="{00000000-0000-0000-0000-000000000000}"/>
  <bookViews>
    <workbookView xWindow="-120" yWindow="-120" windowWidth="29040" windowHeight="15720" tabRatio="500" activeTab="10" xr2:uid="{00000000-000D-0000-FFFF-FFFF00000000}"/>
  </bookViews>
  <sheets>
    <sheet name="Item 01" sheetId="8" r:id="rId1"/>
    <sheet name="Item 02" sheetId="1" r:id="rId2"/>
    <sheet name="Item 03" sheetId="9" r:id="rId3"/>
    <sheet name="Item 04" sheetId="10" r:id="rId4"/>
    <sheet name="Item 05" sheetId="11" r:id="rId5"/>
    <sheet name="Item 06" sheetId="12" r:id="rId6"/>
    <sheet name="Item 07" sheetId="13" r:id="rId7"/>
    <sheet name="Item 08" sheetId="14" r:id="rId8"/>
    <sheet name="Item 09" sheetId="15" r:id="rId9"/>
    <sheet name="Item 10" sheetId="17" r:id="rId10"/>
    <sheet name="Item 11" sheetId="18" r:id="rId11"/>
  </sheet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32" i="18" l="1"/>
  <c r="D33" i="18" s="1"/>
  <c r="B26" i="18"/>
  <c r="D21" i="18"/>
  <c r="B21" i="18"/>
  <c r="B23" i="18" s="1"/>
  <c r="D20" i="18"/>
  <c r="D18" i="18"/>
  <c r="D19" i="18" s="1"/>
  <c r="D22" i="18" s="1"/>
  <c r="D25" i="18" s="1"/>
  <c r="D17" i="18"/>
  <c r="B15" i="18"/>
  <c r="B17" i="18" s="1"/>
  <c r="D11" i="18"/>
  <c r="D12" i="18" s="1"/>
  <c r="D14" i="18" s="1"/>
  <c r="B11" i="18"/>
  <c r="D32" i="8"/>
  <c r="D33" i="8" s="1"/>
  <c r="D33" i="17"/>
  <c r="B26" i="17"/>
  <c r="D21" i="17"/>
  <c r="B21" i="17"/>
  <c r="B23" i="17" s="1"/>
  <c r="D20" i="17"/>
  <c r="D18" i="17"/>
  <c r="D19" i="17" s="1"/>
  <c r="D17" i="17"/>
  <c r="B15" i="17"/>
  <c r="B17" i="17" s="1"/>
  <c r="D11" i="17"/>
  <c r="D12" i="17" s="1"/>
  <c r="D14" i="17" s="1"/>
  <c r="B11" i="17"/>
  <c r="D33" i="15"/>
  <c r="B26" i="15"/>
  <c r="D21" i="15"/>
  <c r="B21" i="15"/>
  <c r="B23" i="15" s="1"/>
  <c r="D20" i="15"/>
  <c r="D18" i="15"/>
  <c r="D19" i="15" s="1"/>
  <c r="D17" i="15"/>
  <c r="B15" i="15"/>
  <c r="B17" i="15" s="1"/>
  <c r="D11" i="15"/>
  <c r="D12" i="15" s="1"/>
  <c r="D14" i="15" s="1"/>
  <c r="B11" i="15"/>
  <c r="D33" i="14"/>
  <c r="B26" i="14"/>
  <c r="D21" i="14"/>
  <c r="B21" i="14"/>
  <c r="B23" i="14" s="1"/>
  <c r="D20" i="14"/>
  <c r="D18" i="14"/>
  <c r="D19" i="14" s="1"/>
  <c r="D17" i="14"/>
  <c r="B15" i="14"/>
  <c r="B17" i="14" s="1"/>
  <c r="D11" i="14"/>
  <c r="D12" i="14" s="1"/>
  <c r="D14" i="14" s="1"/>
  <c r="B11" i="14"/>
  <c r="D33" i="13"/>
  <c r="B26" i="13"/>
  <c r="D21" i="13"/>
  <c r="B21" i="13"/>
  <c r="B23" i="13" s="1"/>
  <c r="D20" i="13"/>
  <c r="D18" i="13"/>
  <c r="D19" i="13" s="1"/>
  <c r="D17" i="13"/>
  <c r="D22" i="13" s="1"/>
  <c r="D25" i="13" s="1"/>
  <c r="B15" i="13"/>
  <c r="B17" i="13" s="1"/>
  <c r="D11" i="13"/>
  <c r="D12" i="13" s="1"/>
  <c r="D14" i="13" s="1"/>
  <c r="B11" i="13"/>
  <c r="D33" i="12"/>
  <c r="B26" i="12"/>
  <c r="D21" i="12"/>
  <c r="B21" i="12"/>
  <c r="B23" i="12" s="1"/>
  <c r="D20" i="12"/>
  <c r="D18" i="12"/>
  <c r="D19" i="12" s="1"/>
  <c r="D17" i="12"/>
  <c r="D22" i="12" s="1"/>
  <c r="D25" i="12" s="1"/>
  <c r="B15" i="12"/>
  <c r="B17" i="12" s="1"/>
  <c r="D11" i="12"/>
  <c r="D12" i="12" s="1"/>
  <c r="D14" i="12" s="1"/>
  <c r="B11" i="12"/>
  <c r="D33" i="11"/>
  <c r="B26" i="11"/>
  <c r="D21" i="11"/>
  <c r="B21" i="11"/>
  <c r="B23" i="11" s="1"/>
  <c r="D20" i="11"/>
  <c r="D18" i="11"/>
  <c r="D19" i="11" s="1"/>
  <c r="D17" i="11"/>
  <c r="B15" i="11"/>
  <c r="B17" i="11" s="1"/>
  <c r="D11" i="11"/>
  <c r="D12" i="11" s="1"/>
  <c r="D14" i="11" s="1"/>
  <c r="B11" i="11"/>
  <c r="D33" i="10"/>
  <c r="B26" i="10"/>
  <c r="D21" i="10"/>
  <c r="B21" i="10"/>
  <c r="B23" i="10" s="1"/>
  <c r="D20" i="10"/>
  <c r="D18" i="10"/>
  <c r="D19" i="10" s="1"/>
  <c r="D17" i="10"/>
  <c r="B15" i="10"/>
  <c r="B17" i="10" s="1"/>
  <c r="D11" i="10"/>
  <c r="D12" i="10" s="1"/>
  <c r="D14" i="10" s="1"/>
  <c r="B11" i="10"/>
  <c r="D33" i="9"/>
  <c r="B26" i="9"/>
  <c r="D21" i="9"/>
  <c r="B21" i="9"/>
  <c r="B23" i="9" s="1"/>
  <c r="D20" i="9"/>
  <c r="D18" i="9"/>
  <c r="D19" i="9" s="1"/>
  <c r="D17" i="9"/>
  <c r="D22" i="9" s="1"/>
  <c r="D25" i="9" s="1"/>
  <c r="B15" i="9"/>
  <c r="B17" i="9" s="1"/>
  <c r="D11" i="9"/>
  <c r="D12" i="9" s="1"/>
  <c r="D14" i="9" s="1"/>
  <c r="B11" i="9"/>
  <c r="D33" i="1"/>
  <c r="B26" i="1"/>
  <c r="D21" i="1"/>
  <c r="B21" i="1"/>
  <c r="B23" i="1" s="1"/>
  <c r="D20" i="1"/>
  <c r="D18" i="1"/>
  <c r="D19" i="1" s="1"/>
  <c r="D17" i="1"/>
  <c r="D22" i="1" s="1"/>
  <c r="D25" i="1" s="1"/>
  <c r="B15" i="1"/>
  <c r="B17" i="1" s="1"/>
  <c r="D11" i="1"/>
  <c r="D12" i="1" s="1"/>
  <c r="D14" i="1" s="1"/>
  <c r="B11" i="1"/>
  <c r="B15" i="8"/>
  <c r="D21" i="8"/>
  <c r="B34" i="18" l="1"/>
  <c r="D34" i="18"/>
  <c r="D35" i="18" s="1"/>
  <c r="D37" i="18" s="1"/>
  <c r="D22" i="15"/>
  <c r="D25" i="15" s="1"/>
  <c r="D22" i="14"/>
  <c r="D25" i="14" s="1"/>
  <c r="D22" i="11"/>
  <c r="D25" i="11" s="1"/>
  <c r="D22" i="10"/>
  <c r="D25" i="10" s="1"/>
  <c r="D34" i="10" s="1"/>
  <c r="D35" i="10" s="1"/>
  <c r="D37" i="10" s="1"/>
  <c r="D22" i="17"/>
  <c r="D25" i="17" s="1"/>
  <c r="D34" i="17" s="1"/>
  <c r="B34" i="17"/>
  <c r="B34" i="15"/>
  <c r="D34" i="15"/>
  <c r="B34" i="14"/>
  <c r="D34" i="14"/>
  <c r="B34" i="13"/>
  <c r="D34" i="13"/>
  <c r="D35" i="13" s="1"/>
  <c r="D37" i="13" s="1"/>
  <c r="B34" i="12"/>
  <c r="D34" i="12"/>
  <c r="D35" i="12" s="1"/>
  <c r="D37" i="12" s="1"/>
  <c r="D34" i="11"/>
  <c r="B34" i="11"/>
  <c r="B34" i="10"/>
  <c r="B34" i="9"/>
  <c r="D34" i="9"/>
  <c r="B34" i="1"/>
  <c r="D34" i="1"/>
  <c r="B17" i="8"/>
  <c r="B26" i="8"/>
  <c r="B21" i="8"/>
  <c r="B23" i="8" s="1"/>
  <c r="D20" i="8"/>
  <c r="D18" i="8"/>
  <c r="D19" i="8" s="1"/>
  <c r="D17" i="8"/>
  <c r="D11" i="8"/>
  <c r="D12" i="8" s="1"/>
  <c r="D14" i="8" s="1"/>
  <c r="B11" i="8"/>
  <c r="D35" i="17" l="1"/>
  <c r="D37" i="17" s="1"/>
  <c r="D35" i="15"/>
  <c r="D37" i="15" s="1"/>
  <c r="D35" i="14"/>
  <c r="D37" i="14" s="1"/>
  <c r="D35" i="11"/>
  <c r="D37" i="11" s="1"/>
  <c r="D35" i="9"/>
  <c r="D37" i="9" s="1"/>
  <c r="D35" i="1"/>
  <c r="D37" i="1" s="1"/>
  <c r="D22" i="8"/>
  <c r="D25" i="8" s="1"/>
  <c r="D34" i="8" s="1"/>
  <c r="B34" i="8"/>
  <c r="D35" i="8" l="1"/>
  <c r="D37" i="8" s="1"/>
</calcChain>
</file>

<file path=xl/sharedStrings.xml><?xml version="1.0" encoding="utf-8"?>
<sst xmlns="http://schemas.openxmlformats.org/spreadsheetml/2006/main" count="607" uniqueCount="93">
  <si>
    <t>Calculo de Custos do KM Rodado - Transporte Escolar</t>
  </si>
  <si>
    <t>Custos Variaveis</t>
  </si>
  <si>
    <t>Custos Fixos</t>
  </si>
  <si>
    <t>OLEO DIESEL</t>
  </si>
  <si>
    <t>CUSTOS DE CAPITAL E DEPRECIAÇÃO</t>
  </si>
  <si>
    <t>Preço Do Litro Oleo Diesel</t>
  </si>
  <si>
    <t>Valor Médio de venda Onibus</t>
  </si>
  <si>
    <t>Média Consumida KM/Litro</t>
  </si>
  <si>
    <t>Valor da Depreciação anual %</t>
  </si>
  <si>
    <t>Custo Oleo Diesel por KM</t>
  </si>
  <si>
    <t>Valor da Depreciação anual r$</t>
  </si>
  <si>
    <t>Valor a Depreciar no mês</t>
  </si>
  <si>
    <t>OLEO LUBRIFICANTE</t>
  </si>
  <si>
    <t>Preço do Litro Lubrificante</t>
  </si>
  <si>
    <t>Custo da Depreciação por KM</t>
  </si>
  <si>
    <t>MOTORISTA</t>
  </si>
  <si>
    <t xml:space="preserve">Km Rodados com 1 Troca </t>
  </si>
  <si>
    <t xml:space="preserve">Motorista </t>
  </si>
  <si>
    <t>Custo do Lubrificante por KM</t>
  </si>
  <si>
    <t>13º</t>
  </si>
  <si>
    <t>PNEUS DE RODAGEM</t>
  </si>
  <si>
    <t>Férias</t>
  </si>
  <si>
    <t>Preço do Pneu utilizado</t>
  </si>
  <si>
    <t>1/3 de Férias</t>
  </si>
  <si>
    <t>Qtd. Pneus Rodando</t>
  </si>
  <si>
    <t>FGTS</t>
  </si>
  <si>
    <t>Total na Troca - 6 Pneus</t>
  </si>
  <si>
    <t>INSS</t>
  </si>
  <si>
    <t>Vida util do Pneus por KM</t>
  </si>
  <si>
    <t>Custo Funcionário Mês</t>
  </si>
  <si>
    <t>Custo dos Pneus de rodagem Por KM</t>
  </si>
  <si>
    <t>MANUTENÇÃO DO VEÍCULO</t>
  </si>
  <si>
    <t>Custo de Manutenção por mês</t>
  </si>
  <si>
    <t>Custo do Motorista por KM</t>
  </si>
  <si>
    <t>Custo da Manutenção por KM</t>
  </si>
  <si>
    <t>IPVA E CONTADOR</t>
  </si>
  <si>
    <t>IPVA - 1,5% sobre valor do veiculo</t>
  </si>
  <si>
    <t xml:space="preserve">Seguro Resp. Civil e Casco </t>
  </si>
  <si>
    <t>Laudos Detran/Inmetro</t>
  </si>
  <si>
    <t>DPVAT</t>
  </si>
  <si>
    <t>Honorarios com Contador</t>
  </si>
  <si>
    <t>Totais dos custos</t>
  </si>
  <si>
    <t>Custo por Km</t>
  </si>
  <si>
    <t>Total dos Custos variaveis</t>
  </si>
  <si>
    <t>Total dos Custos Fixos</t>
  </si>
  <si>
    <t>Total dos Custos Variaveis + Custos Fixos</t>
  </si>
  <si>
    <t>Margem de Lucro em Percentual</t>
  </si>
  <si>
    <t>Total a Pagar por Kilometro Rodado</t>
  </si>
  <si>
    <t>Média de Dias Letivos no Mês 20</t>
  </si>
  <si>
    <t>Total na Troca - 10 Litros</t>
  </si>
  <si>
    <t>Total na Troca - 4 Pneus</t>
  </si>
  <si>
    <t xml:space="preserve">VEÍCULO COM NO MINIMO 12 LUGARES </t>
  </si>
  <si>
    <t xml:space="preserve">VEÍCULO COM NO MINIMO 30 LUGARES </t>
  </si>
  <si>
    <t>Itinerário: Linha Baixada / Alto Recreio</t>
  </si>
  <si>
    <t>Kilometragem Percorrida no Dia 133,25</t>
  </si>
  <si>
    <t>Km média Percorida no Mês - 20d/133,25</t>
  </si>
  <si>
    <t xml:space="preserve">VEÍCULO COM NO MINIMO 10 LUGARES </t>
  </si>
  <si>
    <t>Itinerário: Linha Pinheirinhos / Santa Catarina / Capão Alto / Balsa</t>
  </si>
  <si>
    <t>Kilometragem Percorrida no Dia 93,58</t>
  </si>
  <si>
    <t>Km média Percorida no Mês - 20d/93,58</t>
  </si>
  <si>
    <t>Itinerário: Alto Recreio / Pedras Brancas</t>
  </si>
  <si>
    <t>Km média Percorida no Mês - 20d/131,40</t>
  </si>
  <si>
    <t>Kilometragem Percorrida no Dia 131,40</t>
  </si>
  <si>
    <t>Itinerário: Linha São Sebastião / Passo da Entrada / Der Marco / Dona Clara</t>
  </si>
  <si>
    <t>Kilometragem Percorrida no Dia 106,95</t>
  </si>
  <si>
    <t>Km média Percorida no Mês - 20d/106,95</t>
  </si>
  <si>
    <t xml:space="preserve">VEÍCULO COM NO MINIMO 17 LUGARES </t>
  </si>
  <si>
    <t>Itinerário: Linha Linha Carregueta / Sanga Matias / Natalino</t>
  </si>
  <si>
    <t>Kilometragem Percorrida no Dia 203,48</t>
  </si>
  <si>
    <t>Km média Percorida no Mês - 20d/203,48</t>
  </si>
  <si>
    <t>Itinerário: Linha Seca</t>
  </si>
  <si>
    <t>Kilometragem Percorrida no Dia 123,07</t>
  </si>
  <si>
    <t>Km média Percorida no Mês - 20d/123,07</t>
  </si>
  <si>
    <t>Itinerário: Macali / Natalino / Brilhante</t>
  </si>
  <si>
    <t xml:space="preserve">VEÍCULO COM NO MINIMO 24 LUGARES </t>
  </si>
  <si>
    <t>Kilometragem Percorrida no Dia 211,87</t>
  </si>
  <si>
    <t>Km média Percorida no Mês - 20d/211,87</t>
  </si>
  <si>
    <t xml:space="preserve">VEÍCULO COM NO MINIMO 16 LUGARES </t>
  </si>
  <si>
    <t>Itinerário: Linha Subida Grande (Parque da Amizade) / Linha Carolina (Parque da Justiça)</t>
  </si>
  <si>
    <t>Kilometragem Percorrida no Dia 104,46</t>
  </si>
  <si>
    <t>Km média Percorida no Mês - 20d/104,46</t>
  </si>
  <si>
    <t>Itinerário: Linha Brilhante (Interno) / Linha Conquistadora</t>
  </si>
  <si>
    <t>Kilometragem Percorrida no Dia 178,61</t>
  </si>
  <si>
    <t>Km média Percorida no Mês - 20d/178,61</t>
  </si>
  <si>
    <t>Kilometragem Percorrida no Dia 263,94</t>
  </si>
  <si>
    <t>Itinerário: Linha Brilhante / Arvoredo / Cidade</t>
  </si>
  <si>
    <t>Km média Percorida no Mês - 20d/263,94</t>
  </si>
  <si>
    <t>Base Salarial com referência na Convenção Coletiva de Trabalhadores - Registro TEM RS004490/2025</t>
  </si>
  <si>
    <t xml:space="preserve">VEÍCULO COM NO MINIMO 46 LUGARES </t>
  </si>
  <si>
    <t>Itinerário: Cidade / Subida Grande / Linha Dona Carolina</t>
  </si>
  <si>
    <t>OBS.: EXIGE ÔNIBUS COM RAMPA DE ELEVAÇÃO PARA CADEIRANTE</t>
  </si>
  <si>
    <t>Kilometragem Percorrida no Dia 81,96</t>
  </si>
  <si>
    <t>Km média Percorida no Mês - 20d/81,996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</si>
</sst>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_-;\-* #,##0.00_-;_-* \-??_-;_-@_-"/>
    <numFmt numFmtId="165" formatCode="_-* #,##0.0000_-;\-* #,##0.0000_-;_-* \-??_-;_-@_-"/>
    <numFmt numFmtId="166" formatCode="_-* #,##0.0000_-;\-* #,##0.0000_-;_-* \-????_-;_-@_-"/>
    <numFmt numFmtId="167" formatCode="_-* #,##0_-;\-* #,##0_-;_-* \-??_-;_-@_-"/>
    <numFmt numFmtId="168" formatCode="_-* #,##0.00_-;\-* #,##0.00_-;_-* \-????_-;_-@_-"/>
  </numFmts>
  <fonts count="15" x14ac:knownFonts="1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0"/>
      <color rgb="FF00B050"/>
      <name val="Calibri"/>
      <family val="2"/>
      <charset val="1"/>
    </font>
    <font>
      <b/>
      <i/>
      <u/>
      <sz val="10"/>
      <color rgb="FFFF0000"/>
      <name val="Calibri"/>
      <family val="2"/>
      <charset val="1"/>
    </font>
    <font>
      <b/>
      <i/>
      <sz val="10"/>
      <color rgb="FFFF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i/>
      <u/>
      <sz val="10"/>
      <color rgb="FF00B050"/>
      <name val="Calibri"/>
      <family val="2"/>
      <charset val="1"/>
    </font>
    <font>
      <sz val="10"/>
      <name val="Calibri"/>
      <family val="2"/>
      <charset val="1"/>
    </font>
    <font>
      <b/>
      <sz val="10"/>
      <color rgb="FFFF0000"/>
      <name val="Calibri"/>
      <family val="2"/>
      <charset val="1"/>
    </font>
    <font>
      <b/>
      <i/>
      <u/>
      <sz val="10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</font>
    <font>
      <b/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9D9D9"/>
        <bgColor rgb="FFC0C0C0"/>
      </patternFill>
    </fill>
  </fills>
  <borders count="1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</borders>
  <cellStyleXfs count="2">
    <xf numFmtId="0" fontId="0" fillId="0" borderId="0"/>
    <xf numFmtId="164" fontId="12" fillId="0" borderId="0" applyBorder="0" applyProtection="0"/>
  </cellStyleXfs>
  <cellXfs count="46">
    <xf numFmtId="0" fontId="0" fillId="0" borderId="0" xfId="0"/>
    <xf numFmtId="0" fontId="1" fillId="0" borderId="0" xfId="0" applyFont="1"/>
    <xf numFmtId="0" fontId="5" fillId="0" borderId="4" xfId="0" applyFont="1" applyBorder="1"/>
    <xf numFmtId="0" fontId="1" fillId="0" borderId="5" xfId="0" applyFont="1" applyBorder="1"/>
    <xf numFmtId="0" fontId="5" fillId="0" borderId="0" xfId="0" applyFont="1"/>
    <xf numFmtId="0" fontId="6" fillId="0" borderId="4" xfId="0" applyFont="1" applyBorder="1"/>
    <xf numFmtId="0" fontId="6" fillId="0" borderId="0" xfId="0" applyFont="1"/>
    <xf numFmtId="0" fontId="1" fillId="0" borderId="4" xfId="0" applyFont="1" applyBorder="1"/>
    <xf numFmtId="164" fontId="1" fillId="0" borderId="5" xfId="1" applyFont="1" applyBorder="1" applyProtection="1"/>
    <xf numFmtId="0" fontId="7" fillId="0" borderId="4" xfId="0" applyFont="1" applyBorder="1"/>
    <xf numFmtId="165" fontId="8" fillId="0" borderId="5" xfId="1" applyNumberFormat="1" applyFont="1" applyBorder="1" applyProtection="1"/>
    <xf numFmtId="164" fontId="7" fillId="0" borderId="5" xfId="1" applyFont="1" applyBorder="1" applyProtection="1"/>
    <xf numFmtId="164" fontId="9" fillId="0" borderId="6" xfId="1" applyFont="1" applyBorder="1" applyProtection="1"/>
    <xf numFmtId="0" fontId="7" fillId="0" borderId="0" xfId="0" applyFont="1"/>
    <xf numFmtId="0" fontId="10" fillId="0" borderId="0" xfId="0" applyFont="1"/>
    <xf numFmtId="164" fontId="8" fillId="0" borderId="5" xfId="1" applyFont="1" applyBorder="1" applyProtection="1"/>
    <xf numFmtId="164" fontId="1" fillId="0" borderId="6" xfId="1" applyFont="1" applyBorder="1" applyProtection="1"/>
    <xf numFmtId="164" fontId="1" fillId="0" borderId="7" xfId="1" applyFont="1" applyBorder="1" applyProtection="1"/>
    <xf numFmtId="0" fontId="10" fillId="0" borderId="4" xfId="0" applyFont="1" applyBorder="1"/>
    <xf numFmtId="165" fontId="8" fillId="0" borderId="5" xfId="0" applyNumberFormat="1" applyFont="1" applyBorder="1"/>
    <xf numFmtId="0" fontId="7" fillId="0" borderId="3" xfId="0" applyFont="1" applyBorder="1"/>
    <xf numFmtId="166" fontId="10" fillId="0" borderId="3" xfId="0" applyNumberFormat="1" applyFont="1" applyBorder="1"/>
    <xf numFmtId="0" fontId="7" fillId="2" borderId="8" xfId="0" applyFont="1" applyFill="1" applyBorder="1"/>
    <xf numFmtId="0" fontId="7" fillId="2" borderId="9" xfId="0" applyFont="1" applyFill="1" applyBorder="1"/>
    <xf numFmtId="0" fontId="7" fillId="2" borderId="10" xfId="0" applyFont="1" applyFill="1" applyBorder="1"/>
    <xf numFmtId="166" fontId="8" fillId="3" borderId="3" xfId="0" applyNumberFormat="1" applyFont="1" applyFill="1" applyBorder="1"/>
    <xf numFmtId="0" fontId="7" fillId="3" borderId="8" xfId="0" applyFont="1" applyFill="1" applyBorder="1"/>
    <xf numFmtId="0" fontId="7" fillId="3" borderId="9" xfId="0" applyFont="1" applyFill="1" applyBorder="1"/>
    <xf numFmtId="0" fontId="7" fillId="3" borderId="10" xfId="0" applyFont="1" applyFill="1" applyBorder="1"/>
    <xf numFmtId="167" fontId="11" fillId="3" borderId="3" xfId="1" applyNumberFormat="1" applyFont="1" applyFill="1" applyBorder="1" applyProtection="1"/>
    <xf numFmtId="0" fontId="7" fillId="0" borderId="9" xfId="0" applyFont="1" applyBorder="1"/>
    <xf numFmtId="0" fontId="7" fillId="0" borderId="10" xfId="0" applyFont="1" applyBorder="1"/>
    <xf numFmtId="168" fontId="5" fillId="2" borderId="3" xfId="0" applyNumberFormat="1" applyFont="1" applyFill="1" applyBorder="1"/>
    <xf numFmtId="0" fontId="7" fillId="2" borderId="11" xfId="0" applyFont="1" applyFill="1" applyBorder="1"/>
    <xf numFmtId="0" fontId="7" fillId="0" borderId="12" xfId="0" applyFont="1" applyBorder="1"/>
    <xf numFmtId="0" fontId="7" fillId="0" borderId="13" xfId="0" applyFont="1" applyBorder="1"/>
    <xf numFmtId="168" fontId="5" fillId="2" borderId="1" xfId="0" applyNumberFormat="1" applyFont="1" applyFill="1" applyBorder="1"/>
    <xf numFmtId="0" fontId="0" fillId="0" borderId="3" xfId="0" applyBorder="1"/>
    <xf numFmtId="0" fontId="4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14" fillId="0" borderId="3" xfId="0" applyFont="1" applyBorder="1" applyAlignment="1">
      <alignment horizont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A407D-A7C2-401C-AD6D-5FE8B72204DF}">
  <dimension ref="A1:D39"/>
  <sheetViews>
    <sheetView topLeftCell="A27" zoomScale="160" zoomScaleNormal="160" workbookViewId="0">
      <selection activeCell="B10" sqref="B10"/>
    </sheetView>
  </sheetViews>
  <sheetFormatPr defaultRowHeight="15" x14ac:dyDescent="0.25"/>
  <cols>
    <col min="1" max="1" width="32.85546875" bestFit="1" customWidth="1"/>
    <col min="2" max="2" width="10" bestFit="1" customWidth="1"/>
    <col min="3" max="3" width="34.28515625" bestFit="1" customWidth="1"/>
    <col min="4" max="4" width="15" customWidth="1"/>
  </cols>
  <sheetData>
    <row r="1" spans="1:4" ht="24" thickTop="1" x14ac:dyDescent="0.35">
      <c r="A1" s="39" t="s">
        <v>0</v>
      </c>
      <c r="B1" s="39"/>
      <c r="C1" s="39"/>
      <c r="D1" s="39"/>
    </row>
    <row r="2" spans="1:4" ht="19.5" thickBot="1" x14ac:dyDescent="0.35">
      <c r="A2" s="40" t="s">
        <v>52</v>
      </c>
      <c r="B2" s="40"/>
      <c r="C2" s="40"/>
      <c r="D2" s="40"/>
    </row>
    <row r="3" spans="1:4" ht="24.75" thickTop="1" thickBot="1" x14ac:dyDescent="0.4">
      <c r="A3" s="41" t="s">
        <v>53</v>
      </c>
      <c r="B3" s="42"/>
      <c r="C3" s="42"/>
      <c r="D3" s="42"/>
    </row>
    <row r="4" spans="1:4" ht="24.75" thickTop="1" thickBot="1" x14ac:dyDescent="0.4">
      <c r="A4" s="42" t="s">
        <v>54</v>
      </c>
      <c r="B4" s="42"/>
      <c r="C4" s="42"/>
      <c r="D4" s="42"/>
    </row>
    <row r="5" spans="1:4" ht="24.75" thickTop="1" thickBot="1" x14ac:dyDescent="0.4">
      <c r="A5" s="42" t="s">
        <v>48</v>
      </c>
      <c r="B5" s="42"/>
      <c r="C5" s="42"/>
      <c r="D5" s="42"/>
    </row>
    <row r="6" spans="1:4" ht="16.5" thickTop="1" thickBot="1" x14ac:dyDescent="0.3">
      <c r="A6" s="38"/>
      <c r="B6" s="38"/>
      <c r="C6" s="38"/>
      <c r="D6" s="38"/>
    </row>
    <row r="7" spans="1:4" ht="15.75" thickTop="1" x14ac:dyDescent="0.25">
      <c r="A7" s="2" t="s">
        <v>1</v>
      </c>
      <c r="B7" s="3"/>
      <c r="C7" s="4" t="s">
        <v>2</v>
      </c>
      <c r="D7" s="3"/>
    </row>
    <row r="8" spans="1:4" x14ac:dyDescent="0.25">
      <c r="A8" s="5" t="s">
        <v>3</v>
      </c>
      <c r="B8" s="3"/>
      <c r="C8" s="6" t="s">
        <v>4</v>
      </c>
      <c r="D8" s="3"/>
    </row>
    <row r="9" spans="1:4" x14ac:dyDescent="0.25">
      <c r="A9" s="7" t="s">
        <v>5</v>
      </c>
      <c r="B9" s="8">
        <v>7.38</v>
      </c>
      <c r="C9" s="1" t="s">
        <v>6</v>
      </c>
      <c r="D9" s="8">
        <v>200000</v>
      </c>
    </row>
    <row r="10" spans="1:4" x14ac:dyDescent="0.25">
      <c r="A10" s="7" t="s">
        <v>7</v>
      </c>
      <c r="B10" s="8">
        <v>4</v>
      </c>
      <c r="C10" s="1" t="s">
        <v>8</v>
      </c>
      <c r="D10" s="8">
        <v>10</v>
      </c>
    </row>
    <row r="11" spans="1:4" x14ac:dyDescent="0.25">
      <c r="A11" s="9" t="s">
        <v>9</v>
      </c>
      <c r="B11" s="10">
        <f>B9/B10</f>
        <v>1.845</v>
      </c>
      <c r="C11" s="1" t="s">
        <v>10</v>
      </c>
      <c r="D11" s="8">
        <f>D9/100*D10</f>
        <v>20000</v>
      </c>
    </row>
    <row r="12" spans="1:4" ht="15.75" thickBot="1" x14ac:dyDescent="0.3">
      <c r="A12" s="9"/>
      <c r="B12" s="10"/>
      <c r="C12" s="1" t="s">
        <v>11</v>
      </c>
      <c r="D12" s="8">
        <f>D11/12</f>
        <v>1666.6666666666667</v>
      </c>
    </row>
    <row r="13" spans="1:4" ht="15.75" thickBot="1" x14ac:dyDescent="0.3">
      <c r="A13" s="5" t="s">
        <v>12</v>
      </c>
      <c r="B13" s="11"/>
      <c r="C13" s="1" t="s">
        <v>55</v>
      </c>
      <c r="D13" s="12">
        <v>2665</v>
      </c>
    </row>
    <row r="14" spans="1:4" x14ac:dyDescent="0.25">
      <c r="A14" s="7" t="s">
        <v>13</v>
      </c>
      <c r="B14" s="8">
        <v>70</v>
      </c>
      <c r="C14" s="13" t="s">
        <v>14</v>
      </c>
      <c r="D14" s="10">
        <f>D12/D13</f>
        <v>0.62539086929330834</v>
      </c>
    </row>
    <row r="15" spans="1:4" ht="15.75" thickBot="1" x14ac:dyDescent="0.3">
      <c r="A15" s="7" t="s">
        <v>49</v>
      </c>
      <c r="B15" s="8">
        <f>B14*10</f>
        <v>700</v>
      </c>
      <c r="C15" s="14" t="s">
        <v>15</v>
      </c>
      <c r="D15" s="15"/>
    </row>
    <row r="16" spans="1:4" ht="15.75" thickBot="1" x14ac:dyDescent="0.3">
      <c r="A16" s="7" t="s">
        <v>16</v>
      </c>
      <c r="B16" s="8">
        <v>8000</v>
      </c>
      <c r="C16" s="1" t="s">
        <v>17</v>
      </c>
      <c r="D16" s="16">
        <v>3767.43</v>
      </c>
    </row>
    <row r="17" spans="1:4" x14ac:dyDescent="0.25">
      <c r="A17" s="9" t="s">
        <v>18</v>
      </c>
      <c r="B17" s="10">
        <f>B15/B16</f>
        <v>8.7499999999999994E-2</v>
      </c>
      <c r="C17" s="1" t="s">
        <v>19</v>
      </c>
      <c r="D17" s="17">
        <f>D16/12</f>
        <v>313.95249999999999</v>
      </c>
    </row>
    <row r="18" spans="1:4" x14ac:dyDescent="0.25">
      <c r="A18" s="5" t="s">
        <v>20</v>
      </c>
      <c r="B18" s="8"/>
      <c r="C18" s="1" t="s">
        <v>21</v>
      </c>
      <c r="D18" s="17">
        <f>D16/12</f>
        <v>313.95249999999999</v>
      </c>
    </row>
    <row r="19" spans="1:4" x14ac:dyDescent="0.25">
      <c r="A19" s="7" t="s">
        <v>22</v>
      </c>
      <c r="B19" s="8">
        <v>1500</v>
      </c>
      <c r="C19" s="7" t="s">
        <v>23</v>
      </c>
      <c r="D19" s="17">
        <f>D18/3</f>
        <v>104.65083333333332</v>
      </c>
    </row>
    <row r="20" spans="1:4" x14ac:dyDescent="0.25">
      <c r="A20" s="7" t="s">
        <v>24</v>
      </c>
      <c r="B20" s="8">
        <v>6</v>
      </c>
      <c r="C20" s="7" t="s">
        <v>25</v>
      </c>
      <c r="D20" s="17">
        <f>D16*0.08</f>
        <v>301.39440000000002</v>
      </c>
    </row>
    <row r="21" spans="1:4" x14ac:dyDescent="0.25">
      <c r="A21" s="7" t="s">
        <v>26</v>
      </c>
      <c r="B21" s="8">
        <f>B19*B20</f>
        <v>9000</v>
      </c>
      <c r="C21" s="7" t="s">
        <v>27</v>
      </c>
      <c r="D21" s="17">
        <f>D16*0.11</f>
        <v>414.41730000000001</v>
      </c>
    </row>
    <row r="22" spans="1:4" x14ac:dyDescent="0.25">
      <c r="A22" s="7" t="s">
        <v>28</v>
      </c>
      <c r="B22" s="8">
        <v>30000</v>
      </c>
      <c r="C22" s="7" t="s">
        <v>29</v>
      </c>
      <c r="D22" s="17">
        <f>D16+D17+D18+D19+D20+D21</f>
        <v>5215.7975333333334</v>
      </c>
    </row>
    <row r="23" spans="1:4" x14ac:dyDescent="0.25">
      <c r="A23" s="9" t="s">
        <v>30</v>
      </c>
      <c r="B23" s="10">
        <f>B21/B22</f>
        <v>0.3</v>
      </c>
      <c r="C23" s="7"/>
      <c r="D23" s="8"/>
    </row>
    <row r="24" spans="1:4" ht="15.75" thickBot="1" x14ac:dyDescent="0.3">
      <c r="A24" s="5" t="s">
        <v>31</v>
      </c>
      <c r="B24" s="15"/>
      <c r="C24" s="7"/>
      <c r="D24" s="8"/>
    </row>
    <row r="25" spans="1:4" ht="15.75" thickBot="1" x14ac:dyDescent="0.3">
      <c r="A25" s="7" t="s">
        <v>32</v>
      </c>
      <c r="B25" s="16">
        <v>1000</v>
      </c>
      <c r="C25" s="13" t="s">
        <v>33</v>
      </c>
      <c r="D25" s="10">
        <f>D22/D13</f>
        <v>1.9571472920575359</v>
      </c>
    </row>
    <row r="26" spans="1:4" ht="15.75" thickBot="1" x14ac:dyDescent="0.3">
      <c r="A26" s="9" t="s">
        <v>34</v>
      </c>
      <c r="B26" s="10">
        <f>B25/D13</f>
        <v>0.37523452157598497</v>
      </c>
      <c r="C26" s="18" t="s">
        <v>35</v>
      </c>
      <c r="D26" s="8"/>
    </row>
    <row r="27" spans="1:4" x14ac:dyDescent="0.25">
      <c r="A27" s="9"/>
      <c r="B27" s="19"/>
      <c r="C27" s="7" t="s">
        <v>36</v>
      </c>
      <c r="D27" s="8"/>
    </row>
    <row r="28" spans="1:4" x14ac:dyDescent="0.25">
      <c r="A28" s="9"/>
      <c r="B28" s="19"/>
      <c r="C28" s="7" t="s">
        <v>37</v>
      </c>
      <c r="D28" s="8"/>
    </row>
    <row r="29" spans="1:4" x14ac:dyDescent="0.25">
      <c r="A29" s="9"/>
      <c r="B29" s="19"/>
      <c r="C29" s="7" t="s">
        <v>38</v>
      </c>
      <c r="D29" s="8"/>
    </row>
    <row r="30" spans="1:4" x14ac:dyDescent="0.25">
      <c r="A30" s="9"/>
      <c r="B30" s="19"/>
      <c r="C30" s="7" t="s">
        <v>39</v>
      </c>
      <c r="D30" s="8"/>
    </row>
    <row r="31" spans="1:4" x14ac:dyDescent="0.25">
      <c r="A31" s="9"/>
      <c r="B31" s="19"/>
      <c r="C31" s="7" t="s">
        <v>40</v>
      </c>
      <c r="D31" s="8"/>
    </row>
    <row r="32" spans="1:4" x14ac:dyDescent="0.25">
      <c r="A32" s="9"/>
      <c r="B32" s="19"/>
      <c r="C32" s="7" t="s">
        <v>41</v>
      </c>
      <c r="D32" s="8">
        <f>SUM(D27:D31)</f>
        <v>0</v>
      </c>
    </row>
    <row r="33" spans="1:4" ht="15.75" thickBot="1" x14ac:dyDescent="0.3">
      <c r="A33" s="9"/>
      <c r="B33" s="19"/>
      <c r="C33" s="9" t="s">
        <v>42</v>
      </c>
      <c r="D33" s="10">
        <f>D32/D13</f>
        <v>0</v>
      </c>
    </row>
    <row r="34" spans="1:4" ht="16.5" thickTop="1" thickBot="1" x14ac:dyDescent="0.3">
      <c r="A34" s="20" t="s">
        <v>43</v>
      </c>
      <c r="B34" s="21">
        <f>B23+B17+B11+B26</f>
        <v>2.6077345215759848</v>
      </c>
      <c r="C34" s="20" t="s">
        <v>44</v>
      </c>
      <c r="D34" s="21">
        <f>D33+D25+D14</f>
        <v>2.5825381613508442</v>
      </c>
    </row>
    <row r="35" spans="1:4" ht="16.5" thickTop="1" thickBot="1" x14ac:dyDescent="0.3">
      <c r="A35" s="22" t="s">
        <v>45</v>
      </c>
      <c r="B35" s="23"/>
      <c r="C35" s="24"/>
      <c r="D35" s="25">
        <f>D34+B34</f>
        <v>5.1902726829268291</v>
      </c>
    </row>
    <row r="36" spans="1:4" ht="16.5" thickTop="1" thickBot="1" x14ac:dyDescent="0.3">
      <c r="A36" s="26" t="s">
        <v>46</v>
      </c>
      <c r="B36" s="27"/>
      <c r="C36" s="28"/>
      <c r="D36" s="29">
        <v>30</v>
      </c>
    </row>
    <row r="37" spans="1:4" ht="16.5" thickTop="1" thickBot="1" x14ac:dyDescent="0.3">
      <c r="A37" s="33" t="s">
        <v>47</v>
      </c>
      <c r="B37" s="34"/>
      <c r="C37" s="35"/>
      <c r="D37" s="36">
        <f>D35/100*D36+D35</f>
        <v>6.7473544878048779</v>
      </c>
    </row>
    <row r="38" spans="1:4" ht="16.5" thickTop="1" thickBot="1" x14ac:dyDescent="0.3">
      <c r="A38" s="37" t="s">
        <v>87</v>
      </c>
      <c r="B38" s="37"/>
      <c r="C38" s="37"/>
      <c r="D38" s="37"/>
    </row>
    <row r="39" spans="1:4" ht="15.75" thickTop="1" x14ac:dyDescent="0.25"/>
  </sheetData>
  <mergeCells count="6">
    <mergeCell ref="A6:D6"/>
    <mergeCell ref="A1:D1"/>
    <mergeCell ref="A2:D2"/>
    <mergeCell ref="A3:D3"/>
    <mergeCell ref="A4:D4"/>
    <mergeCell ref="A5:D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9"/>
  <sheetViews>
    <sheetView topLeftCell="A16" zoomScale="130" zoomScaleNormal="130" workbookViewId="0">
      <selection activeCell="B10" sqref="B10"/>
    </sheetView>
  </sheetViews>
  <sheetFormatPr defaultRowHeight="15" x14ac:dyDescent="0.25"/>
  <cols>
    <col min="1" max="1" width="32.85546875" bestFit="1" customWidth="1"/>
    <col min="2" max="2" width="10" bestFit="1" customWidth="1"/>
    <col min="3" max="3" width="34.28515625" bestFit="1" customWidth="1"/>
    <col min="4" max="4" width="15" customWidth="1"/>
  </cols>
  <sheetData>
    <row r="1" spans="1:4" ht="24" thickTop="1" x14ac:dyDescent="0.35">
      <c r="A1" s="39" t="s">
        <v>0</v>
      </c>
      <c r="B1" s="39"/>
      <c r="C1" s="39"/>
      <c r="D1" s="39"/>
    </row>
    <row r="2" spans="1:4" ht="19.5" thickBot="1" x14ac:dyDescent="0.35">
      <c r="A2" s="40" t="s">
        <v>56</v>
      </c>
      <c r="B2" s="40"/>
      <c r="C2" s="40"/>
      <c r="D2" s="40"/>
    </row>
    <row r="3" spans="1:4" ht="24.75" thickTop="1" thickBot="1" x14ac:dyDescent="0.4">
      <c r="A3" s="41" t="s">
        <v>57</v>
      </c>
      <c r="B3" s="42"/>
      <c r="C3" s="42"/>
      <c r="D3" s="42"/>
    </row>
    <row r="4" spans="1:4" ht="24.75" thickTop="1" thickBot="1" x14ac:dyDescent="0.4">
      <c r="A4" s="42" t="s">
        <v>58</v>
      </c>
      <c r="B4" s="42"/>
      <c r="C4" s="42"/>
      <c r="D4" s="42"/>
    </row>
    <row r="5" spans="1:4" ht="24.75" thickTop="1" thickBot="1" x14ac:dyDescent="0.4">
      <c r="A5" s="42" t="s">
        <v>48</v>
      </c>
      <c r="B5" s="42"/>
      <c r="C5" s="42"/>
      <c r="D5" s="42"/>
    </row>
    <row r="6" spans="1:4" ht="16.5" thickTop="1" thickBot="1" x14ac:dyDescent="0.3">
      <c r="A6" s="38"/>
      <c r="B6" s="38"/>
      <c r="C6" s="38"/>
      <c r="D6" s="38"/>
    </row>
    <row r="7" spans="1:4" ht="15.75" thickTop="1" x14ac:dyDescent="0.25">
      <c r="A7" s="2" t="s">
        <v>1</v>
      </c>
      <c r="B7" s="3"/>
      <c r="C7" s="4" t="s">
        <v>2</v>
      </c>
      <c r="D7" s="3"/>
    </row>
    <row r="8" spans="1:4" x14ac:dyDescent="0.25">
      <c r="A8" s="5" t="s">
        <v>3</v>
      </c>
      <c r="B8" s="3"/>
      <c r="C8" s="6" t="s">
        <v>4</v>
      </c>
      <c r="D8" s="3"/>
    </row>
    <row r="9" spans="1:4" x14ac:dyDescent="0.25">
      <c r="A9" s="7" t="s">
        <v>5</v>
      </c>
      <c r="B9" s="8">
        <v>7.38</v>
      </c>
      <c r="C9" s="1" t="s">
        <v>6</v>
      </c>
      <c r="D9" s="8">
        <v>100000</v>
      </c>
    </row>
    <row r="10" spans="1:4" x14ac:dyDescent="0.25">
      <c r="A10" s="7" t="s">
        <v>7</v>
      </c>
      <c r="B10" s="8">
        <v>6</v>
      </c>
      <c r="C10" s="1" t="s">
        <v>8</v>
      </c>
      <c r="D10" s="8">
        <v>10</v>
      </c>
    </row>
    <row r="11" spans="1:4" x14ac:dyDescent="0.25">
      <c r="A11" s="9" t="s">
        <v>9</v>
      </c>
      <c r="B11" s="10">
        <f>B9/B10</f>
        <v>1.23</v>
      </c>
      <c r="C11" s="1" t="s">
        <v>10</v>
      </c>
      <c r="D11" s="8">
        <f>D9/100*D10</f>
        <v>10000</v>
      </c>
    </row>
    <row r="12" spans="1:4" ht="15.75" thickBot="1" x14ac:dyDescent="0.3">
      <c r="A12" s="9"/>
      <c r="B12" s="10"/>
      <c r="C12" s="1" t="s">
        <v>11</v>
      </c>
      <c r="D12" s="8">
        <f>D11/12</f>
        <v>833.33333333333337</v>
      </c>
    </row>
    <row r="13" spans="1:4" ht="15.75" thickBot="1" x14ac:dyDescent="0.3">
      <c r="A13" s="5" t="s">
        <v>12</v>
      </c>
      <c r="B13" s="11"/>
      <c r="C13" s="1" t="s">
        <v>59</v>
      </c>
      <c r="D13" s="12">
        <v>1871.6</v>
      </c>
    </row>
    <row r="14" spans="1:4" x14ac:dyDescent="0.25">
      <c r="A14" s="7" t="s">
        <v>13</v>
      </c>
      <c r="B14" s="8">
        <v>50</v>
      </c>
      <c r="C14" s="13" t="s">
        <v>14</v>
      </c>
      <c r="D14" s="10">
        <f>D12/D13</f>
        <v>0.44525183443755795</v>
      </c>
    </row>
    <row r="15" spans="1:4" ht="15.75" thickBot="1" x14ac:dyDescent="0.3">
      <c r="A15" s="7" t="s">
        <v>49</v>
      </c>
      <c r="B15" s="8">
        <f>B14*10</f>
        <v>500</v>
      </c>
      <c r="C15" s="14" t="s">
        <v>15</v>
      </c>
      <c r="D15" s="15"/>
    </row>
    <row r="16" spans="1:4" ht="15.75" thickBot="1" x14ac:dyDescent="0.3">
      <c r="A16" s="7" t="s">
        <v>16</v>
      </c>
      <c r="B16" s="8">
        <v>8000</v>
      </c>
      <c r="C16" s="1" t="s">
        <v>17</v>
      </c>
      <c r="D16" s="16">
        <v>2448.1</v>
      </c>
    </row>
    <row r="17" spans="1:4" x14ac:dyDescent="0.25">
      <c r="A17" s="9" t="s">
        <v>18</v>
      </c>
      <c r="B17" s="10">
        <f>B15/B16</f>
        <v>6.25E-2</v>
      </c>
      <c r="C17" s="1" t="s">
        <v>19</v>
      </c>
      <c r="D17" s="17">
        <f>D16/12</f>
        <v>204.00833333333333</v>
      </c>
    </row>
    <row r="18" spans="1:4" x14ac:dyDescent="0.25">
      <c r="A18" s="5" t="s">
        <v>20</v>
      </c>
      <c r="B18" s="8"/>
      <c r="C18" s="1" t="s">
        <v>21</v>
      </c>
      <c r="D18" s="17">
        <f>D16/12</f>
        <v>204.00833333333333</v>
      </c>
    </row>
    <row r="19" spans="1:4" x14ac:dyDescent="0.25">
      <c r="A19" s="7" t="s">
        <v>22</v>
      </c>
      <c r="B19" s="8">
        <v>1000</v>
      </c>
      <c r="C19" s="7" t="s">
        <v>23</v>
      </c>
      <c r="D19" s="17">
        <f>D18/3</f>
        <v>68.00277777777778</v>
      </c>
    </row>
    <row r="20" spans="1:4" x14ac:dyDescent="0.25">
      <c r="A20" s="7" t="s">
        <v>24</v>
      </c>
      <c r="B20" s="8">
        <v>4</v>
      </c>
      <c r="C20" s="7" t="s">
        <v>25</v>
      </c>
      <c r="D20" s="17">
        <f>D16*0.08</f>
        <v>195.84799999999998</v>
      </c>
    </row>
    <row r="21" spans="1:4" x14ac:dyDescent="0.25">
      <c r="A21" s="7" t="s">
        <v>50</v>
      </c>
      <c r="B21" s="8">
        <f>B19*B20</f>
        <v>4000</v>
      </c>
      <c r="C21" s="7" t="s">
        <v>27</v>
      </c>
      <c r="D21" s="17">
        <f>D16*0.11</f>
        <v>269.291</v>
      </c>
    </row>
    <row r="22" spans="1:4" x14ac:dyDescent="0.25">
      <c r="A22" s="7" t="s">
        <v>28</v>
      </c>
      <c r="B22" s="8">
        <v>30000</v>
      </c>
      <c r="C22" s="7" t="s">
        <v>29</v>
      </c>
      <c r="D22" s="17">
        <f>D16+D17+D18+D19+D20+D21</f>
        <v>3389.2584444444442</v>
      </c>
    </row>
    <row r="23" spans="1:4" x14ac:dyDescent="0.25">
      <c r="A23" s="9" t="s">
        <v>30</v>
      </c>
      <c r="B23" s="10">
        <f>B21/B22</f>
        <v>0.13333333333333333</v>
      </c>
      <c r="C23" s="7"/>
      <c r="D23" s="8"/>
    </row>
    <row r="24" spans="1:4" ht="15.75" thickBot="1" x14ac:dyDescent="0.3">
      <c r="A24" s="5" t="s">
        <v>31</v>
      </c>
      <c r="B24" s="15"/>
      <c r="C24" s="7"/>
      <c r="D24" s="8"/>
    </row>
    <row r="25" spans="1:4" ht="15.75" thickBot="1" x14ac:dyDescent="0.3">
      <c r="A25" s="7" t="s">
        <v>32</v>
      </c>
      <c r="B25" s="16">
        <v>800</v>
      </c>
      <c r="C25" s="13" t="s">
        <v>33</v>
      </c>
      <c r="D25" s="10">
        <f>D22/D13</f>
        <v>1.8108882477262473</v>
      </c>
    </row>
    <row r="26" spans="1:4" x14ac:dyDescent="0.25">
      <c r="A26" s="9" t="s">
        <v>34</v>
      </c>
      <c r="B26" s="10">
        <f>B25/D13</f>
        <v>0.4274417610600556</v>
      </c>
      <c r="C26" s="18" t="s">
        <v>35</v>
      </c>
      <c r="D26" s="8"/>
    </row>
    <row r="27" spans="1:4" x14ac:dyDescent="0.25">
      <c r="A27" s="9"/>
      <c r="B27" s="19"/>
      <c r="C27" s="7" t="s">
        <v>36</v>
      </c>
      <c r="D27" s="8"/>
    </row>
    <row r="28" spans="1:4" x14ac:dyDescent="0.25">
      <c r="A28" s="9"/>
      <c r="B28" s="19"/>
      <c r="C28" s="7" t="s">
        <v>37</v>
      </c>
      <c r="D28" s="8"/>
    </row>
    <row r="29" spans="1:4" x14ac:dyDescent="0.25">
      <c r="A29" s="9"/>
      <c r="B29" s="19"/>
      <c r="C29" s="7" t="s">
        <v>38</v>
      </c>
      <c r="D29" s="8"/>
    </row>
    <row r="30" spans="1:4" x14ac:dyDescent="0.25">
      <c r="A30" s="9"/>
      <c r="B30" s="19"/>
      <c r="C30" s="7" t="s">
        <v>39</v>
      </c>
      <c r="D30" s="8"/>
    </row>
    <row r="31" spans="1:4" x14ac:dyDescent="0.25">
      <c r="A31" s="9"/>
      <c r="B31" s="19"/>
      <c r="C31" s="7" t="s">
        <v>40</v>
      </c>
      <c r="D31" s="8"/>
    </row>
    <row r="32" spans="1:4" x14ac:dyDescent="0.25">
      <c r="A32" s="9"/>
      <c r="B32" s="19"/>
      <c r="C32" s="7" t="s">
        <v>41</v>
      </c>
      <c r="D32" s="8"/>
    </row>
    <row r="33" spans="1:4" ht="15.75" thickBot="1" x14ac:dyDescent="0.3">
      <c r="A33" s="9"/>
      <c r="B33" s="19"/>
      <c r="C33" s="9" t="s">
        <v>42</v>
      </c>
      <c r="D33" s="10">
        <f>D32/D13</f>
        <v>0</v>
      </c>
    </row>
    <row r="34" spans="1:4" ht="16.5" thickTop="1" thickBot="1" x14ac:dyDescent="0.3">
      <c r="A34" s="20" t="s">
        <v>43</v>
      </c>
      <c r="B34" s="21">
        <f>B23+B17+B11+B26</f>
        <v>1.8532750943933889</v>
      </c>
      <c r="C34" s="20" t="s">
        <v>44</v>
      </c>
      <c r="D34" s="21">
        <f>D33+D25+D14</f>
        <v>2.2561400821638053</v>
      </c>
    </row>
    <row r="35" spans="1:4" ht="16.5" thickTop="1" thickBot="1" x14ac:dyDescent="0.3">
      <c r="A35" s="22" t="s">
        <v>45</v>
      </c>
      <c r="B35" s="23"/>
      <c r="C35" s="24"/>
      <c r="D35" s="25">
        <f>D34+B34</f>
        <v>4.109415176557194</v>
      </c>
    </row>
    <row r="36" spans="1:4" ht="16.5" thickTop="1" thickBot="1" x14ac:dyDescent="0.3">
      <c r="A36" s="26" t="s">
        <v>46</v>
      </c>
      <c r="B36" s="27"/>
      <c r="C36" s="28"/>
      <c r="D36" s="29">
        <v>30</v>
      </c>
    </row>
    <row r="37" spans="1:4" ht="16.5" thickTop="1" thickBot="1" x14ac:dyDescent="0.3">
      <c r="A37" s="22" t="s">
        <v>47</v>
      </c>
      <c r="B37" s="30"/>
      <c r="C37" s="31"/>
      <c r="D37" s="32">
        <f>D35/100*D36+D35</f>
        <v>5.3422397295243522</v>
      </c>
    </row>
    <row r="38" spans="1:4" ht="16.5" thickTop="1" thickBot="1" x14ac:dyDescent="0.3">
      <c r="A38" s="37" t="s">
        <v>87</v>
      </c>
      <c r="B38" s="37"/>
      <c r="C38" s="37"/>
      <c r="D38" s="37"/>
    </row>
    <row r="39" spans="1:4" ht="15.75" thickTop="1" x14ac:dyDescent="0.25"/>
  </sheetData>
  <mergeCells count="6">
    <mergeCell ref="A6:D6"/>
    <mergeCell ref="A1:D1"/>
    <mergeCell ref="A2:D2"/>
    <mergeCell ref="A3:D3"/>
    <mergeCell ref="A4:D4"/>
    <mergeCell ref="A5:D5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CE273-4459-47E0-84C1-CE6F28C93EB9}">
  <dimension ref="A1:D39"/>
  <sheetViews>
    <sheetView topLeftCell="A19" zoomScale="130" zoomScaleNormal="130" workbookViewId="0">
      <selection activeCell="B10" sqref="B10"/>
    </sheetView>
  </sheetViews>
  <sheetFormatPr defaultRowHeight="15" x14ac:dyDescent="0.25"/>
  <cols>
    <col min="1" max="1" width="32.85546875" bestFit="1" customWidth="1"/>
    <col min="2" max="2" width="10" bestFit="1" customWidth="1"/>
    <col min="3" max="3" width="34.28515625" bestFit="1" customWidth="1"/>
    <col min="4" max="4" width="15" customWidth="1"/>
  </cols>
  <sheetData>
    <row r="1" spans="1:4" ht="24" thickTop="1" x14ac:dyDescent="0.35">
      <c r="A1" s="39" t="s">
        <v>0</v>
      </c>
      <c r="B1" s="39"/>
      <c r="C1" s="39"/>
      <c r="D1" s="39"/>
    </row>
    <row r="2" spans="1:4" ht="19.5" thickBot="1" x14ac:dyDescent="0.35">
      <c r="A2" s="40" t="s">
        <v>52</v>
      </c>
      <c r="B2" s="40"/>
      <c r="C2" s="40"/>
      <c r="D2" s="40"/>
    </row>
    <row r="3" spans="1:4" ht="24.75" thickTop="1" thickBot="1" x14ac:dyDescent="0.4">
      <c r="A3" s="41" t="s">
        <v>60</v>
      </c>
      <c r="B3" s="42"/>
      <c r="C3" s="42"/>
      <c r="D3" s="42"/>
    </row>
    <row r="4" spans="1:4" ht="24.75" thickTop="1" thickBot="1" x14ac:dyDescent="0.4">
      <c r="A4" s="42" t="s">
        <v>62</v>
      </c>
      <c r="B4" s="42"/>
      <c r="C4" s="42"/>
      <c r="D4" s="42"/>
    </row>
    <row r="5" spans="1:4" ht="24.75" thickTop="1" thickBot="1" x14ac:dyDescent="0.4">
      <c r="A5" s="42" t="s">
        <v>48</v>
      </c>
      <c r="B5" s="42"/>
      <c r="C5" s="42"/>
      <c r="D5" s="42"/>
    </row>
    <row r="6" spans="1:4" ht="16.5" thickTop="1" thickBot="1" x14ac:dyDescent="0.3">
      <c r="A6" s="38"/>
      <c r="B6" s="38"/>
      <c r="C6" s="38"/>
      <c r="D6" s="38"/>
    </row>
    <row r="7" spans="1:4" ht="15.75" thickTop="1" x14ac:dyDescent="0.25">
      <c r="A7" s="2" t="s">
        <v>1</v>
      </c>
      <c r="B7" s="3"/>
      <c r="C7" s="4" t="s">
        <v>2</v>
      </c>
      <c r="D7" s="3"/>
    </row>
    <row r="8" spans="1:4" x14ac:dyDescent="0.25">
      <c r="A8" s="5" t="s">
        <v>3</v>
      </c>
      <c r="B8" s="3"/>
      <c r="C8" s="6" t="s">
        <v>4</v>
      </c>
      <c r="D8" s="3"/>
    </row>
    <row r="9" spans="1:4" x14ac:dyDescent="0.25">
      <c r="A9" s="7" t="s">
        <v>5</v>
      </c>
      <c r="B9" s="8">
        <v>7.38</v>
      </c>
      <c r="C9" s="1" t="s">
        <v>6</v>
      </c>
      <c r="D9" s="8">
        <v>200000</v>
      </c>
    </row>
    <row r="10" spans="1:4" x14ac:dyDescent="0.25">
      <c r="A10" s="7" t="s">
        <v>7</v>
      </c>
      <c r="B10" s="8">
        <v>4</v>
      </c>
      <c r="C10" s="1" t="s">
        <v>8</v>
      </c>
      <c r="D10" s="8">
        <v>10</v>
      </c>
    </row>
    <row r="11" spans="1:4" x14ac:dyDescent="0.25">
      <c r="A11" s="9" t="s">
        <v>9</v>
      </c>
      <c r="B11" s="10">
        <f>B9/B10</f>
        <v>1.845</v>
      </c>
      <c r="C11" s="1" t="s">
        <v>10</v>
      </c>
      <c r="D11" s="8">
        <f>D9/100*D10</f>
        <v>20000</v>
      </c>
    </row>
    <row r="12" spans="1:4" ht="15.75" thickBot="1" x14ac:dyDescent="0.3">
      <c r="A12" s="9"/>
      <c r="B12" s="10"/>
      <c r="C12" s="1" t="s">
        <v>11</v>
      </c>
      <c r="D12" s="8">
        <f>D11/12</f>
        <v>1666.6666666666667</v>
      </c>
    </row>
    <row r="13" spans="1:4" ht="15.75" thickBot="1" x14ac:dyDescent="0.3">
      <c r="A13" s="5" t="s">
        <v>12</v>
      </c>
      <c r="B13" s="11"/>
      <c r="C13" s="1" t="s">
        <v>61</v>
      </c>
      <c r="D13" s="12">
        <v>2628</v>
      </c>
    </row>
    <row r="14" spans="1:4" x14ac:dyDescent="0.25">
      <c r="A14" s="7" t="s">
        <v>13</v>
      </c>
      <c r="B14" s="8">
        <v>70</v>
      </c>
      <c r="C14" s="13" t="s">
        <v>14</v>
      </c>
      <c r="D14" s="10">
        <f>D12/D13</f>
        <v>0.63419583967529181</v>
      </c>
    </row>
    <row r="15" spans="1:4" ht="15.75" thickBot="1" x14ac:dyDescent="0.3">
      <c r="A15" s="7" t="s">
        <v>49</v>
      </c>
      <c r="B15" s="8">
        <f>B14*10</f>
        <v>700</v>
      </c>
      <c r="C15" s="14" t="s">
        <v>15</v>
      </c>
      <c r="D15" s="15"/>
    </row>
    <row r="16" spans="1:4" ht="15.75" thickBot="1" x14ac:dyDescent="0.3">
      <c r="A16" s="7" t="s">
        <v>16</v>
      </c>
      <c r="B16" s="8">
        <v>8000</v>
      </c>
      <c r="C16" s="1" t="s">
        <v>17</v>
      </c>
      <c r="D16" s="16">
        <v>3767.43</v>
      </c>
    </row>
    <row r="17" spans="1:4" x14ac:dyDescent="0.25">
      <c r="A17" s="9" t="s">
        <v>18</v>
      </c>
      <c r="B17" s="10">
        <f>B15/B16</f>
        <v>8.7499999999999994E-2</v>
      </c>
      <c r="C17" s="1" t="s">
        <v>19</v>
      </c>
      <c r="D17" s="17">
        <f>D16/12</f>
        <v>313.95249999999999</v>
      </c>
    </row>
    <row r="18" spans="1:4" x14ac:dyDescent="0.25">
      <c r="A18" s="5" t="s">
        <v>20</v>
      </c>
      <c r="B18" s="8"/>
      <c r="C18" s="1" t="s">
        <v>21</v>
      </c>
      <c r="D18" s="17">
        <f>D16/12</f>
        <v>313.95249999999999</v>
      </c>
    </row>
    <row r="19" spans="1:4" x14ac:dyDescent="0.25">
      <c r="A19" s="7" t="s">
        <v>22</v>
      </c>
      <c r="B19" s="8">
        <v>1500</v>
      </c>
      <c r="C19" s="7" t="s">
        <v>23</v>
      </c>
      <c r="D19" s="17">
        <f>D18/3</f>
        <v>104.65083333333332</v>
      </c>
    </row>
    <row r="20" spans="1:4" x14ac:dyDescent="0.25">
      <c r="A20" s="7" t="s">
        <v>24</v>
      </c>
      <c r="B20" s="8">
        <v>6</v>
      </c>
      <c r="C20" s="7" t="s">
        <v>25</v>
      </c>
      <c r="D20" s="17">
        <f>D16*0.08</f>
        <v>301.39440000000002</v>
      </c>
    </row>
    <row r="21" spans="1:4" x14ac:dyDescent="0.25">
      <c r="A21" s="7" t="s">
        <v>26</v>
      </c>
      <c r="B21" s="8">
        <f>B19*B20</f>
        <v>9000</v>
      </c>
      <c r="C21" s="7" t="s">
        <v>27</v>
      </c>
      <c r="D21" s="17">
        <f>D16*0.11</f>
        <v>414.41730000000001</v>
      </c>
    </row>
    <row r="22" spans="1:4" x14ac:dyDescent="0.25">
      <c r="A22" s="7" t="s">
        <v>28</v>
      </c>
      <c r="B22" s="8">
        <v>30000</v>
      </c>
      <c r="C22" s="7" t="s">
        <v>29</v>
      </c>
      <c r="D22" s="17">
        <f>D16+D17+D18+D19+D20+D21</f>
        <v>5215.7975333333334</v>
      </c>
    </row>
    <row r="23" spans="1:4" x14ac:dyDescent="0.25">
      <c r="A23" s="9" t="s">
        <v>30</v>
      </c>
      <c r="B23" s="10">
        <f>B21/B22</f>
        <v>0.3</v>
      </c>
      <c r="C23" s="7"/>
      <c r="D23" s="8"/>
    </row>
    <row r="24" spans="1:4" ht="15.75" thickBot="1" x14ac:dyDescent="0.3">
      <c r="A24" s="5" t="s">
        <v>31</v>
      </c>
      <c r="B24" s="15"/>
      <c r="C24" s="7"/>
      <c r="D24" s="8"/>
    </row>
    <row r="25" spans="1:4" ht="15.75" thickBot="1" x14ac:dyDescent="0.3">
      <c r="A25" s="7" t="s">
        <v>32</v>
      </c>
      <c r="B25" s="16">
        <v>1000</v>
      </c>
      <c r="C25" s="13" t="s">
        <v>33</v>
      </c>
      <c r="D25" s="10">
        <f>D22/D13</f>
        <v>1.9847022577371893</v>
      </c>
    </row>
    <row r="26" spans="1:4" x14ac:dyDescent="0.25">
      <c r="A26" s="9" t="s">
        <v>34</v>
      </c>
      <c r="B26" s="10">
        <f>B25/D13</f>
        <v>0.38051750380517502</v>
      </c>
      <c r="C26" s="18" t="s">
        <v>35</v>
      </c>
      <c r="D26" s="8"/>
    </row>
    <row r="27" spans="1:4" x14ac:dyDescent="0.25">
      <c r="A27" s="9"/>
      <c r="B27" s="19"/>
      <c r="C27" s="7" t="s">
        <v>36</v>
      </c>
      <c r="D27" s="8"/>
    </row>
    <row r="28" spans="1:4" x14ac:dyDescent="0.25">
      <c r="A28" s="9"/>
      <c r="B28" s="19"/>
      <c r="C28" s="7" t="s">
        <v>37</v>
      </c>
      <c r="D28" s="8"/>
    </row>
    <row r="29" spans="1:4" x14ac:dyDescent="0.25">
      <c r="A29" s="9"/>
      <c r="B29" s="19"/>
      <c r="C29" s="7" t="s">
        <v>38</v>
      </c>
      <c r="D29" s="8"/>
    </row>
    <row r="30" spans="1:4" x14ac:dyDescent="0.25">
      <c r="A30" s="9"/>
      <c r="B30" s="19"/>
      <c r="C30" s="7" t="s">
        <v>39</v>
      </c>
      <c r="D30" s="8"/>
    </row>
    <row r="31" spans="1:4" x14ac:dyDescent="0.25">
      <c r="A31" s="9"/>
      <c r="B31" s="19"/>
      <c r="C31" s="7" t="s">
        <v>40</v>
      </c>
      <c r="D31" s="8"/>
    </row>
    <row r="32" spans="1:4" x14ac:dyDescent="0.25">
      <c r="A32" s="9"/>
      <c r="B32" s="19"/>
      <c r="C32" s="7" t="s">
        <v>41</v>
      </c>
      <c r="D32" s="8"/>
    </row>
    <row r="33" spans="1:4" ht="15.75" thickBot="1" x14ac:dyDescent="0.3">
      <c r="A33" s="9"/>
      <c r="B33" s="19"/>
      <c r="C33" s="9" t="s">
        <v>42</v>
      </c>
      <c r="D33" s="10">
        <f>D32/D13</f>
        <v>0</v>
      </c>
    </row>
    <row r="34" spans="1:4" ht="16.5" thickTop="1" thickBot="1" x14ac:dyDescent="0.3">
      <c r="A34" s="20" t="s">
        <v>43</v>
      </c>
      <c r="B34" s="21">
        <f>B23+B17+B11+B26</f>
        <v>2.6130175038051751</v>
      </c>
      <c r="C34" s="20" t="s">
        <v>44</v>
      </c>
      <c r="D34" s="21">
        <f>D33+D25+D14</f>
        <v>2.6188980974124814</v>
      </c>
    </row>
    <row r="35" spans="1:4" ht="16.5" thickTop="1" thickBot="1" x14ac:dyDescent="0.3">
      <c r="A35" s="22" t="s">
        <v>45</v>
      </c>
      <c r="B35" s="23"/>
      <c r="C35" s="24"/>
      <c r="D35" s="25">
        <f>D34+B34</f>
        <v>5.231915601217656</v>
      </c>
    </row>
    <row r="36" spans="1:4" ht="16.5" thickTop="1" thickBot="1" x14ac:dyDescent="0.3">
      <c r="A36" s="26" t="s">
        <v>46</v>
      </c>
      <c r="B36" s="27"/>
      <c r="C36" s="28"/>
      <c r="D36" s="29">
        <v>30</v>
      </c>
    </row>
    <row r="37" spans="1:4" ht="16.5" thickTop="1" thickBot="1" x14ac:dyDescent="0.3">
      <c r="A37" s="22" t="s">
        <v>47</v>
      </c>
      <c r="B37" s="30"/>
      <c r="C37" s="31"/>
      <c r="D37" s="32">
        <f>D35/100*D36+D35</f>
        <v>6.8014902815829528</v>
      </c>
    </row>
    <row r="38" spans="1:4" ht="16.5" thickTop="1" thickBot="1" x14ac:dyDescent="0.3">
      <c r="A38" s="37" t="s">
        <v>87</v>
      </c>
      <c r="B38" s="37"/>
      <c r="C38" s="37"/>
      <c r="D38" s="37"/>
    </row>
    <row r="39" spans="1:4" ht="15.75" thickTop="1" x14ac:dyDescent="0.25"/>
  </sheetData>
  <mergeCells count="6">
    <mergeCell ref="A6:D6"/>
    <mergeCell ref="A1:D1"/>
    <mergeCell ref="A2:D2"/>
    <mergeCell ref="A3:D3"/>
    <mergeCell ref="A4:D4"/>
    <mergeCell ref="A5:D5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C0A7B-7777-4122-A4E2-69E6E65C5E6D}">
  <dimension ref="A1:D39"/>
  <sheetViews>
    <sheetView zoomScale="130" zoomScaleNormal="130" workbookViewId="0">
      <selection activeCell="B10" sqref="B10"/>
    </sheetView>
  </sheetViews>
  <sheetFormatPr defaultRowHeight="15" x14ac:dyDescent="0.25"/>
  <cols>
    <col min="1" max="1" width="32.85546875" bestFit="1" customWidth="1"/>
    <col min="2" max="2" width="10" bestFit="1" customWidth="1"/>
    <col min="3" max="3" width="34.28515625" bestFit="1" customWidth="1"/>
    <col min="4" max="4" width="15" customWidth="1"/>
  </cols>
  <sheetData>
    <row r="1" spans="1:4" ht="24" thickTop="1" x14ac:dyDescent="0.35">
      <c r="A1" s="39" t="s">
        <v>0</v>
      </c>
      <c r="B1" s="39"/>
      <c r="C1" s="39"/>
      <c r="D1" s="39"/>
    </row>
    <row r="2" spans="1:4" ht="19.5" thickBot="1" x14ac:dyDescent="0.35">
      <c r="A2" s="40" t="s">
        <v>51</v>
      </c>
      <c r="B2" s="40"/>
      <c r="C2" s="40"/>
      <c r="D2" s="40"/>
    </row>
    <row r="3" spans="1:4" ht="24.75" thickTop="1" thickBot="1" x14ac:dyDescent="0.4">
      <c r="A3" s="41" t="s">
        <v>63</v>
      </c>
      <c r="B3" s="42"/>
      <c r="C3" s="42"/>
      <c r="D3" s="42"/>
    </row>
    <row r="4" spans="1:4" ht="24.75" thickTop="1" thickBot="1" x14ac:dyDescent="0.4">
      <c r="A4" s="42" t="s">
        <v>64</v>
      </c>
      <c r="B4" s="42"/>
      <c r="C4" s="42"/>
      <c r="D4" s="42"/>
    </row>
    <row r="5" spans="1:4" ht="24.75" thickTop="1" thickBot="1" x14ac:dyDescent="0.4">
      <c r="A5" s="42" t="s">
        <v>48</v>
      </c>
      <c r="B5" s="42"/>
      <c r="C5" s="42"/>
      <c r="D5" s="42"/>
    </row>
    <row r="6" spans="1:4" ht="16.5" thickTop="1" thickBot="1" x14ac:dyDescent="0.3">
      <c r="A6" s="38"/>
      <c r="B6" s="38"/>
      <c r="C6" s="38"/>
      <c r="D6" s="38"/>
    </row>
    <row r="7" spans="1:4" ht="15.75" thickTop="1" x14ac:dyDescent="0.25">
      <c r="A7" s="2" t="s">
        <v>1</v>
      </c>
      <c r="B7" s="3"/>
      <c r="C7" s="4" t="s">
        <v>2</v>
      </c>
      <c r="D7" s="3"/>
    </row>
    <row r="8" spans="1:4" x14ac:dyDescent="0.25">
      <c r="A8" s="5" t="s">
        <v>3</v>
      </c>
      <c r="B8" s="3"/>
      <c r="C8" s="6" t="s">
        <v>4</v>
      </c>
      <c r="D8" s="3"/>
    </row>
    <row r="9" spans="1:4" x14ac:dyDescent="0.25">
      <c r="A9" s="7" t="s">
        <v>5</v>
      </c>
      <c r="B9" s="8">
        <v>7.38</v>
      </c>
      <c r="C9" s="1" t="s">
        <v>6</v>
      </c>
      <c r="D9" s="8">
        <v>100000</v>
      </c>
    </row>
    <row r="10" spans="1:4" x14ac:dyDescent="0.25">
      <c r="A10" s="7" t="s">
        <v>7</v>
      </c>
      <c r="B10" s="8">
        <v>6</v>
      </c>
      <c r="C10" s="1" t="s">
        <v>8</v>
      </c>
      <c r="D10" s="8">
        <v>10</v>
      </c>
    </row>
    <row r="11" spans="1:4" x14ac:dyDescent="0.25">
      <c r="A11" s="9" t="s">
        <v>9</v>
      </c>
      <c r="B11" s="10">
        <f>B9/B10</f>
        <v>1.23</v>
      </c>
      <c r="C11" s="1" t="s">
        <v>10</v>
      </c>
      <c r="D11" s="8">
        <f>D9/100*D10</f>
        <v>10000</v>
      </c>
    </row>
    <row r="12" spans="1:4" ht="15.75" thickBot="1" x14ac:dyDescent="0.3">
      <c r="A12" s="9"/>
      <c r="B12" s="10"/>
      <c r="C12" s="1" t="s">
        <v>11</v>
      </c>
      <c r="D12" s="8">
        <f>D11/12</f>
        <v>833.33333333333337</v>
      </c>
    </row>
    <row r="13" spans="1:4" ht="15.75" thickBot="1" x14ac:dyDescent="0.3">
      <c r="A13" s="5" t="s">
        <v>12</v>
      </c>
      <c r="B13" s="11"/>
      <c r="C13" s="1" t="s">
        <v>65</v>
      </c>
      <c r="D13" s="12">
        <v>2139</v>
      </c>
    </row>
    <row r="14" spans="1:4" x14ac:dyDescent="0.25">
      <c r="A14" s="7" t="s">
        <v>13</v>
      </c>
      <c r="B14" s="8">
        <v>50</v>
      </c>
      <c r="C14" s="13" t="s">
        <v>14</v>
      </c>
      <c r="D14" s="10">
        <f>D12/D13</f>
        <v>0.38959015116097867</v>
      </c>
    </row>
    <row r="15" spans="1:4" ht="15.75" thickBot="1" x14ac:dyDescent="0.3">
      <c r="A15" s="7" t="s">
        <v>49</v>
      </c>
      <c r="B15" s="8">
        <f>B14*10</f>
        <v>500</v>
      </c>
      <c r="C15" s="14" t="s">
        <v>15</v>
      </c>
      <c r="D15" s="15"/>
    </row>
    <row r="16" spans="1:4" ht="15.75" thickBot="1" x14ac:dyDescent="0.3">
      <c r="A16" s="7" t="s">
        <v>16</v>
      </c>
      <c r="B16" s="8">
        <v>8000</v>
      </c>
      <c r="C16" s="1" t="s">
        <v>17</v>
      </c>
      <c r="D16" s="16">
        <v>2448.1</v>
      </c>
    </row>
    <row r="17" spans="1:4" x14ac:dyDescent="0.25">
      <c r="A17" s="9" t="s">
        <v>18</v>
      </c>
      <c r="B17" s="10">
        <f>B15/B16</f>
        <v>6.25E-2</v>
      </c>
      <c r="C17" s="1" t="s">
        <v>19</v>
      </c>
      <c r="D17" s="17">
        <f>D16/12</f>
        <v>204.00833333333333</v>
      </c>
    </row>
    <row r="18" spans="1:4" x14ac:dyDescent="0.25">
      <c r="A18" s="5" t="s">
        <v>20</v>
      </c>
      <c r="B18" s="8"/>
      <c r="C18" s="1" t="s">
        <v>21</v>
      </c>
      <c r="D18" s="17">
        <f>D16/12</f>
        <v>204.00833333333333</v>
      </c>
    </row>
    <row r="19" spans="1:4" x14ac:dyDescent="0.25">
      <c r="A19" s="7" t="s">
        <v>22</v>
      </c>
      <c r="B19" s="8">
        <v>1000</v>
      </c>
      <c r="C19" s="7" t="s">
        <v>23</v>
      </c>
      <c r="D19" s="17">
        <f>D18/3</f>
        <v>68.00277777777778</v>
      </c>
    </row>
    <row r="20" spans="1:4" x14ac:dyDescent="0.25">
      <c r="A20" s="7" t="s">
        <v>24</v>
      </c>
      <c r="B20" s="8">
        <v>4</v>
      </c>
      <c r="C20" s="7" t="s">
        <v>25</v>
      </c>
      <c r="D20" s="17">
        <f>D16*0.08</f>
        <v>195.84799999999998</v>
      </c>
    </row>
    <row r="21" spans="1:4" x14ac:dyDescent="0.25">
      <c r="A21" s="7" t="s">
        <v>50</v>
      </c>
      <c r="B21" s="8">
        <f>B19*B20</f>
        <v>4000</v>
      </c>
      <c r="C21" s="7" t="s">
        <v>27</v>
      </c>
      <c r="D21" s="17">
        <f>D16*0.11</f>
        <v>269.291</v>
      </c>
    </row>
    <row r="22" spans="1:4" x14ac:dyDescent="0.25">
      <c r="A22" s="7" t="s">
        <v>28</v>
      </c>
      <c r="B22" s="8">
        <v>30000</v>
      </c>
      <c r="C22" s="7" t="s">
        <v>29</v>
      </c>
      <c r="D22" s="17">
        <f>D16+D17+D18+D19+D20+D21</f>
        <v>3389.2584444444442</v>
      </c>
    </row>
    <row r="23" spans="1:4" x14ac:dyDescent="0.25">
      <c r="A23" s="9" t="s">
        <v>30</v>
      </c>
      <c r="B23" s="10">
        <f>B21/B22</f>
        <v>0.13333333333333333</v>
      </c>
      <c r="C23" s="7"/>
      <c r="D23" s="8"/>
    </row>
    <row r="24" spans="1:4" ht="15.75" thickBot="1" x14ac:dyDescent="0.3">
      <c r="A24" s="5" t="s">
        <v>31</v>
      </c>
      <c r="B24" s="15"/>
      <c r="C24" s="7"/>
      <c r="D24" s="8"/>
    </row>
    <row r="25" spans="1:4" ht="15.75" thickBot="1" x14ac:dyDescent="0.3">
      <c r="A25" s="7" t="s">
        <v>32</v>
      </c>
      <c r="B25" s="16">
        <v>800</v>
      </c>
      <c r="C25" s="13" t="s">
        <v>33</v>
      </c>
      <c r="D25" s="10">
        <f>D22/D13</f>
        <v>1.5845060516336813</v>
      </c>
    </row>
    <row r="26" spans="1:4" x14ac:dyDescent="0.25">
      <c r="A26" s="9" t="s">
        <v>34</v>
      </c>
      <c r="B26" s="10">
        <f>B25/D13</f>
        <v>0.37400654511453951</v>
      </c>
      <c r="C26" s="18" t="s">
        <v>35</v>
      </c>
      <c r="D26" s="8"/>
    </row>
    <row r="27" spans="1:4" x14ac:dyDescent="0.25">
      <c r="A27" s="9"/>
      <c r="B27" s="19"/>
      <c r="C27" s="7" t="s">
        <v>36</v>
      </c>
      <c r="D27" s="8"/>
    </row>
    <row r="28" spans="1:4" x14ac:dyDescent="0.25">
      <c r="A28" s="9"/>
      <c r="B28" s="19"/>
      <c r="C28" s="7" t="s">
        <v>37</v>
      </c>
      <c r="D28" s="8"/>
    </row>
    <row r="29" spans="1:4" x14ac:dyDescent="0.25">
      <c r="A29" s="9"/>
      <c r="B29" s="19"/>
      <c r="C29" s="7" t="s">
        <v>38</v>
      </c>
      <c r="D29" s="8"/>
    </row>
    <row r="30" spans="1:4" x14ac:dyDescent="0.25">
      <c r="A30" s="9"/>
      <c r="B30" s="19"/>
      <c r="C30" s="7" t="s">
        <v>39</v>
      </c>
      <c r="D30" s="8"/>
    </row>
    <row r="31" spans="1:4" x14ac:dyDescent="0.25">
      <c r="A31" s="9"/>
      <c r="B31" s="19"/>
      <c r="C31" s="7" t="s">
        <v>40</v>
      </c>
      <c r="D31" s="8"/>
    </row>
    <row r="32" spans="1:4" x14ac:dyDescent="0.25">
      <c r="A32" s="9"/>
      <c r="B32" s="19"/>
      <c r="C32" s="7" t="s">
        <v>41</v>
      </c>
      <c r="D32" s="8"/>
    </row>
    <row r="33" spans="1:4" ht="15.75" thickBot="1" x14ac:dyDescent="0.3">
      <c r="A33" s="9"/>
      <c r="B33" s="19"/>
      <c r="C33" s="9" t="s">
        <v>42</v>
      </c>
      <c r="D33" s="10">
        <f>D32/D13</f>
        <v>0</v>
      </c>
    </row>
    <row r="34" spans="1:4" ht="16.5" thickTop="1" thickBot="1" x14ac:dyDescent="0.3">
      <c r="A34" s="20" t="s">
        <v>43</v>
      </c>
      <c r="B34" s="21">
        <f>B23+B17+B11+B26</f>
        <v>1.7998398784478729</v>
      </c>
      <c r="C34" s="20" t="s">
        <v>44</v>
      </c>
      <c r="D34" s="21">
        <f>D33+D25+D14</f>
        <v>1.97409620279466</v>
      </c>
    </row>
    <row r="35" spans="1:4" ht="16.5" thickTop="1" thickBot="1" x14ac:dyDescent="0.3">
      <c r="A35" s="22" t="s">
        <v>45</v>
      </c>
      <c r="B35" s="23"/>
      <c r="C35" s="24"/>
      <c r="D35" s="25">
        <f>D34+B34</f>
        <v>3.7739360812425327</v>
      </c>
    </row>
    <row r="36" spans="1:4" ht="16.5" thickTop="1" thickBot="1" x14ac:dyDescent="0.3">
      <c r="A36" s="26" t="s">
        <v>46</v>
      </c>
      <c r="B36" s="27"/>
      <c r="C36" s="28"/>
      <c r="D36" s="29">
        <v>30</v>
      </c>
    </row>
    <row r="37" spans="1:4" ht="16.5" thickTop="1" thickBot="1" x14ac:dyDescent="0.3">
      <c r="A37" s="22" t="s">
        <v>47</v>
      </c>
      <c r="B37" s="30"/>
      <c r="C37" s="31"/>
      <c r="D37" s="32">
        <f>D35/100*D36+D35</f>
        <v>4.906116905615292</v>
      </c>
    </row>
    <row r="38" spans="1:4" ht="16.5" thickTop="1" thickBot="1" x14ac:dyDescent="0.3">
      <c r="A38" s="37" t="s">
        <v>87</v>
      </c>
      <c r="B38" s="37"/>
      <c r="C38" s="37"/>
      <c r="D38" s="37"/>
    </row>
    <row r="39" spans="1:4" ht="15.75" thickTop="1" x14ac:dyDescent="0.25"/>
  </sheetData>
  <mergeCells count="6">
    <mergeCell ref="A6:D6"/>
    <mergeCell ref="A1:D1"/>
    <mergeCell ref="A2:D2"/>
    <mergeCell ref="A3:D3"/>
    <mergeCell ref="A4:D4"/>
    <mergeCell ref="A5:D5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89FB6-BE06-4AAB-81CF-C713873A065B}">
  <dimension ref="A1:D39"/>
  <sheetViews>
    <sheetView zoomScale="130" zoomScaleNormal="130" workbookViewId="0">
      <selection activeCell="B10" sqref="B10"/>
    </sheetView>
  </sheetViews>
  <sheetFormatPr defaultRowHeight="15" x14ac:dyDescent="0.25"/>
  <cols>
    <col min="1" max="1" width="32.85546875" bestFit="1" customWidth="1"/>
    <col min="2" max="2" width="10" bestFit="1" customWidth="1"/>
    <col min="3" max="3" width="34.28515625" bestFit="1" customWidth="1"/>
    <col min="4" max="4" width="15" customWidth="1"/>
  </cols>
  <sheetData>
    <row r="1" spans="1:4" ht="24" thickTop="1" x14ac:dyDescent="0.35">
      <c r="A1" s="39" t="s">
        <v>0</v>
      </c>
      <c r="B1" s="39"/>
      <c r="C1" s="39"/>
      <c r="D1" s="39"/>
    </row>
    <row r="2" spans="1:4" ht="19.5" thickBot="1" x14ac:dyDescent="0.35">
      <c r="A2" s="40" t="s">
        <v>66</v>
      </c>
      <c r="B2" s="40"/>
      <c r="C2" s="40"/>
      <c r="D2" s="40"/>
    </row>
    <row r="3" spans="1:4" ht="24.75" thickTop="1" thickBot="1" x14ac:dyDescent="0.4">
      <c r="A3" s="41" t="s">
        <v>67</v>
      </c>
      <c r="B3" s="42"/>
      <c r="C3" s="42"/>
      <c r="D3" s="42"/>
    </row>
    <row r="4" spans="1:4" ht="24.75" thickTop="1" thickBot="1" x14ac:dyDescent="0.4">
      <c r="A4" s="42" t="s">
        <v>68</v>
      </c>
      <c r="B4" s="42"/>
      <c r="C4" s="42"/>
      <c r="D4" s="42"/>
    </row>
    <row r="5" spans="1:4" ht="24.75" thickTop="1" thickBot="1" x14ac:dyDescent="0.4">
      <c r="A5" s="42" t="s">
        <v>48</v>
      </c>
      <c r="B5" s="42"/>
      <c r="C5" s="42"/>
      <c r="D5" s="42"/>
    </row>
    <row r="6" spans="1:4" ht="16.5" thickTop="1" thickBot="1" x14ac:dyDescent="0.3">
      <c r="A6" s="38"/>
      <c r="B6" s="38"/>
      <c r="C6" s="38"/>
      <c r="D6" s="38"/>
    </row>
    <row r="7" spans="1:4" ht="15.75" thickTop="1" x14ac:dyDescent="0.25">
      <c r="A7" s="2" t="s">
        <v>1</v>
      </c>
      <c r="B7" s="3"/>
      <c r="C7" s="4" t="s">
        <v>2</v>
      </c>
      <c r="D7" s="3"/>
    </row>
    <row r="8" spans="1:4" x14ac:dyDescent="0.25">
      <c r="A8" s="5" t="s">
        <v>3</v>
      </c>
      <c r="B8" s="3"/>
      <c r="C8" s="6" t="s">
        <v>4</v>
      </c>
      <c r="D8" s="3"/>
    </row>
    <row r="9" spans="1:4" x14ac:dyDescent="0.25">
      <c r="A9" s="7" t="s">
        <v>5</v>
      </c>
      <c r="B9" s="8">
        <v>7.38</v>
      </c>
      <c r="C9" s="1" t="s">
        <v>6</v>
      </c>
      <c r="D9" s="8">
        <v>150000</v>
      </c>
    </row>
    <row r="10" spans="1:4" x14ac:dyDescent="0.25">
      <c r="A10" s="7" t="s">
        <v>7</v>
      </c>
      <c r="B10" s="8">
        <v>4</v>
      </c>
      <c r="C10" s="1" t="s">
        <v>8</v>
      </c>
      <c r="D10" s="8">
        <v>10</v>
      </c>
    </row>
    <row r="11" spans="1:4" x14ac:dyDescent="0.25">
      <c r="A11" s="9" t="s">
        <v>9</v>
      </c>
      <c r="B11" s="10">
        <f>B9/B10</f>
        <v>1.845</v>
      </c>
      <c r="C11" s="1" t="s">
        <v>10</v>
      </c>
      <c r="D11" s="8">
        <f>D9/100*D10</f>
        <v>15000</v>
      </c>
    </row>
    <row r="12" spans="1:4" ht="15.75" thickBot="1" x14ac:dyDescent="0.3">
      <c r="A12" s="9"/>
      <c r="B12" s="10"/>
      <c r="C12" s="1" t="s">
        <v>11</v>
      </c>
      <c r="D12" s="8">
        <f>D11/12</f>
        <v>1250</v>
      </c>
    </row>
    <row r="13" spans="1:4" ht="15.75" thickBot="1" x14ac:dyDescent="0.3">
      <c r="A13" s="5" t="s">
        <v>12</v>
      </c>
      <c r="B13" s="11"/>
      <c r="C13" s="1" t="s">
        <v>69</v>
      </c>
      <c r="D13" s="12">
        <v>4069.6</v>
      </c>
    </row>
    <row r="14" spans="1:4" x14ac:dyDescent="0.25">
      <c r="A14" s="7" t="s">
        <v>13</v>
      </c>
      <c r="B14" s="8">
        <v>70</v>
      </c>
      <c r="C14" s="13" t="s">
        <v>14</v>
      </c>
      <c r="D14" s="10">
        <f>D12/D13</f>
        <v>0.3071554943974838</v>
      </c>
    </row>
    <row r="15" spans="1:4" ht="15.75" thickBot="1" x14ac:dyDescent="0.3">
      <c r="A15" s="7" t="s">
        <v>49</v>
      </c>
      <c r="B15" s="8">
        <f>B14*10</f>
        <v>700</v>
      </c>
      <c r="C15" s="14" t="s">
        <v>15</v>
      </c>
      <c r="D15" s="15"/>
    </row>
    <row r="16" spans="1:4" ht="15.75" thickBot="1" x14ac:dyDescent="0.3">
      <c r="A16" s="7" t="s">
        <v>16</v>
      </c>
      <c r="B16" s="8">
        <v>8000</v>
      </c>
      <c r="C16" s="1" t="s">
        <v>17</v>
      </c>
      <c r="D16" s="16">
        <v>2448.1</v>
      </c>
    </row>
    <row r="17" spans="1:4" x14ac:dyDescent="0.25">
      <c r="A17" s="9" t="s">
        <v>18</v>
      </c>
      <c r="B17" s="10">
        <f>B15/B16</f>
        <v>8.7499999999999994E-2</v>
      </c>
      <c r="C17" s="1" t="s">
        <v>19</v>
      </c>
      <c r="D17" s="17">
        <f>D16/12</f>
        <v>204.00833333333333</v>
      </c>
    </row>
    <row r="18" spans="1:4" x14ac:dyDescent="0.25">
      <c r="A18" s="5" t="s">
        <v>20</v>
      </c>
      <c r="B18" s="8"/>
      <c r="C18" s="1" t="s">
        <v>21</v>
      </c>
      <c r="D18" s="17">
        <f>D16/12</f>
        <v>204.00833333333333</v>
      </c>
    </row>
    <row r="19" spans="1:4" x14ac:dyDescent="0.25">
      <c r="A19" s="7" t="s">
        <v>22</v>
      </c>
      <c r="B19" s="8">
        <v>1500</v>
      </c>
      <c r="C19" s="7" t="s">
        <v>23</v>
      </c>
      <c r="D19" s="17">
        <f>D18/3</f>
        <v>68.00277777777778</v>
      </c>
    </row>
    <row r="20" spans="1:4" x14ac:dyDescent="0.25">
      <c r="A20" s="7" t="s">
        <v>24</v>
      </c>
      <c r="B20" s="8">
        <v>6</v>
      </c>
      <c r="C20" s="7" t="s">
        <v>25</v>
      </c>
      <c r="D20" s="17">
        <f>D16*0.08</f>
        <v>195.84799999999998</v>
      </c>
    </row>
    <row r="21" spans="1:4" x14ac:dyDescent="0.25">
      <c r="A21" s="7" t="s">
        <v>26</v>
      </c>
      <c r="B21" s="8">
        <f>B19*B20</f>
        <v>9000</v>
      </c>
      <c r="C21" s="7" t="s">
        <v>27</v>
      </c>
      <c r="D21" s="17">
        <f>D16*0.11</f>
        <v>269.291</v>
      </c>
    </row>
    <row r="22" spans="1:4" x14ac:dyDescent="0.25">
      <c r="A22" s="7" t="s">
        <v>28</v>
      </c>
      <c r="B22" s="8">
        <v>30000</v>
      </c>
      <c r="C22" s="7" t="s">
        <v>29</v>
      </c>
      <c r="D22" s="17">
        <f>D16+D17+D18+D19+D20+D21</f>
        <v>3389.2584444444442</v>
      </c>
    </row>
    <row r="23" spans="1:4" x14ac:dyDescent="0.25">
      <c r="A23" s="9" t="s">
        <v>30</v>
      </c>
      <c r="B23" s="10">
        <f>B21/B22</f>
        <v>0.3</v>
      </c>
      <c r="C23" s="7"/>
      <c r="D23" s="8"/>
    </row>
    <row r="24" spans="1:4" ht="15.75" thickBot="1" x14ac:dyDescent="0.3">
      <c r="A24" s="5" t="s">
        <v>31</v>
      </c>
      <c r="B24" s="15"/>
      <c r="C24" s="7"/>
      <c r="D24" s="8"/>
    </row>
    <row r="25" spans="1:4" ht="15.75" thickBot="1" x14ac:dyDescent="0.3">
      <c r="A25" s="7" t="s">
        <v>32</v>
      </c>
      <c r="B25" s="16">
        <v>1000</v>
      </c>
      <c r="C25" s="13" t="s">
        <v>33</v>
      </c>
      <c r="D25" s="10">
        <f>D22/D13</f>
        <v>0.8328234825153441</v>
      </c>
    </row>
    <row r="26" spans="1:4" x14ac:dyDescent="0.25">
      <c r="A26" s="9" t="s">
        <v>34</v>
      </c>
      <c r="B26" s="10">
        <f>B25/D13</f>
        <v>0.24572439551798703</v>
      </c>
      <c r="C26" s="18" t="s">
        <v>35</v>
      </c>
      <c r="D26" s="8"/>
    </row>
    <row r="27" spans="1:4" x14ac:dyDescent="0.25">
      <c r="A27" s="9"/>
      <c r="B27" s="19"/>
      <c r="C27" s="7" t="s">
        <v>36</v>
      </c>
      <c r="D27" s="8"/>
    </row>
    <row r="28" spans="1:4" x14ac:dyDescent="0.25">
      <c r="A28" s="9"/>
      <c r="B28" s="19"/>
      <c r="C28" s="7" t="s">
        <v>37</v>
      </c>
      <c r="D28" s="8"/>
    </row>
    <row r="29" spans="1:4" x14ac:dyDescent="0.25">
      <c r="A29" s="9"/>
      <c r="B29" s="19"/>
      <c r="C29" s="7" t="s">
        <v>38</v>
      </c>
      <c r="D29" s="8"/>
    </row>
    <row r="30" spans="1:4" x14ac:dyDescent="0.25">
      <c r="A30" s="9"/>
      <c r="B30" s="19"/>
      <c r="C30" s="7" t="s">
        <v>39</v>
      </c>
      <c r="D30" s="8"/>
    </row>
    <row r="31" spans="1:4" x14ac:dyDescent="0.25">
      <c r="A31" s="9"/>
      <c r="B31" s="19"/>
      <c r="C31" s="7" t="s">
        <v>40</v>
      </c>
      <c r="D31" s="8"/>
    </row>
    <row r="32" spans="1:4" x14ac:dyDescent="0.25">
      <c r="A32" s="9"/>
      <c r="B32" s="19"/>
      <c r="C32" s="7" t="s">
        <v>41</v>
      </c>
      <c r="D32" s="8"/>
    </row>
    <row r="33" spans="1:4" ht="15.75" thickBot="1" x14ac:dyDescent="0.3">
      <c r="A33" s="9"/>
      <c r="B33" s="19"/>
      <c r="C33" s="9" t="s">
        <v>42</v>
      </c>
      <c r="D33" s="10">
        <f>D32/D13</f>
        <v>0</v>
      </c>
    </row>
    <row r="34" spans="1:4" ht="16.5" thickTop="1" thickBot="1" x14ac:dyDescent="0.3">
      <c r="A34" s="20" t="s">
        <v>43</v>
      </c>
      <c r="B34" s="21">
        <f>B23+B17+B11+B26</f>
        <v>2.4782243955179868</v>
      </c>
      <c r="C34" s="20" t="s">
        <v>44</v>
      </c>
      <c r="D34" s="21">
        <f>D33+D25+D14</f>
        <v>1.1399789769128279</v>
      </c>
    </row>
    <row r="35" spans="1:4" ht="16.5" thickTop="1" thickBot="1" x14ac:dyDescent="0.3">
      <c r="A35" s="22" t="s">
        <v>45</v>
      </c>
      <c r="B35" s="23"/>
      <c r="C35" s="24"/>
      <c r="D35" s="25">
        <f>D34+B34</f>
        <v>3.6182033724308145</v>
      </c>
    </row>
    <row r="36" spans="1:4" ht="16.5" thickTop="1" thickBot="1" x14ac:dyDescent="0.3">
      <c r="A36" s="26" t="s">
        <v>46</v>
      </c>
      <c r="B36" s="27"/>
      <c r="C36" s="28"/>
      <c r="D36" s="29">
        <v>30</v>
      </c>
    </row>
    <row r="37" spans="1:4" ht="16.5" thickTop="1" thickBot="1" x14ac:dyDescent="0.3">
      <c r="A37" s="22" t="s">
        <v>47</v>
      </c>
      <c r="B37" s="30"/>
      <c r="C37" s="31"/>
      <c r="D37" s="32">
        <f>D35/100*D36+D35</f>
        <v>4.7036643841600583</v>
      </c>
    </row>
    <row r="38" spans="1:4" ht="16.5" thickTop="1" thickBot="1" x14ac:dyDescent="0.3">
      <c r="A38" s="37" t="s">
        <v>87</v>
      </c>
      <c r="B38" s="37"/>
      <c r="C38" s="37"/>
      <c r="D38" s="37"/>
    </row>
    <row r="39" spans="1:4" ht="15.75" thickTop="1" x14ac:dyDescent="0.25"/>
  </sheetData>
  <mergeCells count="6">
    <mergeCell ref="A6:D6"/>
    <mergeCell ref="A1:D1"/>
    <mergeCell ref="A2:D2"/>
    <mergeCell ref="A3:D3"/>
    <mergeCell ref="A4:D4"/>
    <mergeCell ref="A5:D5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D58B1-2144-4485-8E53-BA74E978BF23}">
  <dimension ref="A1:D39"/>
  <sheetViews>
    <sheetView zoomScale="130" zoomScaleNormal="130" workbookViewId="0">
      <selection activeCell="B10" sqref="B10"/>
    </sheetView>
  </sheetViews>
  <sheetFormatPr defaultRowHeight="15" x14ac:dyDescent="0.25"/>
  <cols>
    <col min="1" max="1" width="32.85546875" bestFit="1" customWidth="1"/>
    <col min="2" max="2" width="10" bestFit="1" customWidth="1"/>
    <col min="3" max="3" width="34.28515625" bestFit="1" customWidth="1"/>
    <col min="4" max="4" width="15" customWidth="1"/>
  </cols>
  <sheetData>
    <row r="1" spans="1:4" ht="24" thickTop="1" x14ac:dyDescent="0.35">
      <c r="A1" s="39" t="s">
        <v>0</v>
      </c>
      <c r="B1" s="39"/>
      <c r="C1" s="39"/>
      <c r="D1" s="39"/>
    </row>
    <row r="2" spans="1:4" ht="19.5" thickBot="1" x14ac:dyDescent="0.35">
      <c r="A2" s="40" t="s">
        <v>51</v>
      </c>
      <c r="B2" s="40"/>
      <c r="C2" s="40"/>
      <c r="D2" s="40"/>
    </row>
    <row r="3" spans="1:4" ht="24.75" thickTop="1" thickBot="1" x14ac:dyDescent="0.4">
      <c r="A3" s="41" t="s">
        <v>70</v>
      </c>
      <c r="B3" s="42"/>
      <c r="C3" s="42"/>
      <c r="D3" s="42"/>
    </row>
    <row r="4" spans="1:4" ht="24.75" thickTop="1" thickBot="1" x14ac:dyDescent="0.4">
      <c r="A4" s="42" t="s">
        <v>71</v>
      </c>
      <c r="B4" s="42"/>
      <c r="C4" s="42"/>
      <c r="D4" s="42"/>
    </row>
    <row r="5" spans="1:4" ht="24.75" thickTop="1" thickBot="1" x14ac:dyDescent="0.4">
      <c r="A5" s="42" t="s">
        <v>48</v>
      </c>
      <c r="B5" s="42"/>
      <c r="C5" s="42"/>
      <c r="D5" s="42"/>
    </row>
    <row r="6" spans="1:4" ht="16.5" thickTop="1" thickBot="1" x14ac:dyDescent="0.3">
      <c r="A6" s="38"/>
      <c r="B6" s="38"/>
      <c r="C6" s="38"/>
      <c r="D6" s="38"/>
    </row>
    <row r="7" spans="1:4" ht="15.75" thickTop="1" x14ac:dyDescent="0.25">
      <c r="A7" s="2" t="s">
        <v>1</v>
      </c>
      <c r="B7" s="3"/>
      <c r="C7" s="4" t="s">
        <v>2</v>
      </c>
      <c r="D7" s="3"/>
    </row>
    <row r="8" spans="1:4" x14ac:dyDescent="0.25">
      <c r="A8" s="5" t="s">
        <v>3</v>
      </c>
      <c r="B8" s="3"/>
      <c r="C8" s="6" t="s">
        <v>4</v>
      </c>
      <c r="D8" s="3"/>
    </row>
    <row r="9" spans="1:4" x14ac:dyDescent="0.25">
      <c r="A9" s="7" t="s">
        <v>5</v>
      </c>
      <c r="B9" s="8">
        <v>7.38</v>
      </c>
      <c r="C9" s="1" t="s">
        <v>6</v>
      </c>
      <c r="D9" s="8">
        <v>100000</v>
      </c>
    </row>
    <row r="10" spans="1:4" x14ac:dyDescent="0.25">
      <c r="A10" s="7" t="s">
        <v>7</v>
      </c>
      <c r="B10" s="8">
        <v>6</v>
      </c>
      <c r="C10" s="1" t="s">
        <v>8</v>
      </c>
      <c r="D10" s="8">
        <v>10</v>
      </c>
    </row>
    <row r="11" spans="1:4" x14ac:dyDescent="0.25">
      <c r="A11" s="9" t="s">
        <v>9</v>
      </c>
      <c r="B11" s="10">
        <f>B9/B10</f>
        <v>1.23</v>
      </c>
      <c r="C11" s="1" t="s">
        <v>10</v>
      </c>
      <c r="D11" s="8">
        <f>D9/100*D10</f>
        <v>10000</v>
      </c>
    </row>
    <row r="12" spans="1:4" ht="15.75" thickBot="1" x14ac:dyDescent="0.3">
      <c r="A12" s="9"/>
      <c r="B12" s="10"/>
      <c r="C12" s="1" t="s">
        <v>11</v>
      </c>
      <c r="D12" s="8">
        <f>D11/12</f>
        <v>833.33333333333337</v>
      </c>
    </row>
    <row r="13" spans="1:4" ht="15.75" thickBot="1" x14ac:dyDescent="0.3">
      <c r="A13" s="5" t="s">
        <v>12</v>
      </c>
      <c r="B13" s="11"/>
      <c r="C13" s="1" t="s">
        <v>72</v>
      </c>
      <c r="D13" s="12">
        <v>2461.4</v>
      </c>
    </row>
    <row r="14" spans="1:4" x14ac:dyDescent="0.25">
      <c r="A14" s="7" t="s">
        <v>13</v>
      </c>
      <c r="B14" s="8">
        <v>50</v>
      </c>
      <c r="C14" s="13" t="s">
        <v>14</v>
      </c>
      <c r="D14" s="10">
        <f>D12/D13</f>
        <v>0.3385607107066439</v>
      </c>
    </row>
    <row r="15" spans="1:4" ht="15.75" thickBot="1" x14ac:dyDescent="0.3">
      <c r="A15" s="7" t="s">
        <v>49</v>
      </c>
      <c r="B15" s="8">
        <f>B14*10</f>
        <v>500</v>
      </c>
      <c r="C15" s="14" t="s">
        <v>15</v>
      </c>
      <c r="D15" s="15"/>
    </row>
    <row r="16" spans="1:4" ht="15.75" thickBot="1" x14ac:dyDescent="0.3">
      <c r="A16" s="7" t="s">
        <v>16</v>
      </c>
      <c r="B16" s="8">
        <v>8000</v>
      </c>
      <c r="C16" s="1" t="s">
        <v>17</v>
      </c>
      <c r="D16" s="16">
        <v>2448.1</v>
      </c>
    </row>
    <row r="17" spans="1:4" x14ac:dyDescent="0.25">
      <c r="A17" s="9" t="s">
        <v>18</v>
      </c>
      <c r="B17" s="10">
        <f>B15/B16</f>
        <v>6.25E-2</v>
      </c>
      <c r="C17" s="1" t="s">
        <v>19</v>
      </c>
      <c r="D17" s="17">
        <f>D16/12</f>
        <v>204.00833333333333</v>
      </c>
    </row>
    <row r="18" spans="1:4" x14ac:dyDescent="0.25">
      <c r="A18" s="5" t="s">
        <v>20</v>
      </c>
      <c r="B18" s="8"/>
      <c r="C18" s="1" t="s">
        <v>21</v>
      </c>
      <c r="D18" s="17">
        <f>D16/12</f>
        <v>204.00833333333333</v>
      </c>
    </row>
    <row r="19" spans="1:4" x14ac:dyDescent="0.25">
      <c r="A19" s="7" t="s">
        <v>22</v>
      </c>
      <c r="B19" s="8">
        <v>1000</v>
      </c>
      <c r="C19" s="7" t="s">
        <v>23</v>
      </c>
      <c r="D19" s="17">
        <f>D18/3</f>
        <v>68.00277777777778</v>
      </c>
    </row>
    <row r="20" spans="1:4" x14ac:dyDescent="0.25">
      <c r="A20" s="7" t="s">
        <v>24</v>
      </c>
      <c r="B20" s="8">
        <v>4</v>
      </c>
      <c r="C20" s="7" t="s">
        <v>25</v>
      </c>
      <c r="D20" s="17">
        <f>D16*0.08</f>
        <v>195.84799999999998</v>
      </c>
    </row>
    <row r="21" spans="1:4" x14ac:dyDescent="0.25">
      <c r="A21" s="7" t="s">
        <v>50</v>
      </c>
      <c r="B21" s="8">
        <f>B19*B20</f>
        <v>4000</v>
      </c>
      <c r="C21" s="7" t="s">
        <v>27</v>
      </c>
      <c r="D21" s="17">
        <f>D16*0.11</f>
        <v>269.291</v>
      </c>
    </row>
    <row r="22" spans="1:4" x14ac:dyDescent="0.25">
      <c r="A22" s="7" t="s">
        <v>28</v>
      </c>
      <c r="B22" s="8">
        <v>30000</v>
      </c>
      <c r="C22" s="7" t="s">
        <v>29</v>
      </c>
      <c r="D22" s="17">
        <f>D16+D17+D18+D19+D20+D21</f>
        <v>3389.2584444444442</v>
      </c>
    </row>
    <row r="23" spans="1:4" x14ac:dyDescent="0.25">
      <c r="A23" s="9" t="s">
        <v>30</v>
      </c>
      <c r="B23" s="10">
        <f>B21/B22</f>
        <v>0.13333333333333333</v>
      </c>
      <c r="C23" s="7"/>
      <c r="D23" s="8"/>
    </row>
    <row r="24" spans="1:4" ht="15.75" thickBot="1" x14ac:dyDescent="0.3">
      <c r="A24" s="5" t="s">
        <v>31</v>
      </c>
      <c r="B24" s="15"/>
      <c r="C24" s="7"/>
      <c r="D24" s="8"/>
    </row>
    <row r="25" spans="1:4" ht="15.75" thickBot="1" x14ac:dyDescent="0.3">
      <c r="A25" s="7" t="s">
        <v>32</v>
      </c>
      <c r="B25" s="16">
        <v>800</v>
      </c>
      <c r="C25" s="13" t="s">
        <v>33</v>
      </c>
      <c r="D25" s="10">
        <f>D22/D13</f>
        <v>1.3769636972635264</v>
      </c>
    </row>
    <row r="26" spans="1:4" x14ac:dyDescent="0.25">
      <c r="A26" s="9" t="s">
        <v>34</v>
      </c>
      <c r="B26" s="10">
        <f>B25/D13</f>
        <v>0.32501828227837815</v>
      </c>
      <c r="C26" s="18" t="s">
        <v>35</v>
      </c>
      <c r="D26" s="8"/>
    </row>
    <row r="27" spans="1:4" x14ac:dyDescent="0.25">
      <c r="A27" s="9"/>
      <c r="B27" s="19"/>
      <c r="C27" s="7" t="s">
        <v>36</v>
      </c>
      <c r="D27" s="8"/>
    </row>
    <row r="28" spans="1:4" x14ac:dyDescent="0.25">
      <c r="A28" s="9"/>
      <c r="B28" s="19"/>
      <c r="C28" s="7" t="s">
        <v>37</v>
      </c>
      <c r="D28" s="8"/>
    </row>
    <row r="29" spans="1:4" x14ac:dyDescent="0.25">
      <c r="A29" s="9"/>
      <c r="B29" s="19"/>
      <c r="C29" s="7" t="s">
        <v>38</v>
      </c>
      <c r="D29" s="8"/>
    </row>
    <row r="30" spans="1:4" x14ac:dyDescent="0.25">
      <c r="A30" s="9"/>
      <c r="B30" s="19"/>
      <c r="C30" s="7" t="s">
        <v>39</v>
      </c>
      <c r="D30" s="8"/>
    </row>
    <row r="31" spans="1:4" x14ac:dyDescent="0.25">
      <c r="A31" s="9"/>
      <c r="B31" s="19"/>
      <c r="C31" s="7" t="s">
        <v>40</v>
      </c>
      <c r="D31" s="8"/>
    </row>
    <row r="32" spans="1:4" x14ac:dyDescent="0.25">
      <c r="A32" s="9"/>
      <c r="B32" s="19"/>
      <c r="C32" s="7" t="s">
        <v>41</v>
      </c>
      <c r="D32" s="8"/>
    </row>
    <row r="33" spans="1:4" ht="15.75" thickBot="1" x14ac:dyDescent="0.3">
      <c r="A33" s="9"/>
      <c r="B33" s="19"/>
      <c r="C33" s="9" t="s">
        <v>42</v>
      </c>
      <c r="D33" s="10">
        <f>D32/D13</f>
        <v>0</v>
      </c>
    </row>
    <row r="34" spans="1:4" ht="16.5" thickTop="1" thickBot="1" x14ac:dyDescent="0.3">
      <c r="A34" s="20" t="s">
        <v>43</v>
      </c>
      <c r="B34" s="21">
        <f>B23+B17+B11+B26</f>
        <v>1.7508516156117113</v>
      </c>
      <c r="C34" s="20" t="s">
        <v>44</v>
      </c>
      <c r="D34" s="21">
        <f>D33+D25+D14</f>
        <v>1.7155244079701704</v>
      </c>
    </row>
    <row r="35" spans="1:4" ht="16.5" thickTop="1" thickBot="1" x14ac:dyDescent="0.3">
      <c r="A35" s="22" t="s">
        <v>45</v>
      </c>
      <c r="B35" s="23"/>
      <c r="C35" s="24"/>
      <c r="D35" s="25">
        <f>D34+B34</f>
        <v>3.4663760235818817</v>
      </c>
    </row>
    <row r="36" spans="1:4" ht="16.5" thickTop="1" thickBot="1" x14ac:dyDescent="0.3">
      <c r="A36" s="26" t="s">
        <v>46</v>
      </c>
      <c r="B36" s="27"/>
      <c r="C36" s="28"/>
      <c r="D36" s="29">
        <v>30</v>
      </c>
    </row>
    <row r="37" spans="1:4" ht="16.5" thickTop="1" thickBot="1" x14ac:dyDescent="0.3">
      <c r="A37" s="22" t="s">
        <v>47</v>
      </c>
      <c r="B37" s="30"/>
      <c r="C37" s="31"/>
      <c r="D37" s="32">
        <f>D35/100*D36+D35</f>
        <v>4.5062888306564464</v>
      </c>
    </row>
    <row r="38" spans="1:4" ht="16.5" thickTop="1" thickBot="1" x14ac:dyDescent="0.3">
      <c r="A38" s="37" t="s">
        <v>87</v>
      </c>
      <c r="B38" s="37"/>
      <c r="C38" s="37"/>
      <c r="D38" s="37"/>
    </row>
    <row r="39" spans="1:4" ht="15.75" thickTop="1" x14ac:dyDescent="0.25"/>
  </sheetData>
  <mergeCells count="6">
    <mergeCell ref="A6:D6"/>
    <mergeCell ref="A1:D1"/>
    <mergeCell ref="A2:D2"/>
    <mergeCell ref="A3:D3"/>
    <mergeCell ref="A4:D4"/>
    <mergeCell ref="A5:D5"/>
  </mergeCell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735E3-A3DD-486F-B862-30BCADB6E935}">
  <dimension ref="A1:D39"/>
  <sheetViews>
    <sheetView zoomScale="130" zoomScaleNormal="130" workbookViewId="0">
      <selection activeCell="B10" sqref="B10"/>
    </sheetView>
  </sheetViews>
  <sheetFormatPr defaultRowHeight="15" x14ac:dyDescent="0.25"/>
  <cols>
    <col min="1" max="1" width="32.85546875" bestFit="1" customWidth="1"/>
    <col min="2" max="2" width="10" bestFit="1" customWidth="1"/>
    <col min="3" max="3" width="34.28515625" bestFit="1" customWidth="1"/>
    <col min="4" max="4" width="15" customWidth="1"/>
  </cols>
  <sheetData>
    <row r="1" spans="1:4" ht="24" thickTop="1" x14ac:dyDescent="0.35">
      <c r="A1" s="39" t="s">
        <v>0</v>
      </c>
      <c r="B1" s="39"/>
      <c r="C1" s="39"/>
      <c r="D1" s="39"/>
    </row>
    <row r="2" spans="1:4" ht="19.5" thickBot="1" x14ac:dyDescent="0.35">
      <c r="A2" s="40" t="s">
        <v>74</v>
      </c>
      <c r="B2" s="40"/>
      <c r="C2" s="40"/>
      <c r="D2" s="40"/>
    </row>
    <row r="3" spans="1:4" ht="24.75" thickTop="1" thickBot="1" x14ac:dyDescent="0.4">
      <c r="A3" s="41" t="s">
        <v>73</v>
      </c>
      <c r="B3" s="42"/>
      <c r="C3" s="42"/>
      <c r="D3" s="42"/>
    </row>
    <row r="4" spans="1:4" ht="24.75" thickTop="1" thickBot="1" x14ac:dyDescent="0.4">
      <c r="A4" s="42" t="s">
        <v>75</v>
      </c>
      <c r="B4" s="42"/>
      <c r="C4" s="42"/>
      <c r="D4" s="42"/>
    </row>
    <row r="5" spans="1:4" ht="24.75" thickTop="1" thickBot="1" x14ac:dyDescent="0.4">
      <c r="A5" s="42" t="s">
        <v>48</v>
      </c>
      <c r="B5" s="42"/>
      <c r="C5" s="42"/>
      <c r="D5" s="42"/>
    </row>
    <row r="6" spans="1:4" ht="16.5" thickTop="1" thickBot="1" x14ac:dyDescent="0.3">
      <c r="A6" s="38"/>
      <c r="B6" s="38"/>
      <c r="C6" s="38"/>
      <c r="D6" s="38"/>
    </row>
    <row r="7" spans="1:4" ht="15.75" thickTop="1" x14ac:dyDescent="0.25">
      <c r="A7" s="2" t="s">
        <v>1</v>
      </c>
      <c r="B7" s="3"/>
      <c r="C7" s="4" t="s">
        <v>2</v>
      </c>
      <c r="D7" s="3"/>
    </row>
    <row r="8" spans="1:4" x14ac:dyDescent="0.25">
      <c r="A8" s="5" t="s">
        <v>3</v>
      </c>
      <c r="B8" s="3"/>
      <c r="C8" s="6" t="s">
        <v>4</v>
      </c>
      <c r="D8" s="3"/>
    </row>
    <row r="9" spans="1:4" x14ac:dyDescent="0.25">
      <c r="A9" s="7" t="s">
        <v>5</v>
      </c>
      <c r="B9" s="8">
        <v>7.38</v>
      </c>
      <c r="C9" s="1" t="s">
        <v>6</v>
      </c>
      <c r="D9" s="8">
        <v>200000</v>
      </c>
    </row>
    <row r="10" spans="1:4" x14ac:dyDescent="0.25">
      <c r="A10" s="7" t="s">
        <v>7</v>
      </c>
      <c r="B10" s="8">
        <v>4</v>
      </c>
      <c r="C10" s="1" t="s">
        <v>8</v>
      </c>
      <c r="D10" s="8">
        <v>10</v>
      </c>
    </row>
    <row r="11" spans="1:4" x14ac:dyDescent="0.25">
      <c r="A11" s="9" t="s">
        <v>9</v>
      </c>
      <c r="B11" s="10">
        <f>B9/B10</f>
        <v>1.845</v>
      </c>
      <c r="C11" s="1" t="s">
        <v>10</v>
      </c>
      <c r="D11" s="8">
        <f>D9/100*D10</f>
        <v>20000</v>
      </c>
    </row>
    <row r="12" spans="1:4" ht="15.75" thickBot="1" x14ac:dyDescent="0.3">
      <c r="A12" s="9"/>
      <c r="B12" s="10"/>
      <c r="C12" s="1" t="s">
        <v>11</v>
      </c>
      <c r="D12" s="8">
        <f>D11/12</f>
        <v>1666.6666666666667</v>
      </c>
    </row>
    <row r="13" spans="1:4" ht="15.75" thickBot="1" x14ac:dyDescent="0.3">
      <c r="A13" s="5" t="s">
        <v>12</v>
      </c>
      <c r="B13" s="11"/>
      <c r="C13" s="1" t="s">
        <v>76</v>
      </c>
      <c r="D13" s="12">
        <v>4237.3999999999996</v>
      </c>
    </row>
    <row r="14" spans="1:4" x14ac:dyDescent="0.25">
      <c r="A14" s="7" t="s">
        <v>13</v>
      </c>
      <c r="B14" s="8">
        <v>70</v>
      </c>
      <c r="C14" s="13" t="s">
        <v>14</v>
      </c>
      <c r="D14" s="10">
        <f>D12/D13</f>
        <v>0.39332294960746372</v>
      </c>
    </row>
    <row r="15" spans="1:4" ht="15.75" thickBot="1" x14ac:dyDescent="0.3">
      <c r="A15" s="7" t="s">
        <v>49</v>
      </c>
      <c r="B15" s="8">
        <f>B14*10</f>
        <v>700</v>
      </c>
      <c r="C15" s="14" t="s">
        <v>15</v>
      </c>
      <c r="D15" s="15"/>
    </row>
    <row r="16" spans="1:4" ht="15.75" thickBot="1" x14ac:dyDescent="0.3">
      <c r="A16" s="7" t="s">
        <v>16</v>
      </c>
      <c r="B16" s="8">
        <v>8000</v>
      </c>
      <c r="C16" s="1" t="s">
        <v>17</v>
      </c>
      <c r="D16" s="16">
        <v>3767.43</v>
      </c>
    </row>
    <row r="17" spans="1:4" x14ac:dyDescent="0.25">
      <c r="A17" s="9" t="s">
        <v>18</v>
      </c>
      <c r="B17" s="10">
        <f>B15/B16</f>
        <v>8.7499999999999994E-2</v>
      </c>
      <c r="C17" s="1" t="s">
        <v>19</v>
      </c>
      <c r="D17" s="17">
        <f>D16/12</f>
        <v>313.95249999999999</v>
      </c>
    </row>
    <row r="18" spans="1:4" x14ac:dyDescent="0.25">
      <c r="A18" s="5" t="s">
        <v>20</v>
      </c>
      <c r="B18" s="8"/>
      <c r="C18" s="1" t="s">
        <v>21</v>
      </c>
      <c r="D18" s="17">
        <f>D16/12</f>
        <v>313.95249999999999</v>
      </c>
    </row>
    <row r="19" spans="1:4" x14ac:dyDescent="0.25">
      <c r="A19" s="7" t="s">
        <v>22</v>
      </c>
      <c r="B19" s="8">
        <v>1500</v>
      </c>
      <c r="C19" s="7" t="s">
        <v>23</v>
      </c>
      <c r="D19" s="17">
        <f>D18/3</f>
        <v>104.65083333333332</v>
      </c>
    </row>
    <row r="20" spans="1:4" x14ac:dyDescent="0.25">
      <c r="A20" s="7" t="s">
        <v>24</v>
      </c>
      <c r="B20" s="8">
        <v>6</v>
      </c>
      <c r="C20" s="7" t="s">
        <v>25</v>
      </c>
      <c r="D20" s="17">
        <f>D16*0.08</f>
        <v>301.39440000000002</v>
      </c>
    </row>
    <row r="21" spans="1:4" x14ac:dyDescent="0.25">
      <c r="A21" s="7" t="s">
        <v>26</v>
      </c>
      <c r="B21" s="8">
        <f>B19*B20</f>
        <v>9000</v>
      </c>
      <c r="C21" s="7" t="s">
        <v>27</v>
      </c>
      <c r="D21" s="17">
        <f>D16*0.11</f>
        <v>414.41730000000001</v>
      </c>
    </row>
    <row r="22" spans="1:4" x14ac:dyDescent="0.25">
      <c r="A22" s="7" t="s">
        <v>28</v>
      </c>
      <c r="B22" s="8">
        <v>30000</v>
      </c>
      <c r="C22" s="7" t="s">
        <v>29</v>
      </c>
      <c r="D22" s="17">
        <f>D16+D17+D18+D19+D20+D21</f>
        <v>5215.7975333333334</v>
      </c>
    </row>
    <row r="23" spans="1:4" x14ac:dyDescent="0.25">
      <c r="A23" s="9" t="s">
        <v>30</v>
      </c>
      <c r="B23" s="10">
        <f>B21/B22</f>
        <v>0.3</v>
      </c>
      <c r="C23" s="7"/>
      <c r="D23" s="8"/>
    </row>
    <row r="24" spans="1:4" ht="15.75" thickBot="1" x14ac:dyDescent="0.3">
      <c r="A24" s="5" t="s">
        <v>31</v>
      </c>
      <c r="B24" s="15"/>
      <c r="C24" s="7"/>
      <c r="D24" s="8"/>
    </row>
    <row r="25" spans="1:4" ht="15.75" thickBot="1" x14ac:dyDescent="0.3">
      <c r="A25" s="7" t="s">
        <v>32</v>
      </c>
      <c r="B25" s="16">
        <v>1000</v>
      </c>
      <c r="C25" s="13" t="s">
        <v>33</v>
      </c>
      <c r="D25" s="10">
        <f>D22/D13</f>
        <v>1.2308957222196002</v>
      </c>
    </row>
    <row r="26" spans="1:4" x14ac:dyDescent="0.25">
      <c r="A26" s="9" t="s">
        <v>34</v>
      </c>
      <c r="B26" s="10">
        <f>B25/D13</f>
        <v>0.23599376976447825</v>
      </c>
      <c r="C26" s="18" t="s">
        <v>35</v>
      </c>
      <c r="D26" s="8"/>
    </row>
    <row r="27" spans="1:4" x14ac:dyDescent="0.25">
      <c r="A27" s="9"/>
      <c r="B27" s="19"/>
      <c r="C27" s="7" t="s">
        <v>36</v>
      </c>
      <c r="D27" s="8"/>
    </row>
    <row r="28" spans="1:4" x14ac:dyDescent="0.25">
      <c r="A28" s="9"/>
      <c r="B28" s="19"/>
      <c r="C28" s="7" t="s">
        <v>37</v>
      </c>
      <c r="D28" s="8"/>
    </row>
    <row r="29" spans="1:4" x14ac:dyDescent="0.25">
      <c r="A29" s="9"/>
      <c r="B29" s="19"/>
      <c r="C29" s="7" t="s">
        <v>38</v>
      </c>
      <c r="D29" s="8"/>
    </row>
    <row r="30" spans="1:4" x14ac:dyDescent="0.25">
      <c r="A30" s="9"/>
      <c r="B30" s="19"/>
      <c r="C30" s="7" t="s">
        <v>39</v>
      </c>
      <c r="D30" s="8"/>
    </row>
    <row r="31" spans="1:4" x14ac:dyDescent="0.25">
      <c r="A31" s="9"/>
      <c r="B31" s="19"/>
      <c r="C31" s="7" t="s">
        <v>40</v>
      </c>
      <c r="D31" s="8"/>
    </row>
    <row r="32" spans="1:4" x14ac:dyDescent="0.25">
      <c r="A32" s="9"/>
      <c r="B32" s="19"/>
      <c r="C32" s="7" t="s">
        <v>41</v>
      </c>
      <c r="D32" s="8"/>
    </row>
    <row r="33" spans="1:4" ht="15.75" thickBot="1" x14ac:dyDescent="0.3">
      <c r="A33" s="9"/>
      <c r="B33" s="19"/>
      <c r="C33" s="9" t="s">
        <v>42</v>
      </c>
      <c r="D33" s="10">
        <f>D32/D13</f>
        <v>0</v>
      </c>
    </row>
    <row r="34" spans="1:4" ht="16.5" thickTop="1" thickBot="1" x14ac:dyDescent="0.3">
      <c r="A34" s="20" t="s">
        <v>43</v>
      </c>
      <c r="B34" s="21">
        <f>B23+B17+B11+B26</f>
        <v>2.468493769764478</v>
      </c>
      <c r="C34" s="20" t="s">
        <v>44</v>
      </c>
      <c r="D34" s="21">
        <f>D33+D25+D14</f>
        <v>1.6242186718270639</v>
      </c>
    </row>
    <row r="35" spans="1:4" ht="16.5" thickTop="1" thickBot="1" x14ac:dyDescent="0.3">
      <c r="A35" s="22" t="s">
        <v>45</v>
      </c>
      <c r="B35" s="23"/>
      <c r="C35" s="24"/>
      <c r="D35" s="25">
        <f>D34+B34</f>
        <v>4.0927124415915417</v>
      </c>
    </row>
    <row r="36" spans="1:4" ht="16.5" thickTop="1" thickBot="1" x14ac:dyDescent="0.3">
      <c r="A36" s="26" t="s">
        <v>46</v>
      </c>
      <c r="B36" s="27"/>
      <c r="C36" s="28"/>
      <c r="D36" s="29">
        <v>30</v>
      </c>
    </row>
    <row r="37" spans="1:4" ht="16.5" thickTop="1" thickBot="1" x14ac:dyDescent="0.3">
      <c r="A37" s="22" t="s">
        <v>47</v>
      </c>
      <c r="B37" s="30"/>
      <c r="C37" s="31"/>
      <c r="D37" s="32">
        <f>D35/100*D36+D35</f>
        <v>5.3205261740690037</v>
      </c>
    </row>
    <row r="38" spans="1:4" ht="16.5" thickTop="1" thickBot="1" x14ac:dyDescent="0.3">
      <c r="A38" s="37" t="s">
        <v>87</v>
      </c>
      <c r="B38" s="37"/>
      <c r="C38" s="37"/>
      <c r="D38" s="37"/>
    </row>
    <row r="39" spans="1:4" ht="15.75" thickTop="1" x14ac:dyDescent="0.25"/>
  </sheetData>
  <mergeCells count="6">
    <mergeCell ref="A6:D6"/>
    <mergeCell ref="A1:D1"/>
    <mergeCell ref="A2:D2"/>
    <mergeCell ref="A3:D3"/>
    <mergeCell ref="A4:D4"/>
    <mergeCell ref="A5:D5"/>
  </mergeCell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858E9-D7E1-4367-B29A-AAFB54066251}">
  <dimension ref="A1:D39"/>
  <sheetViews>
    <sheetView zoomScale="130" zoomScaleNormal="130" workbookViewId="0">
      <selection activeCell="B10" sqref="B10"/>
    </sheetView>
  </sheetViews>
  <sheetFormatPr defaultRowHeight="15" x14ac:dyDescent="0.25"/>
  <cols>
    <col min="1" max="1" width="32.85546875" bestFit="1" customWidth="1"/>
    <col min="2" max="2" width="10" bestFit="1" customWidth="1"/>
    <col min="3" max="3" width="34.28515625" bestFit="1" customWidth="1"/>
    <col min="4" max="4" width="15" customWidth="1"/>
  </cols>
  <sheetData>
    <row r="1" spans="1:4" ht="24" thickTop="1" x14ac:dyDescent="0.35">
      <c r="A1" s="39" t="s">
        <v>0</v>
      </c>
      <c r="B1" s="39"/>
      <c r="C1" s="39"/>
      <c r="D1" s="39"/>
    </row>
    <row r="2" spans="1:4" ht="19.5" thickBot="1" x14ac:dyDescent="0.35">
      <c r="A2" s="40" t="s">
        <v>77</v>
      </c>
      <c r="B2" s="40"/>
      <c r="C2" s="40"/>
      <c r="D2" s="40"/>
    </row>
    <row r="3" spans="1:4" ht="24.75" thickTop="1" thickBot="1" x14ac:dyDescent="0.4">
      <c r="A3" s="41" t="s">
        <v>78</v>
      </c>
      <c r="B3" s="42"/>
      <c r="C3" s="42"/>
      <c r="D3" s="42"/>
    </row>
    <row r="4" spans="1:4" ht="24.75" thickTop="1" thickBot="1" x14ac:dyDescent="0.4">
      <c r="A4" s="42" t="s">
        <v>79</v>
      </c>
      <c r="B4" s="42"/>
      <c r="C4" s="42"/>
      <c r="D4" s="42"/>
    </row>
    <row r="5" spans="1:4" ht="24.75" thickTop="1" thickBot="1" x14ac:dyDescent="0.4">
      <c r="A5" s="42" t="s">
        <v>48</v>
      </c>
      <c r="B5" s="42"/>
      <c r="C5" s="42"/>
      <c r="D5" s="42"/>
    </row>
    <row r="6" spans="1:4" ht="16.5" thickTop="1" thickBot="1" x14ac:dyDescent="0.3">
      <c r="A6" s="38"/>
      <c r="B6" s="38"/>
      <c r="C6" s="38"/>
      <c r="D6" s="38"/>
    </row>
    <row r="7" spans="1:4" ht="15.75" thickTop="1" x14ac:dyDescent="0.25">
      <c r="A7" s="2" t="s">
        <v>1</v>
      </c>
      <c r="B7" s="3"/>
      <c r="C7" s="4" t="s">
        <v>2</v>
      </c>
      <c r="D7" s="3"/>
    </row>
    <row r="8" spans="1:4" x14ac:dyDescent="0.25">
      <c r="A8" s="5" t="s">
        <v>3</v>
      </c>
      <c r="B8" s="3"/>
      <c r="C8" s="6" t="s">
        <v>4</v>
      </c>
      <c r="D8" s="3"/>
    </row>
    <row r="9" spans="1:4" x14ac:dyDescent="0.25">
      <c r="A9" s="7" t="s">
        <v>5</v>
      </c>
      <c r="B9" s="8">
        <v>7.38</v>
      </c>
      <c r="C9" s="1" t="s">
        <v>6</v>
      </c>
      <c r="D9" s="8">
        <v>150000</v>
      </c>
    </row>
    <row r="10" spans="1:4" x14ac:dyDescent="0.25">
      <c r="A10" s="7" t="s">
        <v>7</v>
      </c>
      <c r="B10" s="8">
        <v>4</v>
      </c>
      <c r="C10" s="1" t="s">
        <v>8</v>
      </c>
      <c r="D10" s="8">
        <v>10</v>
      </c>
    </row>
    <row r="11" spans="1:4" x14ac:dyDescent="0.25">
      <c r="A11" s="9" t="s">
        <v>9</v>
      </c>
      <c r="B11" s="10">
        <f>B9/B10</f>
        <v>1.845</v>
      </c>
      <c r="C11" s="1" t="s">
        <v>10</v>
      </c>
      <c r="D11" s="8">
        <f>D9/100*D10</f>
        <v>15000</v>
      </c>
    </row>
    <row r="12" spans="1:4" ht="15.75" thickBot="1" x14ac:dyDescent="0.3">
      <c r="A12" s="9"/>
      <c r="B12" s="10"/>
      <c r="C12" s="1" t="s">
        <v>11</v>
      </c>
      <c r="D12" s="8">
        <f>D11/12</f>
        <v>1250</v>
      </c>
    </row>
    <row r="13" spans="1:4" ht="15.75" thickBot="1" x14ac:dyDescent="0.3">
      <c r="A13" s="5" t="s">
        <v>12</v>
      </c>
      <c r="B13" s="11"/>
      <c r="C13" s="1" t="s">
        <v>80</v>
      </c>
      <c r="D13" s="12">
        <v>2089.1999999999998</v>
      </c>
    </row>
    <row r="14" spans="1:4" x14ac:dyDescent="0.25">
      <c r="A14" s="7" t="s">
        <v>13</v>
      </c>
      <c r="B14" s="8">
        <v>50</v>
      </c>
      <c r="C14" s="13" t="s">
        <v>14</v>
      </c>
      <c r="D14" s="10">
        <f>D12/D13</f>
        <v>0.59831514455293899</v>
      </c>
    </row>
    <row r="15" spans="1:4" ht="15.75" thickBot="1" x14ac:dyDescent="0.3">
      <c r="A15" s="7" t="s">
        <v>49</v>
      </c>
      <c r="B15" s="8">
        <f>B14*10</f>
        <v>500</v>
      </c>
      <c r="C15" s="14" t="s">
        <v>15</v>
      </c>
      <c r="D15" s="15"/>
    </row>
    <row r="16" spans="1:4" ht="15.75" thickBot="1" x14ac:dyDescent="0.3">
      <c r="A16" s="7" t="s">
        <v>16</v>
      </c>
      <c r="B16" s="8">
        <v>8000</v>
      </c>
      <c r="C16" s="1" t="s">
        <v>17</v>
      </c>
      <c r="D16" s="16">
        <v>2448.1</v>
      </c>
    </row>
    <row r="17" spans="1:4" x14ac:dyDescent="0.25">
      <c r="A17" s="9" t="s">
        <v>18</v>
      </c>
      <c r="B17" s="10">
        <f>B15/B16</f>
        <v>6.25E-2</v>
      </c>
      <c r="C17" s="1" t="s">
        <v>19</v>
      </c>
      <c r="D17" s="17">
        <f>D16/12</f>
        <v>204.00833333333333</v>
      </c>
    </row>
    <row r="18" spans="1:4" x14ac:dyDescent="0.25">
      <c r="A18" s="5" t="s">
        <v>20</v>
      </c>
      <c r="B18" s="8"/>
      <c r="C18" s="1" t="s">
        <v>21</v>
      </c>
      <c r="D18" s="17">
        <f>D16/12</f>
        <v>204.00833333333333</v>
      </c>
    </row>
    <row r="19" spans="1:4" x14ac:dyDescent="0.25">
      <c r="A19" s="7" t="s">
        <v>22</v>
      </c>
      <c r="B19" s="8">
        <v>1200</v>
      </c>
      <c r="C19" s="7" t="s">
        <v>23</v>
      </c>
      <c r="D19" s="17">
        <f>D18/3</f>
        <v>68.00277777777778</v>
      </c>
    </row>
    <row r="20" spans="1:4" x14ac:dyDescent="0.25">
      <c r="A20" s="7" t="s">
        <v>24</v>
      </c>
      <c r="B20" s="8">
        <v>4</v>
      </c>
      <c r="C20" s="7" t="s">
        <v>25</v>
      </c>
      <c r="D20" s="17">
        <f>D16*0.08</f>
        <v>195.84799999999998</v>
      </c>
    </row>
    <row r="21" spans="1:4" x14ac:dyDescent="0.25">
      <c r="A21" s="7" t="s">
        <v>50</v>
      </c>
      <c r="B21" s="8">
        <f>B19*B20</f>
        <v>4800</v>
      </c>
      <c r="C21" s="7" t="s">
        <v>27</v>
      </c>
      <c r="D21" s="17">
        <f>D16*0.11</f>
        <v>269.291</v>
      </c>
    </row>
    <row r="22" spans="1:4" x14ac:dyDescent="0.25">
      <c r="A22" s="7" t="s">
        <v>28</v>
      </c>
      <c r="B22" s="8">
        <v>30000</v>
      </c>
      <c r="C22" s="7" t="s">
        <v>29</v>
      </c>
      <c r="D22" s="17">
        <f>D16+D17+D18+D19+D20+D21</f>
        <v>3389.2584444444442</v>
      </c>
    </row>
    <row r="23" spans="1:4" x14ac:dyDescent="0.25">
      <c r="A23" s="9" t="s">
        <v>30</v>
      </c>
      <c r="B23" s="10">
        <f>B21/B22</f>
        <v>0.16</v>
      </c>
      <c r="C23" s="7"/>
      <c r="D23" s="8"/>
    </row>
    <row r="24" spans="1:4" ht="15.75" thickBot="1" x14ac:dyDescent="0.3">
      <c r="A24" s="5" t="s">
        <v>31</v>
      </c>
      <c r="B24" s="15"/>
      <c r="C24" s="7"/>
      <c r="D24" s="8"/>
    </row>
    <row r="25" spans="1:4" ht="15.75" thickBot="1" x14ac:dyDescent="0.3">
      <c r="A25" s="7" t="s">
        <v>32</v>
      </c>
      <c r="B25" s="16">
        <v>800</v>
      </c>
      <c r="C25" s="13" t="s">
        <v>33</v>
      </c>
      <c r="D25" s="10">
        <f>D22/D13</f>
        <v>1.6222757248920374</v>
      </c>
    </row>
    <row r="26" spans="1:4" x14ac:dyDescent="0.25">
      <c r="A26" s="9" t="s">
        <v>34</v>
      </c>
      <c r="B26" s="10">
        <f>B25/D13</f>
        <v>0.38292169251388092</v>
      </c>
      <c r="C26" s="18" t="s">
        <v>35</v>
      </c>
      <c r="D26" s="8"/>
    </row>
    <row r="27" spans="1:4" x14ac:dyDescent="0.25">
      <c r="A27" s="9"/>
      <c r="B27" s="19"/>
      <c r="C27" s="7" t="s">
        <v>36</v>
      </c>
      <c r="D27" s="8"/>
    </row>
    <row r="28" spans="1:4" x14ac:dyDescent="0.25">
      <c r="A28" s="9"/>
      <c r="B28" s="19"/>
      <c r="C28" s="7" t="s">
        <v>37</v>
      </c>
      <c r="D28" s="8"/>
    </row>
    <row r="29" spans="1:4" x14ac:dyDescent="0.25">
      <c r="A29" s="9"/>
      <c r="B29" s="19"/>
      <c r="C29" s="7" t="s">
        <v>38</v>
      </c>
      <c r="D29" s="8"/>
    </row>
    <row r="30" spans="1:4" x14ac:dyDescent="0.25">
      <c r="A30" s="9"/>
      <c r="B30" s="19"/>
      <c r="C30" s="7" t="s">
        <v>39</v>
      </c>
      <c r="D30" s="8"/>
    </row>
    <row r="31" spans="1:4" x14ac:dyDescent="0.25">
      <c r="A31" s="9"/>
      <c r="B31" s="19"/>
      <c r="C31" s="7" t="s">
        <v>40</v>
      </c>
      <c r="D31" s="8"/>
    </row>
    <row r="32" spans="1:4" x14ac:dyDescent="0.25">
      <c r="A32" s="9"/>
      <c r="B32" s="19"/>
      <c r="C32" s="7" t="s">
        <v>41</v>
      </c>
      <c r="D32" s="8"/>
    </row>
    <row r="33" spans="1:4" ht="15.75" thickBot="1" x14ac:dyDescent="0.3">
      <c r="A33" s="9"/>
      <c r="B33" s="19"/>
      <c r="C33" s="9" t="s">
        <v>42</v>
      </c>
      <c r="D33" s="10">
        <f>D32/D13</f>
        <v>0</v>
      </c>
    </row>
    <row r="34" spans="1:4" ht="16.5" thickTop="1" thickBot="1" x14ac:dyDescent="0.3">
      <c r="A34" s="20" t="s">
        <v>43</v>
      </c>
      <c r="B34" s="21">
        <f>B23+B17+B11+B26</f>
        <v>2.4504216925138809</v>
      </c>
      <c r="C34" s="20" t="s">
        <v>44</v>
      </c>
      <c r="D34" s="21">
        <f>D33+D25+D14</f>
        <v>2.2205908694449765</v>
      </c>
    </row>
    <row r="35" spans="1:4" ht="16.5" thickTop="1" thickBot="1" x14ac:dyDescent="0.3">
      <c r="A35" s="22" t="s">
        <v>45</v>
      </c>
      <c r="B35" s="23"/>
      <c r="C35" s="24"/>
      <c r="D35" s="25">
        <f>D34+B34</f>
        <v>4.6710125619588574</v>
      </c>
    </row>
    <row r="36" spans="1:4" ht="16.5" thickTop="1" thickBot="1" x14ac:dyDescent="0.3">
      <c r="A36" s="26" t="s">
        <v>46</v>
      </c>
      <c r="B36" s="27"/>
      <c r="C36" s="28"/>
      <c r="D36" s="29">
        <v>30</v>
      </c>
    </row>
    <row r="37" spans="1:4" ht="16.5" thickTop="1" thickBot="1" x14ac:dyDescent="0.3">
      <c r="A37" s="22" t="s">
        <v>47</v>
      </c>
      <c r="B37" s="30"/>
      <c r="C37" s="31"/>
      <c r="D37" s="32">
        <f>D35/100*D36+D35</f>
        <v>6.0723163305465144</v>
      </c>
    </row>
    <row r="38" spans="1:4" ht="16.5" thickTop="1" thickBot="1" x14ac:dyDescent="0.3">
      <c r="A38" s="37" t="s">
        <v>87</v>
      </c>
      <c r="B38" s="37"/>
      <c r="C38" s="37"/>
      <c r="D38" s="37"/>
    </row>
    <row r="39" spans="1:4" ht="15.75" thickTop="1" x14ac:dyDescent="0.25"/>
  </sheetData>
  <mergeCells count="6">
    <mergeCell ref="A6:D6"/>
    <mergeCell ref="A1:D1"/>
    <mergeCell ref="A2:D2"/>
    <mergeCell ref="A3:D3"/>
    <mergeCell ref="A4:D4"/>
    <mergeCell ref="A5:D5"/>
  </mergeCells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82348-500C-44AE-ABB2-42A343C60598}">
  <dimension ref="A1:D39"/>
  <sheetViews>
    <sheetView zoomScale="130" zoomScaleNormal="130" workbookViewId="0">
      <selection activeCell="B10" sqref="B10"/>
    </sheetView>
  </sheetViews>
  <sheetFormatPr defaultRowHeight="15" x14ac:dyDescent="0.25"/>
  <cols>
    <col min="1" max="1" width="32.85546875" bestFit="1" customWidth="1"/>
    <col min="2" max="2" width="10" bestFit="1" customWidth="1"/>
    <col min="3" max="3" width="34.28515625" bestFit="1" customWidth="1"/>
    <col min="4" max="4" width="15" customWidth="1"/>
  </cols>
  <sheetData>
    <row r="1" spans="1:4" ht="24" thickTop="1" x14ac:dyDescent="0.35">
      <c r="A1" s="39" t="s">
        <v>0</v>
      </c>
      <c r="B1" s="39"/>
      <c r="C1" s="39"/>
      <c r="D1" s="39"/>
    </row>
    <row r="2" spans="1:4" ht="19.5" thickBot="1" x14ac:dyDescent="0.35">
      <c r="A2" s="40" t="s">
        <v>51</v>
      </c>
      <c r="B2" s="40"/>
      <c r="C2" s="40"/>
      <c r="D2" s="40"/>
    </row>
    <row r="3" spans="1:4" ht="24.75" thickTop="1" thickBot="1" x14ac:dyDescent="0.4">
      <c r="A3" s="41" t="s">
        <v>81</v>
      </c>
      <c r="B3" s="42"/>
      <c r="C3" s="42"/>
      <c r="D3" s="42"/>
    </row>
    <row r="4" spans="1:4" ht="24.75" thickTop="1" thickBot="1" x14ac:dyDescent="0.4">
      <c r="A4" s="42" t="s">
        <v>82</v>
      </c>
      <c r="B4" s="42"/>
      <c r="C4" s="42"/>
      <c r="D4" s="42"/>
    </row>
    <row r="5" spans="1:4" ht="24.75" thickTop="1" thickBot="1" x14ac:dyDescent="0.4">
      <c r="A5" s="42" t="s">
        <v>48</v>
      </c>
      <c r="B5" s="42"/>
      <c r="C5" s="42"/>
      <c r="D5" s="42"/>
    </row>
    <row r="6" spans="1:4" ht="16.5" thickTop="1" thickBot="1" x14ac:dyDescent="0.3">
      <c r="A6" s="38"/>
      <c r="B6" s="38"/>
      <c r="C6" s="38"/>
      <c r="D6" s="38"/>
    </row>
    <row r="7" spans="1:4" ht="15.75" thickTop="1" x14ac:dyDescent="0.25">
      <c r="A7" s="2" t="s">
        <v>1</v>
      </c>
      <c r="B7" s="3"/>
      <c r="C7" s="4" t="s">
        <v>2</v>
      </c>
      <c r="D7" s="3"/>
    </row>
    <row r="8" spans="1:4" x14ac:dyDescent="0.25">
      <c r="A8" s="5" t="s">
        <v>3</v>
      </c>
      <c r="B8" s="3"/>
      <c r="C8" s="6" t="s">
        <v>4</v>
      </c>
      <c r="D8" s="3"/>
    </row>
    <row r="9" spans="1:4" x14ac:dyDescent="0.25">
      <c r="A9" s="7" t="s">
        <v>5</v>
      </c>
      <c r="B9" s="8">
        <v>7.38</v>
      </c>
      <c r="C9" s="1" t="s">
        <v>6</v>
      </c>
      <c r="D9" s="8">
        <v>150000</v>
      </c>
    </row>
    <row r="10" spans="1:4" x14ac:dyDescent="0.25">
      <c r="A10" s="7" t="s">
        <v>7</v>
      </c>
      <c r="B10" s="8">
        <v>6</v>
      </c>
      <c r="C10" s="1" t="s">
        <v>8</v>
      </c>
      <c r="D10" s="8">
        <v>10</v>
      </c>
    </row>
    <row r="11" spans="1:4" x14ac:dyDescent="0.25">
      <c r="A11" s="9" t="s">
        <v>9</v>
      </c>
      <c r="B11" s="10">
        <f>B9/B10</f>
        <v>1.23</v>
      </c>
      <c r="C11" s="1" t="s">
        <v>10</v>
      </c>
      <c r="D11" s="8">
        <f>D9/100*D10</f>
        <v>15000</v>
      </c>
    </row>
    <row r="12" spans="1:4" ht="15.75" thickBot="1" x14ac:dyDescent="0.3">
      <c r="A12" s="9"/>
      <c r="B12" s="10"/>
      <c r="C12" s="1" t="s">
        <v>11</v>
      </c>
      <c r="D12" s="8">
        <f>D11/12</f>
        <v>1250</v>
      </c>
    </row>
    <row r="13" spans="1:4" ht="15.75" thickBot="1" x14ac:dyDescent="0.3">
      <c r="A13" s="5" t="s">
        <v>12</v>
      </c>
      <c r="B13" s="11"/>
      <c r="C13" s="1" t="s">
        <v>83</v>
      </c>
      <c r="D13" s="12">
        <v>3572.2</v>
      </c>
    </row>
    <row r="14" spans="1:4" x14ac:dyDescent="0.25">
      <c r="A14" s="7" t="s">
        <v>13</v>
      </c>
      <c r="B14" s="8">
        <v>50</v>
      </c>
      <c r="C14" s="13" t="s">
        <v>14</v>
      </c>
      <c r="D14" s="10">
        <f>D12/D13</f>
        <v>0.34992441632607357</v>
      </c>
    </row>
    <row r="15" spans="1:4" ht="15.75" thickBot="1" x14ac:dyDescent="0.3">
      <c r="A15" s="7" t="s">
        <v>49</v>
      </c>
      <c r="B15" s="8">
        <f>B14*10</f>
        <v>500</v>
      </c>
      <c r="C15" s="14" t="s">
        <v>15</v>
      </c>
      <c r="D15" s="15"/>
    </row>
    <row r="16" spans="1:4" ht="15.75" thickBot="1" x14ac:dyDescent="0.3">
      <c r="A16" s="7" t="s">
        <v>16</v>
      </c>
      <c r="B16" s="8">
        <v>8000</v>
      </c>
      <c r="C16" s="1" t="s">
        <v>17</v>
      </c>
      <c r="D16" s="16">
        <v>2448.1</v>
      </c>
    </row>
    <row r="17" spans="1:4" x14ac:dyDescent="0.25">
      <c r="A17" s="9" t="s">
        <v>18</v>
      </c>
      <c r="B17" s="10">
        <f>B15/B16</f>
        <v>6.25E-2</v>
      </c>
      <c r="C17" s="1" t="s">
        <v>19</v>
      </c>
      <c r="D17" s="17">
        <f>D16/12</f>
        <v>204.00833333333333</v>
      </c>
    </row>
    <row r="18" spans="1:4" x14ac:dyDescent="0.25">
      <c r="A18" s="5" t="s">
        <v>20</v>
      </c>
      <c r="B18" s="8"/>
      <c r="C18" s="1" t="s">
        <v>21</v>
      </c>
      <c r="D18" s="17">
        <f>D16/12</f>
        <v>204.00833333333333</v>
      </c>
    </row>
    <row r="19" spans="1:4" x14ac:dyDescent="0.25">
      <c r="A19" s="7" t="s">
        <v>22</v>
      </c>
      <c r="B19" s="8">
        <v>1200</v>
      </c>
      <c r="C19" s="7" t="s">
        <v>23</v>
      </c>
      <c r="D19" s="17">
        <f>D18/3</f>
        <v>68.00277777777778</v>
      </c>
    </row>
    <row r="20" spans="1:4" x14ac:dyDescent="0.25">
      <c r="A20" s="7" t="s">
        <v>24</v>
      </c>
      <c r="B20" s="8">
        <v>6</v>
      </c>
      <c r="C20" s="7" t="s">
        <v>25</v>
      </c>
      <c r="D20" s="17">
        <f>D16*0.08</f>
        <v>195.84799999999998</v>
      </c>
    </row>
    <row r="21" spans="1:4" x14ac:dyDescent="0.25">
      <c r="A21" s="7" t="s">
        <v>26</v>
      </c>
      <c r="B21" s="8">
        <f>B19*B20</f>
        <v>7200</v>
      </c>
      <c r="C21" s="7" t="s">
        <v>27</v>
      </c>
      <c r="D21" s="17">
        <f>D16*0.11</f>
        <v>269.291</v>
      </c>
    </row>
    <row r="22" spans="1:4" x14ac:dyDescent="0.25">
      <c r="A22" s="7" t="s">
        <v>28</v>
      </c>
      <c r="B22" s="8">
        <v>30000</v>
      </c>
      <c r="C22" s="7" t="s">
        <v>29</v>
      </c>
      <c r="D22" s="17">
        <f>D16+D17+D18+D19+D20+D21</f>
        <v>3389.2584444444442</v>
      </c>
    </row>
    <row r="23" spans="1:4" x14ac:dyDescent="0.25">
      <c r="A23" s="9" t="s">
        <v>30</v>
      </c>
      <c r="B23" s="10">
        <f>B21/B22</f>
        <v>0.24</v>
      </c>
      <c r="C23" s="7"/>
      <c r="D23" s="8"/>
    </row>
    <row r="24" spans="1:4" ht="15.75" thickBot="1" x14ac:dyDescent="0.3">
      <c r="A24" s="5" t="s">
        <v>31</v>
      </c>
      <c r="B24" s="15"/>
      <c r="C24" s="7"/>
      <c r="D24" s="8"/>
    </row>
    <row r="25" spans="1:4" ht="15.75" thickBot="1" x14ac:dyDescent="0.3">
      <c r="A25" s="7" t="s">
        <v>32</v>
      </c>
      <c r="B25" s="16">
        <v>1000</v>
      </c>
      <c r="C25" s="13" t="s">
        <v>33</v>
      </c>
      <c r="D25" s="10">
        <f>D22/D13</f>
        <v>0.94878742636035063</v>
      </c>
    </row>
    <row r="26" spans="1:4" x14ac:dyDescent="0.25">
      <c r="A26" s="9" t="s">
        <v>34</v>
      </c>
      <c r="B26" s="10">
        <f>B25/D13</f>
        <v>0.27993953306085889</v>
      </c>
      <c r="C26" s="18" t="s">
        <v>35</v>
      </c>
      <c r="D26" s="8"/>
    </row>
    <row r="27" spans="1:4" x14ac:dyDescent="0.25">
      <c r="A27" s="9"/>
      <c r="B27" s="19"/>
      <c r="C27" s="7" t="s">
        <v>36</v>
      </c>
      <c r="D27" s="8"/>
    </row>
    <row r="28" spans="1:4" x14ac:dyDescent="0.25">
      <c r="A28" s="9"/>
      <c r="B28" s="19"/>
      <c r="C28" s="7" t="s">
        <v>37</v>
      </c>
      <c r="D28" s="8"/>
    </row>
    <row r="29" spans="1:4" x14ac:dyDescent="0.25">
      <c r="A29" s="9"/>
      <c r="B29" s="19"/>
      <c r="C29" s="7" t="s">
        <v>38</v>
      </c>
      <c r="D29" s="8"/>
    </row>
    <row r="30" spans="1:4" x14ac:dyDescent="0.25">
      <c r="A30" s="9"/>
      <c r="B30" s="19"/>
      <c r="C30" s="7" t="s">
        <v>39</v>
      </c>
      <c r="D30" s="8"/>
    </row>
    <row r="31" spans="1:4" x14ac:dyDescent="0.25">
      <c r="A31" s="9"/>
      <c r="B31" s="19"/>
      <c r="C31" s="7" t="s">
        <v>40</v>
      </c>
      <c r="D31" s="8"/>
    </row>
    <row r="32" spans="1:4" x14ac:dyDescent="0.25">
      <c r="A32" s="9"/>
      <c r="B32" s="19"/>
      <c r="C32" s="7" t="s">
        <v>41</v>
      </c>
      <c r="D32" s="8"/>
    </row>
    <row r="33" spans="1:4" ht="15.75" thickBot="1" x14ac:dyDescent="0.3">
      <c r="A33" s="9"/>
      <c r="B33" s="19"/>
      <c r="C33" s="9" t="s">
        <v>42</v>
      </c>
      <c r="D33" s="10">
        <f>D32/D13</f>
        <v>0</v>
      </c>
    </row>
    <row r="34" spans="1:4" ht="16.5" thickTop="1" thickBot="1" x14ac:dyDescent="0.3">
      <c r="A34" s="20" t="s">
        <v>43</v>
      </c>
      <c r="B34" s="21">
        <f>B23+B17+B11+B26</f>
        <v>1.8124395330608589</v>
      </c>
      <c r="C34" s="20" t="s">
        <v>44</v>
      </c>
      <c r="D34" s="21">
        <f>D33+D25+D14</f>
        <v>1.2987118426864241</v>
      </c>
    </row>
    <row r="35" spans="1:4" ht="16.5" thickTop="1" thickBot="1" x14ac:dyDescent="0.3">
      <c r="A35" s="22" t="s">
        <v>45</v>
      </c>
      <c r="B35" s="23"/>
      <c r="C35" s="24"/>
      <c r="D35" s="25">
        <f>D34+B34</f>
        <v>3.1111513757472831</v>
      </c>
    </row>
    <row r="36" spans="1:4" ht="16.5" thickTop="1" thickBot="1" x14ac:dyDescent="0.3">
      <c r="A36" s="26" t="s">
        <v>46</v>
      </c>
      <c r="B36" s="27"/>
      <c r="C36" s="28"/>
      <c r="D36" s="29">
        <v>30</v>
      </c>
    </row>
    <row r="37" spans="1:4" ht="16.5" thickTop="1" thickBot="1" x14ac:dyDescent="0.3">
      <c r="A37" s="22" t="s">
        <v>47</v>
      </c>
      <c r="B37" s="30"/>
      <c r="C37" s="31"/>
      <c r="D37" s="32">
        <f>D35/100*D36+D35</f>
        <v>4.0444967884714682</v>
      </c>
    </row>
    <row r="38" spans="1:4" ht="16.5" thickTop="1" thickBot="1" x14ac:dyDescent="0.3">
      <c r="A38" s="37" t="s">
        <v>87</v>
      </c>
      <c r="B38" s="37"/>
      <c r="C38" s="37"/>
      <c r="D38" s="37"/>
    </row>
    <row r="39" spans="1:4" ht="15.75" thickTop="1" x14ac:dyDescent="0.25"/>
  </sheetData>
  <mergeCells count="6">
    <mergeCell ref="A6:D6"/>
    <mergeCell ref="A1:D1"/>
    <mergeCell ref="A2:D2"/>
    <mergeCell ref="A3:D3"/>
    <mergeCell ref="A4:D4"/>
    <mergeCell ref="A5:D5"/>
  </mergeCell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2B74D-F04F-4F7D-8A20-7A8BB2BA6A51}">
  <dimension ref="A1:D39"/>
  <sheetViews>
    <sheetView zoomScale="130" zoomScaleNormal="130" workbookViewId="0">
      <selection activeCell="B10" sqref="B10"/>
    </sheetView>
  </sheetViews>
  <sheetFormatPr defaultRowHeight="15" x14ac:dyDescent="0.25"/>
  <cols>
    <col min="1" max="1" width="32.85546875" bestFit="1" customWidth="1"/>
    <col min="2" max="2" width="10" bestFit="1" customWidth="1"/>
    <col min="3" max="3" width="34.28515625" bestFit="1" customWidth="1"/>
    <col min="4" max="4" width="15" customWidth="1"/>
  </cols>
  <sheetData>
    <row r="1" spans="1:4" ht="24" thickTop="1" x14ac:dyDescent="0.35">
      <c r="A1" s="39" t="s">
        <v>0</v>
      </c>
      <c r="B1" s="39"/>
      <c r="C1" s="39"/>
      <c r="D1" s="39"/>
    </row>
    <row r="2" spans="1:4" ht="19.5" thickBot="1" x14ac:dyDescent="0.35">
      <c r="A2" s="40" t="s">
        <v>77</v>
      </c>
      <c r="B2" s="40"/>
      <c r="C2" s="40"/>
      <c r="D2" s="40"/>
    </row>
    <row r="3" spans="1:4" ht="24.75" thickTop="1" thickBot="1" x14ac:dyDescent="0.4">
      <c r="A3" s="41" t="s">
        <v>85</v>
      </c>
      <c r="B3" s="42"/>
      <c r="C3" s="42"/>
      <c r="D3" s="42"/>
    </row>
    <row r="4" spans="1:4" ht="24.75" thickTop="1" thickBot="1" x14ac:dyDescent="0.4">
      <c r="A4" s="42" t="s">
        <v>84</v>
      </c>
      <c r="B4" s="42"/>
      <c r="C4" s="42"/>
      <c r="D4" s="42"/>
    </row>
    <row r="5" spans="1:4" ht="24.75" thickTop="1" thickBot="1" x14ac:dyDescent="0.4">
      <c r="A5" s="42" t="s">
        <v>48</v>
      </c>
      <c r="B5" s="42"/>
      <c r="C5" s="42"/>
      <c r="D5" s="42"/>
    </row>
    <row r="6" spans="1:4" ht="16.5" thickTop="1" thickBot="1" x14ac:dyDescent="0.3">
      <c r="A6" s="38"/>
      <c r="B6" s="38"/>
      <c r="C6" s="38"/>
      <c r="D6" s="38"/>
    </row>
    <row r="7" spans="1:4" ht="15.75" thickTop="1" x14ac:dyDescent="0.25">
      <c r="A7" s="2" t="s">
        <v>1</v>
      </c>
      <c r="B7" s="3"/>
      <c r="C7" s="4" t="s">
        <v>2</v>
      </c>
      <c r="D7" s="3"/>
    </row>
    <row r="8" spans="1:4" x14ac:dyDescent="0.25">
      <c r="A8" s="5" t="s">
        <v>3</v>
      </c>
      <c r="B8" s="3"/>
      <c r="C8" s="6" t="s">
        <v>4</v>
      </c>
      <c r="D8" s="3"/>
    </row>
    <row r="9" spans="1:4" x14ac:dyDescent="0.25">
      <c r="A9" s="7" t="s">
        <v>5</v>
      </c>
      <c r="B9" s="8">
        <v>7.38</v>
      </c>
      <c r="C9" s="1" t="s">
        <v>6</v>
      </c>
      <c r="D9" s="8">
        <v>150000</v>
      </c>
    </row>
    <row r="10" spans="1:4" x14ac:dyDescent="0.25">
      <c r="A10" s="7" t="s">
        <v>7</v>
      </c>
      <c r="B10" s="8">
        <v>4</v>
      </c>
      <c r="C10" s="1" t="s">
        <v>8</v>
      </c>
      <c r="D10" s="8">
        <v>10</v>
      </c>
    </row>
    <row r="11" spans="1:4" x14ac:dyDescent="0.25">
      <c r="A11" s="9" t="s">
        <v>9</v>
      </c>
      <c r="B11" s="10">
        <f>B9/B10</f>
        <v>1.845</v>
      </c>
      <c r="C11" s="1" t="s">
        <v>10</v>
      </c>
      <c r="D11" s="8">
        <f>D9/100*D10</f>
        <v>15000</v>
      </c>
    </row>
    <row r="12" spans="1:4" ht="15.75" thickBot="1" x14ac:dyDescent="0.3">
      <c r="A12" s="9"/>
      <c r="B12" s="10"/>
      <c r="C12" s="1" t="s">
        <v>11</v>
      </c>
      <c r="D12" s="8">
        <f>D11/12</f>
        <v>1250</v>
      </c>
    </row>
    <row r="13" spans="1:4" ht="15.75" thickBot="1" x14ac:dyDescent="0.3">
      <c r="A13" s="5" t="s">
        <v>12</v>
      </c>
      <c r="B13" s="11"/>
      <c r="C13" s="1" t="s">
        <v>86</v>
      </c>
      <c r="D13" s="12">
        <v>5278.8</v>
      </c>
    </row>
    <row r="14" spans="1:4" x14ac:dyDescent="0.25">
      <c r="A14" s="7" t="s">
        <v>13</v>
      </c>
      <c r="B14" s="8">
        <v>70</v>
      </c>
      <c r="C14" s="13" t="s">
        <v>14</v>
      </c>
      <c r="D14" s="10">
        <f>D12/D13</f>
        <v>0.2367962415700538</v>
      </c>
    </row>
    <row r="15" spans="1:4" ht="15.75" thickBot="1" x14ac:dyDescent="0.3">
      <c r="A15" s="7" t="s">
        <v>49</v>
      </c>
      <c r="B15" s="8">
        <f>B14*10</f>
        <v>700</v>
      </c>
      <c r="C15" s="14" t="s">
        <v>15</v>
      </c>
      <c r="D15" s="15"/>
    </row>
    <row r="16" spans="1:4" ht="15.75" thickBot="1" x14ac:dyDescent="0.3">
      <c r="A16" s="7" t="s">
        <v>16</v>
      </c>
      <c r="B16" s="8">
        <v>8000</v>
      </c>
      <c r="C16" s="1" t="s">
        <v>17</v>
      </c>
      <c r="D16" s="16">
        <v>2448.1</v>
      </c>
    </row>
    <row r="17" spans="1:4" x14ac:dyDescent="0.25">
      <c r="A17" s="9" t="s">
        <v>18</v>
      </c>
      <c r="B17" s="10">
        <f>B15/B16</f>
        <v>8.7499999999999994E-2</v>
      </c>
      <c r="C17" s="1" t="s">
        <v>19</v>
      </c>
      <c r="D17" s="17">
        <f>D16/12</f>
        <v>204.00833333333333</v>
      </c>
    </row>
    <row r="18" spans="1:4" x14ac:dyDescent="0.25">
      <c r="A18" s="5" t="s">
        <v>20</v>
      </c>
      <c r="B18" s="8"/>
      <c r="C18" s="1" t="s">
        <v>21</v>
      </c>
      <c r="D18" s="17">
        <f>D16/12</f>
        <v>204.00833333333333</v>
      </c>
    </row>
    <row r="19" spans="1:4" x14ac:dyDescent="0.25">
      <c r="A19" s="7" t="s">
        <v>22</v>
      </c>
      <c r="B19" s="8">
        <v>1200</v>
      </c>
      <c r="C19" s="7" t="s">
        <v>23</v>
      </c>
      <c r="D19" s="17">
        <f>D18/3</f>
        <v>68.00277777777778</v>
      </c>
    </row>
    <row r="20" spans="1:4" x14ac:dyDescent="0.25">
      <c r="A20" s="7" t="s">
        <v>24</v>
      </c>
      <c r="B20" s="8">
        <v>6</v>
      </c>
      <c r="C20" s="7" t="s">
        <v>25</v>
      </c>
      <c r="D20" s="17">
        <f>D16*0.08</f>
        <v>195.84799999999998</v>
      </c>
    </row>
    <row r="21" spans="1:4" x14ac:dyDescent="0.25">
      <c r="A21" s="7" t="s">
        <v>26</v>
      </c>
      <c r="B21" s="8">
        <f>B19*B20</f>
        <v>7200</v>
      </c>
      <c r="C21" s="7" t="s">
        <v>27</v>
      </c>
      <c r="D21" s="17">
        <f>D16*0.11</f>
        <v>269.291</v>
      </c>
    </row>
    <row r="22" spans="1:4" x14ac:dyDescent="0.25">
      <c r="A22" s="7" t="s">
        <v>28</v>
      </c>
      <c r="B22" s="8">
        <v>30000</v>
      </c>
      <c r="C22" s="7" t="s">
        <v>29</v>
      </c>
      <c r="D22" s="17">
        <f>D16+D17+D18+D19+D20+D21</f>
        <v>3389.2584444444442</v>
      </c>
    </row>
    <row r="23" spans="1:4" x14ac:dyDescent="0.25">
      <c r="A23" s="9" t="s">
        <v>30</v>
      </c>
      <c r="B23" s="10">
        <f>B21/B22</f>
        <v>0.24</v>
      </c>
      <c r="C23" s="7"/>
      <c r="D23" s="8"/>
    </row>
    <row r="24" spans="1:4" ht="15.75" thickBot="1" x14ac:dyDescent="0.3">
      <c r="A24" s="5" t="s">
        <v>31</v>
      </c>
      <c r="B24" s="15"/>
      <c r="C24" s="7"/>
      <c r="D24" s="8"/>
    </row>
    <row r="25" spans="1:4" ht="15.75" thickBot="1" x14ac:dyDescent="0.3">
      <c r="A25" s="7" t="s">
        <v>32</v>
      </c>
      <c r="B25" s="16">
        <v>1000</v>
      </c>
      <c r="C25" s="13" t="s">
        <v>33</v>
      </c>
      <c r="D25" s="10">
        <f>D22/D13</f>
        <v>0.64205092908320904</v>
      </c>
    </row>
    <row r="26" spans="1:4" x14ac:dyDescent="0.25">
      <c r="A26" s="9" t="s">
        <v>34</v>
      </c>
      <c r="B26" s="10">
        <f>B25/D13</f>
        <v>0.18943699325604305</v>
      </c>
      <c r="C26" s="18" t="s">
        <v>35</v>
      </c>
      <c r="D26" s="8"/>
    </row>
    <row r="27" spans="1:4" x14ac:dyDescent="0.25">
      <c r="A27" s="9"/>
      <c r="B27" s="19"/>
      <c r="C27" s="7" t="s">
        <v>36</v>
      </c>
      <c r="D27" s="8"/>
    </row>
    <row r="28" spans="1:4" x14ac:dyDescent="0.25">
      <c r="A28" s="9"/>
      <c r="B28" s="19"/>
      <c r="C28" s="7" t="s">
        <v>37</v>
      </c>
      <c r="D28" s="8"/>
    </row>
    <row r="29" spans="1:4" x14ac:dyDescent="0.25">
      <c r="A29" s="9"/>
      <c r="B29" s="19"/>
      <c r="C29" s="7" t="s">
        <v>38</v>
      </c>
      <c r="D29" s="8"/>
    </row>
    <row r="30" spans="1:4" x14ac:dyDescent="0.25">
      <c r="A30" s="9"/>
      <c r="B30" s="19"/>
      <c r="C30" s="7" t="s">
        <v>39</v>
      </c>
      <c r="D30" s="8"/>
    </row>
    <row r="31" spans="1:4" x14ac:dyDescent="0.25">
      <c r="A31" s="9"/>
      <c r="B31" s="19"/>
      <c r="C31" s="7" t="s">
        <v>40</v>
      </c>
      <c r="D31" s="8"/>
    </row>
    <row r="32" spans="1:4" x14ac:dyDescent="0.25">
      <c r="A32" s="9"/>
      <c r="B32" s="19"/>
      <c r="C32" s="7" t="s">
        <v>41</v>
      </c>
      <c r="D32" s="8"/>
    </row>
    <row r="33" spans="1:4" ht="15.75" thickBot="1" x14ac:dyDescent="0.3">
      <c r="A33" s="9"/>
      <c r="B33" s="19"/>
      <c r="C33" s="9" t="s">
        <v>42</v>
      </c>
      <c r="D33" s="10">
        <f>D32/D13</f>
        <v>0</v>
      </c>
    </row>
    <row r="34" spans="1:4" ht="16.5" thickTop="1" thickBot="1" x14ac:dyDescent="0.3">
      <c r="A34" s="20" t="s">
        <v>43</v>
      </c>
      <c r="B34" s="21">
        <f>B23+B17+B11+B26</f>
        <v>2.3619369932560428</v>
      </c>
      <c r="C34" s="20" t="s">
        <v>44</v>
      </c>
      <c r="D34" s="21">
        <f>D33+D25+D14</f>
        <v>0.87884717065326279</v>
      </c>
    </row>
    <row r="35" spans="1:4" ht="16.5" thickTop="1" thickBot="1" x14ac:dyDescent="0.3">
      <c r="A35" s="22" t="s">
        <v>45</v>
      </c>
      <c r="B35" s="23"/>
      <c r="C35" s="24"/>
      <c r="D35" s="25">
        <f>D34+B34</f>
        <v>3.2407841639093053</v>
      </c>
    </row>
    <row r="36" spans="1:4" ht="16.5" thickTop="1" thickBot="1" x14ac:dyDescent="0.3">
      <c r="A36" s="26" t="s">
        <v>46</v>
      </c>
      <c r="B36" s="27"/>
      <c r="C36" s="28"/>
      <c r="D36" s="29">
        <v>30</v>
      </c>
    </row>
    <row r="37" spans="1:4" ht="16.5" thickTop="1" thickBot="1" x14ac:dyDescent="0.3">
      <c r="A37" s="22" t="s">
        <v>47</v>
      </c>
      <c r="B37" s="30"/>
      <c r="C37" s="31"/>
      <c r="D37" s="32">
        <f>D35/100*D36+D35</f>
        <v>4.2130194130820975</v>
      </c>
    </row>
    <row r="38" spans="1:4" ht="16.5" thickTop="1" thickBot="1" x14ac:dyDescent="0.3">
      <c r="A38" s="37" t="s">
        <v>87</v>
      </c>
      <c r="B38" s="37"/>
      <c r="C38" s="37"/>
      <c r="D38" s="37"/>
    </row>
    <row r="39" spans="1:4" ht="15.75" thickTop="1" x14ac:dyDescent="0.25"/>
  </sheetData>
  <mergeCells count="6">
    <mergeCell ref="A6:D6"/>
    <mergeCell ref="A1:D1"/>
    <mergeCell ref="A2:D2"/>
    <mergeCell ref="A3:D3"/>
    <mergeCell ref="A4:D4"/>
    <mergeCell ref="A5:D5"/>
  </mergeCells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B78C7-1B24-45D5-9D28-661069792EA6}">
  <dimension ref="A1:D39"/>
  <sheetViews>
    <sheetView tabSelected="1" zoomScale="130" zoomScaleNormal="130" workbookViewId="0">
      <selection activeCell="B10" sqref="B10"/>
    </sheetView>
  </sheetViews>
  <sheetFormatPr defaultRowHeight="15" x14ac:dyDescent="0.25"/>
  <cols>
    <col min="1" max="1" width="32.85546875" bestFit="1" customWidth="1"/>
    <col min="2" max="2" width="10" bestFit="1" customWidth="1"/>
    <col min="3" max="3" width="34.28515625" bestFit="1" customWidth="1"/>
    <col min="4" max="4" width="15" customWidth="1"/>
  </cols>
  <sheetData>
    <row r="1" spans="1:4" ht="24" thickTop="1" x14ac:dyDescent="0.35">
      <c r="A1" s="39" t="s">
        <v>0</v>
      </c>
      <c r="B1" s="39"/>
      <c r="C1" s="39"/>
      <c r="D1" s="39"/>
    </row>
    <row r="2" spans="1:4" ht="19.5" thickBot="1" x14ac:dyDescent="0.35">
      <c r="A2" s="40" t="s">
        <v>88</v>
      </c>
      <c r="B2" s="40"/>
      <c r="C2" s="40"/>
      <c r="D2" s="40"/>
    </row>
    <row r="3" spans="1:4" ht="24.75" thickTop="1" thickBot="1" x14ac:dyDescent="0.4">
      <c r="A3" s="41" t="s">
        <v>89</v>
      </c>
      <c r="B3" s="42"/>
      <c r="C3" s="42"/>
      <c r="D3" s="42"/>
    </row>
    <row r="4" spans="1:4" ht="24.75" thickTop="1" thickBot="1" x14ac:dyDescent="0.4">
      <c r="A4" s="42" t="s">
        <v>91</v>
      </c>
      <c r="B4" s="42"/>
      <c r="C4" s="42"/>
      <c r="D4" s="42"/>
    </row>
    <row r="5" spans="1:4" ht="24.75" thickTop="1" thickBot="1" x14ac:dyDescent="0.4">
      <c r="A5" s="42" t="s">
        <v>48</v>
      </c>
      <c r="B5" s="42"/>
      <c r="C5" s="42"/>
      <c r="D5" s="42"/>
    </row>
    <row r="6" spans="1:4" ht="17.25" thickTop="1" thickBot="1" x14ac:dyDescent="0.3">
      <c r="A6" s="45" t="s">
        <v>90</v>
      </c>
      <c r="B6" s="38"/>
      <c r="C6" s="38"/>
      <c r="D6" s="38"/>
    </row>
    <row r="7" spans="1:4" ht="15.75" thickTop="1" x14ac:dyDescent="0.25">
      <c r="A7" s="2" t="s">
        <v>1</v>
      </c>
      <c r="B7" s="3"/>
      <c r="C7" s="4" t="s">
        <v>2</v>
      </c>
      <c r="D7" s="3"/>
    </row>
    <row r="8" spans="1:4" x14ac:dyDescent="0.25">
      <c r="A8" s="5" t="s">
        <v>3</v>
      </c>
      <c r="B8" s="3"/>
      <c r="C8" s="6" t="s">
        <v>4</v>
      </c>
      <c r="D8" s="3"/>
    </row>
    <row r="9" spans="1:4" x14ac:dyDescent="0.25">
      <c r="A9" s="7" t="s">
        <v>5</v>
      </c>
      <c r="B9" s="8">
        <v>7.38</v>
      </c>
      <c r="C9" s="1" t="s">
        <v>6</v>
      </c>
      <c r="D9" s="8">
        <v>300000</v>
      </c>
    </row>
    <row r="10" spans="1:4" x14ac:dyDescent="0.25">
      <c r="A10" s="7" t="s">
        <v>7</v>
      </c>
      <c r="B10" s="8">
        <v>4</v>
      </c>
      <c r="C10" s="1" t="s">
        <v>8</v>
      </c>
      <c r="D10" s="8">
        <v>10</v>
      </c>
    </row>
    <row r="11" spans="1:4" x14ac:dyDescent="0.25">
      <c r="A11" s="9" t="s">
        <v>9</v>
      </c>
      <c r="B11" s="10">
        <f>B9/B10</f>
        <v>1.845</v>
      </c>
      <c r="C11" s="1" t="s">
        <v>10</v>
      </c>
      <c r="D11" s="8">
        <f>D9/100*D10</f>
        <v>30000</v>
      </c>
    </row>
    <row r="12" spans="1:4" ht="15.75" thickBot="1" x14ac:dyDescent="0.3">
      <c r="A12" s="9"/>
      <c r="B12" s="10"/>
      <c r="C12" s="1" t="s">
        <v>11</v>
      </c>
      <c r="D12" s="8">
        <f>D11/12</f>
        <v>2500</v>
      </c>
    </row>
    <row r="13" spans="1:4" ht="15.75" thickBot="1" x14ac:dyDescent="0.3">
      <c r="A13" s="5" t="s">
        <v>12</v>
      </c>
      <c r="B13" s="11"/>
      <c r="C13" s="1" t="s">
        <v>92</v>
      </c>
      <c r="D13" s="12">
        <v>1639.2</v>
      </c>
    </row>
    <row r="14" spans="1:4" x14ac:dyDescent="0.25">
      <c r="A14" s="7" t="s">
        <v>13</v>
      </c>
      <c r="B14" s="8">
        <v>70</v>
      </c>
      <c r="C14" s="13" t="s">
        <v>14</v>
      </c>
      <c r="D14" s="10">
        <f>D12/D13</f>
        <v>1.5251342118106392</v>
      </c>
    </row>
    <row r="15" spans="1:4" ht="15.75" thickBot="1" x14ac:dyDescent="0.3">
      <c r="A15" s="7" t="s">
        <v>49</v>
      </c>
      <c r="B15" s="8">
        <f>B14*10</f>
        <v>700</v>
      </c>
      <c r="C15" s="14" t="s">
        <v>15</v>
      </c>
      <c r="D15" s="15"/>
    </row>
    <row r="16" spans="1:4" ht="15.75" thickBot="1" x14ac:dyDescent="0.3">
      <c r="A16" s="7" t="s">
        <v>16</v>
      </c>
      <c r="B16" s="8">
        <v>8000</v>
      </c>
      <c r="C16" s="1" t="s">
        <v>17</v>
      </c>
      <c r="D16" s="16">
        <v>3767.43</v>
      </c>
    </row>
    <row r="17" spans="1:4" x14ac:dyDescent="0.25">
      <c r="A17" s="9" t="s">
        <v>18</v>
      </c>
      <c r="B17" s="10">
        <f>B15/B16</f>
        <v>8.7499999999999994E-2</v>
      </c>
      <c r="C17" s="1" t="s">
        <v>19</v>
      </c>
      <c r="D17" s="17">
        <f>D16/12</f>
        <v>313.95249999999999</v>
      </c>
    </row>
    <row r="18" spans="1:4" x14ac:dyDescent="0.25">
      <c r="A18" s="5" t="s">
        <v>20</v>
      </c>
      <c r="B18" s="8"/>
      <c r="C18" s="1" t="s">
        <v>21</v>
      </c>
      <c r="D18" s="17">
        <f>D16/12</f>
        <v>313.95249999999999</v>
      </c>
    </row>
    <row r="19" spans="1:4" x14ac:dyDescent="0.25">
      <c r="A19" s="7" t="s">
        <v>22</v>
      </c>
      <c r="B19" s="8">
        <v>1500</v>
      </c>
      <c r="C19" s="7" t="s">
        <v>23</v>
      </c>
      <c r="D19" s="17">
        <f>D18/3</f>
        <v>104.65083333333332</v>
      </c>
    </row>
    <row r="20" spans="1:4" x14ac:dyDescent="0.25">
      <c r="A20" s="7" t="s">
        <v>24</v>
      </c>
      <c r="B20" s="8">
        <v>6</v>
      </c>
      <c r="C20" s="7" t="s">
        <v>25</v>
      </c>
      <c r="D20" s="17">
        <f>D16*0.08</f>
        <v>301.39440000000002</v>
      </c>
    </row>
    <row r="21" spans="1:4" x14ac:dyDescent="0.25">
      <c r="A21" s="7" t="s">
        <v>26</v>
      </c>
      <c r="B21" s="8">
        <f>B19*B20</f>
        <v>9000</v>
      </c>
      <c r="C21" s="7" t="s">
        <v>27</v>
      </c>
      <c r="D21" s="17">
        <f>D16*0.11</f>
        <v>414.41730000000001</v>
      </c>
    </row>
    <row r="22" spans="1:4" x14ac:dyDescent="0.25">
      <c r="A22" s="7" t="s">
        <v>28</v>
      </c>
      <c r="B22" s="8">
        <v>30000</v>
      </c>
      <c r="C22" s="7" t="s">
        <v>29</v>
      </c>
      <c r="D22" s="17">
        <f>D16+D17+D18+D19+D20+D21</f>
        <v>5215.7975333333334</v>
      </c>
    </row>
    <row r="23" spans="1:4" x14ac:dyDescent="0.25">
      <c r="A23" s="9" t="s">
        <v>30</v>
      </c>
      <c r="B23" s="10">
        <f>B21/B22</f>
        <v>0.3</v>
      </c>
      <c r="C23" s="7"/>
      <c r="D23" s="8"/>
    </row>
    <row r="24" spans="1:4" ht="15.75" thickBot="1" x14ac:dyDescent="0.3">
      <c r="A24" s="5" t="s">
        <v>31</v>
      </c>
      <c r="B24" s="15"/>
      <c r="C24" s="7"/>
      <c r="D24" s="8"/>
    </row>
    <row r="25" spans="1:4" ht="15.75" thickBot="1" x14ac:dyDescent="0.3">
      <c r="A25" s="7" t="s">
        <v>32</v>
      </c>
      <c r="B25" s="16">
        <v>1000</v>
      </c>
      <c r="C25" s="13" t="s">
        <v>33</v>
      </c>
      <c r="D25" s="10">
        <f>D22/D13</f>
        <v>3.181916503985684</v>
      </c>
    </row>
    <row r="26" spans="1:4" x14ac:dyDescent="0.25">
      <c r="A26" s="9" t="s">
        <v>34</v>
      </c>
      <c r="B26" s="10">
        <f>B25/D13</f>
        <v>0.6100536847242557</v>
      </c>
      <c r="C26" s="18" t="s">
        <v>35</v>
      </c>
      <c r="D26" s="8"/>
    </row>
    <row r="27" spans="1:4" x14ac:dyDescent="0.25">
      <c r="A27" s="9"/>
      <c r="B27" s="19"/>
      <c r="C27" s="7" t="s">
        <v>36</v>
      </c>
      <c r="D27" s="8"/>
    </row>
    <row r="28" spans="1:4" x14ac:dyDescent="0.25">
      <c r="A28" s="9"/>
      <c r="B28" s="19"/>
      <c r="C28" s="7" t="s">
        <v>37</v>
      </c>
      <c r="D28" s="8"/>
    </row>
    <row r="29" spans="1:4" x14ac:dyDescent="0.25">
      <c r="A29" s="9"/>
      <c r="B29" s="19"/>
      <c r="C29" s="7" t="s">
        <v>38</v>
      </c>
      <c r="D29" s="8"/>
    </row>
    <row r="30" spans="1:4" x14ac:dyDescent="0.25">
      <c r="A30" s="9"/>
      <c r="B30" s="19"/>
      <c r="C30" s="7" t="s">
        <v>39</v>
      </c>
      <c r="D30" s="8"/>
    </row>
    <row r="31" spans="1:4" x14ac:dyDescent="0.25">
      <c r="A31" s="9"/>
      <c r="B31" s="19"/>
      <c r="C31" s="7" t="s">
        <v>40</v>
      </c>
      <c r="D31" s="8"/>
    </row>
    <row r="32" spans="1:4" x14ac:dyDescent="0.25">
      <c r="A32" s="9"/>
      <c r="B32" s="19"/>
      <c r="C32" s="7" t="s">
        <v>41</v>
      </c>
      <c r="D32" s="8">
        <f>SUM(D27:D31)</f>
        <v>0</v>
      </c>
    </row>
    <row r="33" spans="1:4" ht="15.75" thickBot="1" x14ac:dyDescent="0.3">
      <c r="A33" s="9"/>
      <c r="B33" s="19"/>
      <c r="C33" s="9" t="s">
        <v>42</v>
      </c>
      <c r="D33" s="10">
        <f>D32/D13</f>
        <v>0</v>
      </c>
    </row>
    <row r="34" spans="1:4" ht="16.5" thickTop="1" thickBot="1" x14ac:dyDescent="0.3">
      <c r="A34" s="20" t="s">
        <v>43</v>
      </c>
      <c r="B34" s="21">
        <f>B23+B17+B11+B26</f>
        <v>2.8425536847242556</v>
      </c>
      <c r="C34" s="20" t="s">
        <v>44</v>
      </c>
      <c r="D34" s="21">
        <f>D33+D25+D14</f>
        <v>4.7070507157963233</v>
      </c>
    </row>
    <row r="35" spans="1:4" ht="16.5" thickTop="1" thickBot="1" x14ac:dyDescent="0.3">
      <c r="A35" s="22" t="s">
        <v>45</v>
      </c>
      <c r="B35" s="23"/>
      <c r="C35" s="24"/>
      <c r="D35" s="25">
        <f>D34+B34</f>
        <v>7.5496044005205789</v>
      </c>
    </row>
    <row r="36" spans="1:4" ht="16.5" thickTop="1" thickBot="1" x14ac:dyDescent="0.3">
      <c r="A36" s="26" t="s">
        <v>46</v>
      </c>
      <c r="B36" s="27"/>
      <c r="C36" s="28"/>
      <c r="D36" s="29">
        <v>30</v>
      </c>
    </row>
    <row r="37" spans="1:4" ht="16.5" thickTop="1" thickBot="1" x14ac:dyDescent="0.3">
      <c r="A37" s="33" t="s">
        <v>47</v>
      </c>
      <c r="B37" s="34"/>
      <c r="C37" s="35"/>
      <c r="D37" s="36">
        <f>D35/100*D36+D35</f>
        <v>9.8144857206767533</v>
      </c>
    </row>
    <row r="38" spans="1:4" ht="16.5" thickTop="1" thickBot="1" x14ac:dyDescent="0.3">
      <c r="A38" s="37" t="s">
        <v>87</v>
      </c>
      <c r="B38" s="37"/>
      <c r="C38" s="37"/>
      <c r="D38" s="37"/>
    </row>
    <row r="39" spans="1:4" ht="17.25" thickTop="1" thickBot="1" x14ac:dyDescent="0.3">
      <c r="A39" s="43" t="s">
        <v>90</v>
      </c>
      <c r="B39" s="44"/>
      <c r="C39" s="44"/>
      <c r="D39" s="44"/>
    </row>
  </sheetData>
  <mergeCells count="7">
    <mergeCell ref="A39:D39"/>
    <mergeCell ref="A1:D1"/>
    <mergeCell ref="A2:D2"/>
    <mergeCell ref="A3:D3"/>
    <mergeCell ref="A4:D4"/>
    <mergeCell ref="A5:D5"/>
    <mergeCell ref="A6:D6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11</vt:i4>
      </vt:variant>
    </vt:vector>
  </HeadingPairs>
  <TitlesOfParts>
    <vt:vector size="11" baseType="lpstr">
      <vt:lpstr>Item 01</vt:lpstr>
      <vt:lpstr>Item 02</vt:lpstr>
      <vt:lpstr>Item 03</vt:lpstr>
      <vt:lpstr>Item 04</vt:lpstr>
      <vt:lpstr>Item 05</vt:lpstr>
      <vt:lpstr>Item 06</vt:lpstr>
      <vt:lpstr>Item 07</vt:lpstr>
      <vt:lpstr>Item 08</vt:lpstr>
      <vt:lpstr>Item 09</vt:lpstr>
      <vt:lpstr>Item 10</vt:lpstr>
      <vt:lpstr>Item 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Usuário</dc:creator>
  <dc:description/>
  <cp:lastModifiedBy>Bruna Trombetta</cp:lastModifiedBy>
  <cp:revision>1</cp:revision>
  <cp:lastPrinted>2021-06-22T13:06:19Z</cp:lastPrinted>
  <dcterms:created xsi:type="dcterms:W3CDTF">2015-05-07T11:14:26Z</dcterms:created>
  <dcterms:modified xsi:type="dcterms:W3CDTF">2026-03-18T16:49:58Z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