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71fe5bd6057f658/Clientes/PM Flores da Cunha/Assessoria Planilhas/TR'S Planilhas/Vigilância educação/1 - Custo estimado/"/>
    </mc:Choice>
  </mc:AlternateContent>
  <xr:revisionPtr revIDLastSave="18" documentId="8_{508F76E8-9AA8-4862-80D6-8BDF7CBA3FAF}" xr6:coauthVersionLast="47" xr6:coauthVersionMax="47" xr10:uidLastSave="{C9DCDCE7-3F95-45EA-844B-6E8D21FBC580}"/>
  <bookViews>
    <workbookView xWindow="-108" yWindow="-108" windowWidth="23256" windowHeight="12456" tabRatio="880" xr2:uid="{00000000-000D-0000-FFFF-FFFF00000000}"/>
  </bookViews>
  <sheets>
    <sheet name="FECHAMENTO" sheetId="13" r:id="rId1"/>
    <sheet name="Vigilante 5H" sheetId="16" r:id="rId2"/>
    <sheet name="Uniformes" sheetId="9" r:id="rId3"/>
    <sheet name="Equipamentos" sheetId="7" r:id="rId4"/>
    <sheet name="Planilha1" sheetId="17" r:id="rId5"/>
  </sheets>
  <definedNames>
    <definedName name="_xlnm.Print_Area" localSheetId="3">Equipamentos!$B$2:$H$15</definedName>
    <definedName name="_xlnm.Print_Area" localSheetId="0">FECHAMENTO!$A$1:$F$4</definedName>
    <definedName name="_xlnm.Print_Area" localSheetId="2">Uniformes!$B$2:$H$20</definedName>
    <definedName name="_xlnm.Print_Area" localSheetId="1">'Vigilante 5H'!$A$1:$I$179</definedName>
    <definedName name="Auxiliar">#REF!</definedName>
    <definedName name="CUSTO_VALE_TRANSPORTE">#REF!</definedName>
    <definedName name="ecwece4c">#REF!</definedName>
    <definedName name="MOMB4">#REF!</definedName>
    <definedName name="MONA1">#REF!</definedName>
    <definedName name="MONA2">#REF!</definedName>
    <definedName name="MONA3">#REF!</definedName>
    <definedName name="MONA4">#REF!</definedName>
    <definedName name="MONA5">#REF!</definedName>
    <definedName name="MONA6">#REF!</definedName>
    <definedName name="MONA7">#REF!</definedName>
    <definedName name="MONA8">#REF!</definedName>
    <definedName name="MONB1">#REF!</definedName>
    <definedName name="MONB2">#REF!</definedName>
    <definedName name="MONB3">#REF!</definedName>
    <definedName name="MONB4">#REF!</definedName>
    <definedName name="MONB5">#REF!</definedName>
    <definedName name="MONB6">#REF!</definedName>
    <definedName name="MONB7">#REF!</definedName>
    <definedName name="MONB8">#REF!</definedName>
    <definedName name="MONC1">#REF!</definedName>
    <definedName name="MONC2">#REF!</definedName>
    <definedName name="MONC3">#REF!</definedName>
    <definedName name="MONC4">#REF!</definedName>
    <definedName name="MONC5">#REF!</definedName>
    <definedName name="MONC6">#REF!</definedName>
    <definedName name="MONC7">#REF!</definedName>
    <definedName name="MONC8">#REF!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#REF!</definedName>
    <definedName name="REMUNERACAO4">#REF!</definedName>
    <definedName name="REMUNERACAO5">#REF!</definedName>
    <definedName name="REMUNERACAO6">#REF!</definedName>
    <definedName name="REMUNERACAO7">#REF!</definedName>
    <definedName name="REMUNERACAO8">#REF!</definedName>
    <definedName name="TOTAL_MONT_A">#REF!</definedName>
    <definedName name="TOTAL1">#REF!</definedName>
    <definedName name="TOTAL2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3" i="16" l="1"/>
  <c r="I32" i="16" l="1"/>
  <c r="I30" i="16"/>
  <c r="I23" i="16" l="1"/>
  <c r="H19" i="9" l="1"/>
  <c r="H18" i="9"/>
  <c r="A178" i="16" l="1"/>
  <c r="E151" i="16"/>
  <c r="H150" i="16"/>
  <c r="H153" i="16" s="1"/>
  <c r="D150" i="16" s="1"/>
  <c r="E150" i="16" s="1"/>
  <c r="G150" i="16"/>
  <c r="G153" i="16" s="1"/>
  <c r="D149" i="16" s="1"/>
  <c r="E149" i="16" s="1"/>
  <c r="I128" i="16"/>
  <c r="I169" i="16" s="1"/>
  <c r="I124" i="16"/>
  <c r="G104" i="16"/>
  <c r="C104" i="16"/>
  <c r="E104" i="16" s="1"/>
  <c r="F104" i="16" s="1"/>
  <c r="A104" i="16"/>
  <c r="H103" i="16"/>
  <c r="G100" i="16"/>
  <c r="C100" i="16"/>
  <c r="A100" i="16"/>
  <c r="E100" i="16" s="1"/>
  <c r="F100" i="16" s="1"/>
  <c r="H100" i="16" s="1"/>
  <c r="G96" i="16"/>
  <c r="C96" i="16"/>
  <c r="A96" i="16"/>
  <c r="I91" i="16"/>
  <c r="I90" i="16"/>
  <c r="H72" i="16"/>
  <c r="H67" i="16"/>
  <c r="H56" i="16"/>
  <c r="H73" i="16" s="1"/>
  <c r="B44" i="16"/>
  <c r="I42" i="16"/>
  <c r="I43" i="16" s="1"/>
  <c r="I40" i="16"/>
  <c r="A40" i="16"/>
  <c r="A41" i="16" s="1"/>
  <c r="A42" i="16" s="1"/>
  <c r="A43" i="16" s="1"/>
  <c r="A44" i="16" s="1"/>
  <c r="I39" i="16"/>
  <c r="A37" i="16"/>
  <c r="A38" i="16" s="1"/>
  <c r="I36" i="16"/>
  <c r="F96" i="16" s="1"/>
  <c r="H96" i="16" s="1"/>
  <c r="G11" i="16"/>
  <c r="A6" i="16"/>
  <c r="G5" i="16"/>
  <c r="I41" i="16" l="1"/>
  <c r="I38" i="16" s="1"/>
  <c r="I45" i="16" s="1"/>
  <c r="E96" i="16"/>
  <c r="I96" i="16" s="1"/>
  <c r="I89" i="16" s="1"/>
  <c r="H104" i="16"/>
  <c r="I104" i="16" s="1"/>
  <c r="I87" i="16" s="1"/>
  <c r="I168" i="16"/>
  <c r="H76" i="16"/>
  <c r="H80" i="16"/>
  <c r="I100" i="16"/>
  <c r="I88" i="16" s="1"/>
  <c r="H81" i="16"/>
  <c r="H75" i="16"/>
  <c r="H17" i="9"/>
  <c r="B11" i="7"/>
  <c r="B12" i="7" s="1"/>
  <c r="B13" i="7" s="1"/>
  <c r="B14" i="7" s="1"/>
  <c r="I130" i="16" l="1"/>
  <c r="I117" i="16"/>
  <c r="H77" i="16"/>
  <c r="A119" i="16"/>
  <c r="I81" i="16"/>
  <c r="I75" i="16"/>
  <c r="I64" i="16"/>
  <c r="I60" i="16"/>
  <c r="I54" i="16"/>
  <c r="I50" i="16"/>
  <c r="H42" i="16"/>
  <c r="H36" i="16"/>
  <c r="H44" i="16"/>
  <c r="H37" i="16"/>
  <c r="H90" i="16"/>
  <c r="I72" i="16"/>
  <c r="H39" i="16"/>
  <c r="I76" i="16"/>
  <c r="A132" i="16"/>
  <c r="I73" i="16"/>
  <c r="I71" i="16"/>
  <c r="I65" i="16"/>
  <c r="I61" i="16"/>
  <c r="I55" i="16"/>
  <c r="I51" i="16"/>
  <c r="I63" i="16"/>
  <c r="I53" i="16"/>
  <c r="I49" i="16"/>
  <c r="H43" i="16"/>
  <c r="I161" i="16"/>
  <c r="I80" i="16"/>
  <c r="I74" i="16"/>
  <c r="I66" i="16"/>
  <c r="I62" i="16"/>
  <c r="I52" i="16"/>
  <c r="I48" i="16"/>
  <c r="H40" i="16"/>
  <c r="H41" i="16"/>
  <c r="H82" i="16"/>
  <c r="H91" i="16"/>
  <c r="I92" i="16"/>
  <c r="H87" i="16"/>
  <c r="H88" i="16"/>
  <c r="H38" i="16"/>
  <c r="H89" i="16"/>
  <c r="E4" i="13"/>
  <c r="H84" i="16" l="1"/>
  <c r="I77" i="16"/>
  <c r="E119" i="16" s="1"/>
  <c r="I56" i="16"/>
  <c r="H45" i="16"/>
  <c r="I67" i="16"/>
  <c r="I82" i="16"/>
  <c r="H92" i="16"/>
  <c r="I163" i="16"/>
  <c r="G132" i="16"/>
  <c r="G119" i="16"/>
  <c r="H12" i="9"/>
  <c r="H14" i="7"/>
  <c r="H13" i="7"/>
  <c r="H12" i="7"/>
  <c r="H11" i="9"/>
  <c r="H16" i="9"/>
  <c r="H15" i="9"/>
  <c r="H14" i="9"/>
  <c r="H13" i="9"/>
  <c r="H10" i="9"/>
  <c r="H11" i="7"/>
  <c r="H20" i="9" l="1"/>
  <c r="I111" i="16" s="1"/>
  <c r="E132" i="16"/>
  <c r="D132" i="16"/>
  <c r="D119" i="16"/>
  <c r="H106" i="16"/>
  <c r="F119" i="16"/>
  <c r="F132" i="16"/>
  <c r="I162" i="16"/>
  <c r="I84" i="16"/>
  <c r="I106" i="16" s="1"/>
  <c r="A148" i="16" s="1"/>
  <c r="C119" i="16"/>
  <c r="C132" i="16"/>
  <c r="H132" i="16" l="1"/>
  <c r="I132" i="16" s="1"/>
  <c r="H127" i="16" s="1"/>
  <c r="H128" i="16" s="1"/>
  <c r="H119" i="16"/>
  <c r="I119" i="16" s="1"/>
  <c r="I164" i="16"/>
  <c r="H123" i="16" l="1"/>
  <c r="H122" i="16"/>
  <c r="G130" i="16"/>
  <c r="H110" i="16"/>
  <c r="H111" i="16"/>
  <c r="H10" i="7"/>
  <c r="H15" i="7" s="1"/>
  <c r="I112" i="16" s="1"/>
  <c r="I114" i="16" s="1"/>
  <c r="I134" i="16" l="1"/>
  <c r="C148" i="16" s="1"/>
  <c r="D148" i="16" s="1"/>
  <c r="I167" i="16"/>
  <c r="I170" i="16" s="1"/>
  <c r="H112" i="16"/>
  <c r="H124" i="16"/>
  <c r="J128" i="16" s="1"/>
  <c r="H114" i="16"/>
  <c r="G117" i="16" s="1"/>
  <c r="I138" i="16" l="1"/>
  <c r="I141" i="16"/>
  <c r="H141" i="16" s="1"/>
  <c r="I142" i="16"/>
  <c r="H142" i="16" s="1"/>
  <c r="I139" i="16"/>
  <c r="H139" i="16" s="1"/>
  <c r="I140" i="16"/>
  <c r="H140" i="16" s="1"/>
  <c r="H134" i="16"/>
  <c r="H138" i="16" l="1"/>
  <c r="H143" i="16" s="1"/>
  <c r="H157" i="16" s="1"/>
  <c r="I143" i="16"/>
  <c r="I157" i="16" l="1"/>
  <c r="I173" i="16"/>
  <c r="I174" i="16"/>
  <c r="G178" i="16" s="1"/>
  <c r="I179" i="16" s="1"/>
  <c r="D3" i="13" l="1"/>
  <c r="F3" i="13" s="1"/>
  <c r="H168" i="16"/>
  <c r="H161" i="16"/>
  <c r="H167" i="16"/>
  <c r="H162" i="16"/>
  <c r="H163" i="16"/>
  <c r="H169" i="16"/>
  <c r="I178" i="16"/>
  <c r="H173" i="16"/>
  <c r="H174" i="16" s="1"/>
  <c r="H170" i="16" l="1"/>
  <c r="H164" i="16"/>
  <c r="F4" i="13"/>
</calcChain>
</file>

<file path=xl/sharedStrings.xml><?xml version="1.0" encoding="utf-8"?>
<sst xmlns="http://schemas.openxmlformats.org/spreadsheetml/2006/main" count="334" uniqueCount="232">
  <si>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</si>
  <si>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</si>
  <si>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</si>
  <si>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</si>
  <si>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</si>
  <si>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</si>
  <si>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</si>
  <si>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</si>
  <si>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</si>
  <si>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</si>
  <si>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</si>
  <si>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</si>
  <si>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</si>
  <si>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</si>
  <si>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</si>
  <si>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</si>
  <si>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</si>
  <si>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</si>
  <si>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</si>
  <si>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</si>
  <si>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</si>
  <si>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</si>
  <si>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</si>
  <si>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</si>
  <si>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</si>
  <si>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</si>
  <si>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</si>
  <si>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</si>
  <si>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</si>
  <si>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</si>
  <si>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</si>
  <si>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</si>
  <si>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</si>
  <si>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</si>
  <si>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</si>
  <si>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</si>
  <si>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</si>
  <si>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</si>
  <si>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</si>
  <si>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</si>
  <si>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</si>
  <si>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</si>
  <si>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</si>
  <si>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</si>
  <si>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</si>
  <si>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</si>
  <si>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</si>
  <si>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</si>
  <si>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</si>
  <si>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</si>
  <si>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</si>
  <si>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</si>
  <si>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</si>
  <si>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</si>
  <si>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</si>
  <si>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</si>
  <si>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</si>
  <si>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</si>
  <si>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</si>
  <si>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</si>
  <si>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</si>
  <si>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</si>
  <si>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</si>
  <si>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</si>
  <si>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</si>
  <si>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</si>
  <si>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</si>
  <si>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</si>
  <si>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Total do Grupo IV</t>
  </si>
  <si>
    <t>V</t>
  </si>
  <si>
    <t>Encargos Sociais - Grupo V: Incidências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</si>
  <si>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</si>
  <si>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</si>
  <si>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</si>
  <si>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</si>
  <si>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</si>
  <si>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</si>
  <si>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</si>
  <si>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</si>
  <si>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</si>
  <si>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</si>
  <si>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</si>
  <si>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</si>
  <si>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</si>
  <si>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</si>
  <si>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</si>
  <si>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</si>
  <si>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</si>
  <si>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</si>
  <si>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</si>
  <si>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</si>
  <si>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</si>
  <si>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</si>
  <si>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</si>
  <si>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</si>
  <si>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Materiais/Equipamentos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</si>
  <si>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</si>
  <si>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</si>
  <si>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</si>
  <si>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</si>
  <si>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</si>
  <si>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</si>
  <si>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</si>
  <si>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</si>
  <si>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</si>
  <si>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</si>
  <si>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</si>
  <si>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</si>
  <si>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</si>
  <si>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</si>
  <si>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</si>
  <si>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</si>
  <si>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</si>
  <si>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</si>
  <si>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</si>
  <si>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</si>
  <si>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</si>
  <si>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</si>
  <si>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</si>
  <si>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</si>
  <si>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</si>
  <si>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</si>
  <si>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</si>
  <si>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</si>
  <si>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</si>
  <si>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</si>
  <si>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</si>
  <si>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</si>
  <si>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</si>
  <si>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</si>
  <si>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</si>
  <si>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</si>
  <si>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</si>
  <si>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</si>
  <si>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</si>
  <si>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</si>
  <si>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</si>
  <si>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</si>
  <si>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</si>
  <si>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</si>
  <si>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</si>
  <si>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</si>
  <si>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</si>
  <si>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</si>
  <si>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</si>
  <si>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</si>
  <si>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</si>
  <si>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</si>
  <si>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</si>
  <si>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</si>
  <si>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</si>
  <si>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</si>
  <si>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</si>
  <si>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</si>
  <si>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</si>
  <si>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</si>
  <si>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</si>
  <si>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</si>
  <si>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</si>
  <si>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</si>
  <si>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</si>
  <si>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</si>
  <si>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</si>
  <si>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</si>
  <si>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</si>
  <si>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</si>
  <si>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</si>
  <si>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</si>
  <si>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Vigilante</t>
  </si>
  <si>
    <t>INCIDÊNCIA DO FGTS SOBRE O AVISO PRÉVIO INDENIZADO</t>
  </si>
  <si>
    <t>MULTA SOBRE FGTS E CONTRIBUIÇÕES SOCIAIS SOBRE O AVISO PRÉVIO INDENIZADO</t>
  </si>
  <si>
    <t>AVISO PRÉVIO INDENIZADO</t>
  </si>
  <si>
    <t xml:space="preserve">INCIDÊNCIA DE GPS, FGTS  E OUTRAS CONTRIBUIÇÕES SOBRE O AVISO PRÉVIO TRABALHADO </t>
  </si>
  <si>
    <t xml:space="preserve">MULTA SOBRE FGTS E CONTRIBUIÇÕES SOCIAIS SOBRE O AVISO PRÉVIO TRABALHADO 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</si>
  <si>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</t>
    </r>
  </si>
  <si>
    <t>LIMITE DOS QUADROS II (Despesas Indiretas) e III (Lucro) sobre Montante A (exceto Vale-transporte)</t>
  </si>
  <si>
    <t>INCIDÊNCIA GRUPO II (Obrigações Sociais) X GRUPO III (Tempo Não Trabalhado) Itens 2,3,4,5, e 6</t>
  </si>
  <si>
    <t>INCIDÊNCIA GRUPO II (Obrigações Sociais) X GRUPO III (Tempo Não Trabalhado) Itens 1 e 7</t>
  </si>
  <si>
    <t>Nº</t>
  </si>
  <si>
    <t>Material</t>
  </si>
  <si>
    <t>Unidade de Fornecimento</t>
  </si>
  <si>
    <t>Valor (R$)</t>
  </si>
  <si>
    <t>SUBTOTAL</t>
  </si>
  <si>
    <t>Apito com cordão</t>
  </si>
  <si>
    <t>Calça em algodão</t>
  </si>
  <si>
    <t>Camisa social manga curta em algodão</t>
  </si>
  <si>
    <t>Camisa social manga longa em algodão</t>
  </si>
  <si>
    <t>Jaqueta</t>
  </si>
  <si>
    <t>CJ</t>
  </si>
  <si>
    <t>Livro de ocorrências</t>
  </si>
  <si>
    <t>Rádio Comunicação</t>
  </si>
  <si>
    <t>PC</t>
  </si>
  <si>
    <t>TOTAL MENSAL</t>
  </si>
  <si>
    <t xml:space="preserve">Crachá de identificação </t>
  </si>
  <si>
    <t>Quantidade de Fornecimento</t>
  </si>
  <si>
    <t xml:space="preserve">Tempo de depreciação </t>
  </si>
  <si>
    <t>MESES</t>
  </si>
  <si>
    <t>Total Mensal</t>
  </si>
  <si>
    <t>Placa Balística</t>
  </si>
  <si>
    <t>Capa Colete Balísitico</t>
  </si>
  <si>
    <t>Boné com logo</t>
  </si>
  <si>
    <t xml:space="preserve">Hora Intervalar </t>
  </si>
  <si>
    <t>Quadro Resumo Mensal</t>
  </si>
  <si>
    <t>Função</t>
  </si>
  <si>
    <t>Carga Horária</t>
  </si>
  <si>
    <t>Dias da semana</t>
  </si>
  <si>
    <t>Nº de Postos</t>
  </si>
  <si>
    <t>Valor Total Mensal</t>
  </si>
  <si>
    <t>Somente poderão ser modificadas pelo licitante as rubricas em AMARELO.</t>
  </si>
  <si>
    <t>UNIFORMES DE USO INDIVIDUAL</t>
  </si>
  <si>
    <t>Valor Hora</t>
  </si>
  <si>
    <t>Outros (especificar)</t>
  </si>
  <si>
    <r>
      <t xml:space="preserve">REGIME DE TRIBUTAÇÃO: </t>
    </r>
    <r>
      <rPr>
        <b/>
        <sz val="12"/>
        <color rgb="FF7030A0"/>
        <rFont val="Calibri"/>
        <family val="2"/>
      </rPr>
      <t>LUCRO REAL e PRESUMIDO (*)</t>
    </r>
  </si>
  <si>
    <t>Cassetetes tipo/modelo PR 24</t>
  </si>
  <si>
    <t>EQUIPAMENTOS</t>
  </si>
  <si>
    <t>PAR</t>
  </si>
  <si>
    <t>Bota Coturno</t>
  </si>
  <si>
    <t xml:space="preserve">LIMITE QUADRO I (Despesas Diretas) sobre Montante A (exceto Vale-transporte): </t>
  </si>
  <si>
    <t xml:space="preserve">Não alterar as formulas das despesas diretas. Preencher os custos nas abas correspondentes. </t>
  </si>
  <si>
    <t>Cinto de Guarnição</t>
  </si>
  <si>
    <t>4 horas</t>
  </si>
  <si>
    <t>(6)   Somente será preenchido quando o licitante fornecer transporte próprio
(6a)  EPI - Equipamento de Proteção Individual</t>
  </si>
  <si>
    <t>*Informamos que não será permitida a inserção de fórmulas de vinculação com o montante A e/ou remuneração nos cálculos destes itens. Os valores devem ser inseridos manualmente apenas nas rubricas destacadas em amarelo. Ressaltamos que o reajuste dessas rubricas será calculado com base no índice oficial previsto na minuta do contrato.</t>
  </si>
  <si>
    <t>Prêmio Assiduidade</t>
  </si>
  <si>
    <t>Vigilante INTEC</t>
  </si>
  <si>
    <t>Flores da Cunha/RS</t>
  </si>
  <si>
    <t>RS000838/2026</t>
  </si>
  <si>
    <t>CCT RS000838/2026</t>
  </si>
  <si>
    <t>Adicional Troca de Uniforme (não adoção - cláusula décima quarta da CCT)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</si>
  <si>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1h noturnas = 1,143h noturnas
4h diurnas + 1,143h noturnas =  5,143h X 17 dias = 87,43 horas mensais
</t>
    </r>
    <r>
      <rPr>
        <b/>
        <sz val="8"/>
        <color rgb="FF000000"/>
        <rFont val="Calibri"/>
        <family val="2"/>
      </rPr>
      <t>87,43 hora</t>
    </r>
    <r>
      <rPr>
        <sz val="8"/>
        <color rgb="FF000000"/>
        <rFont val="Calibri"/>
        <family val="2"/>
        <charset val="1"/>
      </rPr>
      <t xml:space="preserve">s não excedeu o limite de </t>
    </r>
    <r>
      <rPr>
        <b/>
        <sz val="8"/>
        <color rgb="FF000000"/>
        <rFont val="Calibri"/>
        <family val="2"/>
      </rPr>
      <t>190,67h</t>
    </r>
    <r>
      <rPr>
        <sz val="8"/>
        <color rgb="FF000000"/>
        <rFont val="Calibri"/>
        <family val="2"/>
        <charset val="1"/>
      </rPr>
      <t xml:space="preserve"> máxima de trabalho previsto na CCT =</t>
    </r>
    <r>
      <rPr>
        <b/>
        <sz val="8"/>
        <color rgb="FF000000"/>
        <rFont val="Calibri"/>
        <family val="2"/>
        <charset val="1"/>
      </rPr>
      <t xml:space="preserve"> 0,00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</si>
  <si>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 xml:space="preserve">Lanterna recarregável </t>
  </si>
  <si>
    <t>Segunda à Quinta-Feira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</si>
</sst>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_-&quot;R$ &quot;* #,##0.00_-;&quot;-R$ &quot;* #,##0.00_-;_-&quot;R$ &quot;* \-??_-;_-@_-"/>
    <numFmt numFmtId="166" formatCode="0.0000%"/>
    <numFmt numFmtId="167" formatCode="00\/0000\-0000000\-0"/>
    <numFmt numFmtId="168" formatCode="&quot;R$ &quot;#,##0.00"/>
    <numFmt numFmtId="169" formatCode="0.0000"/>
    <numFmt numFmtId="170" formatCode="&quot;R$ &quot;#,##0.000"/>
    <numFmt numFmtId="171" formatCode="0_ ;\-0\ "/>
    <numFmt numFmtId="172" formatCode="_-* #,##0.00_-;\-* #,##0.00_-;_-* \-??_-;_-@_-"/>
  </numFmts>
  <fonts count="4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8"/>
      <color rgb="FF000000"/>
      <name val="Calibri"/>
      <family val="2"/>
    </font>
    <font>
      <b/>
      <sz val="6"/>
      <color rgb="FF000000"/>
      <name val="Calibri"/>
      <family val="2"/>
      <charset val="1"/>
    </font>
    <font>
      <b/>
      <sz val="12"/>
      <color rgb="FF7030A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b/>
      <i/>
      <sz val="8"/>
      <color rgb="FF000000"/>
      <name val="Calibri"/>
      <family val="2"/>
    </font>
    <font>
      <i/>
      <sz val="10"/>
      <color rgb="FF000000"/>
      <name val="Calibri"/>
      <family val="2"/>
    </font>
    <font>
      <sz val="11"/>
      <color rgb="FFFF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2" fillId="0" borderId="0" applyBorder="0" applyProtection="0"/>
    <xf numFmtId="165" fontId="24" fillId="0" borderId="0" applyBorder="0" applyProtection="0"/>
    <xf numFmtId="0" fontId="24" fillId="0" borderId="0"/>
    <xf numFmtId="0" fontId="24" fillId="0" borderId="0"/>
    <xf numFmtId="0" fontId="24" fillId="0" borderId="0"/>
    <xf numFmtId="9" fontId="24" fillId="0" borderId="0" applyBorder="0" applyProtection="0"/>
    <xf numFmtId="164" fontId="24" fillId="0" borderId="0" applyFont="0" applyFill="0" applyBorder="0" applyAlignment="0" applyProtection="0"/>
    <xf numFmtId="0" fontId="2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</cellStyleXfs>
  <cellXfs count="207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9" fontId="4" fillId="8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3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170" fontId="3" fillId="4" borderId="1" xfId="0" applyNumberFormat="1" applyFont="1" applyFill="1" applyBorder="1" applyAlignment="1">
      <alignment horizontal="center" vertical="center" wrapText="1"/>
    </xf>
    <xf numFmtId="166" fontId="3" fillId="11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5" fillId="0" borderId="0" xfId="0" applyFont="1" applyProtection="1">
      <protection locked="0"/>
    </xf>
    <xf numFmtId="0" fontId="25" fillId="0" borderId="0" xfId="0" applyFont="1"/>
    <xf numFmtId="0" fontId="28" fillId="0" borderId="1" xfId="3" applyFont="1" applyBorder="1" applyAlignment="1">
      <alignment horizontal="center"/>
    </xf>
    <xf numFmtId="0" fontId="28" fillId="0" borderId="1" xfId="3" applyFont="1" applyBorder="1" applyAlignment="1" applyProtection="1">
      <alignment horizontal="center" vertical="center"/>
      <protection locked="0"/>
    </xf>
    <xf numFmtId="0" fontId="28" fillId="0" borderId="1" xfId="3" applyFont="1" applyBorder="1" applyProtection="1">
      <protection locked="0"/>
    </xf>
    <xf numFmtId="0" fontId="28" fillId="0" borderId="1" xfId="3" applyFont="1" applyBorder="1" applyAlignment="1" applyProtection="1">
      <alignment horizontal="center"/>
      <protection locked="0"/>
    </xf>
    <xf numFmtId="0" fontId="28" fillId="0" borderId="1" xfId="3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1" fontId="28" fillId="0" borderId="1" xfId="3" applyNumberFormat="1" applyFont="1" applyBorder="1" applyAlignment="1" applyProtection="1">
      <alignment horizontal="center"/>
      <protection locked="0"/>
    </xf>
    <xf numFmtId="171" fontId="28" fillId="0" borderId="1" xfId="7" applyNumberFormat="1" applyFont="1" applyFill="1" applyBorder="1" applyAlignment="1" applyProtection="1">
      <alignment horizontal="center"/>
      <protection locked="0"/>
    </xf>
    <xf numFmtId="164" fontId="28" fillId="0" borderId="1" xfId="7" applyFont="1" applyFill="1" applyBorder="1" applyAlignment="1" applyProtection="1">
      <alignment horizontal="center" vertical="center"/>
      <protection locked="0"/>
    </xf>
    <xf numFmtId="0" fontId="27" fillId="16" borderId="1" xfId="9" applyFont="1" applyFill="1" applyBorder="1" applyAlignment="1" applyProtection="1">
      <alignment horizontal="center" vertical="center"/>
    </xf>
    <xf numFmtId="164" fontId="27" fillId="16" borderId="1" xfId="7" applyFont="1" applyFill="1" applyBorder="1" applyAlignment="1" applyProtection="1">
      <alignment horizontal="center" vertical="center"/>
      <protection locked="0"/>
    </xf>
    <xf numFmtId="4" fontId="3" fillId="17" borderId="1" xfId="0" applyNumberFormat="1" applyFont="1" applyFill="1" applyBorder="1" applyAlignment="1">
      <alignment horizontal="center" vertical="center" wrapText="1"/>
    </xf>
    <xf numFmtId="0" fontId="28" fillId="0" borderId="7" xfId="3" applyFont="1" applyBorder="1" applyAlignment="1" applyProtection="1">
      <alignment horizontal="center"/>
      <protection locked="0"/>
    </xf>
    <xf numFmtId="0" fontId="24" fillId="0" borderId="0" xfId="3"/>
    <xf numFmtId="0" fontId="30" fillId="0" borderId="1" xfId="3" applyFont="1" applyBorder="1" applyAlignment="1">
      <alignment horizontal="center"/>
    </xf>
    <xf numFmtId="165" fontId="30" fillId="0" borderId="1" xfId="3" applyNumberFormat="1" applyFont="1" applyBorder="1"/>
    <xf numFmtId="172" fontId="24" fillId="0" borderId="0" xfId="3" applyNumberFormat="1"/>
    <xf numFmtId="0" fontId="32" fillId="0" borderId="0" xfId="3" applyFont="1"/>
    <xf numFmtId="0" fontId="31" fillId="19" borderId="1" xfId="3" applyFont="1" applyFill="1" applyBorder="1" applyAlignment="1">
      <alignment horizontal="center" vertical="center" wrapText="1"/>
    </xf>
    <xf numFmtId="0" fontId="30" fillId="19" borderId="1" xfId="3" applyFont="1" applyFill="1" applyBorder="1" applyAlignment="1">
      <alignment horizontal="center" vertical="center" wrapText="1"/>
    </xf>
    <xf numFmtId="2" fontId="4" fillId="20" borderId="1" xfId="0" applyNumberFormat="1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168" fontId="3" fillId="17" borderId="1" xfId="0" applyNumberFormat="1" applyFont="1" applyFill="1" applyBorder="1" applyAlignment="1">
      <alignment horizontal="center" vertical="center" wrapText="1"/>
    </xf>
    <xf numFmtId="10" fontId="36" fillId="17" borderId="1" xfId="0" applyNumberFormat="1" applyFont="1" applyFill="1" applyBorder="1" applyAlignment="1">
      <alignment horizontal="center" vertical="center" wrapText="1"/>
    </xf>
    <xf numFmtId="3" fontId="36" fillId="17" borderId="1" xfId="0" applyNumberFormat="1" applyFont="1" applyFill="1" applyBorder="1" applyAlignment="1">
      <alignment horizontal="center" vertical="center" wrapText="1"/>
    </xf>
    <xf numFmtId="9" fontId="36" fillId="17" borderId="1" xfId="0" applyNumberFormat="1" applyFont="1" applyFill="1" applyBorder="1" applyAlignment="1">
      <alignment horizontal="center" vertical="center" wrapText="1"/>
    </xf>
    <xf numFmtId="164" fontId="28" fillId="11" borderId="1" xfId="7" applyFont="1" applyFill="1" applyBorder="1" applyAlignment="1" applyProtection="1">
      <alignment horizontal="center"/>
      <protection locked="0"/>
    </xf>
    <xf numFmtId="164" fontId="28" fillId="11" borderId="1" xfId="7" applyFont="1" applyFill="1" applyBorder="1" applyProtection="1">
      <protection locked="0"/>
    </xf>
    <xf numFmtId="166" fontId="3" fillId="0" borderId="3" xfId="0" applyNumberFormat="1" applyFont="1" applyBorder="1" applyAlignment="1">
      <alignment horizontal="center" vertical="center" wrapText="1"/>
    </xf>
    <xf numFmtId="166" fontId="3" fillId="0" borderId="16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8" fillId="0" borderId="7" xfId="3" applyFont="1" applyBorder="1" applyProtection="1">
      <protection locked="0"/>
    </xf>
    <xf numFmtId="4" fontId="3" fillId="0" borderId="5" xfId="0" applyNumberFormat="1" applyFont="1" applyBorder="1" applyAlignment="1">
      <alignment horizontal="center" vertical="center" wrapText="1"/>
    </xf>
    <xf numFmtId="0" fontId="0" fillId="0" borderId="1" xfId="3" applyFont="1" applyBorder="1" applyAlignment="1">
      <alignment horizontal="center" vertical="center"/>
    </xf>
    <xf numFmtId="0" fontId="24" fillId="0" borderId="1" xfId="3" applyBorder="1" applyAlignment="1">
      <alignment horizontal="center" vertical="center"/>
    </xf>
    <xf numFmtId="3" fontId="3" fillId="17" borderId="1" xfId="0" applyNumberFormat="1" applyFont="1" applyFill="1" applyBorder="1" applyAlignment="1">
      <alignment horizontal="center" vertical="center" wrapText="1"/>
    </xf>
    <xf numFmtId="9" fontId="3" fillId="17" borderId="1" xfId="0" applyNumberFormat="1" applyFont="1" applyFill="1" applyBorder="1" applyAlignment="1">
      <alignment horizontal="center" vertical="center" wrapText="1"/>
    </xf>
    <xf numFmtId="166" fontId="14" fillId="21" borderId="1" xfId="0" applyNumberFormat="1" applyFont="1" applyFill="1" applyBorder="1" applyAlignment="1">
      <alignment horizontal="center" vertical="center" wrapText="1"/>
    </xf>
    <xf numFmtId="0" fontId="0" fillId="0" borderId="1" xfId="3" applyFont="1" applyBorder="1" applyAlignment="1">
      <alignment horizontal="center" vertical="center" wrapText="1"/>
    </xf>
    <xf numFmtId="168" fontId="36" fillId="17" borderId="1" xfId="0" applyNumberFormat="1" applyFont="1" applyFill="1" applyBorder="1" applyAlignment="1">
      <alignment horizontal="center" vertical="center" wrapText="1"/>
    </xf>
    <xf numFmtId="2" fontId="33" fillId="17" borderId="3" xfId="0" applyNumberFormat="1" applyFont="1" applyFill="1" applyBorder="1" applyAlignment="1">
      <alignment horizontal="center" vertical="center" wrapText="1"/>
    </xf>
    <xf numFmtId="0" fontId="33" fillId="4" borderId="3" xfId="0" applyFont="1" applyFill="1" applyBorder="1" applyAlignment="1">
      <alignment horizontal="center" vertical="center" wrapText="1"/>
    </xf>
    <xf numFmtId="0" fontId="40" fillId="0" borderId="0" xfId="0" applyFont="1" applyProtection="1">
      <protection locked="0"/>
    </xf>
    <xf numFmtId="0" fontId="40" fillId="0" borderId="0" xfId="0" applyFont="1"/>
    <xf numFmtId="166" fontId="4" fillId="8" borderId="1" xfId="0" applyNumberFormat="1" applyFont="1" applyFill="1" applyBorder="1" applyAlignment="1">
      <alignment horizontal="center" vertical="center" wrapText="1"/>
    </xf>
    <xf numFmtId="0" fontId="30" fillId="18" borderId="1" xfId="3" applyFont="1" applyFill="1" applyBorder="1" applyAlignment="1">
      <alignment horizontal="center"/>
    </xf>
    <xf numFmtId="0" fontId="30" fillId="0" borderId="1" xfId="3" applyFont="1" applyBorder="1" applyAlignment="1">
      <alignment horizontal="right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2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8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justify" vertical="justify" wrapText="1"/>
    </xf>
    <xf numFmtId="0" fontId="39" fillId="0" borderId="8" xfId="0" applyFont="1" applyBorder="1" applyAlignment="1">
      <alignment horizontal="justify" vertical="justify" wrapText="1"/>
    </xf>
    <xf numFmtId="0" fontId="39" fillId="0" borderId="12" xfId="0" applyFont="1" applyBorder="1" applyAlignment="1">
      <alignment horizontal="justify" vertical="justify" wrapText="1"/>
    </xf>
    <xf numFmtId="0" fontId="39" fillId="0" borderId="14" xfId="0" applyFont="1" applyBorder="1" applyAlignment="1">
      <alignment horizontal="justify" vertical="justify" wrapText="1"/>
    </xf>
    <xf numFmtId="0" fontId="39" fillId="0" borderId="0" xfId="0" applyFont="1" applyAlignment="1">
      <alignment horizontal="justify" vertical="justify" wrapText="1"/>
    </xf>
    <xf numFmtId="0" fontId="39" fillId="0" borderId="15" xfId="0" applyFont="1" applyBorder="1" applyAlignment="1">
      <alignment horizontal="justify" vertical="justify" wrapText="1"/>
    </xf>
    <xf numFmtId="0" fontId="39" fillId="0" borderId="4" xfId="0" applyFont="1" applyBorder="1" applyAlignment="1">
      <alignment horizontal="justify" vertical="justify" wrapText="1"/>
    </xf>
    <xf numFmtId="0" fontId="39" fillId="0" borderId="9" xfId="0" applyFont="1" applyBorder="1" applyAlignment="1">
      <alignment horizontal="justify" vertical="justify" wrapText="1"/>
    </xf>
    <xf numFmtId="0" fontId="39" fillId="0" borderId="13" xfId="0" applyFont="1" applyBorder="1" applyAlignment="1">
      <alignment horizontal="justify" vertical="justify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167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29" fillId="16" borderId="5" xfId="0" applyFont="1" applyFill="1" applyBorder="1" applyAlignment="1" applyProtection="1">
      <alignment horizontal="center"/>
      <protection locked="0"/>
    </xf>
    <xf numFmtId="0" fontId="29" fillId="16" borderId="7" xfId="0" applyFont="1" applyFill="1" applyBorder="1" applyAlignment="1" applyProtection="1">
      <alignment horizontal="center"/>
      <protection locked="0"/>
    </xf>
    <xf numFmtId="0" fontId="29" fillId="16" borderId="11" xfId="0" applyFont="1" applyFill="1" applyBorder="1" applyAlignment="1" applyProtection="1">
      <alignment horizontal="center"/>
      <protection locked="0"/>
    </xf>
    <xf numFmtId="44" fontId="27" fillId="16" borderId="6" xfId="8" applyNumberFormat="1" applyFont="1" applyFill="1" applyBorder="1" applyAlignment="1" applyProtection="1">
      <alignment horizontal="center" vertical="center"/>
    </xf>
    <xf numFmtId="44" fontId="27" fillId="16" borderId="8" xfId="8" applyNumberFormat="1" applyFont="1" applyFill="1" applyBorder="1" applyAlignment="1" applyProtection="1">
      <alignment horizontal="center" vertical="center"/>
    </xf>
    <xf numFmtId="44" fontId="27" fillId="16" borderId="12" xfId="8" applyNumberFormat="1" applyFont="1" applyFill="1" applyBorder="1" applyAlignment="1" applyProtection="1">
      <alignment horizontal="center" vertical="center"/>
    </xf>
    <xf numFmtId="44" fontId="27" fillId="16" borderId="4" xfId="8" applyNumberFormat="1" applyFont="1" applyFill="1" applyBorder="1" applyAlignment="1" applyProtection="1">
      <alignment horizontal="center" vertical="center"/>
    </xf>
    <xf numFmtId="44" fontId="27" fillId="16" borderId="9" xfId="8" applyNumberFormat="1" applyFont="1" applyFill="1" applyBorder="1" applyAlignment="1" applyProtection="1">
      <alignment horizontal="center" vertical="center"/>
    </xf>
    <xf numFmtId="44" fontId="27" fillId="16" borderId="13" xfId="8" applyNumberFormat="1" applyFont="1" applyFill="1" applyBorder="1" applyAlignment="1" applyProtection="1">
      <alignment horizontal="center" vertical="center"/>
    </xf>
    <xf numFmtId="0" fontId="27" fillId="16" borderId="1" xfId="10" applyFont="1" applyFill="1" applyBorder="1" applyAlignment="1" applyProtection="1">
      <alignment horizontal="center" vertical="center" wrapText="1"/>
    </xf>
    <xf numFmtId="165" fontId="24" fillId="0" borderId="1" xfId="3" applyNumberFormat="1" applyBorder="1" applyAlignment="1">
      <alignment horizontal="center" vertical="center"/>
    </xf>
    <xf numFmtId="168" fontId="33" fillId="17" borderId="1" xfId="0" applyNumberFormat="1" applyFont="1" applyFill="1" applyBorder="1" applyAlignment="1">
      <alignment horizontal="center" vertical="center" wrapText="1"/>
    </xf>
    <xf numFmtId="168" fontId="33" fillId="17" borderId="3" xfId="0" applyNumberFormat="1" applyFont="1" applyFill="1" applyBorder="1" applyAlignment="1">
      <alignment horizontal="center" vertical="center" wrapText="1"/>
    </xf>
    <xf numFmtId="9" fontId="3" fillId="17" borderId="3" xfId="0" applyNumberFormat="1" applyFont="1" applyFill="1" applyBorder="1" applyAlignment="1">
      <alignment horizontal="center" vertical="center" wrapText="1"/>
    </xf>
    <xf numFmtId="4" fontId="33" fillId="17" borderId="1" xfId="0" applyNumberFormat="1" applyFont="1" applyFill="1" applyBorder="1" applyAlignment="1">
      <alignment horizontal="center" vertical="center" wrapText="1"/>
    </xf>
    <xf numFmtId="0" fontId="16" fillId="22" borderId="5" xfId="0" applyFont="1" applyFill="1" applyBorder="1" applyAlignment="1">
      <alignment horizontal="justify" vertical="center" wrapText="1"/>
    </xf>
    <xf numFmtId="0" fontId="16" fillId="22" borderId="7" xfId="0" applyFont="1" applyFill="1" applyBorder="1" applyAlignment="1">
      <alignment horizontal="justify" vertical="center" wrapText="1"/>
    </xf>
    <xf numFmtId="0" fontId="16" fillId="22" borderId="11" xfId="0" applyFont="1" applyFill="1" applyBorder="1" applyAlignment="1">
      <alignment horizontal="justify" vertical="center" wrapText="1"/>
    </xf>
  </cellXfs>
  <cellStyles count="11">
    <cellStyle name="40% - Ênfase5" xfId="9" builtinId="47"/>
    <cellStyle name="60% - Ênfase5" xfId="10" builtinId="48"/>
    <cellStyle name="Ênfase5" xfId="8" builtinId="45"/>
    <cellStyle name="Hiperlink 2" xfId="1" xr:uid="{00000000-0005-0000-0000-000001000000}"/>
    <cellStyle name="Moeda" xfId="7" builtinId="4"/>
    <cellStyle name="Moeda 2" xfId="2" xr:uid="{00000000-0005-0000-0000-000002000000}"/>
    <cellStyle name="Normal" xfId="0" builtinId="0"/>
    <cellStyle name="Normal 2" xfId="3" xr:uid="{00000000-0005-0000-0000-000004000000}"/>
    <cellStyle name="Normal 2 2" xfId="4" xr:uid="{00000000-0005-0000-0000-000005000000}"/>
    <cellStyle name="Normal 3" xfId="5" xr:uid="{00000000-0005-0000-0000-000006000000}"/>
    <cellStyle name="Porcentagem 2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A518-B120-488A-82FA-3E3B0A11BFCB}">
  <sheetPr>
    <tabColor rgb="FFFF0000"/>
    <pageSetUpPr fitToPage="1"/>
  </sheetPr>
  <dimension ref="A1:R17"/>
  <sheetViews>
    <sheetView tabSelected="1" workbookViewId="0">
      <selection sqref="A1:F1"/>
    </sheetView>
  </sheetViews>
  <sheetFormatPr defaultColWidth="8.44140625" defaultRowHeight="14.4" x14ac:dyDescent="0.3"/>
  <cols>
    <col min="1" max="1" width="22.44140625" style="81" customWidth="1"/>
    <col min="2" max="2" width="13.33203125" style="81" customWidth="1"/>
    <col min="3" max="3" width="21.109375" style="81" customWidth="1"/>
    <col min="4" max="4" width="12.5546875" style="81" customWidth="1"/>
    <col min="5" max="5" width="7.109375" style="81" customWidth="1"/>
    <col min="6" max="6" width="14" style="81" customWidth="1"/>
    <col min="7" max="16384" width="8.44140625" style="81"/>
  </cols>
  <sheetData>
    <row r="1" spans="1:17" x14ac:dyDescent="0.3">
      <c r="A1" s="116" t="s">
        <v>202</v>
      </c>
      <c r="B1" s="116"/>
      <c r="C1" s="116"/>
      <c r="D1" s="116"/>
      <c r="E1" s="116"/>
      <c r="F1" s="116"/>
    </row>
    <row r="2" spans="1:17" ht="28.8" x14ac:dyDescent="0.3">
      <c r="A2" s="86" t="s">
        <v>203</v>
      </c>
      <c r="B2" s="86" t="s">
        <v>204</v>
      </c>
      <c r="C2" s="86" t="s">
        <v>205</v>
      </c>
      <c r="D2" s="87" t="s">
        <v>79</v>
      </c>
      <c r="E2" s="87" t="s">
        <v>206</v>
      </c>
      <c r="F2" s="87" t="s">
        <v>207</v>
      </c>
      <c r="H2" s="85"/>
    </row>
    <row r="3" spans="1:17" ht="28.8" x14ac:dyDescent="0.3">
      <c r="A3" s="109" t="s">
        <v>224</v>
      </c>
      <c r="B3" s="104" t="s">
        <v>220</v>
      </c>
      <c r="C3" s="109" t="s">
        <v>231</v>
      </c>
      <c r="D3" s="199">
        <f>'Vigilante 5H'!G178</f>
        <v>2655.8</v>
      </c>
      <c r="E3" s="105">
        <v>1</v>
      </c>
      <c r="F3" s="199">
        <f>D3*E3</f>
        <v>2655.8</v>
      </c>
    </row>
    <row r="4" spans="1:17" x14ac:dyDescent="0.3">
      <c r="A4" s="117" t="s">
        <v>138</v>
      </c>
      <c r="B4" s="117"/>
      <c r="C4" s="117"/>
      <c r="D4" s="117"/>
      <c r="E4" s="82">
        <f>SUM(E3:E3)</f>
        <v>1</v>
      </c>
      <c r="F4" s="83">
        <f>SUM(F3:F3)</f>
        <v>2655.8</v>
      </c>
      <c r="P4" s="85"/>
    </row>
    <row r="6" spans="1:17" x14ac:dyDescent="0.3">
      <c r="F6" s="84"/>
    </row>
    <row r="7" spans="1:17" x14ac:dyDescent="0.3">
      <c r="F7" s="84"/>
      <c r="Q7" s="85"/>
    </row>
    <row r="10" spans="1:17" x14ac:dyDescent="0.3">
      <c r="A10" s="85"/>
      <c r="B10" s="85"/>
      <c r="C10" s="85"/>
    </row>
    <row r="17" spans="18:18" x14ac:dyDescent="0.3">
      <c r="R17" s="85"/>
    </row>
  </sheetData>
  <mergeCells count="2">
    <mergeCell ref="A1:F1"/>
    <mergeCell ref="A4:D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049A-FA46-41DB-9E45-D8771ACDDD08}">
  <sheetPr>
    <pageSetUpPr fitToPage="1"/>
  </sheetPr>
  <dimension ref="A1:T179"/>
  <sheetViews>
    <sheetView workbookViewId="0">
      <selection sqref="A1:I1"/>
    </sheetView>
  </sheetViews>
  <sheetFormatPr defaultColWidth="9.109375" defaultRowHeight="10.199999999999999" x14ac:dyDescent="0.3"/>
  <cols>
    <col min="1" max="1" width="2.88671875" style="1" customWidth="1"/>
    <col min="2" max="4" width="11.33203125" style="1" customWidth="1"/>
    <col min="5" max="5" width="12.109375" style="1" customWidth="1"/>
    <col min="6" max="7" width="11.33203125" style="1" customWidth="1"/>
    <col min="8" max="8" width="9.33203125" style="1" customWidth="1"/>
    <col min="9" max="9" width="11.6640625" style="1" customWidth="1"/>
    <col min="10" max="10" width="6.88671875" style="1" customWidth="1"/>
    <col min="11" max="16384" width="9.109375" style="1"/>
  </cols>
  <sheetData>
    <row r="1" spans="1:10" ht="27.75" customHeight="1" x14ac:dyDescent="0.3">
      <c r="A1" s="139" t="s">
        <v>174</v>
      </c>
      <c r="B1" s="139"/>
      <c r="C1" s="139"/>
      <c r="D1" s="139"/>
      <c r="E1" s="139"/>
      <c r="F1" s="139"/>
      <c r="G1" s="139"/>
      <c r="H1" s="139"/>
      <c r="I1" s="139"/>
    </row>
    <row r="2" spans="1:10" ht="22.5" customHeight="1" x14ac:dyDescent="0.3">
      <c r="A2" s="139" t="s">
        <v>0</v>
      </c>
      <c r="B2" s="139"/>
      <c r="C2" s="181"/>
      <c r="D2" s="181"/>
      <c r="E2" s="182" t="s">
        <v>212</v>
      </c>
      <c r="F2" s="182"/>
      <c r="G2" s="182"/>
      <c r="H2" s="182"/>
      <c r="I2" s="182"/>
    </row>
    <row r="3" spans="1:10" ht="11.25" customHeight="1" x14ac:dyDescent="0.3">
      <c r="A3" s="139" t="s">
        <v>1</v>
      </c>
      <c r="B3" s="139"/>
      <c r="C3" s="3"/>
      <c r="D3" s="4"/>
      <c r="E3" s="5" t="s">
        <v>2</v>
      </c>
      <c r="F3" s="3"/>
      <c r="G3" s="4"/>
      <c r="H3" s="4"/>
      <c r="I3" s="4"/>
    </row>
    <row r="4" spans="1:10" ht="4.5" customHeight="1" x14ac:dyDescent="0.3"/>
    <row r="5" spans="1:10" ht="18.75" customHeight="1" x14ac:dyDescent="0.3">
      <c r="A5" s="150" t="s">
        <v>3</v>
      </c>
      <c r="B5" s="150"/>
      <c r="C5" s="150"/>
      <c r="D5" s="183" t="s">
        <v>168</v>
      </c>
      <c r="E5" s="183"/>
      <c r="F5" s="183"/>
      <c r="G5" s="184" t="str">
        <f>IF(D6="12x36","Regime de trabalho:","Quantidade de HORAS/MÊS")</f>
        <v>Quantidade de HORAS/MÊS</v>
      </c>
      <c r="H5" s="184"/>
      <c r="I5" s="185">
        <v>100</v>
      </c>
      <c r="J5" s="91"/>
    </row>
    <row r="6" spans="1:10" ht="18.75" customHeight="1" x14ac:dyDescent="0.3">
      <c r="A6" s="150" t="str">
        <f>IF(D6="12x36","Regime de trabalho:","Regime de trabalho (horas semanais):")</f>
        <v>Regime de trabalho (horas semanais):</v>
      </c>
      <c r="B6" s="150"/>
      <c r="C6" s="150"/>
      <c r="D6" s="150">
        <v>20</v>
      </c>
      <c r="E6" s="150"/>
      <c r="F6" s="150"/>
      <c r="G6" s="184"/>
      <c r="H6" s="184"/>
      <c r="I6" s="185"/>
    </row>
    <row r="7" spans="1:10" ht="22.5" customHeight="1" x14ac:dyDescent="0.3">
      <c r="A7" s="150" t="s">
        <v>4</v>
      </c>
      <c r="B7" s="150"/>
      <c r="C7" s="150"/>
      <c r="D7" s="188" t="s">
        <v>226</v>
      </c>
      <c r="E7" s="188"/>
      <c r="F7" s="188"/>
      <c r="G7" s="187" t="s">
        <v>5</v>
      </c>
      <c r="H7" s="187"/>
      <c r="I7" s="179" t="s">
        <v>6</v>
      </c>
    </row>
    <row r="8" spans="1:10" ht="22.5" customHeight="1" x14ac:dyDescent="0.3">
      <c r="A8" s="150" t="s">
        <v>7</v>
      </c>
      <c r="B8" s="150"/>
      <c r="C8" s="150"/>
      <c r="D8" s="180" t="s">
        <v>227</v>
      </c>
      <c r="E8" s="180"/>
      <c r="F8" s="180"/>
      <c r="G8" s="187"/>
      <c r="H8" s="187"/>
      <c r="I8" s="179"/>
    </row>
    <row r="9" spans="1:10" ht="18.75" customHeight="1" x14ac:dyDescent="0.3">
      <c r="A9" s="150" t="s">
        <v>8</v>
      </c>
      <c r="B9" s="150"/>
      <c r="C9" s="150"/>
      <c r="D9" s="186" t="s">
        <v>225</v>
      </c>
      <c r="E9" s="186"/>
      <c r="F9" s="186"/>
      <c r="G9" s="187" t="s">
        <v>9</v>
      </c>
      <c r="H9" s="187"/>
      <c r="I9" s="7">
        <v>0.3</v>
      </c>
    </row>
    <row r="10" spans="1:10" ht="32.25" customHeight="1" x14ac:dyDescent="0.3">
      <c r="A10" s="164" t="s">
        <v>10</v>
      </c>
      <c r="B10" s="164"/>
      <c r="C10" s="164"/>
      <c r="D10" s="164"/>
      <c r="E10" s="164"/>
      <c r="F10" s="164"/>
      <c r="G10" s="6" t="s">
        <v>11</v>
      </c>
      <c r="H10" s="8">
        <v>220</v>
      </c>
      <c r="I10" s="200">
        <v>2211</v>
      </c>
    </row>
    <row r="11" spans="1:10" ht="15" customHeight="1" x14ac:dyDescent="0.3">
      <c r="A11" s="169" t="s">
        <v>12</v>
      </c>
      <c r="B11" s="169"/>
      <c r="C11" s="169"/>
      <c r="D11" s="169"/>
      <c r="E11" s="169"/>
      <c r="F11" s="169"/>
      <c r="G11" s="8" t="str">
        <f>D9</f>
        <v>Flores da Cunha/RS</v>
      </c>
      <c r="H11" s="8" t="s">
        <v>13</v>
      </c>
      <c r="I11" s="94">
        <v>0.02</v>
      </c>
    </row>
    <row r="12" spans="1:10" ht="16.5" customHeight="1" x14ac:dyDescent="0.3">
      <c r="A12" s="152" t="s">
        <v>228</v>
      </c>
      <c r="B12" s="152"/>
      <c r="C12" s="152"/>
      <c r="D12" s="152"/>
      <c r="E12" s="152"/>
      <c r="F12" s="152"/>
      <c r="G12" s="8" t="s">
        <v>14</v>
      </c>
      <c r="H12" s="8" t="s">
        <v>15</v>
      </c>
      <c r="I12" s="110">
        <v>0</v>
      </c>
    </row>
    <row r="13" spans="1:10" ht="16.5" customHeight="1" x14ac:dyDescent="0.3">
      <c r="A13" s="152" t="s">
        <v>16</v>
      </c>
      <c r="B13" s="152"/>
      <c r="C13" s="152"/>
      <c r="D13" s="152"/>
      <c r="E13" s="152"/>
      <c r="F13" s="152"/>
      <c r="G13" s="8"/>
      <c r="H13" s="8"/>
      <c r="I13" s="95">
        <v>17</v>
      </c>
    </row>
    <row r="14" spans="1:10" ht="15" customHeight="1" x14ac:dyDescent="0.3">
      <c r="A14" s="169" t="s">
        <v>17</v>
      </c>
      <c r="B14" s="169"/>
      <c r="C14" s="169"/>
      <c r="D14" s="169"/>
      <c r="E14" s="169"/>
      <c r="F14" s="169"/>
      <c r="G14" s="168" t="s">
        <v>14</v>
      </c>
      <c r="H14" s="8" t="s">
        <v>18</v>
      </c>
      <c r="I14" s="200">
        <v>4.5</v>
      </c>
    </row>
    <row r="15" spans="1:10" x14ac:dyDescent="0.3">
      <c r="A15" s="169"/>
      <c r="B15" s="169"/>
      <c r="C15" s="169"/>
      <c r="D15" s="169"/>
      <c r="E15" s="169"/>
      <c r="F15" s="169"/>
      <c r="G15" s="168"/>
      <c r="H15" s="8" t="s">
        <v>19</v>
      </c>
      <c r="I15" s="95">
        <v>17</v>
      </c>
    </row>
    <row r="16" spans="1:10" x14ac:dyDescent="0.3">
      <c r="A16" s="169"/>
      <c r="B16" s="169"/>
      <c r="C16" s="169"/>
      <c r="D16" s="169"/>
      <c r="E16" s="169"/>
      <c r="F16" s="169"/>
      <c r="G16" s="168"/>
      <c r="H16" s="8" t="s">
        <v>20</v>
      </c>
      <c r="I16" s="96">
        <v>0.06</v>
      </c>
    </row>
    <row r="17" spans="1:9" ht="11.25" customHeight="1" x14ac:dyDescent="0.3">
      <c r="A17" s="169" t="s">
        <v>158</v>
      </c>
      <c r="B17" s="169"/>
      <c r="C17" s="169"/>
      <c r="D17" s="169"/>
      <c r="E17" s="169"/>
      <c r="F17" s="169"/>
      <c r="G17" s="168" t="s">
        <v>14</v>
      </c>
      <c r="H17" s="8" t="s">
        <v>18</v>
      </c>
      <c r="I17" s="93">
        <v>0</v>
      </c>
    </row>
    <row r="18" spans="1:9" ht="11.25" customHeight="1" x14ac:dyDescent="0.3">
      <c r="A18" s="169"/>
      <c r="B18" s="169"/>
      <c r="C18" s="169"/>
      <c r="D18" s="169"/>
      <c r="E18" s="169"/>
      <c r="F18" s="169"/>
      <c r="G18" s="168"/>
      <c r="H18" s="8" t="s">
        <v>19</v>
      </c>
      <c r="I18" s="95">
        <v>17</v>
      </c>
    </row>
    <row r="19" spans="1:9" x14ac:dyDescent="0.3">
      <c r="A19" s="169"/>
      <c r="B19" s="169"/>
      <c r="C19" s="169"/>
      <c r="D19" s="169"/>
      <c r="E19" s="169"/>
      <c r="F19" s="169"/>
      <c r="G19" s="168"/>
      <c r="H19" s="8" t="s">
        <v>20</v>
      </c>
      <c r="I19" s="96">
        <v>0.2</v>
      </c>
    </row>
    <row r="20" spans="1:9" ht="11.25" customHeight="1" x14ac:dyDescent="0.3">
      <c r="A20" s="169" t="s">
        <v>22</v>
      </c>
      <c r="B20" s="169"/>
      <c r="C20" s="169"/>
      <c r="D20" s="169"/>
      <c r="E20" s="169"/>
      <c r="F20" s="169"/>
      <c r="G20" s="168" t="s">
        <v>14</v>
      </c>
      <c r="H20" s="8" t="s">
        <v>18</v>
      </c>
      <c r="I20" s="93">
        <v>0</v>
      </c>
    </row>
    <row r="21" spans="1:9" x14ac:dyDescent="0.3">
      <c r="A21" s="169"/>
      <c r="B21" s="169"/>
      <c r="C21" s="169"/>
      <c r="D21" s="169"/>
      <c r="E21" s="169"/>
      <c r="F21" s="169"/>
      <c r="G21" s="168"/>
      <c r="H21" s="8" t="s">
        <v>19</v>
      </c>
      <c r="I21" s="106">
        <v>0</v>
      </c>
    </row>
    <row r="22" spans="1:9" x14ac:dyDescent="0.3">
      <c r="A22" s="169"/>
      <c r="B22" s="169"/>
      <c r="C22" s="169"/>
      <c r="D22" s="169"/>
      <c r="E22" s="169"/>
      <c r="F22" s="169"/>
      <c r="G22" s="168"/>
      <c r="H22" s="8" t="s">
        <v>20</v>
      </c>
      <c r="I22" s="107">
        <v>0</v>
      </c>
    </row>
    <row r="23" spans="1:9" ht="16.5" customHeight="1" x14ac:dyDescent="0.3">
      <c r="A23" s="158" t="s">
        <v>223</v>
      </c>
      <c r="B23" s="158"/>
      <c r="C23" s="158"/>
      <c r="D23" s="158"/>
      <c r="E23" s="158"/>
      <c r="F23" s="158"/>
      <c r="G23" s="11" t="s">
        <v>14</v>
      </c>
      <c r="H23" s="11" t="s">
        <v>23</v>
      </c>
      <c r="I23" s="201">
        <f>0.036183*I36</f>
        <v>36.363915000000006</v>
      </c>
    </row>
    <row r="24" spans="1:9" ht="22.5" customHeight="1" x14ac:dyDescent="0.3">
      <c r="A24" s="152" t="s">
        <v>24</v>
      </c>
      <c r="B24" s="152"/>
      <c r="C24" s="152"/>
      <c r="D24" s="152"/>
      <c r="E24" s="152"/>
      <c r="F24" s="152"/>
      <c r="G24" s="11"/>
      <c r="H24" s="11" t="s">
        <v>25</v>
      </c>
      <c r="I24" s="202" t="s">
        <v>6</v>
      </c>
    </row>
    <row r="25" spans="1:9" ht="36" customHeight="1" x14ac:dyDescent="0.3">
      <c r="A25" s="152" t="s">
        <v>26</v>
      </c>
      <c r="B25" s="152"/>
      <c r="C25" s="152"/>
      <c r="D25" s="152"/>
      <c r="E25" s="152"/>
      <c r="F25" s="152"/>
      <c r="G25" s="8"/>
      <c r="H25" s="8" t="s">
        <v>15</v>
      </c>
      <c r="I25" s="93" t="s">
        <v>6</v>
      </c>
    </row>
    <row r="26" spans="1:9" ht="15" customHeight="1" x14ac:dyDescent="0.3">
      <c r="A26" s="152" t="s">
        <v>27</v>
      </c>
      <c r="B26" s="152"/>
      <c r="C26" s="152"/>
      <c r="D26" s="152"/>
      <c r="E26" s="152"/>
      <c r="F26" s="152"/>
      <c r="G26" s="11"/>
      <c r="H26" s="12" t="s">
        <v>28</v>
      </c>
      <c r="I26" s="79" t="s">
        <v>6</v>
      </c>
    </row>
    <row r="27" spans="1:9" ht="15" customHeight="1" x14ac:dyDescent="0.3">
      <c r="A27" s="152"/>
      <c r="B27" s="152"/>
      <c r="C27" s="152"/>
      <c r="D27" s="152"/>
      <c r="E27" s="152"/>
      <c r="F27" s="152"/>
      <c r="G27" s="11"/>
      <c r="H27" s="13" t="s">
        <v>29</v>
      </c>
      <c r="I27" s="107" t="s">
        <v>6</v>
      </c>
    </row>
    <row r="28" spans="1:9" ht="26.25" customHeight="1" x14ac:dyDescent="0.3">
      <c r="A28" s="152" t="s">
        <v>201</v>
      </c>
      <c r="B28" s="152"/>
      <c r="C28" s="152"/>
      <c r="D28" s="152"/>
      <c r="E28" s="152"/>
      <c r="F28" s="152"/>
      <c r="G28" s="11"/>
      <c r="H28" s="8" t="s">
        <v>28</v>
      </c>
      <c r="I28" s="203">
        <v>4.25</v>
      </c>
    </row>
    <row r="29" spans="1:9" ht="24.75" customHeight="1" x14ac:dyDescent="0.3">
      <c r="A29" s="139" t="s">
        <v>159</v>
      </c>
      <c r="B29" s="139"/>
      <c r="C29" s="139"/>
      <c r="D29" s="139"/>
      <c r="E29" s="139"/>
      <c r="F29" s="139"/>
      <c r="G29" s="168" t="s">
        <v>14</v>
      </c>
      <c r="H29" s="11" t="s">
        <v>160</v>
      </c>
      <c r="I29" s="111">
        <v>19.43</v>
      </c>
    </row>
    <row r="30" spans="1:9" ht="24.75" customHeight="1" x14ac:dyDescent="0.3">
      <c r="A30" s="139"/>
      <c r="B30" s="139"/>
      <c r="C30" s="139"/>
      <c r="D30" s="139"/>
      <c r="E30" s="139"/>
      <c r="F30" s="139"/>
      <c r="G30" s="168"/>
      <c r="H30" s="11" t="s">
        <v>161</v>
      </c>
      <c r="I30" s="112">
        <f>I10/H10*20%</f>
        <v>2.0100000000000002</v>
      </c>
    </row>
    <row r="31" spans="1:9" ht="29.25" customHeight="1" x14ac:dyDescent="0.3">
      <c r="A31" s="140" t="s">
        <v>229</v>
      </c>
      <c r="B31" s="140"/>
      <c r="C31" s="140"/>
      <c r="D31" s="140"/>
      <c r="E31" s="140"/>
      <c r="F31" s="140"/>
      <c r="G31" s="168" t="s">
        <v>14</v>
      </c>
      <c r="H31" s="8" t="s">
        <v>160</v>
      </c>
      <c r="I31" s="79">
        <v>0</v>
      </c>
    </row>
    <row r="32" spans="1:9" ht="30.75" customHeight="1" x14ac:dyDescent="0.3">
      <c r="A32" s="140"/>
      <c r="B32" s="140"/>
      <c r="C32" s="140"/>
      <c r="D32" s="140"/>
      <c r="E32" s="140"/>
      <c r="F32" s="140"/>
      <c r="G32" s="168"/>
      <c r="H32" s="8" t="s">
        <v>161</v>
      </c>
      <c r="I32" s="60">
        <f>(I10/H10)*1.5</f>
        <v>15.075000000000001</v>
      </c>
    </row>
    <row r="33" spans="1:9" ht="4.5" customHeight="1" x14ac:dyDescent="0.3"/>
    <row r="34" spans="1:9" ht="17.25" customHeight="1" x14ac:dyDescent="0.3">
      <c r="A34" s="124" t="s">
        <v>30</v>
      </c>
      <c r="B34" s="124"/>
      <c r="C34" s="124"/>
      <c r="D34" s="124"/>
      <c r="E34" s="124"/>
      <c r="F34" s="124"/>
      <c r="G34" s="124"/>
      <c r="H34" s="124"/>
      <c r="I34" s="124"/>
    </row>
    <row r="35" spans="1:9" ht="33.75" customHeight="1" x14ac:dyDescent="0.3">
      <c r="A35" s="14" t="s">
        <v>31</v>
      </c>
      <c r="B35" s="142" t="s">
        <v>32</v>
      </c>
      <c r="C35" s="142"/>
      <c r="D35" s="142"/>
      <c r="E35" s="142"/>
      <c r="F35" s="142"/>
      <c r="G35" s="142"/>
      <c r="H35" s="14" t="s">
        <v>33</v>
      </c>
      <c r="I35" s="14" t="s">
        <v>34</v>
      </c>
    </row>
    <row r="36" spans="1:9" ht="15" customHeight="1" x14ac:dyDescent="0.3">
      <c r="A36" s="10">
        <v>1</v>
      </c>
      <c r="B36" s="122" t="s">
        <v>35</v>
      </c>
      <c r="C36" s="122"/>
      <c r="D36" s="122"/>
      <c r="E36" s="122"/>
      <c r="F36" s="122"/>
      <c r="G36" s="122"/>
      <c r="H36" s="15">
        <f t="shared" ref="H36:H44" si="0">I36/$I$45</f>
        <v>0.73496072896403453</v>
      </c>
      <c r="I36" s="16">
        <f>IF(D6="12x36",I10,I10/H10*I5)</f>
        <v>1005.0000000000001</v>
      </c>
    </row>
    <row r="37" spans="1:9" ht="15" customHeight="1" x14ac:dyDescent="0.3">
      <c r="A37" s="10">
        <f t="shared" ref="A37:A44" si="1">A36+1</f>
        <v>2</v>
      </c>
      <c r="B37" s="122" t="s">
        <v>162</v>
      </c>
      <c r="C37" s="122"/>
      <c r="D37" s="122"/>
      <c r="E37" s="122"/>
      <c r="F37" s="122"/>
      <c r="G37" s="122"/>
      <c r="H37" s="15">
        <f t="shared" si="0"/>
        <v>0</v>
      </c>
      <c r="I37" s="48">
        <v>0</v>
      </c>
    </row>
    <row r="38" spans="1:9" ht="15" customHeight="1" x14ac:dyDescent="0.3">
      <c r="A38" s="10">
        <f t="shared" si="1"/>
        <v>3</v>
      </c>
      <c r="B38" s="122" t="s">
        <v>36</v>
      </c>
      <c r="C38" s="122"/>
      <c r="D38" s="122"/>
      <c r="E38" s="122"/>
      <c r="F38" s="122"/>
      <c r="G38" s="122"/>
      <c r="H38" s="15">
        <f t="shared" si="0"/>
        <v>0.2307700253031256</v>
      </c>
      <c r="I38" s="16">
        <f>IF(I9=30%,(I36+I42+I39+I40+I41+I43)*I9,0)</f>
        <v>315.55954800000001</v>
      </c>
    </row>
    <row r="39" spans="1:9" ht="15" customHeight="1" x14ac:dyDescent="0.3">
      <c r="A39" s="10">
        <v>4</v>
      </c>
      <c r="B39" s="122" t="s">
        <v>163</v>
      </c>
      <c r="C39" s="122"/>
      <c r="D39" s="122"/>
      <c r="E39" s="122"/>
      <c r="F39" s="122"/>
      <c r="G39" s="122"/>
      <c r="H39" s="15">
        <f t="shared" si="0"/>
        <v>0</v>
      </c>
      <c r="I39" s="16">
        <f>I31*I32</f>
        <v>0</v>
      </c>
    </row>
    <row r="40" spans="1:9" ht="15" customHeight="1" x14ac:dyDescent="0.3">
      <c r="A40" s="10">
        <f t="shared" si="1"/>
        <v>5</v>
      </c>
      <c r="B40" s="122" t="s">
        <v>164</v>
      </c>
      <c r="C40" s="122"/>
      <c r="D40" s="122"/>
      <c r="E40" s="122"/>
      <c r="F40" s="122"/>
      <c r="G40" s="122"/>
      <c r="H40" s="15">
        <f t="shared" si="0"/>
        <v>2.8560573927542382E-2</v>
      </c>
      <c r="I40" s="16">
        <f>I29*I30</f>
        <v>39.054300000000005</v>
      </c>
    </row>
    <row r="41" spans="1:9" ht="24" customHeight="1" x14ac:dyDescent="0.3">
      <c r="A41" s="10">
        <f t="shared" si="1"/>
        <v>6</v>
      </c>
      <c r="B41" s="147" t="s">
        <v>165</v>
      </c>
      <c r="C41" s="148"/>
      <c r="D41" s="148"/>
      <c r="E41" s="148"/>
      <c r="F41" s="148"/>
      <c r="G41" s="149"/>
      <c r="H41" s="15">
        <f t="shared" si="0"/>
        <v>5.7121147855084767E-3</v>
      </c>
      <c r="I41" s="16">
        <f>(I39+I40)*0.2</f>
        <v>7.8108600000000017</v>
      </c>
    </row>
    <row r="42" spans="1:9" ht="12.75" customHeight="1" x14ac:dyDescent="0.3">
      <c r="A42" s="10">
        <f>A41+1</f>
        <v>7</v>
      </c>
      <c r="B42" s="122" t="s">
        <v>166</v>
      </c>
      <c r="C42" s="122"/>
      <c r="D42" s="122"/>
      <c r="E42" s="122"/>
      <c r="F42" s="122"/>
      <c r="G42" s="122"/>
      <c r="H42" s="15">
        <f t="shared" si="0"/>
        <v>0</v>
      </c>
      <c r="I42" s="16">
        <f>I12*I13</f>
        <v>0</v>
      </c>
    </row>
    <row r="43" spans="1:9" ht="12.75" customHeight="1" x14ac:dyDescent="0.3">
      <c r="A43" s="10">
        <f t="shared" si="1"/>
        <v>8</v>
      </c>
      <c r="B43" s="122" t="s">
        <v>167</v>
      </c>
      <c r="C43" s="122"/>
      <c r="D43" s="122"/>
      <c r="E43" s="122"/>
      <c r="F43" s="122"/>
      <c r="G43" s="122"/>
      <c r="H43" s="15">
        <f t="shared" si="0"/>
        <v>0</v>
      </c>
      <c r="I43" s="16">
        <f>I42*20%</f>
        <v>0</v>
      </c>
    </row>
    <row r="44" spans="1:9" ht="15" customHeight="1" x14ac:dyDescent="0.3">
      <c r="A44" s="10">
        <f t="shared" si="1"/>
        <v>9</v>
      </c>
      <c r="B44" s="167" t="str">
        <f>IF(D6="12x36","Para postos 12x36 os feriados são considerados compensados, conforme parágrafo único, Art. 59-A da CLT","Outros")</f>
        <v>Outros</v>
      </c>
      <c r="C44" s="167"/>
      <c r="D44" s="167"/>
      <c r="E44" s="167"/>
      <c r="F44" s="167"/>
      <c r="G44" s="167"/>
      <c r="H44" s="15">
        <f t="shared" si="0"/>
        <v>0</v>
      </c>
      <c r="I44" s="16">
        <v>0</v>
      </c>
    </row>
    <row r="45" spans="1:9" s="20" customFormat="1" ht="15" customHeight="1" x14ac:dyDescent="0.3">
      <c r="A45" s="136" t="s">
        <v>37</v>
      </c>
      <c r="B45" s="136"/>
      <c r="C45" s="136"/>
      <c r="D45" s="136"/>
      <c r="E45" s="136"/>
      <c r="F45" s="136"/>
      <c r="G45" s="136"/>
      <c r="H45" s="17">
        <f>SUM(H36:H44)</f>
        <v>1.0000034429802109</v>
      </c>
      <c r="I45" s="18">
        <f>ROUND(SUM(I36:I44),2)</f>
        <v>1367.42</v>
      </c>
    </row>
    <row r="46" spans="1:9" ht="4.5" customHeight="1" x14ac:dyDescent="0.3"/>
    <row r="47" spans="1:9" ht="33.75" customHeight="1" x14ac:dyDescent="0.3">
      <c r="A47" s="14" t="s">
        <v>38</v>
      </c>
      <c r="B47" s="142" t="s">
        <v>39</v>
      </c>
      <c r="C47" s="142"/>
      <c r="D47" s="142"/>
      <c r="E47" s="142"/>
      <c r="F47" s="142"/>
      <c r="G47" s="142"/>
      <c r="H47" s="14" t="s">
        <v>33</v>
      </c>
      <c r="I47" s="14" t="s">
        <v>34</v>
      </c>
    </row>
    <row r="48" spans="1:9" ht="15" customHeight="1" x14ac:dyDescent="0.3">
      <c r="A48" s="10">
        <v>1</v>
      </c>
      <c r="B48" s="122" t="s">
        <v>40</v>
      </c>
      <c r="C48" s="122"/>
      <c r="D48" s="122"/>
      <c r="E48" s="122"/>
      <c r="F48" s="122"/>
      <c r="G48" s="122"/>
      <c r="H48" s="15">
        <v>0.2</v>
      </c>
      <c r="I48" s="16">
        <f t="shared" ref="I48:I55" si="2">$I$45*H48</f>
        <v>273.48400000000004</v>
      </c>
    </row>
    <row r="49" spans="1:17" ht="15" customHeight="1" x14ac:dyDescent="0.3">
      <c r="A49" s="10">
        <v>2</v>
      </c>
      <c r="B49" s="122" t="s">
        <v>41</v>
      </c>
      <c r="C49" s="122"/>
      <c r="D49" s="122"/>
      <c r="E49" s="122"/>
      <c r="F49" s="122"/>
      <c r="G49" s="122"/>
      <c r="H49" s="15">
        <v>1.4999999999999999E-2</v>
      </c>
      <c r="I49" s="16">
        <f t="shared" si="2"/>
        <v>20.511300000000002</v>
      </c>
      <c r="L49" s="158" t="s">
        <v>208</v>
      </c>
      <c r="M49" s="159"/>
      <c r="N49" s="159"/>
      <c r="O49" s="159"/>
      <c r="P49" s="159"/>
      <c r="Q49" s="160"/>
    </row>
    <row r="50" spans="1:17" ht="15" customHeight="1" x14ac:dyDescent="0.3">
      <c r="A50" s="10">
        <v>3</v>
      </c>
      <c r="B50" s="122" t="s">
        <v>42</v>
      </c>
      <c r="C50" s="122"/>
      <c r="D50" s="122"/>
      <c r="E50" s="122"/>
      <c r="F50" s="122"/>
      <c r="G50" s="122"/>
      <c r="H50" s="15">
        <v>0.01</v>
      </c>
      <c r="I50" s="16">
        <f t="shared" si="2"/>
        <v>13.674200000000001</v>
      </c>
      <c r="K50" s="90"/>
      <c r="L50" s="161"/>
      <c r="M50" s="162"/>
      <c r="N50" s="162"/>
      <c r="O50" s="162"/>
      <c r="P50" s="162"/>
      <c r="Q50" s="163"/>
    </row>
    <row r="51" spans="1:17" ht="15" customHeight="1" x14ac:dyDescent="0.3">
      <c r="A51" s="10">
        <v>4</v>
      </c>
      <c r="B51" s="122" t="s">
        <v>43</v>
      </c>
      <c r="C51" s="122"/>
      <c r="D51" s="122"/>
      <c r="E51" s="122"/>
      <c r="F51" s="122"/>
      <c r="G51" s="122"/>
      <c r="H51" s="15">
        <v>2E-3</v>
      </c>
      <c r="I51" s="16">
        <f t="shared" si="2"/>
        <v>2.7348400000000002</v>
      </c>
      <c r="L51" s="164"/>
      <c r="M51" s="165"/>
      <c r="N51" s="165"/>
      <c r="O51" s="165"/>
      <c r="P51" s="165"/>
      <c r="Q51" s="166"/>
    </row>
    <row r="52" spans="1:17" ht="15" customHeight="1" x14ac:dyDescent="0.3">
      <c r="A52" s="10">
        <v>5</v>
      </c>
      <c r="B52" s="122" t="s">
        <v>44</v>
      </c>
      <c r="C52" s="122"/>
      <c r="D52" s="122"/>
      <c r="E52" s="122"/>
      <c r="F52" s="122"/>
      <c r="G52" s="122"/>
      <c r="H52" s="15">
        <v>2.5000000000000001E-2</v>
      </c>
      <c r="I52" s="16">
        <f t="shared" si="2"/>
        <v>34.185500000000005</v>
      </c>
    </row>
    <row r="53" spans="1:17" ht="15" customHeight="1" x14ac:dyDescent="0.3">
      <c r="A53" s="10">
        <v>6</v>
      </c>
      <c r="B53" s="122" t="s">
        <v>45</v>
      </c>
      <c r="C53" s="122"/>
      <c r="D53" s="122"/>
      <c r="E53" s="122"/>
      <c r="F53" s="122"/>
      <c r="G53" s="122"/>
      <c r="H53" s="15">
        <v>0.08</v>
      </c>
      <c r="I53" s="16">
        <f t="shared" si="2"/>
        <v>109.39360000000001</v>
      </c>
    </row>
    <row r="54" spans="1:17" ht="15" customHeight="1" x14ac:dyDescent="0.3">
      <c r="A54" s="10">
        <v>7</v>
      </c>
      <c r="B54" s="122" t="s">
        <v>46</v>
      </c>
      <c r="C54" s="122"/>
      <c r="D54" s="122"/>
      <c r="E54" s="122"/>
      <c r="F54" s="122"/>
      <c r="G54" s="122"/>
      <c r="H54" s="61"/>
      <c r="I54" s="16">
        <f t="shared" si="2"/>
        <v>0</v>
      </c>
    </row>
    <row r="55" spans="1:17" ht="15" customHeight="1" x14ac:dyDescent="0.3">
      <c r="A55" s="10">
        <v>8</v>
      </c>
      <c r="B55" s="122" t="s">
        <v>47</v>
      </c>
      <c r="C55" s="122"/>
      <c r="D55" s="122"/>
      <c r="E55" s="122"/>
      <c r="F55" s="122"/>
      <c r="G55" s="122"/>
      <c r="H55" s="15">
        <v>6.0000000000000001E-3</v>
      </c>
      <c r="I55" s="16">
        <f t="shared" si="2"/>
        <v>8.2045200000000005</v>
      </c>
    </row>
    <row r="56" spans="1:17" s="20" customFormat="1" ht="15" customHeight="1" x14ac:dyDescent="0.3">
      <c r="A56" s="136" t="s">
        <v>48</v>
      </c>
      <c r="B56" s="136"/>
      <c r="C56" s="136"/>
      <c r="D56" s="136"/>
      <c r="E56" s="136"/>
      <c r="F56" s="136"/>
      <c r="G56" s="136"/>
      <c r="H56" s="17">
        <f>SUM(H48:H55)</f>
        <v>0.33800000000000008</v>
      </c>
      <c r="I56" s="18">
        <f>ROUND(SUM(I48:I55),2)</f>
        <v>462.19</v>
      </c>
    </row>
    <row r="57" spans="1:17" ht="15" customHeight="1" x14ac:dyDescent="0.3">
      <c r="A57" s="155" t="s">
        <v>49</v>
      </c>
      <c r="B57" s="155"/>
      <c r="C57" s="155"/>
      <c r="D57" s="155"/>
      <c r="E57" s="155"/>
      <c r="F57" s="155"/>
      <c r="G57" s="155"/>
      <c r="H57" s="155"/>
      <c r="I57" s="155"/>
    </row>
    <row r="58" spans="1:17" ht="30.75" customHeight="1" x14ac:dyDescent="0.3">
      <c r="A58" s="204" t="s">
        <v>50</v>
      </c>
      <c r="B58" s="205"/>
      <c r="C58" s="205"/>
      <c r="D58" s="205"/>
      <c r="E58" s="205"/>
      <c r="F58" s="205"/>
      <c r="G58" s="205"/>
      <c r="H58" s="205"/>
      <c r="I58" s="206"/>
    </row>
    <row r="59" spans="1:17" ht="33.75" customHeight="1" x14ac:dyDescent="0.3">
      <c r="A59" s="14" t="s">
        <v>51</v>
      </c>
      <c r="B59" s="142" t="s">
        <v>52</v>
      </c>
      <c r="C59" s="142"/>
      <c r="D59" s="142"/>
      <c r="E59" s="142"/>
      <c r="F59" s="142"/>
      <c r="G59" s="142"/>
      <c r="H59" s="14" t="s">
        <v>33</v>
      </c>
      <c r="I59" s="14" t="s">
        <v>34</v>
      </c>
    </row>
    <row r="60" spans="1:17" ht="15" customHeight="1" x14ac:dyDescent="0.3">
      <c r="A60" s="10">
        <v>1</v>
      </c>
      <c r="B60" s="122" t="s">
        <v>53</v>
      </c>
      <c r="C60" s="122"/>
      <c r="D60" s="122"/>
      <c r="E60" s="122"/>
      <c r="F60" s="122"/>
      <c r="G60" s="122"/>
      <c r="H60" s="15">
        <v>0.110833</v>
      </c>
      <c r="I60" s="16">
        <f t="shared" ref="I60:I66" si="3">$I$45*H60</f>
        <v>151.55526086</v>
      </c>
    </row>
    <row r="61" spans="1:17" ht="15" customHeight="1" x14ac:dyDescent="0.3">
      <c r="A61" s="10">
        <v>2</v>
      </c>
      <c r="B61" s="122" t="s">
        <v>54</v>
      </c>
      <c r="C61" s="122"/>
      <c r="D61" s="122"/>
      <c r="E61" s="122"/>
      <c r="F61" s="122"/>
      <c r="G61" s="122"/>
      <c r="H61" s="15">
        <v>2.0479000000000001E-2</v>
      </c>
      <c r="I61" s="16">
        <f t="shared" si="3"/>
        <v>28.003394180000001</v>
      </c>
    </row>
    <row r="62" spans="1:17" ht="15" customHeight="1" x14ac:dyDescent="0.3">
      <c r="A62" s="10">
        <v>3</v>
      </c>
      <c r="B62" s="122" t="s">
        <v>55</v>
      </c>
      <c r="C62" s="122"/>
      <c r="D62" s="122"/>
      <c r="E62" s="122"/>
      <c r="F62" s="122"/>
      <c r="G62" s="122"/>
      <c r="H62" s="15">
        <v>1.2123E-2</v>
      </c>
      <c r="I62" s="16">
        <f t="shared" si="3"/>
        <v>16.57723266</v>
      </c>
    </row>
    <row r="63" spans="1:17" ht="15" customHeight="1" x14ac:dyDescent="0.3">
      <c r="A63" s="10">
        <v>4</v>
      </c>
      <c r="B63" s="122" t="s">
        <v>56</v>
      </c>
      <c r="C63" s="122"/>
      <c r="D63" s="122"/>
      <c r="E63" s="122"/>
      <c r="F63" s="122"/>
      <c r="G63" s="122"/>
      <c r="H63" s="15">
        <v>1.1436E-2</v>
      </c>
      <c r="I63" s="16">
        <f t="shared" si="3"/>
        <v>15.637815120000001</v>
      </c>
    </row>
    <row r="64" spans="1:17" ht="15" customHeight="1" x14ac:dyDescent="0.3">
      <c r="A64" s="10">
        <v>5</v>
      </c>
      <c r="B64" s="122" t="s">
        <v>57</v>
      </c>
      <c r="C64" s="122"/>
      <c r="D64" s="122"/>
      <c r="E64" s="122"/>
      <c r="F64" s="122"/>
      <c r="G64" s="122"/>
      <c r="H64" s="15">
        <v>1.74E-4</v>
      </c>
      <c r="I64" s="16">
        <f t="shared" si="3"/>
        <v>0.23793108000000002</v>
      </c>
    </row>
    <row r="65" spans="1:9" ht="15" customHeight="1" x14ac:dyDescent="0.3">
      <c r="A65" s="10">
        <v>6</v>
      </c>
      <c r="B65" s="122" t="s">
        <v>58</v>
      </c>
      <c r="C65" s="122"/>
      <c r="D65" s="122"/>
      <c r="E65" s="122"/>
      <c r="F65" s="122"/>
      <c r="G65" s="122"/>
      <c r="H65" s="15">
        <v>4.4200000000000001E-4</v>
      </c>
      <c r="I65" s="16">
        <f t="shared" si="3"/>
        <v>0.60439964000000002</v>
      </c>
    </row>
    <row r="66" spans="1:9" ht="15" customHeight="1" x14ac:dyDescent="0.3">
      <c r="A66" s="10">
        <v>7</v>
      </c>
      <c r="B66" s="122" t="s">
        <v>60</v>
      </c>
      <c r="C66" s="122"/>
      <c r="D66" s="122"/>
      <c r="E66" s="122"/>
      <c r="F66" s="122"/>
      <c r="G66" s="122"/>
      <c r="H66" s="15">
        <v>8.3333000000000004E-2</v>
      </c>
      <c r="I66" s="16">
        <f t="shared" si="3"/>
        <v>113.95121086000002</v>
      </c>
    </row>
    <row r="67" spans="1:9" s="20" customFormat="1" ht="15" customHeight="1" x14ac:dyDescent="0.3">
      <c r="A67" s="136" t="s">
        <v>61</v>
      </c>
      <c r="B67" s="136"/>
      <c r="C67" s="136"/>
      <c r="D67" s="136"/>
      <c r="E67" s="136"/>
      <c r="F67" s="136"/>
      <c r="G67" s="136"/>
      <c r="H67" s="17">
        <f>SUM(H60:H66)</f>
        <v>0.23882000000000003</v>
      </c>
      <c r="I67" s="18">
        <f>ROUND(SUM(I60:I66),2)</f>
        <v>326.57</v>
      </c>
    </row>
    <row r="68" spans="1:9" ht="11.25" customHeight="1" x14ac:dyDescent="0.3">
      <c r="A68" s="21" t="s">
        <v>62</v>
      </c>
      <c r="B68" s="137" t="s">
        <v>63</v>
      </c>
      <c r="C68" s="137"/>
      <c r="D68" s="137"/>
      <c r="E68" s="137"/>
      <c r="F68" s="137"/>
      <c r="G68" s="137"/>
      <c r="H68" s="137"/>
      <c r="I68" s="137"/>
    </row>
    <row r="69" spans="1:9" ht="15" customHeight="1" x14ac:dyDescent="0.3">
      <c r="A69" s="21" t="s">
        <v>64</v>
      </c>
      <c r="B69" s="157" t="s">
        <v>65</v>
      </c>
      <c r="C69" s="157"/>
      <c r="D69" s="157"/>
      <c r="E69" s="157"/>
      <c r="F69" s="157"/>
      <c r="G69" s="157"/>
      <c r="H69" s="157"/>
      <c r="I69" s="157"/>
    </row>
    <row r="70" spans="1:9" ht="33.75" customHeight="1" x14ac:dyDescent="0.3">
      <c r="A70" s="14" t="s">
        <v>66</v>
      </c>
      <c r="B70" s="142" t="s">
        <v>67</v>
      </c>
      <c r="C70" s="142"/>
      <c r="D70" s="142"/>
      <c r="E70" s="142"/>
      <c r="F70" s="142"/>
      <c r="G70" s="142"/>
      <c r="H70" s="14" t="s">
        <v>33</v>
      </c>
      <c r="I70" s="14" t="s">
        <v>34</v>
      </c>
    </row>
    <row r="71" spans="1:9" ht="15" customHeight="1" x14ac:dyDescent="0.3">
      <c r="A71" s="10">
        <v>1</v>
      </c>
      <c r="B71" s="122" t="s">
        <v>171</v>
      </c>
      <c r="C71" s="122"/>
      <c r="D71" s="122"/>
      <c r="E71" s="122"/>
      <c r="F71" s="122"/>
      <c r="G71" s="122"/>
      <c r="H71" s="15">
        <v>4.1999999999999997E-3</v>
      </c>
      <c r="I71" s="16">
        <f>$I$45*H71</f>
        <v>5.7431640000000002</v>
      </c>
    </row>
    <row r="72" spans="1:9" ht="15" customHeight="1" x14ac:dyDescent="0.3">
      <c r="A72" s="10">
        <v>2</v>
      </c>
      <c r="B72" s="122" t="s">
        <v>169</v>
      </c>
      <c r="C72" s="122"/>
      <c r="D72" s="122"/>
      <c r="E72" s="122"/>
      <c r="F72" s="122"/>
      <c r="G72" s="122"/>
      <c r="H72" s="15">
        <f>H71*H53</f>
        <v>3.3599999999999998E-4</v>
      </c>
      <c r="I72" s="16">
        <f>$I$45*H72</f>
        <v>0.45945311999999999</v>
      </c>
    </row>
    <row r="73" spans="1:9" ht="15" customHeight="1" x14ac:dyDescent="0.3">
      <c r="A73" s="10">
        <v>3</v>
      </c>
      <c r="B73" s="122" t="s">
        <v>170</v>
      </c>
      <c r="C73" s="122"/>
      <c r="D73" s="122"/>
      <c r="E73" s="122"/>
      <c r="F73" s="122"/>
      <c r="G73" s="122"/>
      <c r="H73" s="15">
        <f>40%*H56*H71</f>
        <v>5.6784000000000012E-4</v>
      </c>
      <c r="I73" s="16">
        <f>$I$45*H73</f>
        <v>0.77647577280000024</v>
      </c>
    </row>
    <row r="74" spans="1:9" ht="15" customHeight="1" x14ac:dyDescent="0.3">
      <c r="A74" s="10">
        <v>4</v>
      </c>
      <c r="B74" s="122" t="s">
        <v>59</v>
      </c>
      <c r="C74" s="122"/>
      <c r="D74" s="122"/>
      <c r="E74" s="122"/>
      <c r="F74" s="122"/>
      <c r="G74" s="122"/>
      <c r="H74" s="15">
        <v>1.9400000000000001E-2</v>
      </c>
      <c r="I74" s="16">
        <f t="shared" ref="I74:I76" si="4">$I$45*H74</f>
        <v>26.527948000000002</v>
      </c>
    </row>
    <row r="75" spans="1:9" ht="15" customHeight="1" x14ac:dyDescent="0.3">
      <c r="A75" s="10">
        <v>5</v>
      </c>
      <c r="B75" s="122" t="s">
        <v>172</v>
      </c>
      <c r="C75" s="122"/>
      <c r="D75" s="122"/>
      <c r="E75" s="122"/>
      <c r="F75" s="122"/>
      <c r="G75" s="122"/>
      <c r="H75" s="15">
        <f>H74*H56</f>
        <v>6.5572000000000017E-3</v>
      </c>
      <c r="I75" s="16">
        <f t="shared" si="4"/>
        <v>8.9664464240000026</v>
      </c>
    </row>
    <row r="76" spans="1:9" ht="15" customHeight="1" x14ac:dyDescent="0.3">
      <c r="A76" s="10">
        <v>6</v>
      </c>
      <c r="B76" s="122" t="s">
        <v>173</v>
      </c>
      <c r="C76" s="122"/>
      <c r="D76" s="122"/>
      <c r="E76" s="122"/>
      <c r="F76" s="122"/>
      <c r="G76" s="122"/>
      <c r="H76" s="15">
        <f>40%*H56*H74</f>
        <v>2.622880000000001E-3</v>
      </c>
      <c r="I76" s="16">
        <f t="shared" si="4"/>
        <v>3.5865785696000017</v>
      </c>
    </row>
    <row r="77" spans="1:9" s="20" customFormat="1" ht="15" customHeight="1" x14ac:dyDescent="0.3">
      <c r="A77" s="136" t="s">
        <v>68</v>
      </c>
      <c r="B77" s="136"/>
      <c r="C77" s="136"/>
      <c r="D77" s="136"/>
      <c r="E77" s="136"/>
      <c r="F77" s="136"/>
      <c r="G77" s="136"/>
      <c r="H77" s="17">
        <f>SUM(H71:H76)</f>
        <v>3.3683920000000006E-2</v>
      </c>
      <c r="I77" s="18">
        <f>ROUND(SUM(I71:I76),2)</f>
        <v>46.06</v>
      </c>
    </row>
    <row r="78" spans="1:9" ht="4.5" customHeight="1" x14ac:dyDescent="0.3"/>
    <row r="79" spans="1:9" ht="33.75" customHeight="1" x14ac:dyDescent="0.3">
      <c r="A79" s="14" t="s">
        <v>69</v>
      </c>
      <c r="B79" s="142" t="s">
        <v>70</v>
      </c>
      <c r="C79" s="142"/>
      <c r="D79" s="142"/>
      <c r="E79" s="142"/>
      <c r="F79" s="142"/>
      <c r="G79" s="142"/>
      <c r="H79" s="14" t="s">
        <v>33</v>
      </c>
      <c r="I79" s="14" t="s">
        <v>34</v>
      </c>
    </row>
    <row r="80" spans="1:9" ht="15" customHeight="1" x14ac:dyDescent="0.3">
      <c r="A80" s="10">
        <v>1</v>
      </c>
      <c r="B80" s="122" t="s">
        <v>177</v>
      </c>
      <c r="C80" s="122"/>
      <c r="D80" s="122"/>
      <c r="E80" s="122"/>
      <c r="F80" s="122"/>
      <c r="G80" s="122"/>
      <c r="H80" s="15">
        <f>H56*(H60+H66)</f>
        <v>6.5628108000000018E-2</v>
      </c>
      <c r="I80" s="16">
        <f>$I$45*H80</f>
        <v>89.741187441360026</v>
      </c>
    </row>
    <row r="81" spans="1:9" ht="15" customHeight="1" x14ac:dyDescent="0.3">
      <c r="A81" s="10">
        <v>2</v>
      </c>
      <c r="B81" s="122" t="s">
        <v>176</v>
      </c>
      <c r="C81" s="122"/>
      <c r="D81" s="122"/>
      <c r="E81" s="122"/>
      <c r="F81" s="122"/>
      <c r="G81" s="122"/>
      <c r="H81" s="15">
        <f>H56*(H61+H62+H63+H64+H65)</f>
        <v>1.5093052000000003E-2</v>
      </c>
      <c r="I81" s="16">
        <f>$I$45*H81</f>
        <v>20.638541165840003</v>
      </c>
    </row>
    <row r="82" spans="1:9" s="20" customFormat="1" ht="15" customHeight="1" x14ac:dyDescent="0.3">
      <c r="A82" s="136" t="s">
        <v>71</v>
      </c>
      <c r="B82" s="136"/>
      <c r="C82" s="136"/>
      <c r="D82" s="136"/>
      <c r="E82" s="136"/>
      <c r="F82" s="136"/>
      <c r="G82" s="136"/>
      <c r="H82" s="17">
        <f>SUM(H80:H81)</f>
        <v>8.0721160000000014E-2</v>
      </c>
      <c r="I82" s="18">
        <f>ROUND(SUM(I80+I81),2)</f>
        <v>110.38</v>
      </c>
    </row>
    <row r="83" spans="1:9" ht="4.5" customHeight="1" x14ac:dyDescent="0.3"/>
    <row r="84" spans="1:9" s="20" customFormat="1" ht="12" customHeight="1" x14ac:dyDescent="0.3">
      <c r="A84" s="156" t="s">
        <v>72</v>
      </c>
      <c r="B84" s="156"/>
      <c r="C84" s="156"/>
      <c r="D84" s="156"/>
      <c r="E84" s="156"/>
      <c r="F84" s="156"/>
      <c r="G84" s="156"/>
      <c r="H84" s="22">
        <f>H56+H67+H77+H82</f>
        <v>0.69122508000000016</v>
      </c>
      <c r="I84" s="23">
        <f>ROUND(SUM(I56+I67+I77+I82),2)</f>
        <v>945.2</v>
      </c>
    </row>
    <row r="85" spans="1:9" ht="4.5" customHeight="1" x14ac:dyDescent="0.3"/>
    <row r="86" spans="1:9" ht="33.75" customHeight="1" x14ac:dyDescent="0.3">
      <c r="A86" s="14" t="s">
        <v>73</v>
      </c>
      <c r="B86" s="142" t="s">
        <v>74</v>
      </c>
      <c r="C86" s="142"/>
      <c r="D86" s="142"/>
      <c r="E86" s="142"/>
      <c r="F86" s="142"/>
      <c r="G86" s="142"/>
      <c r="H86" s="14" t="s">
        <v>33</v>
      </c>
      <c r="I86" s="14" t="s">
        <v>34</v>
      </c>
    </row>
    <row r="87" spans="1:9" ht="15" customHeight="1" x14ac:dyDescent="0.3">
      <c r="A87" s="10">
        <v>1</v>
      </c>
      <c r="B87" s="122" t="s">
        <v>21</v>
      </c>
      <c r="C87" s="122"/>
      <c r="D87" s="122"/>
      <c r="E87" s="122"/>
      <c r="F87" s="122"/>
      <c r="G87" s="122"/>
      <c r="H87" s="15">
        <f>I87/$I$45</f>
        <v>0</v>
      </c>
      <c r="I87" s="16">
        <f>I104</f>
        <v>0</v>
      </c>
    </row>
    <row r="88" spans="1:9" ht="15" customHeight="1" x14ac:dyDescent="0.3">
      <c r="A88" s="10">
        <v>2</v>
      </c>
      <c r="B88" s="122" t="s">
        <v>22</v>
      </c>
      <c r="C88" s="122"/>
      <c r="D88" s="122"/>
      <c r="E88" s="122"/>
      <c r="F88" s="122"/>
      <c r="G88" s="122"/>
      <c r="H88" s="15">
        <f>I88/$I$45</f>
        <v>0</v>
      </c>
      <c r="I88" s="16">
        <f>I100</f>
        <v>0</v>
      </c>
    </row>
    <row r="89" spans="1:9" ht="15" customHeight="1" x14ac:dyDescent="0.3">
      <c r="A89" s="10">
        <v>3</v>
      </c>
      <c r="B89" s="122" t="s">
        <v>75</v>
      </c>
      <c r="C89" s="122"/>
      <c r="D89" s="122"/>
      <c r="E89" s="122"/>
      <c r="F89" s="122"/>
      <c r="G89" s="122"/>
      <c r="H89" s="15">
        <f>I89/$I$45</f>
        <v>6.7791900074593014E-2</v>
      </c>
      <c r="I89" s="16">
        <f>I96</f>
        <v>92.699999999999989</v>
      </c>
    </row>
    <row r="90" spans="1:9" ht="15" customHeight="1" x14ac:dyDescent="0.3">
      <c r="A90" s="10">
        <v>4</v>
      </c>
      <c r="B90" s="122" t="s">
        <v>76</v>
      </c>
      <c r="C90" s="122"/>
      <c r="D90" s="122"/>
      <c r="E90" s="122"/>
      <c r="F90" s="122"/>
      <c r="G90" s="122"/>
      <c r="H90" s="15">
        <f>I90/$I$45</f>
        <v>4.6853746471457201E-2</v>
      </c>
      <c r="I90" s="16">
        <f>IF(I28="Não aplicável",0,((I10/H10)*1.5*I28))</f>
        <v>64.068750000000009</v>
      </c>
    </row>
    <row r="91" spans="1:9" ht="15" customHeight="1" x14ac:dyDescent="0.3">
      <c r="A91" s="10">
        <v>5</v>
      </c>
      <c r="B91" s="122" t="s">
        <v>223</v>
      </c>
      <c r="C91" s="122"/>
      <c r="D91" s="122"/>
      <c r="E91" s="122"/>
      <c r="F91" s="122"/>
      <c r="G91" s="122"/>
      <c r="H91" s="15">
        <f>I91/$I$45</f>
        <v>2.6593084056105661E-2</v>
      </c>
      <c r="I91" s="16">
        <f>IF(I23="Não aplicável",0,I23)</f>
        <v>36.363915000000006</v>
      </c>
    </row>
    <row r="92" spans="1:9" ht="13.5" customHeight="1" x14ac:dyDescent="0.3">
      <c r="A92" s="136" t="s">
        <v>77</v>
      </c>
      <c r="B92" s="136"/>
      <c r="C92" s="136"/>
      <c r="D92" s="136"/>
      <c r="E92" s="136"/>
      <c r="F92" s="136"/>
      <c r="G92" s="136"/>
      <c r="H92" s="17">
        <f>SUM(H87:H91)</f>
        <v>0.14123873060215589</v>
      </c>
      <c r="I92" s="18">
        <f>ROUND(SUM(I87:I91),2)</f>
        <v>193.13</v>
      </c>
    </row>
    <row r="93" spans="1:9" ht="5.25" customHeight="1" x14ac:dyDescent="0.3">
      <c r="A93" s="21"/>
      <c r="B93" s="155"/>
      <c r="C93" s="155"/>
      <c r="D93" s="155"/>
      <c r="E93" s="155"/>
      <c r="F93" s="155"/>
      <c r="G93" s="155"/>
      <c r="H93" s="25"/>
      <c r="I93" s="26"/>
    </row>
    <row r="94" spans="1:9" ht="15" customHeight="1" x14ac:dyDescent="0.3">
      <c r="A94" s="138" t="s">
        <v>78</v>
      </c>
      <c r="B94" s="138"/>
      <c r="C94" s="138"/>
      <c r="D94" s="138"/>
      <c r="E94" s="138"/>
      <c r="F94" s="138"/>
      <c r="G94" s="138"/>
      <c r="H94" s="138"/>
      <c r="I94" s="138"/>
    </row>
    <row r="95" spans="1:9" ht="24" customHeight="1" x14ac:dyDescent="0.3">
      <c r="A95" s="152" t="s">
        <v>79</v>
      </c>
      <c r="B95" s="152"/>
      <c r="C95" s="10" t="s">
        <v>80</v>
      </c>
      <c r="D95" s="10" t="s">
        <v>81</v>
      </c>
      <c r="E95" s="10" t="s">
        <v>82</v>
      </c>
      <c r="F95" s="10" t="s">
        <v>83</v>
      </c>
      <c r="G95" s="10" t="s">
        <v>84</v>
      </c>
      <c r="H95" s="15" t="s">
        <v>85</v>
      </c>
      <c r="I95" s="16" t="s">
        <v>86</v>
      </c>
    </row>
    <row r="96" spans="1:9" ht="15" customHeight="1" x14ac:dyDescent="0.3">
      <c r="A96" s="154">
        <f>I14</f>
        <v>4.5</v>
      </c>
      <c r="B96" s="154"/>
      <c r="C96" s="10">
        <f>I15</f>
        <v>17</v>
      </c>
      <c r="D96" s="10">
        <v>2</v>
      </c>
      <c r="E96" s="27">
        <f>A96*C96*D96</f>
        <v>153</v>
      </c>
      <c r="F96" s="27">
        <f>I36</f>
        <v>1005.0000000000001</v>
      </c>
      <c r="G96" s="28">
        <f>I16</f>
        <v>0.06</v>
      </c>
      <c r="H96" s="27">
        <f>F96*G96</f>
        <v>60.300000000000004</v>
      </c>
      <c r="I96" s="16">
        <f>IF((E96-H96)&gt;0,E96-H96,0)</f>
        <v>92.699999999999989</v>
      </c>
    </row>
    <row r="97" spans="1:17" ht="4.5" customHeight="1" x14ac:dyDescent="0.3">
      <c r="A97" s="29"/>
      <c r="E97" s="24"/>
      <c r="F97" s="24"/>
      <c r="G97" s="30"/>
      <c r="H97" s="24"/>
      <c r="I97" s="31"/>
    </row>
    <row r="98" spans="1:17" ht="15" customHeight="1" x14ac:dyDescent="0.3">
      <c r="A98" s="138" t="s">
        <v>87</v>
      </c>
      <c r="B98" s="138"/>
      <c r="C98" s="138"/>
      <c r="D98" s="138"/>
      <c r="E98" s="138"/>
      <c r="F98" s="138"/>
      <c r="G98" s="138"/>
      <c r="H98" s="138"/>
      <c r="I98" s="138"/>
    </row>
    <row r="99" spans="1:17" ht="24" customHeight="1" x14ac:dyDescent="0.3">
      <c r="A99" s="152" t="s">
        <v>79</v>
      </c>
      <c r="B99" s="152"/>
      <c r="C99" s="10" t="s">
        <v>88</v>
      </c>
      <c r="D99" s="10" t="s">
        <v>81</v>
      </c>
      <c r="E99" s="10" t="s">
        <v>82</v>
      </c>
      <c r="F99" s="10" t="s">
        <v>83</v>
      </c>
      <c r="G99" s="10" t="s">
        <v>84</v>
      </c>
      <c r="H99" s="15" t="s">
        <v>85</v>
      </c>
      <c r="I99" s="16" t="s">
        <v>86</v>
      </c>
    </row>
    <row r="100" spans="1:17" ht="15" customHeight="1" x14ac:dyDescent="0.3">
      <c r="A100" s="153">
        <f>I20</f>
        <v>0</v>
      </c>
      <c r="B100" s="153"/>
      <c r="C100" s="32">
        <f>I21</f>
        <v>0</v>
      </c>
      <c r="D100" s="10">
        <v>1</v>
      </c>
      <c r="E100" s="27">
        <f>A100*C100*D100</f>
        <v>0</v>
      </c>
      <c r="F100" s="27">
        <f>E100</f>
        <v>0</v>
      </c>
      <c r="G100" s="33">
        <f>I22</f>
        <v>0</v>
      </c>
      <c r="H100" s="27">
        <f>F100*G100</f>
        <v>0</v>
      </c>
      <c r="I100" s="16">
        <f>E100-H100</f>
        <v>0</v>
      </c>
    </row>
    <row r="101" spans="1:17" ht="4.5" customHeight="1" x14ac:dyDescent="0.3">
      <c r="A101" s="34"/>
      <c r="B101" s="34"/>
      <c r="C101" s="34"/>
      <c r="D101" s="34"/>
      <c r="E101" s="19"/>
      <c r="F101" s="19"/>
      <c r="G101" s="35"/>
      <c r="H101" s="19"/>
      <c r="I101" s="36"/>
    </row>
    <row r="102" spans="1:17" ht="15" customHeight="1" x14ac:dyDescent="0.3">
      <c r="A102" s="138" t="s">
        <v>89</v>
      </c>
      <c r="B102" s="138"/>
      <c r="C102" s="138"/>
      <c r="D102" s="138"/>
      <c r="E102" s="138"/>
      <c r="F102" s="138"/>
      <c r="G102" s="138"/>
      <c r="H102" s="138"/>
      <c r="I102" s="138"/>
    </row>
    <row r="103" spans="1:17" ht="23.25" customHeight="1" x14ac:dyDescent="0.3">
      <c r="A103" s="152" t="s">
        <v>79</v>
      </c>
      <c r="B103" s="152"/>
      <c r="C103" s="10" t="s">
        <v>88</v>
      </c>
      <c r="D103" s="10" t="s">
        <v>81</v>
      </c>
      <c r="E103" s="10" t="s">
        <v>82</v>
      </c>
      <c r="F103" s="10" t="s">
        <v>83</v>
      </c>
      <c r="G103" s="10" t="s">
        <v>84</v>
      </c>
      <c r="H103" s="15" t="str">
        <f>H95</f>
        <v>Valor desconto</v>
      </c>
      <c r="I103" s="16" t="s">
        <v>86</v>
      </c>
    </row>
    <row r="104" spans="1:17" ht="15" customHeight="1" x14ac:dyDescent="0.3">
      <c r="A104" s="153">
        <f>I17</f>
        <v>0</v>
      </c>
      <c r="B104" s="153"/>
      <c r="C104" s="32">
        <f>I18</f>
        <v>17</v>
      </c>
      <c r="D104" s="10">
        <v>1</v>
      </c>
      <c r="E104" s="27">
        <f>A104*C104*D104</f>
        <v>0</v>
      </c>
      <c r="F104" s="27">
        <f>E104</f>
        <v>0</v>
      </c>
      <c r="G104" s="33">
        <f>I19</f>
        <v>0.2</v>
      </c>
      <c r="H104" s="27">
        <f>F104*G104</f>
        <v>0</v>
      </c>
      <c r="I104" s="16">
        <f>E104-H104</f>
        <v>0</v>
      </c>
    </row>
    <row r="105" spans="1:17" ht="4.5" customHeight="1" x14ac:dyDescent="0.3"/>
    <row r="106" spans="1:17" ht="12" customHeight="1" x14ac:dyDescent="0.3">
      <c r="A106" s="123" t="s">
        <v>90</v>
      </c>
      <c r="B106" s="123"/>
      <c r="C106" s="123"/>
      <c r="D106" s="123"/>
      <c r="E106" s="123"/>
      <c r="F106" s="123"/>
      <c r="G106" s="123"/>
      <c r="H106" s="37">
        <f>H45+H84+H92</f>
        <v>1.832467253582367</v>
      </c>
      <c r="I106" s="38">
        <f>ROUND(SUM(I45+I84+I92),2)</f>
        <v>2505.75</v>
      </c>
    </row>
    <row r="107" spans="1:17" s="42" customFormat="1" ht="4.5" customHeight="1" x14ac:dyDescent="0.3">
      <c r="A107" s="39"/>
      <c r="B107" s="39"/>
      <c r="C107" s="39"/>
      <c r="D107" s="39"/>
      <c r="E107" s="39"/>
      <c r="F107" s="39"/>
      <c r="G107" s="39"/>
      <c r="H107" s="40"/>
      <c r="I107" s="41"/>
    </row>
    <row r="108" spans="1:17" ht="11.25" customHeight="1" x14ac:dyDescent="0.3">
      <c r="A108" s="124" t="s">
        <v>91</v>
      </c>
      <c r="B108" s="124"/>
      <c r="C108" s="124"/>
      <c r="D108" s="124"/>
      <c r="E108" s="124"/>
      <c r="F108" s="124"/>
      <c r="G108" s="124"/>
      <c r="H108" s="124"/>
      <c r="I108" s="124"/>
    </row>
    <row r="109" spans="1:17" ht="33.75" customHeight="1" x14ac:dyDescent="0.3">
      <c r="A109" s="14" t="s">
        <v>31</v>
      </c>
      <c r="B109" s="142" t="s">
        <v>92</v>
      </c>
      <c r="C109" s="142"/>
      <c r="D109" s="142"/>
      <c r="E109" s="142"/>
      <c r="F109" s="142"/>
      <c r="G109" s="142"/>
      <c r="H109" s="14" t="s">
        <v>33</v>
      </c>
      <c r="I109" s="14" t="s">
        <v>34</v>
      </c>
    </row>
    <row r="110" spans="1:17" ht="15" customHeight="1" x14ac:dyDescent="0.3">
      <c r="A110" s="10">
        <v>1</v>
      </c>
      <c r="B110" s="122" t="s">
        <v>93</v>
      </c>
      <c r="C110" s="122"/>
      <c r="D110" s="122"/>
      <c r="E110" s="122"/>
      <c r="F110" s="122"/>
      <c r="G110" s="122"/>
      <c r="H110" s="15">
        <f>I110/$I$119</f>
        <v>0</v>
      </c>
      <c r="I110" s="103">
        <v>0</v>
      </c>
      <c r="J110" s="99"/>
    </row>
    <row r="111" spans="1:17" ht="15" customHeight="1" x14ac:dyDescent="0.3">
      <c r="A111" s="10">
        <v>2</v>
      </c>
      <c r="B111" s="150" t="s">
        <v>94</v>
      </c>
      <c r="C111" s="150"/>
      <c r="D111" s="150"/>
      <c r="E111" s="150"/>
      <c r="F111" s="150"/>
      <c r="G111" s="150"/>
      <c r="H111" s="15">
        <f>I111/$I$119</f>
        <v>0</v>
      </c>
      <c r="I111" s="103">
        <f>Uniformes!H20</f>
        <v>0</v>
      </c>
      <c r="J111" s="100"/>
    </row>
    <row r="112" spans="1:17" ht="15" customHeight="1" x14ac:dyDescent="0.3">
      <c r="A112" s="10">
        <v>3</v>
      </c>
      <c r="B112" s="150" t="s">
        <v>95</v>
      </c>
      <c r="C112" s="150"/>
      <c r="D112" s="150"/>
      <c r="E112" s="150"/>
      <c r="F112" s="150"/>
      <c r="G112" s="150"/>
      <c r="H112" s="15">
        <f>I112/$I$119</f>
        <v>0</v>
      </c>
      <c r="I112" s="103">
        <f>Equipamentos!H15</f>
        <v>0</v>
      </c>
      <c r="J112" s="100"/>
      <c r="K112" s="151" t="s">
        <v>218</v>
      </c>
      <c r="L112" s="151"/>
      <c r="M112" s="151"/>
      <c r="N112" s="151"/>
      <c r="O112" s="151"/>
      <c r="P112" s="151"/>
      <c r="Q112" s="151"/>
    </row>
    <row r="113" spans="1:20" ht="15" customHeight="1" x14ac:dyDescent="0.3">
      <c r="A113" s="10">
        <v>4</v>
      </c>
      <c r="B113" s="122" t="s">
        <v>211</v>
      </c>
      <c r="C113" s="122"/>
      <c r="D113" s="122"/>
      <c r="E113" s="122"/>
      <c r="F113" s="122"/>
      <c r="G113" s="122"/>
      <c r="H113" s="15">
        <f>I113/$I$119</f>
        <v>0</v>
      </c>
      <c r="I113" s="103">
        <v>0</v>
      </c>
      <c r="J113" s="101"/>
    </row>
    <row r="114" spans="1:20" ht="15" customHeight="1" x14ac:dyDescent="0.3">
      <c r="A114" s="136" t="s">
        <v>96</v>
      </c>
      <c r="B114" s="136"/>
      <c r="C114" s="136"/>
      <c r="D114" s="136"/>
      <c r="E114" s="136"/>
      <c r="F114" s="136"/>
      <c r="G114" s="136"/>
      <c r="H114" s="17">
        <f>H110+H111+H112+H113</f>
        <v>0</v>
      </c>
      <c r="I114" s="18">
        <f>ROUND(SUM(I110:I113),2)</f>
        <v>0</v>
      </c>
    </row>
    <row r="115" spans="1:20" ht="30" customHeight="1" x14ac:dyDescent="0.3">
      <c r="B115" s="137" t="s">
        <v>221</v>
      </c>
      <c r="C115" s="137"/>
      <c r="D115" s="137"/>
      <c r="E115" s="137"/>
      <c r="F115" s="137"/>
      <c r="G115" s="137"/>
      <c r="H115" s="137"/>
      <c r="I115" s="137"/>
    </row>
    <row r="116" spans="1:20" ht="5.25" customHeight="1" x14ac:dyDescent="0.3"/>
    <row r="117" spans="1:20" ht="48.75" customHeight="1" x14ac:dyDescent="0.3">
      <c r="A117" s="143" t="s">
        <v>217</v>
      </c>
      <c r="B117" s="143"/>
      <c r="C117" s="143"/>
      <c r="D117" s="143"/>
      <c r="E117" s="143"/>
      <c r="F117" s="115">
        <v>0.123284</v>
      </c>
      <c r="G117" s="88">
        <f>I119*F117</f>
        <v>297.4904562000001</v>
      </c>
      <c r="H117" s="44" t="s">
        <v>97</v>
      </c>
      <c r="I117" s="45">
        <f>I89</f>
        <v>92.699999999999989</v>
      </c>
    </row>
    <row r="118" spans="1:20" s="47" customFormat="1" ht="16.5" customHeight="1" x14ac:dyDescent="0.3">
      <c r="A118" s="144" t="s">
        <v>98</v>
      </c>
      <c r="B118" s="144"/>
      <c r="C118" s="44" t="s">
        <v>99</v>
      </c>
      <c r="D118" s="44" t="s">
        <v>100</v>
      </c>
      <c r="E118" s="44" t="s">
        <v>101</v>
      </c>
      <c r="F118" s="44" t="s">
        <v>102</v>
      </c>
      <c r="G118" s="44" t="s">
        <v>103</v>
      </c>
      <c r="H118" s="44" t="s">
        <v>104</v>
      </c>
      <c r="I118" s="46" t="s">
        <v>105</v>
      </c>
    </row>
    <row r="119" spans="1:20" ht="16.5" customHeight="1" x14ac:dyDescent="0.3">
      <c r="A119" s="145">
        <f>I45</f>
        <v>1367.42</v>
      </c>
      <c r="B119" s="145"/>
      <c r="C119" s="48">
        <f>I56</f>
        <v>462.19</v>
      </c>
      <c r="D119" s="48">
        <f>I67</f>
        <v>326.57</v>
      </c>
      <c r="E119" s="48">
        <f>I77</f>
        <v>46.06</v>
      </c>
      <c r="F119" s="48">
        <f>I82</f>
        <v>110.38</v>
      </c>
      <c r="G119" s="48">
        <f>I92</f>
        <v>193.13</v>
      </c>
      <c r="H119" s="48">
        <f>A119+C119+D119+E119+F119+G119</f>
        <v>2505.7500000000005</v>
      </c>
      <c r="I119" s="48">
        <f>H119-I117</f>
        <v>2413.0500000000006</v>
      </c>
    </row>
    <row r="120" spans="1:20" ht="4.5" customHeight="1" x14ac:dyDescent="0.3">
      <c r="A120" s="21"/>
      <c r="B120" s="146"/>
      <c r="C120" s="146"/>
      <c r="D120" s="146"/>
      <c r="E120" s="146"/>
      <c r="F120" s="146"/>
      <c r="G120" s="146"/>
      <c r="H120" s="146"/>
      <c r="I120" s="146"/>
    </row>
    <row r="121" spans="1:20" ht="33.75" customHeight="1" x14ac:dyDescent="0.3">
      <c r="A121" s="14" t="s">
        <v>38</v>
      </c>
      <c r="B121" s="142" t="s">
        <v>106</v>
      </c>
      <c r="C121" s="142"/>
      <c r="D121" s="142"/>
      <c r="E121" s="142"/>
      <c r="F121" s="142"/>
      <c r="G121" s="142"/>
      <c r="H121" s="14" t="s">
        <v>33</v>
      </c>
      <c r="I121" s="14" t="s">
        <v>34</v>
      </c>
    </row>
    <row r="122" spans="1:20" ht="15" customHeight="1" x14ac:dyDescent="0.3">
      <c r="A122" s="10">
        <v>1</v>
      </c>
      <c r="B122" s="122" t="s">
        <v>107</v>
      </c>
      <c r="C122" s="122"/>
      <c r="D122" s="122"/>
      <c r="E122" s="122"/>
      <c r="F122" s="122"/>
      <c r="G122" s="122"/>
      <c r="H122" s="15">
        <f>I122/$I$132</f>
        <v>0</v>
      </c>
      <c r="I122" s="89"/>
    </row>
    <row r="123" spans="1:20" ht="15" customHeight="1" x14ac:dyDescent="0.3">
      <c r="A123" s="10">
        <v>2</v>
      </c>
      <c r="B123" s="147" t="s">
        <v>108</v>
      </c>
      <c r="C123" s="148"/>
      <c r="D123" s="148"/>
      <c r="E123" s="148"/>
      <c r="F123" s="148"/>
      <c r="G123" s="149"/>
      <c r="H123" s="15">
        <f>I123/$I$132</f>
        <v>0</v>
      </c>
      <c r="I123" s="89"/>
    </row>
    <row r="124" spans="1:20" ht="15" customHeight="1" x14ac:dyDescent="0.3">
      <c r="A124" s="136" t="s">
        <v>109</v>
      </c>
      <c r="B124" s="136"/>
      <c r="C124" s="136"/>
      <c r="D124" s="136"/>
      <c r="E124" s="136"/>
      <c r="F124" s="136"/>
      <c r="G124" s="136"/>
      <c r="H124" s="17">
        <f>H122+H123</f>
        <v>0</v>
      </c>
      <c r="I124" s="18">
        <f>ROUND(SUM(I122:I123),2)</f>
        <v>0</v>
      </c>
      <c r="K124" s="170" t="s">
        <v>222</v>
      </c>
      <c r="L124" s="171"/>
      <c r="M124" s="171"/>
      <c r="N124" s="171"/>
      <c r="O124" s="171"/>
      <c r="P124" s="171"/>
      <c r="Q124" s="171"/>
      <c r="R124" s="171"/>
      <c r="S124" s="171"/>
      <c r="T124" s="172"/>
    </row>
    <row r="125" spans="1:20" ht="4.5" customHeight="1" x14ac:dyDescent="0.3">
      <c r="K125" s="173"/>
      <c r="L125" s="174"/>
      <c r="M125" s="174"/>
      <c r="N125" s="174"/>
      <c r="O125" s="174"/>
      <c r="P125" s="174"/>
      <c r="Q125" s="174"/>
      <c r="R125" s="174"/>
      <c r="S125" s="174"/>
      <c r="T125" s="175"/>
    </row>
    <row r="126" spans="1:20" ht="33.75" customHeight="1" x14ac:dyDescent="0.3">
      <c r="A126" s="14" t="s">
        <v>51</v>
      </c>
      <c r="B126" s="142" t="s">
        <v>110</v>
      </c>
      <c r="C126" s="142"/>
      <c r="D126" s="142"/>
      <c r="E126" s="142"/>
      <c r="F126" s="142"/>
      <c r="G126" s="142"/>
      <c r="H126" s="14" t="s">
        <v>33</v>
      </c>
      <c r="I126" s="14" t="s">
        <v>34</v>
      </c>
      <c r="K126" s="176"/>
      <c r="L126" s="177"/>
      <c r="M126" s="177"/>
      <c r="N126" s="177"/>
      <c r="O126" s="177"/>
      <c r="P126" s="177"/>
      <c r="Q126" s="177"/>
      <c r="R126" s="177"/>
      <c r="S126" s="177"/>
      <c r="T126" s="178"/>
    </row>
    <row r="127" spans="1:20" ht="15" customHeight="1" x14ac:dyDescent="0.3">
      <c r="A127" s="10">
        <v>1</v>
      </c>
      <c r="B127" s="122" t="s">
        <v>110</v>
      </c>
      <c r="C127" s="122"/>
      <c r="D127" s="122"/>
      <c r="E127" s="122"/>
      <c r="F127" s="122"/>
      <c r="G127" s="122"/>
      <c r="H127" s="15">
        <f>I127/I132</f>
        <v>0</v>
      </c>
      <c r="I127" s="89"/>
    </row>
    <row r="128" spans="1:20" ht="15" customHeight="1" x14ac:dyDescent="0.3">
      <c r="A128" s="136" t="s">
        <v>111</v>
      </c>
      <c r="B128" s="136"/>
      <c r="C128" s="136"/>
      <c r="D128" s="136"/>
      <c r="E128" s="136"/>
      <c r="F128" s="136"/>
      <c r="G128" s="136"/>
      <c r="H128" s="17">
        <f>H127</f>
        <v>0</v>
      </c>
      <c r="I128" s="18">
        <f>ROUND(SUM(I127),2)</f>
        <v>0</v>
      </c>
      <c r="J128" s="108">
        <f>H124+H128</f>
        <v>0</v>
      </c>
      <c r="K128" s="24"/>
    </row>
    <row r="129" spans="1:9" ht="4.5" customHeight="1" x14ac:dyDescent="0.3">
      <c r="A129" s="20"/>
      <c r="B129" s="20"/>
      <c r="C129" s="20"/>
      <c r="D129" s="20"/>
      <c r="E129" s="20"/>
      <c r="F129" s="20"/>
      <c r="G129" s="20"/>
      <c r="H129" s="25"/>
      <c r="I129" s="26"/>
    </row>
    <row r="130" spans="1:9" ht="39" customHeight="1" x14ac:dyDescent="0.3">
      <c r="A130" s="143" t="s">
        <v>175</v>
      </c>
      <c r="B130" s="143"/>
      <c r="C130" s="143"/>
      <c r="D130" s="143"/>
      <c r="E130" s="143"/>
      <c r="F130" s="43">
        <v>0.18</v>
      </c>
      <c r="G130" s="88">
        <f>I132*F130</f>
        <v>434.3490000000001</v>
      </c>
      <c r="H130" s="44" t="s">
        <v>97</v>
      </c>
      <c r="I130" s="45">
        <f>I89</f>
        <v>92.699999999999989</v>
      </c>
    </row>
    <row r="131" spans="1:9" s="47" customFormat="1" ht="16.5" customHeight="1" x14ac:dyDescent="0.3">
      <c r="A131" s="144" t="s">
        <v>98</v>
      </c>
      <c r="B131" s="144"/>
      <c r="C131" s="44" t="s">
        <v>99</v>
      </c>
      <c r="D131" s="44" t="s">
        <v>100</v>
      </c>
      <c r="E131" s="44" t="s">
        <v>101</v>
      </c>
      <c r="F131" s="44" t="s">
        <v>102</v>
      </c>
      <c r="G131" s="44" t="s">
        <v>103</v>
      </c>
      <c r="H131" s="44" t="s">
        <v>104</v>
      </c>
      <c r="I131" s="46" t="s">
        <v>105</v>
      </c>
    </row>
    <row r="132" spans="1:9" ht="16.5" customHeight="1" x14ac:dyDescent="0.3">
      <c r="A132" s="145">
        <f>I45</f>
        <v>1367.42</v>
      </c>
      <c r="B132" s="145"/>
      <c r="C132" s="48">
        <f>I56</f>
        <v>462.19</v>
      </c>
      <c r="D132" s="48">
        <f>I67</f>
        <v>326.57</v>
      </c>
      <c r="E132" s="48">
        <f>I77</f>
        <v>46.06</v>
      </c>
      <c r="F132" s="48">
        <f>I82</f>
        <v>110.38</v>
      </c>
      <c r="G132" s="48">
        <f>I92</f>
        <v>193.13</v>
      </c>
      <c r="H132" s="48">
        <f>A132+C132+D132+E132+F132+G132</f>
        <v>2505.7500000000005</v>
      </c>
      <c r="I132" s="48">
        <f>H132-I130</f>
        <v>2413.0500000000006</v>
      </c>
    </row>
    <row r="133" spans="1:9" ht="4.5" customHeight="1" x14ac:dyDescent="0.3"/>
    <row r="134" spans="1:9" ht="12" customHeight="1" x14ac:dyDescent="0.3">
      <c r="A134" s="123" t="s">
        <v>112</v>
      </c>
      <c r="B134" s="123"/>
      <c r="C134" s="123"/>
      <c r="D134" s="123"/>
      <c r="E134" s="123"/>
      <c r="F134" s="123"/>
      <c r="G134" s="123"/>
      <c r="H134" s="37">
        <f>H114+H124+H128</f>
        <v>0</v>
      </c>
      <c r="I134" s="38">
        <f>ROUND(SUM(I114+I124+I128),2)</f>
        <v>0</v>
      </c>
    </row>
    <row r="135" spans="1:9" ht="4.5" customHeight="1" x14ac:dyDescent="0.3"/>
    <row r="136" spans="1:9" ht="11.25" customHeight="1" x14ac:dyDescent="0.3">
      <c r="A136" s="124" t="s">
        <v>113</v>
      </c>
      <c r="B136" s="124"/>
      <c r="C136" s="124"/>
      <c r="D136" s="124"/>
      <c r="E136" s="124"/>
      <c r="F136" s="124"/>
      <c r="G136" s="124"/>
      <c r="H136" s="124"/>
      <c r="I136" s="124"/>
    </row>
    <row r="137" spans="1:9" ht="33.75" customHeight="1" x14ac:dyDescent="0.3">
      <c r="A137" s="14" t="s">
        <v>31</v>
      </c>
      <c r="B137" s="142" t="s">
        <v>114</v>
      </c>
      <c r="C137" s="142"/>
      <c r="D137" s="142"/>
      <c r="E137" s="142"/>
      <c r="F137" s="142"/>
      <c r="G137" s="142"/>
      <c r="H137" s="14" t="s">
        <v>33</v>
      </c>
      <c r="I137" s="14" t="s">
        <v>34</v>
      </c>
    </row>
    <row r="138" spans="1:9" ht="15" customHeight="1" x14ac:dyDescent="0.3">
      <c r="A138" s="10">
        <v>1</v>
      </c>
      <c r="B138" s="122" t="s">
        <v>115</v>
      </c>
      <c r="C138" s="122"/>
      <c r="D138" s="122"/>
      <c r="E138" s="122"/>
      <c r="F138" s="122"/>
      <c r="G138" s="122"/>
      <c r="H138" s="15">
        <f>I138/$I$106</f>
        <v>6.8892421833598311E-3</v>
      </c>
      <c r="I138" s="16">
        <f>($D$148/$E$150)*H148</f>
        <v>17.262718600953896</v>
      </c>
    </row>
    <row r="139" spans="1:9" ht="15" customHeight="1" x14ac:dyDescent="0.3">
      <c r="A139" s="10">
        <v>2</v>
      </c>
      <c r="B139" s="122" t="s">
        <v>116</v>
      </c>
      <c r="C139" s="122"/>
      <c r="D139" s="122"/>
      <c r="E139" s="122"/>
      <c r="F139" s="122"/>
      <c r="G139" s="122"/>
      <c r="H139" s="15">
        <f>I139/$I$106</f>
        <v>3.1796502384737677E-2</v>
      </c>
      <c r="I139" s="16">
        <f>($D$148/$E$150)*H149</f>
        <v>79.674085850556438</v>
      </c>
    </row>
    <row r="140" spans="1:9" ht="15" customHeight="1" x14ac:dyDescent="0.3">
      <c r="A140" s="10">
        <v>3</v>
      </c>
      <c r="B140" s="122" t="s">
        <v>12</v>
      </c>
      <c r="C140" s="122"/>
      <c r="D140" s="122"/>
      <c r="E140" s="122"/>
      <c r="F140" s="122"/>
      <c r="G140" s="122"/>
      <c r="H140" s="15">
        <f>I140/$I$106</f>
        <v>2.1197668256491789E-2</v>
      </c>
      <c r="I140" s="16">
        <f>($D$148/$E$150)*H150</f>
        <v>53.116057233704296</v>
      </c>
    </row>
    <row r="141" spans="1:9" ht="15" customHeight="1" x14ac:dyDescent="0.3">
      <c r="A141" s="10">
        <v>4</v>
      </c>
      <c r="B141" s="122" t="s">
        <v>117</v>
      </c>
      <c r="C141" s="122"/>
      <c r="D141" s="122"/>
      <c r="E141" s="122"/>
      <c r="F141" s="122"/>
      <c r="G141" s="122"/>
      <c r="H141" s="15">
        <f>I141/$I$106</f>
        <v>0</v>
      </c>
      <c r="I141" s="16">
        <f>($D$148/$E$150)*H151</f>
        <v>0</v>
      </c>
    </row>
    <row r="142" spans="1:9" ht="15" customHeight="1" x14ac:dyDescent="0.3">
      <c r="A142" s="10">
        <v>5</v>
      </c>
      <c r="B142" s="122" t="s">
        <v>118</v>
      </c>
      <c r="C142" s="122"/>
      <c r="D142" s="122"/>
      <c r="E142" s="122"/>
      <c r="F142" s="122"/>
      <c r="G142" s="122"/>
      <c r="H142" s="15">
        <f>I142/$I$106</f>
        <v>0</v>
      </c>
      <c r="I142" s="16">
        <f>($D$148/$E$150)*H152</f>
        <v>0</v>
      </c>
    </row>
    <row r="143" spans="1:9" ht="15" customHeight="1" x14ac:dyDescent="0.3">
      <c r="A143" s="136" t="s">
        <v>119</v>
      </c>
      <c r="B143" s="136"/>
      <c r="C143" s="136"/>
      <c r="D143" s="136"/>
      <c r="E143" s="136"/>
      <c r="F143" s="136"/>
      <c r="G143" s="136"/>
      <c r="H143" s="17">
        <f>H138+H139+H140+H141+H142</f>
        <v>5.9883412824589297E-2</v>
      </c>
      <c r="I143" s="18">
        <f>ROUND(SUM(I138:I142),2)</f>
        <v>150.05000000000001</v>
      </c>
    </row>
    <row r="144" spans="1:9" ht="11.25" customHeight="1" x14ac:dyDescent="0.3">
      <c r="A144" s="21" t="s">
        <v>120</v>
      </c>
      <c r="B144" s="137" t="s">
        <v>121</v>
      </c>
      <c r="C144" s="137"/>
      <c r="D144" s="137"/>
      <c r="E144" s="137"/>
      <c r="F144" s="137"/>
      <c r="G144" s="137"/>
      <c r="H144" s="137"/>
      <c r="I144" s="137"/>
    </row>
    <row r="145" spans="1:9" ht="20.25" customHeight="1" x14ac:dyDescent="0.3">
      <c r="A145" s="21" t="s">
        <v>122</v>
      </c>
      <c r="B145" s="126" t="s">
        <v>123</v>
      </c>
      <c r="C145" s="126"/>
      <c r="D145" s="126"/>
      <c r="E145" s="126"/>
      <c r="F145" s="126"/>
      <c r="G145" s="126"/>
      <c r="H145" s="126"/>
      <c r="I145" s="126"/>
    </row>
    <row r="146" spans="1:9" ht="13.5" customHeight="1" x14ac:dyDescent="0.3">
      <c r="A146" s="138" t="s">
        <v>124</v>
      </c>
      <c r="B146" s="138"/>
      <c r="C146" s="138"/>
      <c r="D146" s="138"/>
      <c r="E146" s="138"/>
      <c r="F146" s="138"/>
      <c r="G146" s="138"/>
      <c r="H146" s="138"/>
      <c r="I146" s="138"/>
    </row>
    <row r="147" spans="1:9" ht="13.5" customHeight="1" x14ac:dyDescent="0.3">
      <c r="A147" s="139" t="s">
        <v>125</v>
      </c>
      <c r="B147" s="139"/>
      <c r="C147" s="2" t="s">
        <v>126</v>
      </c>
      <c r="D147" s="140" t="s">
        <v>127</v>
      </c>
      <c r="E147" s="140"/>
      <c r="F147" s="2" t="s">
        <v>128</v>
      </c>
      <c r="G147" s="2" t="s">
        <v>129</v>
      </c>
      <c r="H147" s="141" t="s">
        <v>130</v>
      </c>
      <c r="I147" s="141"/>
    </row>
    <row r="148" spans="1:9" ht="13.5" customHeight="1" x14ac:dyDescent="0.3">
      <c r="A148" s="133">
        <f>I106</f>
        <v>2505.75</v>
      </c>
      <c r="B148" s="133"/>
      <c r="C148" s="16">
        <f>I134</f>
        <v>0</v>
      </c>
      <c r="D148" s="134">
        <f>A148+C148</f>
        <v>2505.75</v>
      </c>
      <c r="E148" s="134"/>
      <c r="F148" s="10" t="s">
        <v>115</v>
      </c>
      <c r="G148" s="33">
        <v>1.6500000000000001E-2</v>
      </c>
      <c r="H148" s="130">
        <v>6.4999999999999997E-3</v>
      </c>
      <c r="I148" s="130"/>
    </row>
    <row r="149" spans="1:9" ht="13.5" customHeight="1" x14ac:dyDescent="0.3">
      <c r="A149" s="135" t="s">
        <v>131</v>
      </c>
      <c r="B149" s="135"/>
      <c r="C149" s="10">
        <v>1</v>
      </c>
      <c r="D149" s="49">
        <f>G153/1</f>
        <v>0.1125</v>
      </c>
      <c r="E149" s="50">
        <f>C149-D149</f>
        <v>0.88749999999999996</v>
      </c>
      <c r="F149" s="10" t="s">
        <v>116</v>
      </c>
      <c r="G149" s="33">
        <v>7.5999999999999998E-2</v>
      </c>
      <c r="H149" s="130">
        <v>0.03</v>
      </c>
      <c r="I149" s="130"/>
    </row>
    <row r="150" spans="1:9" ht="13.5" customHeight="1" x14ac:dyDescent="0.3">
      <c r="A150" s="129" t="s">
        <v>132</v>
      </c>
      <c r="B150" s="129"/>
      <c r="C150" s="10">
        <v>1</v>
      </c>
      <c r="D150" s="49">
        <f>H153</f>
        <v>5.6499999999999995E-2</v>
      </c>
      <c r="E150" s="51">
        <f>C150-D150</f>
        <v>0.94350000000000001</v>
      </c>
      <c r="F150" s="10" t="s">
        <v>12</v>
      </c>
      <c r="G150" s="33">
        <f>I11</f>
        <v>0.02</v>
      </c>
      <c r="H150" s="130">
        <f>I11</f>
        <v>0.02</v>
      </c>
      <c r="I150" s="130"/>
    </row>
    <row r="151" spans="1:9" ht="13.5" customHeight="1" x14ac:dyDescent="0.3">
      <c r="A151" s="129" t="s">
        <v>133</v>
      </c>
      <c r="B151" s="129"/>
      <c r="C151" s="10">
        <v>1</v>
      </c>
      <c r="D151" s="52">
        <v>0.09</v>
      </c>
      <c r="E151" s="53">
        <f>C151-D151</f>
        <v>0.91</v>
      </c>
      <c r="F151" s="10" t="s">
        <v>134</v>
      </c>
      <c r="G151" s="33">
        <v>0</v>
      </c>
      <c r="H151" s="130">
        <v>0</v>
      </c>
      <c r="I151" s="130"/>
    </row>
    <row r="152" spans="1:9" ht="13.5" customHeight="1" thickBot="1" x14ac:dyDescent="0.35">
      <c r="A152" s="131" t="s">
        <v>135</v>
      </c>
      <c r="B152" s="131" t="s">
        <v>136</v>
      </c>
      <c r="C152" s="131"/>
      <c r="D152" s="131"/>
      <c r="E152" s="131"/>
      <c r="F152" s="9" t="s">
        <v>137</v>
      </c>
      <c r="G152" s="33">
        <v>0</v>
      </c>
      <c r="H152" s="130">
        <v>0</v>
      </c>
      <c r="I152" s="130"/>
    </row>
    <row r="153" spans="1:9" ht="18" customHeight="1" thickBot="1" x14ac:dyDescent="0.35">
      <c r="A153" s="131"/>
      <c r="B153" s="131"/>
      <c r="C153" s="131"/>
      <c r="D153" s="131"/>
      <c r="E153" s="131"/>
      <c r="F153" s="2" t="s">
        <v>138</v>
      </c>
      <c r="G153" s="54">
        <f>SUM(G148:G152)</f>
        <v>0.1125</v>
      </c>
      <c r="H153" s="132">
        <f>SUM(H148:I152)</f>
        <v>5.6499999999999995E-2</v>
      </c>
      <c r="I153" s="132"/>
    </row>
    <row r="154" spans="1:9" ht="48.75" customHeight="1" x14ac:dyDescent="0.3">
      <c r="A154" s="125" t="s">
        <v>139</v>
      </c>
      <c r="B154" s="125"/>
      <c r="C154" s="125"/>
      <c r="D154" s="125"/>
      <c r="E154" s="125"/>
      <c r="F154" s="125"/>
      <c r="G154" s="125"/>
      <c r="H154" s="125"/>
      <c r="I154" s="125"/>
    </row>
    <row r="155" spans="1:9" ht="13.5" customHeight="1" x14ac:dyDescent="0.3">
      <c r="A155" s="21" t="s">
        <v>140</v>
      </c>
      <c r="B155" s="126" t="s">
        <v>141</v>
      </c>
      <c r="C155" s="126"/>
      <c r="D155" s="126"/>
      <c r="E155" s="126"/>
      <c r="F155" s="126"/>
      <c r="G155" s="126"/>
      <c r="H155" s="126"/>
      <c r="I155" s="126"/>
    </row>
    <row r="156" spans="1:9" ht="4.5" customHeight="1" x14ac:dyDescent="0.3">
      <c r="A156" s="55"/>
      <c r="B156" s="127"/>
      <c r="C156" s="127"/>
      <c r="D156" s="127"/>
      <c r="E156" s="127"/>
      <c r="F156" s="127"/>
      <c r="G156" s="127"/>
      <c r="H156" s="127"/>
      <c r="I156" s="127"/>
    </row>
    <row r="157" spans="1:9" ht="12" customHeight="1" x14ac:dyDescent="0.3">
      <c r="A157" s="123" t="s">
        <v>142</v>
      </c>
      <c r="B157" s="123"/>
      <c r="C157" s="123"/>
      <c r="D157" s="123"/>
      <c r="E157" s="123"/>
      <c r="F157" s="123"/>
      <c r="G157" s="123"/>
      <c r="H157" s="37">
        <f>H143</f>
        <v>5.9883412824589297E-2</v>
      </c>
      <c r="I157" s="38">
        <f>I143</f>
        <v>150.05000000000001</v>
      </c>
    </row>
    <row r="158" spans="1:9" ht="4.5" customHeight="1" x14ac:dyDescent="0.3"/>
    <row r="159" spans="1:9" ht="11.25" customHeight="1" x14ac:dyDescent="0.3">
      <c r="A159" s="128" t="s">
        <v>143</v>
      </c>
      <c r="B159" s="128"/>
      <c r="C159" s="128"/>
      <c r="D159" s="128"/>
      <c r="E159" s="128"/>
      <c r="F159" s="128"/>
      <c r="G159" s="128"/>
      <c r="H159" s="128"/>
      <c r="I159" s="128"/>
    </row>
    <row r="160" spans="1:9" ht="11.25" customHeight="1" x14ac:dyDescent="0.3">
      <c r="A160" s="124" t="s">
        <v>30</v>
      </c>
      <c r="B160" s="124"/>
      <c r="C160" s="124"/>
      <c r="D160" s="124"/>
      <c r="E160" s="124"/>
      <c r="F160" s="124"/>
      <c r="G160" s="124"/>
      <c r="H160" s="124"/>
      <c r="I160" s="124"/>
    </row>
    <row r="161" spans="1:9" ht="15" customHeight="1" x14ac:dyDescent="0.3">
      <c r="A161" s="10">
        <v>1</v>
      </c>
      <c r="B161" s="122" t="s">
        <v>144</v>
      </c>
      <c r="C161" s="122"/>
      <c r="D161" s="122"/>
      <c r="E161" s="122"/>
      <c r="F161" s="122"/>
      <c r="G161" s="122"/>
      <c r="H161" s="15">
        <f>I161/$G$178</f>
        <v>0.51488063860230437</v>
      </c>
      <c r="I161" s="56">
        <f>I45</f>
        <v>1367.42</v>
      </c>
    </row>
    <row r="162" spans="1:9" ht="15" customHeight="1" x14ac:dyDescent="0.3">
      <c r="A162" s="10">
        <v>2</v>
      </c>
      <c r="B162" s="122" t="s">
        <v>145</v>
      </c>
      <c r="C162" s="122"/>
      <c r="D162" s="122"/>
      <c r="E162" s="122"/>
      <c r="F162" s="122"/>
      <c r="G162" s="122"/>
      <c r="H162" s="15">
        <f>I162/$G$178</f>
        <v>0.35590029369681447</v>
      </c>
      <c r="I162" s="56">
        <f>I56+I67+I77+I82</f>
        <v>945.19999999999993</v>
      </c>
    </row>
    <row r="163" spans="1:9" ht="15" customHeight="1" x14ac:dyDescent="0.3">
      <c r="A163" s="10">
        <v>3</v>
      </c>
      <c r="B163" s="122" t="s">
        <v>146</v>
      </c>
      <c r="C163" s="122"/>
      <c r="D163" s="122"/>
      <c r="E163" s="122"/>
      <c r="F163" s="122"/>
      <c r="G163" s="122"/>
      <c r="H163" s="15">
        <f>I163/$G$178</f>
        <v>7.2720084343700572E-2</v>
      </c>
      <c r="I163" s="56">
        <f>I92</f>
        <v>193.13</v>
      </c>
    </row>
    <row r="164" spans="1:9" s="20" customFormat="1" ht="15" customHeight="1" x14ac:dyDescent="0.3">
      <c r="A164" s="123" t="s">
        <v>147</v>
      </c>
      <c r="B164" s="123"/>
      <c r="C164" s="123"/>
      <c r="D164" s="123"/>
      <c r="E164" s="123"/>
      <c r="F164" s="123"/>
      <c r="G164" s="123"/>
      <c r="H164" s="37">
        <f>H161+H162+H163</f>
        <v>0.94350101664281949</v>
      </c>
      <c r="I164" s="38">
        <f>ROUND(SUM(I161:I163),2)</f>
        <v>2505.75</v>
      </c>
    </row>
    <row r="165" spans="1:9" ht="4.5" customHeight="1" x14ac:dyDescent="0.3"/>
    <row r="166" spans="1:9" ht="11.25" customHeight="1" x14ac:dyDescent="0.3">
      <c r="A166" s="124" t="s">
        <v>91</v>
      </c>
      <c r="B166" s="124"/>
      <c r="C166" s="124"/>
      <c r="D166" s="124"/>
      <c r="E166" s="124"/>
      <c r="F166" s="124"/>
      <c r="G166" s="124"/>
      <c r="H166" s="124"/>
      <c r="I166" s="124"/>
    </row>
    <row r="167" spans="1:9" ht="15" customHeight="1" x14ac:dyDescent="0.3">
      <c r="A167" s="10">
        <v>1</v>
      </c>
      <c r="B167" s="122" t="s">
        <v>148</v>
      </c>
      <c r="C167" s="122"/>
      <c r="D167" s="122"/>
      <c r="E167" s="122"/>
      <c r="F167" s="122"/>
      <c r="G167" s="122"/>
      <c r="H167" s="15">
        <f>I167/$G$178</f>
        <v>0</v>
      </c>
      <c r="I167" s="16">
        <f>I114</f>
        <v>0</v>
      </c>
    </row>
    <row r="168" spans="1:9" ht="15" customHeight="1" x14ac:dyDescent="0.3">
      <c r="A168" s="10">
        <v>2</v>
      </c>
      <c r="B168" s="122" t="s">
        <v>149</v>
      </c>
      <c r="C168" s="122"/>
      <c r="D168" s="122"/>
      <c r="E168" s="122"/>
      <c r="F168" s="122"/>
      <c r="G168" s="122"/>
      <c r="H168" s="15">
        <f>I168/$G$178</f>
        <v>0</v>
      </c>
      <c r="I168" s="16">
        <f>I124</f>
        <v>0</v>
      </c>
    </row>
    <row r="169" spans="1:9" ht="15" customHeight="1" x14ac:dyDescent="0.3">
      <c r="A169" s="10">
        <v>3</v>
      </c>
      <c r="B169" s="122" t="s">
        <v>150</v>
      </c>
      <c r="C169" s="122"/>
      <c r="D169" s="122"/>
      <c r="E169" s="122"/>
      <c r="F169" s="122"/>
      <c r="G169" s="122"/>
      <c r="H169" s="15">
        <f>I169/$G$178</f>
        <v>0</v>
      </c>
      <c r="I169" s="16">
        <f>I128</f>
        <v>0</v>
      </c>
    </row>
    <row r="170" spans="1:9" ht="15" customHeight="1" x14ac:dyDescent="0.3">
      <c r="A170" s="123" t="s">
        <v>151</v>
      </c>
      <c r="B170" s="123"/>
      <c r="C170" s="123"/>
      <c r="D170" s="123"/>
      <c r="E170" s="123"/>
      <c r="F170" s="123"/>
      <c r="G170" s="123"/>
      <c r="H170" s="37">
        <f>H167+H168+H169</f>
        <v>0</v>
      </c>
      <c r="I170" s="38">
        <f>ROUND(SUM(I167+I168+I169),2)</f>
        <v>0</v>
      </c>
    </row>
    <row r="171" spans="1:9" ht="4.5" customHeight="1" x14ac:dyDescent="0.3"/>
    <row r="172" spans="1:9" ht="11.25" customHeight="1" x14ac:dyDescent="0.3">
      <c r="A172" s="124" t="s">
        <v>113</v>
      </c>
      <c r="B172" s="124"/>
      <c r="C172" s="124"/>
      <c r="D172" s="124"/>
      <c r="E172" s="124"/>
      <c r="F172" s="124"/>
      <c r="G172" s="124"/>
      <c r="H172" s="124"/>
      <c r="I172" s="124"/>
    </row>
    <row r="173" spans="1:9" ht="15" customHeight="1" x14ac:dyDescent="0.3">
      <c r="A173" s="10">
        <v>1</v>
      </c>
      <c r="B173" s="122" t="s">
        <v>152</v>
      </c>
      <c r="C173" s="122"/>
      <c r="D173" s="122"/>
      <c r="E173" s="122"/>
      <c r="F173" s="122"/>
      <c r="G173" s="122"/>
      <c r="H173" s="15">
        <f>I173/$G$178</f>
        <v>5.649898335718051E-2</v>
      </c>
      <c r="I173" s="16">
        <f>I143</f>
        <v>150.05000000000001</v>
      </c>
    </row>
    <row r="174" spans="1:9" ht="15" customHeight="1" x14ac:dyDescent="0.3">
      <c r="A174" s="123" t="s">
        <v>153</v>
      </c>
      <c r="B174" s="123"/>
      <c r="C174" s="123"/>
      <c r="D174" s="123"/>
      <c r="E174" s="123"/>
      <c r="F174" s="123"/>
      <c r="G174" s="123"/>
      <c r="H174" s="37">
        <f>H173</f>
        <v>5.649898335718051E-2</v>
      </c>
      <c r="I174" s="38">
        <f>ROUND(SUM(I143),2)</f>
        <v>150.05000000000001</v>
      </c>
    </row>
    <row r="175" spans="1:9" ht="4.5" customHeight="1" x14ac:dyDescent="0.3"/>
    <row r="176" spans="1:9" ht="11.25" customHeight="1" x14ac:dyDescent="0.3">
      <c r="A176" s="118" t="s">
        <v>143</v>
      </c>
      <c r="B176" s="118"/>
      <c r="C176" s="118"/>
      <c r="D176" s="118"/>
      <c r="E176" s="118"/>
      <c r="F176" s="118"/>
      <c r="G176" s="118"/>
      <c r="H176" s="118"/>
      <c r="I176" s="118"/>
    </row>
    <row r="177" spans="1:9" ht="45" customHeight="1" x14ac:dyDescent="0.3">
      <c r="A177" s="119" t="s">
        <v>154</v>
      </c>
      <c r="B177" s="119"/>
      <c r="C177" s="119"/>
      <c r="D177" s="119"/>
      <c r="E177" s="119"/>
      <c r="F177" s="119"/>
      <c r="G177" s="57" t="s">
        <v>155</v>
      </c>
      <c r="H177" s="57" t="s">
        <v>156</v>
      </c>
      <c r="I177" s="57" t="s">
        <v>157</v>
      </c>
    </row>
    <row r="178" spans="1:9" ht="11.25" customHeight="1" x14ac:dyDescent="0.3">
      <c r="A178" s="120" t="str">
        <f>D5</f>
        <v>Vigilante</v>
      </c>
      <c r="B178" s="120"/>
      <c r="C178" s="120"/>
      <c r="D178" s="120"/>
      <c r="E178" s="120"/>
      <c r="F178" s="120"/>
      <c r="G178" s="58">
        <f>I164+I170+I174</f>
        <v>2655.8</v>
      </c>
      <c r="H178" s="57">
        <v>1</v>
      </c>
      <c r="I178" s="92">
        <f>G178*H178</f>
        <v>2655.8</v>
      </c>
    </row>
    <row r="179" spans="1:9" s="20" customFormat="1" ht="12" customHeight="1" x14ac:dyDescent="0.3">
      <c r="A179" s="121" t="s">
        <v>210</v>
      </c>
      <c r="B179" s="121"/>
      <c r="C179" s="121"/>
      <c r="D179" s="121"/>
      <c r="E179" s="121"/>
      <c r="F179" s="121"/>
      <c r="G179" s="121"/>
      <c r="H179" s="121"/>
      <c r="I179" s="59">
        <f>G178/85</f>
        <v>31.244705882352942</v>
      </c>
    </row>
  </sheetData>
  <mergeCells count="180">
    <mergeCell ref="K124:T126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30"/>
    <mergeCell ref="A13:F13"/>
    <mergeCell ref="A14:F16"/>
    <mergeCell ref="G14:G16"/>
    <mergeCell ref="A17:F19"/>
    <mergeCell ref="G17:G19"/>
    <mergeCell ref="A20:F22"/>
    <mergeCell ref="G20:G22"/>
    <mergeCell ref="B37:G37"/>
    <mergeCell ref="B38:G38"/>
    <mergeCell ref="B39:G39"/>
    <mergeCell ref="B40:G40"/>
    <mergeCell ref="B41:G41"/>
    <mergeCell ref="B42:G42"/>
    <mergeCell ref="G29:G30"/>
    <mergeCell ref="A31:F32"/>
    <mergeCell ref="G31:G32"/>
    <mergeCell ref="A34:I34"/>
    <mergeCell ref="B35:G35"/>
    <mergeCell ref="B36:G36"/>
    <mergeCell ref="L49:Q51"/>
    <mergeCell ref="B50:G50"/>
    <mergeCell ref="B51:G51"/>
    <mergeCell ref="B52:G52"/>
    <mergeCell ref="B53:G53"/>
    <mergeCell ref="B54:G54"/>
    <mergeCell ref="B43:G43"/>
    <mergeCell ref="B44:G44"/>
    <mergeCell ref="A45:G45"/>
    <mergeCell ref="B47:G47"/>
    <mergeCell ref="B48:G48"/>
    <mergeCell ref="B49:G49"/>
    <mergeCell ref="B61:G61"/>
    <mergeCell ref="B62:G62"/>
    <mergeCell ref="B63:G63"/>
    <mergeCell ref="B64:G64"/>
    <mergeCell ref="B65:G65"/>
    <mergeCell ref="B66:G66"/>
    <mergeCell ref="B55:G55"/>
    <mergeCell ref="A56:G56"/>
    <mergeCell ref="A57:I57"/>
    <mergeCell ref="A58:I58"/>
    <mergeCell ref="B59:G59"/>
    <mergeCell ref="B60:G60"/>
    <mergeCell ref="B73:G73"/>
    <mergeCell ref="B74:G74"/>
    <mergeCell ref="B75:G75"/>
    <mergeCell ref="B76:G76"/>
    <mergeCell ref="A77:G77"/>
    <mergeCell ref="B79:G79"/>
    <mergeCell ref="A67:G67"/>
    <mergeCell ref="B68:I68"/>
    <mergeCell ref="B69:I69"/>
    <mergeCell ref="B70:G70"/>
    <mergeCell ref="B71:G71"/>
    <mergeCell ref="B72:G72"/>
    <mergeCell ref="B88:G88"/>
    <mergeCell ref="B89:G89"/>
    <mergeCell ref="B90:G90"/>
    <mergeCell ref="B91:G91"/>
    <mergeCell ref="A92:G92"/>
    <mergeCell ref="B93:G93"/>
    <mergeCell ref="B80:G80"/>
    <mergeCell ref="B81:G81"/>
    <mergeCell ref="A82:G82"/>
    <mergeCell ref="A84:G84"/>
    <mergeCell ref="B86:G86"/>
    <mergeCell ref="B87:G87"/>
    <mergeCell ref="K112:Q112"/>
    <mergeCell ref="B112:G112"/>
    <mergeCell ref="A102:I102"/>
    <mergeCell ref="A103:B103"/>
    <mergeCell ref="A104:B104"/>
    <mergeCell ref="A106:G106"/>
    <mergeCell ref="A108:I108"/>
    <mergeCell ref="B109:G109"/>
    <mergeCell ref="A94:I94"/>
    <mergeCell ref="A95:B95"/>
    <mergeCell ref="A96:B96"/>
    <mergeCell ref="A98:I98"/>
    <mergeCell ref="A99:B99"/>
    <mergeCell ref="A100:B100"/>
    <mergeCell ref="B113:G113"/>
    <mergeCell ref="A114:G114"/>
    <mergeCell ref="B115:I115"/>
    <mergeCell ref="A117:E117"/>
    <mergeCell ref="A118:B118"/>
    <mergeCell ref="A119:B119"/>
    <mergeCell ref="B110:G110"/>
    <mergeCell ref="B111:G111"/>
    <mergeCell ref="B127:G127"/>
    <mergeCell ref="A128:G128"/>
    <mergeCell ref="A130:E130"/>
    <mergeCell ref="A131:B131"/>
    <mergeCell ref="A132:B132"/>
    <mergeCell ref="A134:G134"/>
    <mergeCell ref="B120:I120"/>
    <mergeCell ref="B121:G121"/>
    <mergeCell ref="B122:G122"/>
    <mergeCell ref="B123:G123"/>
    <mergeCell ref="A124:G124"/>
    <mergeCell ref="B126:G126"/>
    <mergeCell ref="B142:G142"/>
    <mergeCell ref="A143:G143"/>
    <mergeCell ref="B144:I144"/>
    <mergeCell ref="B145:I145"/>
    <mergeCell ref="A146:I146"/>
    <mergeCell ref="A147:B147"/>
    <mergeCell ref="D147:E147"/>
    <mergeCell ref="H147:I147"/>
    <mergeCell ref="A136:I136"/>
    <mergeCell ref="B137:G137"/>
    <mergeCell ref="B138:G138"/>
    <mergeCell ref="B139:G139"/>
    <mergeCell ref="B140:G140"/>
    <mergeCell ref="B141:G141"/>
    <mergeCell ref="A151:B151"/>
    <mergeCell ref="H151:I151"/>
    <mergeCell ref="A152:A153"/>
    <mergeCell ref="B152:E153"/>
    <mergeCell ref="H152:I152"/>
    <mergeCell ref="H153:I153"/>
    <mergeCell ref="A148:B148"/>
    <mergeCell ref="D148:E148"/>
    <mergeCell ref="H148:I148"/>
    <mergeCell ref="A149:B149"/>
    <mergeCell ref="H149:I149"/>
    <mergeCell ref="A150:B150"/>
    <mergeCell ref="H150:I150"/>
    <mergeCell ref="B161:G161"/>
    <mergeCell ref="B162:G162"/>
    <mergeCell ref="B163:G163"/>
    <mergeCell ref="A164:G164"/>
    <mergeCell ref="A166:I166"/>
    <mergeCell ref="B167:G167"/>
    <mergeCell ref="A154:I154"/>
    <mergeCell ref="B155:I155"/>
    <mergeCell ref="B156:I156"/>
    <mergeCell ref="A157:G157"/>
    <mergeCell ref="A159:I159"/>
    <mergeCell ref="A160:I160"/>
    <mergeCell ref="A176:I176"/>
    <mergeCell ref="A177:F177"/>
    <mergeCell ref="A178:F178"/>
    <mergeCell ref="A179:H179"/>
    <mergeCell ref="B168:G168"/>
    <mergeCell ref="B169:G169"/>
    <mergeCell ref="A170:G170"/>
    <mergeCell ref="A172:I172"/>
    <mergeCell ref="B173:G173"/>
    <mergeCell ref="A174:G17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3" fitToHeight="3" orientation="portrait" r:id="rId1"/>
  <ignoredErrors>
    <ignoredError sqref="H13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87AF-3882-41BE-BA79-83D7D8082BF5}">
  <sheetPr>
    <tabColor rgb="FF00B050"/>
    <pageSetUpPr fitToPage="1"/>
  </sheetPr>
  <dimension ref="B1:EW164"/>
  <sheetViews>
    <sheetView workbookViewId="0">
      <selection activeCell="B2" sqref="B2:H3"/>
    </sheetView>
  </sheetViews>
  <sheetFormatPr defaultRowHeight="14.4" x14ac:dyDescent="0.3"/>
  <cols>
    <col min="1" max="1" width="1.44140625" customWidth="1"/>
    <col min="2" max="2" width="7.44140625" customWidth="1"/>
    <col min="3" max="3" width="37.21875" customWidth="1"/>
    <col min="4" max="5" width="13.6640625" style="63" customWidth="1"/>
    <col min="6" max="6" width="13.109375" customWidth="1"/>
    <col min="7" max="7" width="11.44140625" customWidth="1"/>
    <col min="8" max="8" width="14.5546875" style="64" customWidth="1"/>
    <col min="9" max="153" width="9.109375" style="64"/>
  </cols>
  <sheetData>
    <row r="1" spans="2:153" ht="9.75" customHeight="1" x14ac:dyDescent="0.3"/>
    <row r="2" spans="2:153" ht="32.25" customHeight="1" x14ac:dyDescent="0.3">
      <c r="B2" s="192" t="s">
        <v>209</v>
      </c>
      <c r="C2" s="193"/>
      <c r="D2" s="193"/>
      <c r="E2" s="193"/>
      <c r="F2" s="193"/>
      <c r="G2" s="193"/>
      <c r="H2" s="194"/>
    </row>
    <row r="3" spans="2:153" x14ac:dyDescent="0.3">
      <c r="B3" s="195"/>
      <c r="C3" s="196"/>
      <c r="D3" s="196"/>
      <c r="E3" s="196"/>
      <c r="F3" s="196"/>
      <c r="G3" s="196"/>
      <c r="H3" s="197"/>
    </row>
    <row r="4" spans="2:153" s="62" customFormat="1" ht="15" customHeight="1" x14ac:dyDescent="0.3">
      <c r="B4" s="198" t="s">
        <v>178</v>
      </c>
      <c r="C4" s="198" t="s">
        <v>179</v>
      </c>
      <c r="D4" s="198" t="s">
        <v>180</v>
      </c>
      <c r="E4" s="198" t="s">
        <v>194</v>
      </c>
      <c r="F4" s="198" t="s">
        <v>181</v>
      </c>
      <c r="G4" s="198" t="s">
        <v>195</v>
      </c>
      <c r="H4" s="198" t="s">
        <v>181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</row>
    <row r="5" spans="2:153" s="62" customFormat="1" x14ac:dyDescent="0.3">
      <c r="B5" s="198"/>
      <c r="C5" s="198"/>
      <c r="D5" s="198"/>
      <c r="E5" s="198"/>
      <c r="F5" s="198"/>
      <c r="G5" s="198"/>
      <c r="H5" s="198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</row>
    <row r="6" spans="2:153" s="62" customFormat="1" x14ac:dyDescent="0.3">
      <c r="B6" s="198"/>
      <c r="C6" s="198"/>
      <c r="D6" s="198"/>
      <c r="E6" s="198"/>
      <c r="F6" s="198"/>
      <c r="G6" s="198"/>
      <c r="H6" s="198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</row>
    <row r="7" spans="2:153" ht="3.75" customHeight="1" x14ac:dyDescent="0.3">
      <c r="D7"/>
      <c r="E7"/>
      <c r="H7" s="62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</row>
    <row r="8" spans="2:153" s="67" customFormat="1" x14ac:dyDescent="0.3">
      <c r="B8"/>
      <c r="C8"/>
      <c r="D8"/>
      <c r="E8"/>
      <c r="F8" s="77" t="s">
        <v>182</v>
      </c>
      <c r="G8" s="77" t="s">
        <v>196</v>
      </c>
      <c r="H8" s="77" t="s">
        <v>192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</row>
    <row r="9" spans="2:153" ht="3.75" customHeight="1" x14ac:dyDescent="0.3">
      <c r="D9"/>
      <c r="E9"/>
      <c r="H9" s="62"/>
    </row>
    <row r="10" spans="2:153" s="64" customFormat="1" x14ac:dyDescent="0.3">
      <c r="B10" s="68">
        <v>1</v>
      </c>
      <c r="C10" s="70" t="s">
        <v>183</v>
      </c>
      <c r="D10" s="71" t="s">
        <v>191</v>
      </c>
      <c r="E10" s="71">
        <v>1</v>
      </c>
      <c r="F10" s="98"/>
      <c r="G10" s="75">
        <v>30</v>
      </c>
      <c r="H10" s="76">
        <f>(F10*E10)/G10</f>
        <v>0</v>
      </c>
    </row>
    <row r="11" spans="2:153" s="64" customFormat="1" x14ac:dyDescent="0.3">
      <c r="B11" s="68">
        <v>2</v>
      </c>
      <c r="C11" s="70" t="s">
        <v>193</v>
      </c>
      <c r="D11" s="71" t="s">
        <v>191</v>
      </c>
      <c r="E11" s="71">
        <v>1</v>
      </c>
      <c r="F11" s="98"/>
      <c r="G11" s="75">
        <v>30</v>
      </c>
      <c r="H11" s="76">
        <f>(F11*E11)/G11</f>
        <v>0</v>
      </c>
    </row>
    <row r="12" spans="2:153" s="113" customFormat="1" x14ac:dyDescent="0.3">
      <c r="B12" s="68">
        <v>3</v>
      </c>
      <c r="C12" s="70" t="s">
        <v>200</v>
      </c>
      <c r="D12" s="71" t="s">
        <v>191</v>
      </c>
      <c r="E12" s="71">
        <v>1</v>
      </c>
      <c r="F12" s="98"/>
      <c r="G12" s="75">
        <v>12</v>
      </c>
      <c r="H12" s="76">
        <f t="shared" ref="H12" si="0">(F12*E12)/G12</f>
        <v>0</v>
      </c>
    </row>
    <row r="13" spans="2:153" s="113" customFormat="1" x14ac:dyDescent="0.3">
      <c r="B13" s="68">
        <v>4</v>
      </c>
      <c r="C13" s="70" t="s">
        <v>184</v>
      </c>
      <c r="D13" s="71" t="s">
        <v>191</v>
      </c>
      <c r="E13" s="71">
        <v>2</v>
      </c>
      <c r="F13" s="98"/>
      <c r="G13" s="75">
        <v>6</v>
      </c>
      <c r="H13" s="76">
        <f t="shared" ref="H13:H16" si="1">(F13*E13)/G13</f>
        <v>0</v>
      </c>
    </row>
    <row r="14" spans="2:153" s="113" customFormat="1" x14ac:dyDescent="0.3">
      <c r="B14" s="68">
        <v>5</v>
      </c>
      <c r="C14" s="70" t="s">
        <v>185</v>
      </c>
      <c r="D14" s="71" t="s">
        <v>191</v>
      </c>
      <c r="E14" s="71">
        <v>2</v>
      </c>
      <c r="F14" s="98"/>
      <c r="G14" s="75">
        <v>6</v>
      </c>
      <c r="H14" s="76">
        <f t="shared" si="1"/>
        <v>0</v>
      </c>
    </row>
    <row r="15" spans="2:153" s="113" customFormat="1" x14ac:dyDescent="0.3">
      <c r="B15" s="68">
        <v>6</v>
      </c>
      <c r="C15" s="70" t="s">
        <v>186</v>
      </c>
      <c r="D15" s="71" t="s">
        <v>191</v>
      </c>
      <c r="E15" s="71">
        <v>2</v>
      </c>
      <c r="F15" s="98"/>
      <c r="G15" s="75">
        <v>6</v>
      </c>
      <c r="H15" s="76">
        <f t="shared" si="1"/>
        <v>0</v>
      </c>
    </row>
    <row r="16" spans="2:153" s="113" customFormat="1" x14ac:dyDescent="0.3">
      <c r="B16" s="68">
        <v>7</v>
      </c>
      <c r="C16" s="70" t="s">
        <v>187</v>
      </c>
      <c r="D16" s="71" t="s">
        <v>191</v>
      </c>
      <c r="E16" s="71">
        <v>1</v>
      </c>
      <c r="F16" s="98"/>
      <c r="G16" s="75">
        <v>12</v>
      </c>
      <c r="H16" s="76">
        <f t="shared" si="1"/>
        <v>0</v>
      </c>
    </row>
    <row r="17" spans="2:8" s="113" customFormat="1" ht="13.8" customHeight="1" x14ac:dyDescent="0.3">
      <c r="B17" s="68">
        <v>8</v>
      </c>
      <c r="C17" s="70" t="s">
        <v>216</v>
      </c>
      <c r="D17" s="71" t="s">
        <v>215</v>
      </c>
      <c r="E17" s="71">
        <v>2</v>
      </c>
      <c r="F17" s="98"/>
      <c r="G17" s="75">
        <v>12</v>
      </c>
      <c r="H17" s="76">
        <f t="shared" ref="H17:H18" si="2">(F17*E17)/G17</f>
        <v>0</v>
      </c>
    </row>
    <row r="18" spans="2:8" s="113" customFormat="1" x14ac:dyDescent="0.3">
      <c r="B18" s="68">
        <v>9</v>
      </c>
      <c r="C18" s="70" t="s">
        <v>199</v>
      </c>
      <c r="D18" s="71" t="s">
        <v>191</v>
      </c>
      <c r="E18" s="71">
        <v>1</v>
      </c>
      <c r="F18" s="98"/>
      <c r="G18" s="75">
        <v>12</v>
      </c>
      <c r="H18" s="76">
        <f t="shared" si="2"/>
        <v>0</v>
      </c>
    </row>
    <row r="19" spans="2:8" s="113" customFormat="1" x14ac:dyDescent="0.3">
      <c r="B19" s="68">
        <v>10</v>
      </c>
      <c r="C19" s="102" t="s">
        <v>219</v>
      </c>
      <c r="D19" s="71" t="s">
        <v>191</v>
      </c>
      <c r="E19" s="71">
        <v>1</v>
      </c>
      <c r="F19" s="98"/>
      <c r="G19" s="75">
        <v>12</v>
      </c>
      <c r="H19" s="76">
        <f t="shared" ref="H19" si="3">(F19*E19)/G19</f>
        <v>0</v>
      </c>
    </row>
    <row r="20" spans="2:8" s="64" customFormat="1" x14ac:dyDescent="0.3">
      <c r="B20" s="189" t="s">
        <v>197</v>
      </c>
      <c r="C20" s="190"/>
      <c r="D20" s="190"/>
      <c r="E20" s="190"/>
      <c r="F20" s="190"/>
      <c r="G20" s="191"/>
      <c r="H20" s="78">
        <f>SUM(H10:H19)</f>
        <v>0</v>
      </c>
    </row>
    <row r="21" spans="2:8" s="64" customFormat="1" x14ac:dyDescent="0.3">
      <c r="D21" s="73"/>
      <c r="E21" s="73"/>
    </row>
    <row r="22" spans="2:8" s="64" customFormat="1" x14ac:dyDescent="0.3">
      <c r="D22" s="73"/>
      <c r="E22" s="73"/>
    </row>
    <row r="23" spans="2:8" s="64" customFormat="1" x14ac:dyDescent="0.3">
      <c r="D23" s="73"/>
      <c r="E23" s="73"/>
    </row>
    <row r="24" spans="2:8" s="64" customFormat="1" x14ac:dyDescent="0.3">
      <c r="D24" s="73"/>
      <c r="E24" s="73"/>
    </row>
    <row r="25" spans="2:8" s="64" customFormat="1" x14ac:dyDescent="0.3">
      <c r="D25" s="73"/>
      <c r="E25" s="73"/>
    </row>
    <row r="26" spans="2:8" s="64" customFormat="1" x14ac:dyDescent="0.3">
      <c r="D26" s="73"/>
      <c r="E26" s="73"/>
    </row>
    <row r="27" spans="2:8" s="64" customFormat="1" x14ac:dyDescent="0.3">
      <c r="D27" s="73"/>
      <c r="E27" s="73"/>
    </row>
    <row r="28" spans="2:8" s="64" customFormat="1" x14ac:dyDescent="0.3">
      <c r="D28" s="73"/>
      <c r="E28" s="73"/>
    </row>
    <row r="29" spans="2:8" s="64" customFormat="1" x14ac:dyDescent="0.3">
      <c r="D29" s="73"/>
      <c r="E29" s="73"/>
    </row>
    <row r="30" spans="2:8" s="64" customFormat="1" x14ac:dyDescent="0.3">
      <c r="D30" s="73"/>
      <c r="E30" s="73"/>
    </row>
    <row r="31" spans="2:8" s="64" customFormat="1" x14ac:dyDescent="0.3">
      <c r="D31" s="73"/>
      <c r="E31" s="73"/>
    </row>
    <row r="32" spans="2:8" s="64" customFormat="1" x14ac:dyDescent="0.3">
      <c r="D32" s="73"/>
      <c r="E32" s="73"/>
    </row>
    <row r="33" spans="4:5" s="64" customFormat="1" x14ac:dyDescent="0.3">
      <c r="D33" s="73"/>
      <c r="E33" s="73"/>
    </row>
    <row r="34" spans="4:5" s="64" customFormat="1" x14ac:dyDescent="0.3">
      <c r="D34" s="73"/>
      <c r="E34" s="73"/>
    </row>
    <row r="35" spans="4:5" s="64" customFormat="1" x14ac:dyDescent="0.3">
      <c r="D35" s="73"/>
      <c r="E35" s="73"/>
    </row>
    <row r="36" spans="4:5" s="64" customFormat="1" x14ac:dyDescent="0.3">
      <c r="D36" s="73"/>
      <c r="E36" s="73"/>
    </row>
    <row r="37" spans="4:5" s="64" customFormat="1" x14ac:dyDescent="0.3">
      <c r="D37" s="73"/>
      <c r="E37" s="73"/>
    </row>
    <row r="38" spans="4:5" s="64" customFormat="1" x14ac:dyDescent="0.3">
      <c r="D38" s="73"/>
      <c r="E38" s="73"/>
    </row>
    <row r="39" spans="4:5" s="64" customFormat="1" x14ac:dyDescent="0.3">
      <c r="D39" s="73"/>
      <c r="E39" s="73"/>
    </row>
    <row r="40" spans="4:5" s="64" customFormat="1" x14ac:dyDescent="0.3">
      <c r="D40" s="73"/>
      <c r="E40" s="73"/>
    </row>
    <row r="41" spans="4:5" s="64" customFormat="1" x14ac:dyDescent="0.3">
      <c r="D41" s="73"/>
      <c r="E41" s="73"/>
    </row>
    <row r="42" spans="4:5" s="64" customFormat="1" x14ac:dyDescent="0.3">
      <c r="D42" s="73"/>
      <c r="E42" s="73"/>
    </row>
    <row r="43" spans="4:5" s="64" customFormat="1" x14ac:dyDescent="0.3">
      <c r="D43" s="73"/>
      <c r="E43" s="73"/>
    </row>
    <row r="44" spans="4:5" s="64" customFormat="1" x14ac:dyDescent="0.3">
      <c r="D44" s="73"/>
      <c r="E44" s="73"/>
    </row>
    <row r="45" spans="4:5" s="64" customFormat="1" x14ac:dyDescent="0.3">
      <c r="D45" s="73"/>
      <c r="E45" s="73"/>
    </row>
    <row r="46" spans="4:5" s="64" customFormat="1" x14ac:dyDescent="0.3">
      <c r="D46" s="73"/>
      <c r="E46" s="73"/>
    </row>
    <row r="47" spans="4:5" s="64" customFormat="1" x14ac:dyDescent="0.3">
      <c r="D47" s="73"/>
      <c r="E47" s="73"/>
    </row>
    <row r="48" spans="4:5" s="64" customFormat="1" x14ac:dyDescent="0.3">
      <c r="D48" s="73"/>
      <c r="E48" s="73"/>
    </row>
    <row r="49" spans="4:5" s="64" customFormat="1" x14ac:dyDescent="0.3">
      <c r="D49" s="73"/>
      <c r="E49" s="73"/>
    </row>
    <row r="50" spans="4:5" s="64" customFormat="1" x14ac:dyDescent="0.3">
      <c r="D50" s="73"/>
      <c r="E50" s="73"/>
    </row>
    <row r="51" spans="4:5" s="64" customFormat="1" x14ac:dyDescent="0.3">
      <c r="D51" s="73"/>
      <c r="E51" s="73"/>
    </row>
    <row r="52" spans="4:5" s="64" customFormat="1" x14ac:dyDescent="0.3">
      <c r="D52" s="73"/>
      <c r="E52" s="73"/>
    </row>
    <row r="53" spans="4:5" s="64" customFormat="1" x14ac:dyDescent="0.3">
      <c r="D53" s="73"/>
      <c r="E53" s="73"/>
    </row>
    <row r="54" spans="4:5" s="64" customFormat="1" x14ac:dyDescent="0.3">
      <c r="D54" s="73"/>
      <c r="E54" s="73"/>
    </row>
    <row r="55" spans="4:5" s="64" customFormat="1" x14ac:dyDescent="0.3">
      <c r="D55" s="73"/>
      <c r="E55" s="73"/>
    </row>
    <row r="56" spans="4:5" s="64" customFormat="1" x14ac:dyDescent="0.3">
      <c r="D56" s="73"/>
      <c r="E56" s="73"/>
    </row>
    <row r="57" spans="4:5" s="64" customFormat="1" x14ac:dyDescent="0.3">
      <c r="D57" s="73"/>
      <c r="E57" s="73"/>
    </row>
    <row r="58" spans="4:5" s="64" customFormat="1" x14ac:dyDescent="0.3">
      <c r="D58" s="73"/>
      <c r="E58" s="73"/>
    </row>
    <row r="59" spans="4:5" s="64" customFormat="1" x14ac:dyDescent="0.3">
      <c r="D59" s="73"/>
      <c r="E59" s="73"/>
    </row>
    <row r="60" spans="4:5" s="64" customFormat="1" x14ac:dyDescent="0.3">
      <c r="D60" s="73"/>
      <c r="E60" s="73"/>
    </row>
    <row r="61" spans="4:5" s="64" customFormat="1" x14ac:dyDescent="0.3">
      <c r="D61" s="73"/>
      <c r="E61" s="73"/>
    </row>
    <row r="62" spans="4:5" s="64" customFormat="1" x14ac:dyDescent="0.3">
      <c r="D62" s="73"/>
      <c r="E62" s="73"/>
    </row>
    <row r="63" spans="4:5" s="64" customFormat="1" x14ac:dyDescent="0.3">
      <c r="D63" s="73"/>
      <c r="E63" s="73"/>
    </row>
    <row r="64" spans="4:5" s="64" customFormat="1" x14ac:dyDescent="0.3">
      <c r="D64" s="73"/>
      <c r="E64" s="73"/>
    </row>
    <row r="65" spans="4:5" s="64" customFormat="1" x14ac:dyDescent="0.3">
      <c r="D65" s="73"/>
      <c r="E65" s="73"/>
    </row>
    <row r="66" spans="4:5" s="64" customFormat="1" x14ac:dyDescent="0.3">
      <c r="D66" s="73"/>
      <c r="E66" s="73"/>
    </row>
    <row r="67" spans="4:5" s="64" customFormat="1" x14ac:dyDescent="0.3">
      <c r="D67" s="73"/>
      <c r="E67" s="73"/>
    </row>
    <row r="68" spans="4:5" s="64" customFormat="1" x14ac:dyDescent="0.3">
      <c r="D68" s="73"/>
      <c r="E68" s="73"/>
    </row>
    <row r="69" spans="4:5" s="64" customFormat="1" x14ac:dyDescent="0.3">
      <c r="D69" s="73"/>
      <c r="E69" s="73"/>
    </row>
    <row r="70" spans="4:5" s="64" customFormat="1" x14ac:dyDescent="0.3">
      <c r="D70" s="73"/>
      <c r="E70" s="73"/>
    </row>
    <row r="71" spans="4:5" s="64" customFormat="1" x14ac:dyDescent="0.3">
      <c r="D71" s="73"/>
      <c r="E71" s="73"/>
    </row>
    <row r="72" spans="4:5" s="64" customFormat="1" x14ac:dyDescent="0.3">
      <c r="D72" s="73"/>
      <c r="E72" s="73"/>
    </row>
    <row r="73" spans="4:5" s="64" customFormat="1" x14ac:dyDescent="0.3">
      <c r="D73" s="73"/>
      <c r="E73" s="73"/>
    </row>
    <row r="74" spans="4:5" s="64" customFormat="1" x14ac:dyDescent="0.3">
      <c r="D74" s="73"/>
      <c r="E74" s="73"/>
    </row>
    <row r="75" spans="4:5" s="64" customFormat="1" x14ac:dyDescent="0.3">
      <c r="D75" s="73"/>
      <c r="E75" s="73"/>
    </row>
    <row r="76" spans="4:5" s="64" customFormat="1" x14ac:dyDescent="0.3">
      <c r="D76" s="73"/>
      <c r="E76" s="73"/>
    </row>
    <row r="77" spans="4:5" s="64" customFormat="1" x14ac:dyDescent="0.3">
      <c r="D77" s="73"/>
      <c r="E77" s="73"/>
    </row>
    <row r="78" spans="4:5" s="64" customFormat="1" x14ac:dyDescent="0.3">
      <c r="D78" s="73"/>
      <c r="E78" s="73"/>
    </row>
    <row r="79" spans="4:5" s="64" customFormat="1" x14ac:dyDescent="0.3">
      <c r="D79" s="73"/>
      <c r="E79" s="73"/>
    </row>
    <row r="80" spans="4:5" s="64" customFormat="1" x14ac:dyDescent="0.3">
      <c r="D80" s="73"/>
      <c r="E80" s="73"/>
    </row>
    <row r="81" spans="4:5" s="64" customFormat="1" x14ac:dyDescent="0.3">
      <c r="D81" s="73"/>
      <c r="E81" s="73"/>
    </row>
    <row r="82" spans="4:5" s="64" customFormat="1" x14ac:dyDescent="0.3">
      <c r="D82" s="73"/>
      <c r="E82" s="73"/>
    </row>
    <row r="83" spans="4:5" s="64" customFormat="1" x14ac:dyDescent="0.3">
      <c r="D83" s="73"/>
      <c r="E83" s="73"/>
    </row>
    <row r="84" spans="4:5" s="64" customFormat="1" x14ac:dyDescent="0.3">
      <c r="D84" s="73"/>
      <c r="E84" s="73"/>
    </row>
    <row r="85" spans="4:5" s="64" customFormat="1" x14ac:dyDescent="0.3">
      <c r="D85" s="73"/>
      <c r="E85" s="73"/>
    </row>
    <row r="86" spans="4:5" s="64" customFormat="1" x14ac:dyDescent="0.3">
      <c r="D86" s="73"/>
      <c r="E86" s="73"/>
    </row>
    <row r="87" spans="4:5" s="64" customFormat="1" x14ac:dyDescent="0.3">
      <c r="D87" s="73"/>
      <c r="E87" s="73"/>
    </row>
    <row r="88" spans="4:5" s="64" customFormat="1" x14ac:dyDescent="0.3">
      <c r="D88" s="73"/>
      <c r="E88" s="73"/>
    </row>
    <row r="89" spans="4:5" s="64" customFormat="1" x14ac:dyDescent="0.3">
      <c r="D89" s="73"/>
      <c r="E89" s="73"/>
    </row>
    <row r="90" spans="4:5" s="64" customFormat="1" x14ac:dyDescent="0.3">
      <c r="D90" s="73"/>
      <c r="E90" s="73"/>
    </row>
    <row r="91" spans="4:5" s="64" customFormat="1" x14ac:dyDescent="0.3">
      <c r="D91" s="73"/>
      <c r="E91" s="73"/>
    </row>
    <row r="92" spans="4:5" s="64" customFormat="1" x14ac:dyDescent="0.3">
      <c r="D92" s="73"/>
      <c r="E92" s="73"/>
    </row>
    <row r="93" spans="4:5" s="64" customFormat="1" x14ac:dyDescent="0.3">
      <c r="D93" s="73"/>
      <c r="E93" s="73"/>
    </row>
    <row r="94" spans="4:5" s="64" customFormat="1" x14ac:dyDescent="0.3">
      <c r="D94" s="73"/>
      <c r="E94" s="73"/>
    </row>
    <row r="95" spans="4:5" s="64" customFormat="1" x14ac:dyDescent="0.3">
      <c r="D95" s="73"/>
      <c r="E95" s="73"/>
    </row>
    <row r="96" spans="4:5" s="64" customFormat="1" x14ac:dyDescent="0.3">
      <c r="D96" s="73"/>
      <c r="E96" s="73"/>
    </row>
    <row r="97" spans="4:5" s="64" customFormat="1" x14ac:dyDescent="0.3">
      <c r="D97" s="73"/>
      <c r="E97" s="73"/>
    </row>
    <row r="98" spans="4:5" s="64" customFormat="1" x14ac:dyDescent="0.3">
      <c r="D98" s="73"/>
      <c r="E98" s="73"/>
    </row>
    <row r="99" spans="4:5" s="64" customFormat="1" x14ac:dyDescent="0.3">
      <c r="D99" s="73"/>
      <c r="E99" s="73"/>
    </row>
    <row r="100" spans="4:5" s="64" customFormat="1" x14ac:dyDescent="0.3">
      <c r="D100" s="73"/>
      <c r="E100" s="73"/>
    </row>
    <row r="101" spans="4:5" s="64" customFormat="1" x14ac:dyDescent="0.3">
      <c r="D101" s="73"/>
      <c r="E101" s="73"/>
    </row>
    <row r="102" spans="4:5" s="64" customFormat="1" x14ac:dyDescent="0.3">
      <c r="D102" s="73"/>
      <c r="E102" s="73"/>
    </row>
    <row r="103" spans="4:5" s="64" customFormat="1" x14ac:dyDescent="0.3">
      <c r="D103" s="73"/>
      <c r="E103" s="73"/>
    </row>
    <row r="104" spans="4:5" s="64" customFormat="1" x14ac:dyDescent="0.3">
      <c r="D104" s="73"/>
      <c r="E104" s="73"/>
    </row>
    <row r="105" spans="4:5" s="64" customFormat="1" x14ac:dyDescent="0.3">
      <c r="D105" s="73"/>
      <c r="E105" s="73"/>
    </row>
    <row r="106" spans="4:5" s="64" customFormat="1" x14ac:dyDescent="0.3">
      <c r="D106" s="73"/>
      <c r="E106" s="73"/>
    </row>
    <row r="107" spans="4:5" s="64" customFormat="1" x14ac:dyDescent="0.3">
      <c r="D107" s="73"/>
      <c r="E107" s="73"/>
    </row>
    <row r="108" spans="4:5" s="64" customFormat="1" x14ac:dyDescent="0.3">
      <c r="D108" s="73"/>
      <c r="E108" s="73"/>
    </row>
    <row r="109" spans="4:5" s="64" customFormat="1" x14ac:dyDescent="0.3">
      <c r="D109" s="73"/>
      <c r="E109" s="73"/>
    </row>
    <row r="110" spans="4:5" s="64" customFormat="1" x14ac:dyDescent="0.3">
      <c r="D110" s="73"/>
      <c r="E110" s="73"/>
    </row>
    <row r="111" spans="4:5" s="64" customFormat="1" x14ac:dyDescent="0.3">
      <c r="D111" s="73"/>
      <c r="E111" s="73"/>
    </row>
    <row r="112" spans="4:5" s="64" customFormat="1" x14ac:dyDescent="0.3">
      <c r="D112" s="73"/>
      <c r="E112" s="73"/>
    </row>
    <row r="113" spans="4:5" s="64" customFormat="1" x14ac:dyDescent="0.3">
      <c r="D113" s="73"/>
      <c r="E113" s="73"/>
    </row>
    <row r="114" spans="4:5" s="64" customFormat="1" x14ac:dyDescent="0.3">
      <c r="D114" s="73"/>
      <c r="E114" s="73"/>
    </row>
    <row r="115" spans="4:5" s="64" customFormat="1" x14ac:dyDescent="0.3">
      <c r="D115" s="73"/>
      <c r="E115" s="73"/>
    </row>
    <row r="116" spans="4:5" s="64" customFormat="1" x14ac:dyDescent="0.3">
      <c r="D116" s="73"/>
      <c r="E116" s="73"/>
    </row>
    <row r="117" spans="4:5" s="64" customFormat="1" x14ac:dyDescent="0.3">
      <c r="D117" s="73"/>
      <c r="E117" s="73"/>
    </row>
    <row r="118" spans="4:5" s="64" customFormat="1" x14ac:dyDescent="0.3">
      <c r="D118" s="73"/>
      <c r="E118" s="73"/>
    </row>
    <row r="119" spans="4:5" s="64" customFormat="1" x14ac:dyDescent="0.3">
      <c r="D119" s="73"/>
      <c r="E119" s="73"/>
    </row>
    <row r="120" spans="4:5" s="64" customFormat="1" x14ac:dyDescent="0.3">
      <c r="D120" s="73"/>
      <c r="E120" s="73"/>
    </row>
    <row r="121" spans="4:5" s="64" customFormat="1" x14ac:dyDescent="0.3">
      <c r="D121" s="73"/>
      <c r="E121" s="73"/>
    </row>
    <row r="122" spans="4:5" s="64" customFormat="1" x14ac:dyDescent="0.3">
      <c r="D122" s="73"/>
      <c r="E122" s="73"/>
    </row>
    <row r="123" spans="4:5" s="64" customFormat="1" x14ac:dyDescent="0.3">
      <c r="D123" s="73"/>
      <c r="E123" s="73"/>
    </row>
    <row r="124" spans="4:5" s="64" customFormat="1" x14ac:dyDescent="0.3">
      <c r="D124" s="73"/>
      <c r="E124" s="73"/>
    </row>
    <row r="125" spans="4:5" s="64" customFormat="1" x14ac:dyDescent="0.3">
      <c r="D125" s="73"/>
      <c r="E125" s="73"/>
    </row>
    <row r="126" spans="4:5" s="64" customFormat="1" x14ac:dyDescent="0.3">
      <c r="D126" s="73"/>
      <c r="E126" s="73"/>
    </row>
    <row r="127" spans="4:5" s="64" customFormat="1" x14ac:dyDescent="0.3">
      <c r="D127" s="73"/>
      <c r="E127" s="73"/>
    </row>
    <row r="128" spans="4:5" s="64" customFormat="1" x14ac:dyDescent="0.3">
      <c r="D128" s="73"/>
      <c r="E128" s="73"/>
    </row>
    <row r="129" spans="4:5" s="64" customFormat="1" x14ac:dyDescent="0.3">
      <c r="D129" s="73"/>
      <c r="E129" s="73"/>
    </row>
    <row r="130" spans="4:5" s="64" customFormat="1" x14ac:dyDescent="0.3">
      <c r="D130" s="73"/>
      <c r="E130" s="73"/>
    </row>
    <row r="131" spans="4:5" s="64" customFormat="1" x14ac:dyDescent="0.3">
      <c r="D131" s="73"/>
      <c r="E131" s="73"/>
    </row>
    <row r="132" spans="4:5" s="64" customFormat="1" x14ac:dyDescent="0.3">
      <c r="D132" s="73"/>
      <c r="E132" s="73"/>
    </row>
    <row r="133" spans="4:5" s="64" customFormat="1" x14ac:dyDescent="0.3">
      <c r="D133" s="73"/>
      <c r="E133" s="73"/>
    </row>
    <row r="134" spans="4:5" s="64" customFormat="1" x14ac:dyDescent="0.3">
      <c r="D134" s="73"/>
      <c r="E134" s="73"/>
    </row>
    <row r="135" spans="4:5" s="64" customFormat="1" x14ac:dyDescent="0.3">
      <c r="D135" s="73"/>
      <c r="E135" s="73"/>
    </row>
    <row r="136" spans="4:5" s="64" customFormat="1" x14ac:dyDescent="0.3">
      <c r="D136" s="73"/>
      <c r="E136" s="73"/>
    </row>
    <row r="137" spans="4:5" s="64" customFormat="1" x14ac:dyDescent="0.3">
      <c r="D137" s="73"/>
      <c r="E137" s="73"/>
    </row>
    <row r="138" spans="4:5" s="64" customFormat="1" x14ac:dyDescent="0.3">
      <c r="D138" s="73"/>
      <c r="E138" s="73"/>
    </row>
    <row r="139" spans="4:5" s="64" customFormat="1" x14ac:dyDescent="0.3">
      <c r="D139" s="73"/>
      <c r="E139" s="73"/>
    </row>
    <row r="140" spans="4:5" s="64" customFormat="1" x14ac:dyDescent="0.3">
      <c r="D140" s="73"/>
      <c r="E140" s="73"/>
    </row>
    <row r="141" spans="4:5" s="64" customFormat="1" x14ac:dyDescent="0.3">
      <c r="D141" s="73"/>
      <c r="E141" s="73"/>
    </row>
    <row r="142" spans="4:5" s="64" customFormat="1" x14ac:dyDescent="0.3">
      <c r="D142" s="73"/>
      <c r="E142" s="73"/>
    </row>
    <row r="143" spans="4:5" s="64" customFormat="1" x14ac:dyDescent="0.3">
      <c r="D143" s="73"/>
      <c r="E143" s="73"/>
    </row>
    <row r="144" spans="4:5" s="64" customFormat="1" x14ac:dyDescent="0.3">
      <c r="D144" s="73"/>
      <c r="E144" s="73"/>
    </row>
    <row r="145" spans="4:5" s="64" customFormat="1" x14ac:dyDescent="0.3">
      <c r="D145" s="73"/>
      <c r="E145" s="73"/>
    </row>
    <row r="146" spans="4:5" s="64" customFormat="1" x14ac:dyDescent="0.3">
      <c r="D146" s="73"/>
      <c r="E146" s="73"/>
    </row>
    <row r="147" spans="4:5" s="64" customFormat="1" x14ac:dyDescent="0.3">
      <c r="D147" s="73"/>
      <c r="E147" s="73"/>
    </row>
    <row r="148" spans="4:5" s="64" customFormat="1" x14ac:dyDescent="0.3">
      <c r="D148" s="73"/>
      <c r="E148" s="73"/>
    </row>
    <row r="149" spans="4:5" s="64" customFormat="1" x14ac:dyDescent="0.3">
      <c r="D149" s="73"/>
      <c r="E149" s="73"/>
    </row>
    <row r="150" spans="4:5" s="64" customFormat="1" x14ac:dyDescent="0.3">
      <c r="D150" s="73"/>
      <c r="E150" s="73"/>
    </row>
    <row r="151" spans="4:5" s="64" customFormat="1" x14ac:dyDescent="0.3">
      <c r="D151" s="73"/>
      <c r="E151" s="73"/>
    </row>
    <row r="152" spans="4:5" s="64" customFormat="1" x14ac:dyDescent="0.3">
      <c r="D152" s="73"/>
      <c r="E152" s="73"/>
    </row>
    <row r="153" spans="4:5" s="64" customFormat="1" x14ac:dyDescent="0.3">
      <c r="D153" s="73"/>
      <c r="E153" s="73"/>
    </row>
    <row r="154" spans="4:5" s="64" customFormat="1" x14ac:dyDescent="0.3">
      <c r="D154" s="73"/>
      <c r="E154" s="73"/>
    </row>
    <row r="155" spans="4:5" s="64" customFormat="1" x14ac:dyDescent="0.3">
      <c r="D155" s="73"/>
      <c r="E155" s="73"/>
    </row>
    <row r="156" spans="4:5" s="64" customFormat="1" x14ac:dyDescent="0.3">
      <c r="D156" s="73"/>
      <c r="E156" s="73"/>
    </row>
    <row r="157" spans="4:5" s="64" customFormat="1" x14ac:dyDescent="0.3">
      <c r="D157" s="73"/>
      <c r="E157" s="73"/>
    </row>
    <row r="158" spans="4:5" s="64" customFormat="1" x14ac:dyDescent="0.3">
      <c r="D158" s="73"/>
      <c r="E158" s="73"/>
    </row>
    <row r="159" spans="4:5" s="64" customFormat="1" x14ac:dyDescent="0.3">
      <c r="D159" s="73"/>
      <c r="E159" s="73"/>
    </row>
    <row r="160" spans="4:5" s="64" customFormat="1" x14ac:dyDescent="0.3">
      <c r="D160" s="73"/>
      <c r="E160" s="73"/>
    </row>
    <row r="161" spans="4:5" s="64" customFormat="1" x14ac:dyDescent="0.3">
      <c r="D161" s="73"/>
      <c r="E161" s="73"/>
    </row>
    <row r="162" spans="4:5" s="64" customFormat="1" x14ac:dyDescent="0.3">
      <c r="D162" s="73"/>
      <c r="E162" s="73"/>
    </row>
    <row r="163" spans="4:5" s="64" customFormat="1" x14ac:dyDescent="0.3">
      <c r="D163" s="73"/>
      <c r="E163" s="73"/>
    </row>
    <row r="164" spans="4:5" s="64" customFormat="1" x14ac:dyDescent="0.3">
      <c r="D164" s="73"/>
      <c r="E164" s="73"/>
    </row>
  </sheetData>
  <mergeCells count="9">
    <mergeCell ref="B20:G20"/>
    <mergeCell ref="B2:H3"/>
    <mergeCell ref="B4:B6"/>
    <mergeCell ref="C4:C6"/>
    <mergeCell ref="D4:D6"/>
    <mergeCell ref="E4:E6"/>
    <mergeCell ref="F4:F6"/>
    <mergeCell ref="G4:G6"/>
    <mergeCell ref="H4:H6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ignoredErrors>
    <ignoredError sqref="H10:H16 H17:H20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F94F9-44C0-470E-937C-DAA172CB2EE5}">
  <sheetPr>
    <tabColor rgb="FF92D050"/>
    <pageSetUpPr fitToPage="1"/>
  </sheetPr>
  <dimension ref="B1:EW159"/>
  <sheetViews>
    <sheetView workbookViewId="0">
      <selection activeCell="B2" sqref="B2:H3"/>
    </sheetView>
  </sheetViews>
  <sheetFormatPr defaultRowHeight="14.4" x14ac:dyDescent="0.3"/>
  <cols>
    <col min="1" max="1" width="1.44140625" customWidth="1"/>
    <col min="2" max="2" width="7.44140625" customWidth="1"/>
    <col min="3" max="3" width="37.21875" customWidth="1"/>
    <col min="4" max="5" width="13.6640625" style="63" customWidth="1"/>
    <col min="6" max="6" width="13.109375" customWidth="1"/>
    <col min="7" max="7" width="11.44140625" customWidth="1"/>
    <col min="8" max="8" width="14.5546875" style="64" customWidth="1"/>
    <col min="9" max="9" width="9.109375" style="64"/>
    <col min="10" max="10" width="11.6640625" style="64" bestFit="1" customWidth="1"/>
    <col min="11" max="153" width="9.109375" style="64"/>
  </cols>
  <sheetData>
    <row r="1" spans="2:153" ht="9.75" customHeight="1" x14ac:dyDescent="0.3"/>
    <row r="2" spans="2:153" ht="32.25" customHeight="1" x14ac:dyDescent="0.3">
      <c r="B2" s="192" t="s">
        <v>214</v>
      </c>
      <c r="C2" s="193"/>
      <c r="D2" s="193"/>
      <c r="E2" s="193"/>
      <c r="F2" s="193"/>
      <c r="G2" s="193"/>
      <c r="H2" s="194"/>
    </row>
    <row r="3" spans="2:153" x14ac:dyDescent="0.3">
      <c r="B3" s="195"/>
      <c r="C3" s="196"/>
      <c r="D3" s="196"/>
      <c r="E3" s="196"/>
      <c r="F3" s="196"/>
      <c r="G3" s="196"/>
      <c r="H3" s="197"/>
    </row>
    <row r="4" spans="2:153" s="62" customFormat="1" ht="15" customHeight="1" x14ac:dyDescent="0.3">
      <c r="B4" s="198" t="s">
        <v>178</v>
      </c>
      <c r="C4" s="198" t="s">
        <v>179</v>
      </c>
      <c r="D4" s="198" t="s">
        <v>180</v>
      </c>
      <c r="E4" s="198" t="s">
        <v>194</v>
      </c>
      <c r="F4" s="198" t="s">
        <v>181</v>
      </c>
      <c r="G4" s="198" t="s">
        <v>195</v>
      </c>
      <c r="H4" s="198" t="s">
        <v>181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</row>
    <row r="5" spans="2:153" s="62" customFormat="1" x14ac:dyDescent="0.3">
      <c r="B5" s="198"/>
      <c r="C5" s="198"/>
      <c r="D5" s="198"/>
      <c r="E5" s="198"/>
      <c r="F5" s="198"/>
      <c r="G5" s="198"/>
      <c r="H5" s="198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</row>
    <row r="6" spans="2:153" s="62" customFormat="1" x14ac:dyDescent="0.3">
      <c r="B6" s="198"/>
      <c r="C6" s="198"/>
      <c r="D6" s="198"/>
      <c r="E6" s="198"/>
      <c r="F6" s="198"/>
      <c r="G6" s="198"/>
      <c r="H6" s="198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</row>
    <row r="7" spans="2:153" ht="3.75" customHeight="1" x14ac:dyDescent="0.3">
      <c r="D7"/>
      <c r="E7"/>
      <c r="H7" s="62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</row>
    <row r="8" spans="2:153" s="67" customFormat="1" x14ac:dyDescent="0.3">
      <c r="B8"/>
      <c r="C8"/>
      <c r="D8"/>
      <c r="E8"/>
      <c r="F8" s="77" t="s">
        <v>182</v>
      </c>
      <c r="G8" s="77" t="s">
        <v>196</v>
      </c>
      <c r="H8" s="77" t="s">
        <v>192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</row>
    <row r="9" spans="2:153" ht="3.75" customHeight="1" x14ac:dyDescent="0.3">
      <c r="D9"/>
      <c r="E9"/>
      <c r="H9" s="62"/>
    </row>
    <row r="10" spans="2:153" s="113" customFormat="1" x14ac:dyDescent="0.3">
      <c r="B10" s="68">
        <v>1</v>
      </c>
      <c r="C10" s="72" t="s">
        <v>213</v>
      </c>
      <c r="D10" s="69" t="s">
        <v>191</v>
      </c>
      <c r="E10" s="69">
        <v>1</v>
      </c>
      <c r="F10" s="97"/>
      <c r="G10" s="75">
        <v>60</v>
      </c>
      <c r="H10" s="76">
        <f t="shared" ref="H10" si="0">(F10*E10)/G10</f>
        <v>0</v>
      </c>
    </row>
    <row r="11" spans="2:153" s="114" customFormat="1" x14ac:dyDescent="0.3">
      <c r="B11" s="68">
        <f>B10+1</f>
        <v>2</v>
      </c>
      <c r="C11" s="70" t="s">
        <v>198</v>
      </c>
      <c r="D11" s="71" t="s">
        <v>188</v>
      </c>
      <c r="E11" s="71">
        <v>1</v>
      </c>
      <c r="F11" s="98"/>
      <c r="G11" s="75">
        <v>60</v>
      </c>
      <c r="H11" s="76">
        <f t="shared" ref="H11:H14" si="1">(F11*E11)/G11</f>
        <v>0</v>
      </c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</row>
    <row r="12" spans="2:153" s="114" customFormat="1" x14ac:dyDescent="0.3">
      <c r="B12" s="68">
        <f t="shared" ref="B12:B14" si="2">B11+1</f>
        <v>3</v>
      </c>
      <c r="C12" s="72" t="s">
        <v>189</v>
      </c>
      <c r="D12" s="71" t="s">
        <v>191</v>
      </c>
      <c r="E12" s="80">
        <v>1</v>
      </c>
      <c r="F12" s="97"/>
      <c r="G12" s="74">
        <v>6</v>
      </c>
      <c r="H12" s="76">
        <f t="shared" si="1"/>
        <v>0</v>
      </c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</row>
    <row r="13" spans="2:153" s="114" customFormat="1" x14ac:dyDescent="0.3">
      <c r="B13" s="68">
        <f t="shared" si="2"/>
        <v>4</v>
      </c>
      <c r="C13" s="72" t="s">
        <v>190</v>
      </c>
      <c r="D13" s="71" t="s">
        <v>191</v>
      </c>
      <c r="E13" s="80">
        <v>1</v>
      </c>
      <c r="F13" s="97"/>
      <c r="G13" s="74">
        <v>30</v>
      </c>
      <c r="H13" s="76">
        <f t="shared" si="1"/>
        <v>0</v>
      </c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</row>
    <row r="14" spans="2:153" s="114" customFormat="1" x14ac:dyDescent="0.3">
      <c r="B14" s="68">
        <f t="shared" si="2"/>
        <v>5</v>
      </c>
      <c r="C14" s="72" t="s">
        <v>230</v>
      </c>
      <c r="D14" s="71" t="s">
        <v>191</v>
      </c>
      <c r="E14" s="80">
        <v>1</v>
      </c>
      <c r="F14" s="97"/>
      <c r="G14" s="74">
        <v>12</v>
      </c>
      <c r="H14" s="76">
        <f t="shared" si="1"/>
        <v>0</v>
      </c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</row>
    <row r="15" spans="2:153" s="64" customFormat="1" x14ac:dyDescent="0.3">
      <c r="B15" s="189" t="s">
        <v>197</v>
      </c>
      <c r="C15" s="190"/>
      <c r="D15" s="190"/>
      <c r="E15" s="190"/>
      <c r="F15" s="190"/>
      <c r="G15" s="191"/>
      <c r="H15" s="78">
        <f>SUM(H10:H14)</f>
        <v>0</v>
      </c>
    </row>
    <row r="16" spans="2:153" s="64" customFormat="1" x14ac:dyDescent="0.3">
      <c r="D16" s="73"/>
      <c r="E16" s="73"/>
    </row>
    <row r="17" spans="4:5" s="64" customFormat="1" x14ac:dyDescent="0.3">
      <c r="D17" s="73"/>
      <c r="E17" s="73"/>
    </row>
    <row r="18" spans="4:5" s="64" customFormat="1" x14ac:dyDescent="0.3">
      <c r="D18" s="73"/>
      <c r="E18" s="73"/>
    </row>
    <row r="19" spans="4:5" s="64" customFormat="1" x14ac:dyDescent="0.3">
      <c r="D19" s="73"/>
      <c r="E19" s="73"/>
    </row>
    <row r="20" spans="4:5" s="64" customFormat="1" x14ac:dyDescent="0.3">
      <c r="D20" s="73"/>
      <c r="E20" s="73"/>
    </row>
    <row r="21" spans="4:5" s="64" customFormat="1" x14ac:dyDescent="0.3">
      <c r="D21" s="73"/>
      <c r="E21" s="73"/>
    </row>
    <row r="22" spans="4:5" s="64" customFormat="1" x14ac:dyDescent="0.3">
      <c r="D22" s="73"/>
      <c r="E22" s="73"/>
    </row>
    <row r="23" spans="4:5" s="64" customFormat="1" x14ac:dyDescent="0.3">
      <c r="D23" s="73"/>
      <c r="E23" s="73"/>
    </row>
    <row r="24" spans="4:5" s="64" customFormat="1" x14ac:dyDescent="0.3">
      <c r="D24" s="73"/>
      <c r="E24" s="73"/>
    </row>
    <row r="25" spans="4:5" s="64" customFormat="1" x14ac:dyDescent="0.3">
      <c r="D25" s="73"/>
      <c r="E25" s="73"/>
    </row>
    <row r="26" spans="4:5" s="64" customFormat="1" x14ac:dyDescent="0.3">
      <c r="D26" s="73"/>
      <c r="E26" s="73"/>
    </row>
    <row r="27" spans="4:5" s="64" customFormat="1" x14ac:dyDescent="0.3">
      <c r="D27" s="73"/>
      <c r="E27" s="73"/>
    </row>
    <row r="28" spans="4:5" s="64" customFormat="1" x14ac:dyDescent="0.3">
      <c r="D28" s="73"/>
      <c r="E28" s="73"/>
    </row>
    <row r="29" spans="4:5" s="64" customFormat="1" x14ac:dyDescent="0.3">
      <c r="D29" s="73"/>
      <c r="E29" s="73"/>
    </row>
    <row r="30" spans="4:5" s="64" customFormat="1" x14ac:dyDescent="0.3">
      <c r="D30" s="73"/>
      <c r="E30" s="73"/>
    </row>
    <row r="31" spans="4:5" s="64" customFormat="1" x14ac:dyDescent="0.3">
      <c r="D31" s="73"/>
      <c r="E31" s="73"/>
    </row>
    <row r="32" spans="4:5" s="64" customFormat="1" x14ac:dyDescent="0.3">
      <c r="D32" s="73"/>
      <c r="E32" s="73"/>
    </row>
    <row r="33" spans="4:5" s="64" customFormat="1" x14ac:dyDescent="0.3">
      <c r="D33" s="73"/>
      <c r="E33" s="73"/>
    </row>
    <row r="34" spans="4:5" s="64" customFormat="1" x14ac:dyDescent="0.3">
      <c r="D34" s="73"/>
      <c r="E34" s="73"/>
    </row>
    <row r="35" spans="4:5" s="64" customFormat="1" x14ac:dyDescent="0.3">
      <c r="D35" s="73"/>
      <c r="E35" s="73"/>
    </row>
    <row r="36" spans="4:5" s="64" customFormat="1" x14ac:dyDescent="0.3">
      <c r="D36" s="73"/>
      <c r="E36" s="73"/>
    </row>
    <row r="37" spans="4:5" s="64" customFormat="1" x14ac:dyDescent="0.3">
      <c r="D37" s="73"/>
      <c r="E37" s="73"/>
    </row>
    <row r="38" spans="4:5" s="64" customFormat="1" x14ac:dyDescent="0.3">
      <c r="D38" s="73"/>
      <c r="E38" s="73"/>
    </row>
    <row r="39" spans="4:5" s="64" customFormat="1" x14ac:dyDescent="0.3">
      <c r="D39" s="73"/>
      <c r="E39" s="73"/>
    </row>
    <row r="40" spans="4:5" s="64" customFormat="1" x14ac:dyDescent="0.3">
      <c r="D40" s="73"/>
      <c r="E40" s="73"/>
    </row>
    <row r="41" spans="4:5" s="64" customFormat="1" x14ac:dyDescent="0.3">
      <c r="D41" s="73"/>
      <c r="E41" s="73"/>
    </row>
    <row r="42" spans="4:5" s="64" customFormat="1" x14ac:dyDescent="0.3">
      <c r="D42" s="73"/>
      <c r="E42" s="73"/>
    </row>
    <row r="43" spans="4:5" s="64" customFormat="1" x14ac:dyDescent="0.3">
      <c r="D43" s="73"/>
      <c r="E43" s="73"/>
    </row>
    <row r="44" spans="4:5" s="64" customFormat="1" x14ac:dyDescent="0.3">
      <c r="D44" s="73"/>
      <c r="E44" s="73"/>
    </row>
    <row r="45" spans="4:5" s="64" customFormat="1" x14ac:dyDescent="0.3">
      <c r="D45" s="73"/>
      <c r="E45" s="73"/>
    </row>
    <row r="46" spans="4:5" s="64" customFormat="1" x14ac:dyDescent="0.3">
      <c r="D46" s="73"/>
      <c r="E46" s="73"/>
    </row>
    <row r="47" spans="4:5" s="64" customFormat="1" x14ac:dyDescent="0.3">
      <c r="D47" s="73"/>
      <c r="E47" s="73"/>
    </row>
    <row r="48" spans="4:5" s="64" customFormat="1" x14ac:dyDescent="0.3">
      <c r="D48" s="73"/>
      <c r="E48" s="73"/>
    </row>
    <row r="49" spans="4:5" s="64" customFormat="1" x14ac:dyDescent="0.3">
      <c r="D49" s="73"/>
      <c r="E49" s="73"/>
    </row>
    <row r="50" spans="4:5" s="64" customFormat="1" x14ac:dyDescent="0.3">
      <c r="D50" s="73"/>
      <c r="E50" s="73"/>
    </row>
    <row r="51" spans="4:5" s="64" customFormat="1" x14ac:dyDescent="0.3">
      <c r="D51" s="73"/>
      <c r="E51" s="73"/>
    </row>
    <row r="52" spans="4:5" s="64" customFormat="1" x14ac:dyDescent="0.3">
      <c r="D52" s="73"/>
      <c r="E52" s="73"/>
    </row>
    <row r="53" spans="4:5" s="64" customFormat="1" x14ac:dyDescent="0.3">
      <c r="D53" s="73"/>
      <c r="E53" s="73"/>
    </row>
    <row r="54" spans="4:5" s="64" customFormat="1" x14ac:dyDescent="0.3">
      <c r="D54" s="73"/>
      <c r="E54" s="73"/>
    </row>
    <row r="55" spans="4:5" s="64" customFormat="1" x14ac:dyDescent="0.3">
      <c r="D55" s="73"/>
      <c r="E55" s="73"/>
    </row>
    <row r="56" spans="4:5" s="64" customFormat="1" x14ac:dyDescent="0.3">
      <c r="D56" s="73"/>
      <c r="E56" s="73"/>
    </row>
    <row r="57" spans="4:5" s="64" customFormat="1" x14ac:dyDescent="0.3">
      <c r="D57" s="73"/>
      <c r="E57" s="73"/>
    </row>
    <row r="58" spans="4:5" s="64" customFormat="1" x14ac:dyDescent="0.3">
      <c r="D58" s="73"/>
      <c r="E58" s="73"/>
    </row>
    <row r="59" spans="4:5" s="64" customFormat="1" x14ac:dyDescent="0.3">
      <c r="D59" s="73"/>
      <c r="E59" s="73"/>
    </row>
    <row r="60" spans="4:5" s="64" customFormat="1" x14ac:dyDescent="0.3">
      <c r="D60" s="73"/>
      <c r="E60" s="73"/>
    </row>
    <row r="61" spans="4:5" s="64" customFormat="1" x14ac:dyDescent="0.3">
      <c r="D61" s="73"/>
      <c r="E61" s="73"/>
    </row>
    <row r="62" spans="4:5" s="64" customFormat="1" x14ac:dyDescent="0.3">
      <c r="D62" s="73"/>
      <c r="E62" s="73"/>
    </row>
    <row r="63" spans="4:5" s="64" customFormat="1" x14ac:dyDescent="0.3">
      <c r="D63" s="73"/>
      <c r="E63" s="73"/>
    </row>
    <row r="64" spans="4:5" s="64" customFormat="1" x14ac:dyDescent="0.3">
      <c r="D64" s="73"/>
      <c r="E64" s="73"/>
    </row>
    <row r="65" spans="4:5" s="64" customFormat="1" x14ac:dyDescent="0.3">
      <c r="D65" s="73"/>
      <c r="E65" s="73"/>
    </row>
    <row r="66" spans="4:5" s="64" customFormat="1" x14ac:dyDescent="0.3">
      <c r="D66" s="73"/>
      <c r="E66" s="73"/>
    </row>
    <row r="67" spans="4:5" s="64" customFormat="1" x14ac:dyDescent="0.3">
      <c r="D67" s="73"/>
      <c r="E67" s="73"/>
    </row>
    <row r="68" spans="4:5" s="64" customFormat="1" x14ac:dyDescent="0.3">
      <c r="D68" s="73"/>
      <c r="E68" s="73"/>
    </row>
    <row r="69" spans="4:5" s="64" customFormat="1" x14ac:dyDescent="0.3">
      <c r="D69" s="73"/>
      <c r="E69" s="73"/>
    </row>
    <row r="70" spans="4:5" s="64" customFormat="1" x14ac:dyDescent="0.3">
      <c r="D70" s="73"/>
      <c r="E70" s="73"/>
    </row>
    <row r="71" spans="4:5" s="64" customFormat="1" x14ac:dyDescent="0.3">
      <c r="D71" s="73"/>
      <c r="E71" s="73"/>
    </row>
    <row r="72" spans="4:5" s="64" customFormat="1" x14ac:dyDescent="0.3">
      <c r="D72" s="73"/>
      <c r="E72" s="73"/>
    </row>
    <row r="73" spans="4:5" s="64" customFormat="1" x14ac:dyDescent="0.3">
      <c r="D73" s="73"/>
      <c r="E73" s="73"/>
    </row>
    <row r="74" spans="4:5" s="64" customFormat="1" x14ac:dyDescent="0.3">
      <c r="D74" s="73"/>
      <c r="E74" s="73"/>
    </row>
    <row r="75" spans="4:5" s="64" customFormat="1" x14ac:dyDescent="0.3">
      <c r="D75" s="73"/>
      <c r="E75" s="73"/>
    </row>
    <row r="76" spans="4:5" s="64" customFormat="1" x14ac:dyDescent="0.3">
      <c r="D76" s="73"/>
      <c r="E76" s="73"/>
    </row>
    <row r="77" spans="4:5" s="64" customFormat="1" x14ac:dyDescent="0.3">
      <c r="D77" s="73"/>
      <c r="E77" s="73"/>
    </row>
    <row r="78" spans="4:5" s="64" customFormat="1" x14ac:dyDescent="0.3">
      <c r="D78" s="73"/>
      <c r="E78" s="73"/>
    </row>
    <row r="79" spans="4:5" s="64" customFormat="1" x14ac:dyDescent="0.3">
      <c r="D79" s="73"/>
      <c r="E79" s="73"/>
    </row>
    <row r="80" spans="4:5" s="64" customFormat="1" x14ac:dyDescent="0.3">
      <c r="D80" s="73"/>
      <c r="E80" s="73"/>
    </row>
    <row r="81" spans="4:5" s="64" customFormat="1" x14ac:dyDescent="0.3">
      <c r="D81" s="73"/>
      <c r="E81" s="73"/>
    </row>
    <row r="82" spans="4:5" s="64" customFormat="1" x14ac:dyDescent="0.3">
      <c r="D82" s="73"/>
      <c r="E82" s="73"/>
    </row>
    <row r="83" spans="4:5" s="64" customFormat="1" x14ac:dyDescent="0.3">
      <c r="D83" s="73"/>
      <c r="E83" s="73"/>
    </row>
    <row r="84" spans="4:5" s="64" customFormat="1" x14ac:dyDescent="0.3">
      <c r="D84" s="73"/>
      <c r="E84" s="73"/>
    </row>
    <row r="85" spans="4:5" s="64" customFormat="1" x14ac:dyDescent="0.3">
      <c r="D85" s="73"/>
      <c r="E85" s="73"/>
    </row>
    <row r="86" spans="4:5" s="64" customFormat="1" x14ac:dyDescent="0.3">
      <c r="D86" s="73"/>
      <c r="E86" s="73"/>
    </row>
    <row r="87" spans="4:5" s="64" customFormat="1" x14ac:dyDescent="0.3">
      <c r="D87" s="73"/>
      <c r="E87" s="73"/>
    </row>
    <row r="88" spans="4:5" s="64" customFormat="1" x14ac:dyDescent="0.3">
      <c r="D88" s="73"/>
      <c r="E88" s="73"/>
    </row>
    <row r="89" spans="4:5" s="64" customFormat="1" x14ac:dyDescent="0.3">
      <c r="D89" s="73"/>
      <c r="E89" s="73"/>
    </row>
    <row r="90" spans="4:5" s="64" customFormat="1" x14ac:dyDescent="0.3">
      <c r="D90" s="73"/>
      <c r="E90" s="73"/>
    </row>
    <row r="91" spans="4:5" s="64" customFormat="1" x14ac:dyDescent="0.3">
      <c r="D91" s="73"/>
      <c r="E91" s="73"/>
    </row>
    <row r="92" spans="4:5" s="64" customFormat="1" x14ac:dyDescent="0.3">
      <c r="D92" s="73"/>
      <c r="E92" s="73"/>
    </row>
    <row r="93" spans="4:5" s="64" customFormat="1" x14ac:dyDescent="0.3">
      <c r="D93" s="73"/>
      <c r="E93" s="73"/>
    </row>
    <row r="94" spans="4:5" s="64" customFormat="1" x14ac:dyDescent="0.3">
      <c r="D94" s="73"/>
      <c r="E94" s="73"/>
    </row>
    <row r="95" spans="4:5" s="64" customFormat="1" x14ac:dyDescent="0.3">
      <c r="D95" s="73"/>
      <c r="E95" s="73"/>
    </row>
    <row r="96" spans="4:5" s="64" customFormat="1" x14ac:dyDescent="0.3">
      <c r="D96" s="73"/>
      <c r="E96" s="73"/>
    </row>
    <row r="97" spans="4:5" s="64" customFormat="1" x14ac:dyDescent="0.3">
      <c r="D97" s="73"/>
      <c r="E97" s="73"/>
    </row>
    <row r="98" spans="4:5" s="64" customFormat="1" x14ac:dyDescent="0.3">
      <c r="D98" s="73"/>
      <c r="E98" s="73"/>
    </row>
    <row r="99" spans="4:5" s="64" customFormat="1" x14ac:dyDescent="0.3">
      <c r="D99" s="73"/>
      <c r="E99" s="73"/>
    </row>
    <row r="100" spans="4:5" s="64" customFormat="1" x14ac:dyDescent="0.3">
      <c r="D100" s="73"/>
      <c r="E100" s="73"/>
    </row>
    <row r="101" spans="4:5" s="64" customFormat="1" x14ac:dyDescent="0.3">
      <c r="D101" s="73"/>
      <c r="E101" s="73"/>
    </row>
    <row r="102" spans="4:5" s="64" customFormat="1" x14ac:dyDescent="0.3">
      <c r="D102" s="73"/>
      <c r="E102" s="73"/>
    </row>
    <row r="103" spans="4:5" s="64" customFormat="1" x14ac:dyDescent="0.3">
      <c r="D103" s="73"/>
      <c r="E103" s="73"/>
    </row>
    <row r="104" spans="4:5" s="64" customFormat="1" x14ac:dyDescent="0.3">
      <c r="D104" s="73"/>
      <c r="E104" s="73"/>
    </row>
    <row r="105" spans="4:5" s="64" customFormat="1" x14ac:dyDescent="0.3">
      <c r="D105" s="73"/>
      <c r="E105" s="73"/>
    </row>
    <row r="106" spans="4:5" s="64" customFormat="1" x14ac:dyDescent="0.3">
      <c r="D106" s="73"/>
      <c r="E106" s="73"/>
    </row>
    <row r="107" spans="4:5" s="64" customFormat="1" x14ac:dyDescent="0.3">
      <c r="D107" s="73"/>
      <c r="E107" s="73"/>
    </row>
    <row r="108" spans="4:5" s="64" customFormat="1" x14ac:dyDescent="0.3">
      <c r="D108" s="73"/>
      <c r="E108" s="73"/>
    </row>
    <row r="109" spans="4:5" s="64" customFormat="1" x14ac:dyDescent="0.3">
      <c r="D109" s="73"/>
      <c r="E109" s="73"/>
    </row>
    <row r="110" spans="4:5" s="64" customFormat="1" x14ac:dyDescent="0.3">
      <c r="D110" s="73"/>
      <c r="E110" s="73"/>
    </row>
    <row r="111" spans="4:5" s="64" customFormat="1" x14ac:dyDescent="0.3">
      <c r="D111" s="73"/>
      <c r="E111" s="73"/>
    </row>
    <row r="112" spans="4:5" s="64" customFormat="1" x14ac:dyDescent="0.3">
      <c r="D112" s="73"/>
      <c r="E112" s="73"/>
    </row>
    <row r="113" spans="4:5" s="64" customFormat="1" x14ac:dyDescent="0.3">
      <c r="D113" s="73"/>
      <c r="E113" s="73"/>
    </row>
    <row r="114" spans="4:5" s="64" customFormat="1" x14ac:dyDescent="0.3">
      <c r="D114" s="73"/>
      <c r="E114" s="73"/>
    </row>
    <row r="115" spans="4:5" s="64" customFormat="1" x14ac:dyDescent="0.3">
      <c r="D115" s="73"/>
      <c r="E115" s="73"/>
    </row>
    <row r="116" spans="4:5" s="64" customFormat="1" x14ac:dyDescent="0.3">
      <c r="D116" s="73"/>
      <c r="E116" s="73"/>
    </row>
    <row r="117" spans="4:5" s="64" customFormat="1" x14ac:dyDescent="0.3">
      <c r="D117" s="73"/>
      <c r="E117" s="73"/>
    </row>
    <row r="118" spans="4:5" s="64" customFormat="1" x14ac:dyDescent="0.3">
      <c r="D118" s="73"/>
      <c r="E118" s="73"/>
    </row>
    <row r="119" spans="4:5" s="64" customFormat="1" x14ac:dyDescent="0.3">
      <c r="D119" s="73"/>
      <c r="E119" s="73"/>
    </row>
    <row r="120" spans="4:5" s="64" customFormat="1" x14ac:dyDescent="0.3">
      <c r="D120" s="73"/>
      <c r="E120" s="73"/>
    </row>
    <row r="121" spans="4:5" s="64" customFormat="1" x14ac:dyDescent="0.3">
      <c r="D121" s="73"/>
      <c r="E121" s="73"/>
    </row>
    <row r="122" spans="4:5" s="64" customFormat="1" x14ac:dyDescent="0.3">
      <c r="D122" s="73"/>
      <c r="E122" s="73"/>
    </row>
    <row r="123" spans="4:5" s="64" customFormat="1" x14ac:dyDescent="0.3">
      <c r="D123" s="73"/>
      <c r="E123" s="73"/>
    </row>
    <row r="124" spans="4:5" s="64" customFormat="1" x14ac:dyDescent="0.3">
      <c r="D124" s="73"/>
      <c r="E124" s="73"/>
    </row>
    <row r="125" spans="4:5" s="64" customFormat="1" x14ac:dyDescent="0.3">
      <c r="D125" s="73"/>
      <c r="E125" s="73"/>
    </row>
    <row r="126" spans="4:5" s="64" customFormat="1" x14ac:dyDescent="0.3">
      <c r="D126" s="73"/>
      <c r="E126" s="73"/>
    </row>
    <row r="127" spans="4:5" s="64" customFormat="1" x14ac:dyDescent="0.3">
      <c r="D127" s="73"/>
      <c r="E127" s="73"/>
    </row>
    <row r="128" spans="4:5" s="64" customFormat="1" x14ac:dyDescent="0.3">
      <c r="D128" s="73"/>
      <c r="E128" s="73"/>
    </row>
    <row r="129" spans="4:5" s="64" customFormat="1" x14ac:dyDescent="0.3">
      <c r="D129" s="73"/>
      <c r="E129" s="73"/>
    </row>
    <row r="130" spans="4:5" s="64" customFormat="1" x14ac:dyDescent="0.3">
      <c r="D130" s="73"/>
      <c r="E130" s="73"/>
    </row>
    <row r="131" spans="4:5" s="64" customFormat="1" x14ac:dyDescent="0.3">
      <c r="D131" s="73"/>
      <c r="E131" s="73"/>
    </row>
    <row r="132" spans="4:5" s="64" customFormat="1" x14ac:dyDescent="0.3">
      <c r="D132" s="73"/>
      <c r="E132" s="73"/>
    </row>
    <row r="133" spans="4:5" s="64" customFormat="1" x14ac:dyDescent="0.3">
      <c r="D133" s="73"/>
      <c r="E133" s="73"/>
    </row>
    <row r="134" spans="4:5" s="64" customFormat="1" x14ac:dyDescent="0.3">
      <c r="D134" s="73"/>
      <c r="E134" s="73"/>
    </row>
    <row r="135" spans="4:5" s="64" customFormat="1" x14ac:dyDescent="0.3">
      <c r="D135" s="73"/>
      <c r="E135" s="73"/>
    </row>
    <row r="136" spans="4:5" s="64" customFormat="1" x14ac:dyDescent="0.3">
      <c r="D136" s="73"/>
      <c r="E136" s="73"/>
    </row>
    <row r="137" spans="4:5" s="64" customFormat="1" x14ac:dyDescent="0.3">
      <c r="D137" s="73"/>
      <c r="E137" s="73"/>
    </row>
    <row r="138" spans="4:5" s="64" customFormat="1" x14ac:dyDescent="0.3">
      <c r="D138" s="73"/>
      <c r="E138" s="73"/>
    </row>
    <row r="139" spans="4:5" s="64" customFormat="1" x14ac:dyDescent="0.3">
      <c r="D139" s="73"/>
      <c r="E139" s="73"/>
    </row>
    <row r="140" spans="4:5" s="64" customFormat="1" x14ac:dyDescent="0.3">
      <c r="D140" s="73"/>
      <c r="E140" s="73"/>
    </row>
    <row r="141" spans="4:5" s="64" customFormat="1" x14ac:dyDescent="0.3">
      <c r="D141" s="73"/>
      <c r="E141" s="73"/>
    </row>
    <row r="142" spans="4:5" s="64" customFormat="1" x14ac:dyDescent="0.3">
      <c r="D142" s="73"/>
      <c r="E142" s="73"/>
    </row>
    <row r="143" spans="4:5" s="64" customFormat="1" x14ac:dyDescent="0.3">
      <c r="D143" s="73"/>
      <c r="E143" s="73"/>
    </row>
    <row r="144" spans="4:5" s="64" customFormat="1" x14ac:dyDescent="0.3">
      <c r="D144" s="73"/>
      <c r="E144" s="73"/>
    </row>
    <row r="145" spans="4:5" s="64" customFormat="1" x14ac:dyDescent="0.3">
      <c r="D145" s="73"/>
      <c r="E145" s="73"/>
    </row>
    <row r="146" spans="4:5" s="64" customFormat="1" x14ac:dyDescent="0.3">
      <c r="D146" s="73"/>
      <c r="E146" s="73"/>
    </row>
    <row r="147" spans="4:5" s="64" customFormat="1" x14ac:dyDescent="0.3">
      <c r="D147" s="73"/>
      <c r="E147" s="73"/>
    </row>
    <row r="148" spans="4:5" s="64" customFormat="1" x14ac:dyDescent="0.3">
      <c r="D148" s="73"/>
      <c r="E148" s="73"/>
    </row>
    <row r="149" spans="4:5" s="64" customFormat="1" x14ac:dyDescent="0.3">
      <c r="D149" s="73"/>
      <c r="E149" s="73"/>
    </row>
    <row r="150" spans="4:5" s="64" customFormat="1" x14ac:dyDescent="0.3">
      <c r="D150" s="73"/>
      <c r="E150" s="73"/>
    </row>
    <row r="151" spans="4:5" s="64" customFormat="1" x14ac:dyDescent="0.3">
      <c r="D151" s="73"/>
      <c r="E151" s="73"/>
    </row>
    <row r="152" spans="4:5" s="64" customFormat="1" x14ac:dyDescent="0.3">
      <c r="D152" s="73"/>
      <c r="E152" s="73"/>
    </row>
    <row r="153" spans="4:5" s="64" customFormat="1" x14ac:dyDescent="0.3">
      <c r="D153" s="73"/>
      <c r="E153" s="73"/>
    </row>
    <row r="154" spans="4:5" s="64" customFormat="1" x14ac:dyDescent="0.3">
      <c r="D154" s="73"/>
      <c r="E154" s="73"/>
    </row>
    <row r="155" spans="4:5" s="64" customFormat="1" x14ac:dyDescent="0.3">
      <c r="D155" s="73"/>
      <c r="E155" s="73"/>
    </row>
    <row r="156" spans="4:5" s="64" customFormat="1" x14ac:dyDescent="0.3">
      <c r="D156" s="73"/>
      <c r="E156" s="73"/>
    </row>
    <row r="157" spans="4:5" s="64" customFormat="1" x14ac:dyDescent="0.3">
      <c r="D157" s="73"/>
      <c r="E157" s="73"/>
    </row>
    <row r="158" spans="4:5" s="64" customFormat="1" x14ac:dyDescent="0.3">
      <c r="D158" s="73"/>
      <c r="E158" s="73"/>
    </row>
    <row r="159" spans="4:5" s="64" customFormat="1" x14ac:dyDescent="0.3">
      <c r="D159" s="73"/>
      <c r="E159" s="73"/>
    </row>
  </sheetData>
  <mergeCells count="9">
    <mergeCell ref="H4:H6"/>
    <mergeCell ref="G4:G6"/>
    <mergeCell ref="E4:E6"/>
    <mergeCell ref="B2:H3"/>
    <mergeCell ref="B15:G15"/>
    <mergeCell ref="B4:B6"/>
    <mergeCell ref="C4:C6"/>
    <mergeCell ref="D4:D6"/>
    <mergeCell ref="F4:F6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ignoredErrors>
    <ignoredError sqref="H10:H11 H15 H12:H14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54C1-4339-4437-B40C-72B77CEB03C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FECHAMENTO</vt:lpstr>
      <vt:lpstr>Vigilante 5H</vt:lpstr>
      <vt:lpstr>Uniformes</vt:lpstr>
      <vt:lpstr>Equipamentos</vt:lpstr>
      <vt:lpstr>Planilha1</vt:lpstr>
      <vt:lpstr>Equipamentos!Area_de_impressao</vt:lpstr>
      <vt:lpstr>FECHAMENTO!Area_de_impressao</vt:lpstr>
      <vt:lpstr>Uniformes!Area_de_impressao</vt:lpstr>
      <vt:lpstr>'Vigilante 5H'!Area_de_impressao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Ana Paula Costa</cp:lastModifiedBy>
  <cp:revision>1</cp:revision>
  <cp:lastPrinted>2026-09-23T14:05:19Z</cp:lastPrinted>
  <dcterms:created xsi:type="dcterms:W3CDTF">2019-04-12T20:03:09Z</dcterms:created>
  <dcterms:modified xsi:type="dcterms:W3CDTF">2026-09-23T14:08:35Z</dcterms:modified>
  <dc:language>pt-BR</dc:language>
</cp:coreProperties>
</file>