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71fe5bd6057f658/Clientes/PM Flores da Cunha/Assessoria Planilhas/TR'S Planilhas/Limpeza de banheiros/Custo Estimado/"/>
    </mc:Choice>
  </mc:AlternateContent>
  <xr:revisionPtr revIDLastSave="89" documentId="8_{6BD7111E-2ACD-4490-9727-31783BEB121E}" xr6:coauthVersionLast="47" xr6:coauthVersionMax="47" xr10:uidLastSave="{38732AE3-68DE-415E-9D19-768D02132672}"/>
  <bookViews>
    <workbookView xWindow="-108" yWindow="-108" windowWidth="23256" windowHeight="12456" tabRatio="920" xr2:uid="{00000000-000D-0000-FFFF-FFFF00000000}"/>
  </bookViews>
  <sheets>
    <sheet name="PROPOSTA" sheetId="3" r:id="rId1"/>
    <sheet name="Serv. Limpeza 12x36" sheetId="1" r:id="rId2"/>
    <sheet name="Limpeza 20h" sheetId="13" r:id="rId3"/>
    <sheet name="Uniformes e EPIS" sheetId="7" r:id="rId4"/>
    <sheet name="Materiais_Equip._Praça" sheetId="14" r:id="rId5"/>
    <sheet name="Materiais_Equip._Oficinas" sheetId="15" r:id="rId6"/>
    <sheet name="Apuração PIS e COFINS" sheetId="9" r:id="rId7"/>
    <sheet name="Planilha2" sheetId="10" r:id="rId8"/>
  </sheets>
  <externalReferences>
    <externalReference r:id="rId9"/>
    <externalReference r:id="rId10"/>
  </externalReferences>
  <definedNames>
    <definedName name="_xlnm.Print_Area" localSheetId="2">'Limpeza 20h'!$A$1:$I$176</definedName>
    <definedName name="_xlnm.Print_Area" localSheetId="5">Materiais_Equip._Oficinas!$A$1:$E$37</definedName>
    <definedName name="_xlnm.Print_Area" localSheetId="4">Materiais_Equip._Praça!$A$1:$E$36</definedName>
    <definedName name="_xlnm.Print_Area" localSheetId="0">PROPOSTA!$A$1:$F$5</definedName>
    <definedName name="_xlnm.Print_Area" localSheetId="1">'Serv. Limpeza 12x36'!$A$1:$I$176</definedName>
    <definedName name="_xlnm.Print_Area" localSheetId="3">'Uniformes e EPIS'!$A$1:$G$20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8" i="7" l="1"/>
  <c r="G17" i="7"/>
  <c r="G16" i="7"/>
  <c r="G15" i="7"/>
  <c r="G14" i="7"/>
  <c r="G13" i="7"/>
  <c r="G8" i="7"/>
  <c r="G7" i="7"/>
  <c r="G6" i="7"/>
  <c r="G5" i="7"/>
  <c r="G4" i="7"/>
  <c r="G3" i="7"/>
  <c r="H147" i="13"/>
  <c r="G147" i="13"/>
  <c r="E34" i="15"/>
  <c r="E33" i="15"/>
  <c r="E32" i="15"/>
  <c r="E31" i="15"/>
  <c r="E30" i="15"/>
  <c r="E29" i="15"/>
  <c r="A29" i="15"/>
  <c r="A30" i="15" s="1"/>
  <c r="A31" i="15" s="1"/>
  <c r="A32" i="15" s="1"/>
  <c r="A33" i="15" s="1"/>
  <c r="A34" i="15" s="1"/>
  <c r="E28" i="15"/>
  <c r="A28" i="15"/>
  <c r="E27" i="15"/>
  <c r="E27" i="14"/>
  <c r="E28" i="14"/>
  <c r="E29" i="14"/>
  <c r="E30" i="14"/>
  <c r="E31" i="14"/>
  <c r="E32" i="14"/>
  <c r="E33" i="14"/>
  <c r="E26" i="14"/>
  <c r="A27" i="14"/>
  <c r="A28" i="14" s="1"/>
  <c r="A29" i="14" s="1"/>
  <c r="A30" i="14" s="1"/>
  <c r="A31" i="14" s="1"/>
  <c r="A32" i="14" s="1"/>
  <c r="A33" i="14" s="1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4" i="15"/>
  <c r="A4" i="14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4" i="15"/>
  <c r="E3" i="15"/>
  <c r="E16" i="14"/>
  <c r="E15" i="14"/>
  <c r="E14" i="14"/>
  <c r="E13" i="14"/>
  <c r="E12" i="14"/>
  <c r="E11" i="14"/>
  <c r="E10" i="14"/>
  <c r="E9" i="14"/>
  <c r="E8" i="14"/>
  <c r="E7" i="14"/>
  <c r="E6" i="14"/>
  <c r="E5" i="14"/>
  <c r="E4" i="14"/>
  <c r="E3" i="14"/>
  <c r="E19" i="14"/>
  <c r="E17" i="14"/>
  <c r="E21" i="14"/>
  <c r="E20" i="14"/>
  <c r="E18" i="14"/>
  <c r="E23" i="15" l="1"/>
  <c r="I105" i="13" s="1"/>
  <c r="G19" i="7"/>
  <c r="G9" i="7"/>
  <c r="E22" i="14"/>
  <c r="I105" i="1" s="1"/>
  <c r="E35" i="15"/>
  <c r="I106" i="13" s="1"/>
  <c r="E34" i="14"/>
  <c r="I106" i="1" s="1"/>
  <c r="I18" i="13"/>
  <c r="I104" i="1" l="1"/>
  <c r="I104" i="13"/>
  <c r="I103" i="1"/>
  <c r="I103" i="13"/>
  <c r="H172" i="13"/>
  <c r="A172" i="13"/>
  <c r="I147" i="13"/>
  <c r="D143" i="13"/>
  <c r="E143" i="13" s="1"/>
  <c r="D145" i="13"/>
  <c r="E145" i="13" s="1"/>
  <c r="D144" i="13"/>
  <c r="E144" i="13" s="1"/>
  <c r="F144" i="13"/>
  <c r="F143" i="13"/>
  <c r="F142" i="13"/>
  <c r="I122" i="13"/>
  <c r="I163" i="13" s="1"/>
  <c r="I118" i="13"/>
  <c r="I162" i="13" s="1"/>
  <c r="G97" i="13"/>
  <c r="A97" i="13"/>
  <c r="H96" i="13"/>
  <c r="G93" i="13"/>
  <c r="C93" i="13"/>
  <c r="A93" i="13"/>
  <c r="G89" i="13"/>
  <c r="C89" i="13"/>
  <c r="A89" i="13"/>
  <c r="I84" i="13"/>
  <c r="I83" i="13"/>
  <c r="I82" i="13"/>
  <c r="H64" i="13"/>
  <c r="H59" i="13"/>
  <c r="H48" i="13"/>
  <c r="H73" i="13" s="1"/>
  <c r="I36" i="13"/>
  <c r="I35" i="13"/>
  <c r="I33" i="13"/>
  <c r="I32" i="13"/>
  <c r="I31" i="13"/>
  <c r="A31" i="13"/>
  <c r="A32" i="13" s="1"/>
  <c r="A33" i="13" s="1"/>
  <c r="A34" i="13" s="1"/>
  <c r="A35" i="13" s="1"/>
  <c r="A36" i="13" s="1"/>
  <c r="I30" i="13"/>
  <c r="I15" i="13"/>
  <c r="C97" i="13" s="1"/>
  <c r="A6" i="13"/>
  <c r="G5" i="13"/>
  <c r="E89" i="13" l="1"/>
  <c r="H68" i="13"/>
  <c r="H72" i="13"/>
  <c r="E93" i="13"/>
  <c r="F93" i="13" s="1"/>
  <c r="H93" i="13" s="1"/>
  <c r="I93" i="13" s="1"/>
  <c r="I80" i="13" s="1"/>
  <c r="E97" i="13"/>
  <c r="H74" i="13"/>
  <c r="H65" i="13"/>
  <c r="I23" i="13"/>
  <c r="I34" i="13" s="1"/>
  <c r="H67" i="13"/>
  <c r="F89" i="13"/>
  <c r="H89" i="13" s="1"/>
  <c r="I89" i="13" s="1"/>
  <c r="I81" i="13" s="1"/>
  <c r="I15" i="1"/>
  <c r="I83" i="1"/>
  <c r="C42" i="9"/>
  <c r="E42" i="9" s="1"/>
  <c r="F42" i="9" s="1"/>
  <c r="C41" i="9"/>
  <c r="E41" i="9" s="1"/>
  <c r="F41" i="9" s="1"/>
  <c r="C40" i="9"/>
  <c r="E40" i="9" s="1"/>
  <c r="F40" i="9" s="1"/>
  <c r="C39" i="9"/>
  <c r="E39" i="9" s="1"/>
  <c r="F39" i="9" s="1"/>
  <c r="E38" i="9"/>
  <c r="F38" i="9" s="1"/>
  <c r="C38" i="9"/>
  <c r="C37" i="9"/>
  <c r="E37" i="9" s="1"/>
  <c r="F37" i="9" s="1"/>
  <c r="C36" i="9"/>
  <c r="E36" i="9" s="1"/>
  <c r="F36" i="9" s="1"/>
  <c r="C35" i="9"/>
  <c r="E35" i="9" s="1"/>
  <c r="F35" i="9" s="1"/>
  <c r="C34" i="9"/>
  <c r="E34" i="9" s="1"/>
  <c r="F34" i="9" s="1"/>
  <c r="C33" i="9"/>
  <c r="E33" i="9" s="1"/>
  <c r="F33" i="9" s="1"/>
  <c r="C32" i="9"/>
  <c r="E32" i="9" s="1"/>
  <c r="F32" i="9" s="1"/>
  <c r="C31" i="9"/>
  <c r="E31" i="9" s="1"/>
  <c r="F31" i="9" s="1"/>
  <c r="F43" i="9" s="1"/>
  <c r="C25" i="9"/>
  <c r="E25" i="9" s="1"/>
  <c r="F25" i="9" s="1"/>
  <c r="C24" i="9"/>
  <c r="E24" i="9" s="1"/>
  <c r="F24" i="9" s="1"/>
  <c r="C23" i="9"/>
  <c r="E23" i="9" s="1"/>
  <c r="F23" i="9" s="1"/>
  <c r="C22" i="9"/>
  <c r="E22" i="9" s="1"/>
  <c r="F22" i="9" s="1"/>
  <c r="C21" i="9"/>
  <c r="E21" i="9" s="1"/>
  <c r="F21" i="9" s="1"/>
  <c r="C20" i="9"/>
  <c r="E20" i="9" s="1"/>
  <c r="F20" i="9" s="1"/>
  <c r="E19" i="9"/>
  <c r="F19" i="9" s="1"/>
  <c r="C19" i="9"/>
  <c r="C18" i="9"/>
  <c r="E18" i="9" s="1"/>
  <c r="F18" i="9" s="1"/>
  <c r="C17" i="9"/>
  <c r="E17" i="9" s="1"/>
  <c r="F17" i="9" s="1"/>
  <c r="C16" i="9"/>
  <c r="E16" i="9" s="1"/>
  <c r="F16" i="9" s="1"/>
  <c r="C15" i="9"/>
  <c r="E15" i="9" s="1"/>
  <c r="F15" i="9" s="1"/>
  <c r="C14" i="9"/>
  <c r="E14" i="9" s="1"/>
  <c r="F14" i="9" s="1"/>
  <c r="F26" i="9" s="1"/>
  <c r="H69" i="13" l="1"/>
  <c r="H76" i="13" s="1"/>
  <c r="F97" i="13"/>
  <c r="H97" i="13" s="1"/>
  <c r="I97" i="13" s="1"/>
  <c r="I79" i="13" s="1"/>
  <c r="I85" i="13" s="1"/>
  <c r="I124" i="13"/>
  <c r="I111" i="13"/>
  <c r="I37" i="13"/>
  <c r="E5" i="3"/>
  <c r="I147" i="1"/>
  <c r="D145" i="1" s="1"/>
  <c r="I108" i="13" l="1"/>
  <c r="I73" i="13"/>
  <c r="I67" i="13"/>
  <c r="I52" i="13"/>
  <c r="I42" i="13"/>
  <c r="I66" i="13"/>
  <c r="I58" i="13"/>
  <c r="H31" i="13"/>
  <c r="I41" i="13"/>
  <c r="I155" i="13"/>
  <c r="I72" i="13"/>
  <c r="I74" i="13" s="1"/>
  <c r="I40" i="13"/>
  <c r="H32" i="13"/>
  <c r="A126" i="13"/>
  <c r="I65" i="13"/>
  <c r="I57" i="13"/>
  <c r="I47" i="13"/>
  <c r="A113" i="13"/>
  <c r="I56" i="13"/>
  <c r="I46" i="13"/>
  <c r="H82" i="13"/>
  <c r="I64" i="13"/>
  <c r="I55" i="13"/>
  <c r="I45" i="13"/>
  <c r="I68" i="13"/>
  <c r="I54" i="13"/>
  <c r="I44" i="13"/>
  <c r="I63" i="13"/>
  <c r="I53" i="13"/>
  <c r="I43" i="13"/>
  <c r="H33" i="13"/>
  <c r="H35" i="13"/>
  <c r="H30" i="13"/>
  <c r="H83" i="13"/>
  <c r="H36" i="13"/>
  <c r="H84" i="13"/>
  <c r="H34" i="13"/>
  <c r="H81" i="13"/>
  <c r="I157" i="13"/>
  <c r="G126" i="13"/>
  <c r="G113" i="13"/>
  <c r="H79" i="13"/>
  <c r="H80" i="13"/>
  <c r="I161" i="13" l="1"/>
  <c r="I164" i="13" s="1"/>
  <c r="I128" i="13"/>
  <c r="C142" i="13" s="1"/>
  <c r="I69" i="13"/>
  <c r="E126" i="13" s="1"/>
  <c r="H85" i="13"/>
  <c r="I48" i="13"/>
  <c r="I59" i="13"/>
  <c r="F113" i="13"/>
  <c r="F126" i="13"/>
  <c r="H37" i="13"/>
  <c r="I122" i="1"/>
  <c r="I163" i="1" s="1"/>
  <c r="I118" i="1"/>
  <c r="I162" i="1" s="1"/>
  <c r="H64" i="1"/>
  <c r="H172" i="1"/>
  <c r="A172" i="1"/>
  <c r="E145" i="1"/>
  <c r="F144" i="1"/>
  <c r="F143" i="1"/>
  <c r="F142" i="1"/>
  <c r="I108" i="1"/>
  <c r="G97" i="1"/>
  <c r="C97" i="1"/>
  <c r="A97" i="1"/>
  <c r="H96" i="1"/>
  <c r="G93" i="1"/>
  <c r="C93" i="1"/>
  <c r="A93" i="1"/>
  <c r="G89" i="1"/>
  <c r="C89" i="1"/>
  <c r="A89" i="1"/>
  <c r="I84" i="1"/>
  <c r="I82" i="1"/>
  <c r="H59" i="1"/>
  <c r="H48" i="1"/>
  <c r="H67" i="1" s="1"/>
  <c r="I36" i="1"/>
  <c r="I35" i="1"/>
  <c r="I33" i="1"/>
  <c r="I32" i="1"/>
  <c r="I31" i="1"/>
  <c r="A31" i="1"/>
  <c r="A32" i="1" s="1"/>
  <c r="A33" i="1" s="1"/>
  <c r="A34" i="1" s="1"/>
  <c r="A35" i="1" s="1"/>
  <c r="A36" i="1" s="1"/>
  <c r="A6" i="1"/>
  <c r="I30" i="1"/>
  <c r="I23" i="1" s="1"/>
  <c r="I34" i="1" s="1"/>
  <c r="G5" i="1"/>
  <c r="E113" i="13" l="1"/>
  <c r="H99" i="13"/>
  <c r="D126" i="13"/>
  <c r="D113" i="13"/>
  <c r="I156" i="13"/>
  <c r="C126" i="13"/>
  <c r="C113" i="13"/>
  <c r="I76" i="13"/>
  <c r="I99" i="13" s="1"/>
  <c r="A142" i="13" s="1"/>
  <c r="D142" i="13" s="1"/>
  <c r="G147" i="1"/>
  <c r="H147" i="1"/>
  <c r="D144" i="1" s="1"/>
  <c r="H68" i="1"/>
  <c r="H72" i="1"/>
  <c r="H73" i="1"/>
  <c r="I37" i="1"/>
  <c r="H83" i="1" s="1"/>
  <c r="I128" i="1"/>
  <c r="E93" i="1"/>
  <c r="F93" i="1" s="1"/>
  <c r="H93" i="1" s="1"/>
  <c r="I93" i="1" s="1"/>
  <c r="I80" i="1" s="1"/>
  <c r="H65" i="1"/>
  <c r="E97" i="1"/>
  <c r="F97" i="1" s="1"/>
  <c r="H97" i="1" s="1"/>
  <c r="E89" i="1"/>
  <c r="F89" i="1"/>
  <c r="H89" i="1" s="1"/>
  <c r="H113" i="13" l="1"/>
  <c r="I113" i="13" s="1"/>
  <c r="I135" i="13"/>
  <c r="H135" i="13" s="1"/>
  <c r="I134" i="13"/>
  <c r="H134" i="13" s="1"/>
  <c r="I133" i="13"/>
  <c r="H133" i="13" s="1"/>
  <c r="I132" i="13"/>
  <c r="I136" i="13"/>
  <c r="H136" i="13" s="1"/>
  <c r="H104" i="13"/>
  <c r="H107" i="13"/>
  <c r="H103" i="13"/>
  <c r="G111" i="13"/>
  <c r="I158" i="13"/>
  <c r="H126" i="13"/>
  <c r="I126" i="13" s="1"/>
  <c r="E144" i="1"/>
  <c r="D143" i="1"/>
  <c r="E143" i="1" s="1"/>
  <c r="I73" i="1"/>
  <c r="A113" i="1"/>
  <c r="H69" i="1"/>
  <c r="H74" i="1"/>
  <c r="H36" i="1"/>
  <c r="I66" i="1"/>
  <c r="I67" i="1"/>
  <c r="I64" i="1"/>
  <c r="I68" i="1"/>
  <c r="I65" i="1"/>
  <c r="H84" i="1"/>
  <c r="I97" i="1"/>
  <c r="I79" i="1" s="1"/>
  <c r="H79" i="1" s="1"/>
  <c r="I89" i="1"/>
  <c r="I81" i="1" s="1"/>
  <c r="I111" i="1" s="1"/>
  <c r="H31" i="1"/>
  <c r="C142" i="1"/>
  <c r="I161" i="1"/>
  <c r="I164" i="1" s="1"/>
  <c r="I57" i="1"/>
  <c r="I53" i="1"/>
  <c r="I47" i="1"/>
  <c r="I43" i="1"/>
  <c r="I72" i="1"/>
  <c r="I56" i="1"/>
  <c r="I52" i="1"/>
  <c r="I46" i="1"/>
  <c r="I42" i="1"/>
  <c r="H32" i="1"/>
  <c r="I63" i="1"/>
  <c r="I55" i="1"/>
  <c r="I45" i="1"/>
  <c r="H82" i="1"/>
  <c r="I58" i="1"/>
  <c r="I41" i="1"/>
  <c r="H30" i="1"/>
  <c r="I40" i="1"/>
  <c r="H33" i="1"/>
  <c r="I155" i="1"/>
  <c r="I54" i="1"/>
  <c r="I44" i="1"/>
  <c r="H34" i="1"/>
  <c r="A126" i="1"/>
  <c r="H35" i="1"/>
  <c r="H80" i="1"/>
  <c r="H105" i="13" l="1"/>
  <c r="H106" i="13"/>
  <c r="H132" i="13"/>
  <c r="H137" i="13" s="1"/>
  <c r="H151" i="13" s="1"/>
  <c r="I137" i="13"/>
  <c r="H121" i="13"/>
  <c r="H122" i="13" s="1"/>
  <c r="H117" i="13"/>
  <c r="H116" i="13"/>
  <c r="H76" i="1"/>
  <c r="I48" i="1"/>
  <c r="C113" i="1" s="1"/>
  <c r="I85" i="1"/>
  <c r="H81" i="1"/>
  <c r="H85" i="1" s="1"/>
  <c r="I124" i="1"/>
  <c r="I59" i="1"/>
  <c r="D113" i="1" s="1"/>
  <c r="I69" i="1"/>
  <c r="E113" i="1" s="1"/>
  <c r="I74" i="1"/>
  <c r="F113" i="1" s="1"/>
  <c r="H37" i="1"/>
  <c r="H108" i="13" l="1"/>
  <c r="H118" i="13"/>
  <c r="I168" i="13"/>
  <c r="G172" i="13" s="1"/>
  <c r="D4" i="3" s="1"/>
  <c r="I167" i="13"/>
  <c r="I151" i="13"/>
  <c r="I157" i="1"/>
  <c r="G113" i="1"/>
  <c r="H113" i="1" s="1"/>
  <c r="I113" i="1" s="1"/>
  <c r="G126" i="1"/>
  <c r="I76" i="1"/>
  <c r="I99" i="1" s="1"/>
  <c r="A142" i="1" s="1"/>
  <c r="D142" i="1" s="1"/>
  <c r="F126" i="1"/>
  <c r="H99" i="1"/>
  <c r="D126" i="1"/>
  <c r="I156" i="1"/>
  <c r="C126" i="1"/>
  <c r="E126" i="1"/>
  <c r="H128" i="13" l="1"/>
  <c r="H105" i="1"/>
  <c r="H106" i="1"/>
  <c r="I133" i="1"/>
  <c r="H133" i="1" s="1"/>
  <c r="I134" i="1"/>
  <c r="H134" i="1" s="1"/>
  <c r="I132" i="1"/>
  <c r="J122" i="13"/>
  <c r="G176" i="13"/>
  <c r="I176" i="13" s="1"/>
  <c r="I172" i="13"/>
  <c r="I173" i="13" s="1"/>
  <c r="H162" i="13"/>
  <c r="H161" i="13"/>
  <c r="H163" i="13"/>
  <c r="H157" i="13"/>
  <c r="H155" i="13"/>
  <c r="H156" i="13"/>
  <c r="H167" i="13"/>
  <c r="H168" i="13" s="1"/>
  <c r="G111" i="1"/>
  <c r="I158" i="1"/>
  <c r="I135" i="1"/>
  <c r="H135" i="1" s="1"/>
  <c r="I136" i="1"/>
  <c r="H136" i="1" s="1"/>
  <c r="H126" i="1"/>
  <c r="I126" i="1" s="1"/>
  <c r="H158" i="13" l="1"/>
  <c r="H164" i="13"/>
  <c r="H103" i="1"/>
  <c r="H104" i="1"/>
  <c r="H107" i="1"/>
  <c r="I137" i="1"/>
  <c r="H121" i="1"/>
  <c r="H122" i="1" s="1"/>
  <c r="H116" i="1"/>
  <c r="H117" i="1"/>
  <c r="H132" i="1"/>
  <c r="H137" i="1" s="1"/>
  <c r="H151" i="1" s="1"/>
  <c r="H108" i="1" l="1"/>
  <c r="I151" i="1"/>
  <c r="I168" i="1"/>
  <c r="G172" i="1" s="1"/>
  <c r="I167" i="1"/>
  <c r="H118" i="1"/>
  <c r="J122" i="1" s="1"/>
  <c r="H128" i="1" l="1"/>
  <c r="H167" i="1"/>
  <c r="H168" i="1" s="1"/>
  <c r="I172" i="1"/>
  <c r="H163" i="1"/>
  <c r="H162" i="1"/>
  <c r="H161" i="1"/>
  <c r="H155" i="1"/>
  <c r="H157" i="1"/>
  <c r="H156" i="1"/>
  <c r="I173" i="1" l="1"/>
  <c r="D3" i="3"/>
  <c r="F3" i="3" s="1"/>
  <c r="G176" i="1"/>
  <c r="I176" i="1" s="1"/>
  <c r="H164" i="1"/>
  <c r="H158" i="1"/>
  <c r="F4" i="3" l="1"/>
  <c r="F5" i="3" l="1"/>
</calcChain>
</file>

<file path=xl/sharedStrings.xml><?xml version="1.0" encoding="utf-8"?>
<sst xmlns="http://schemas.openxmlformats.org/spreadsheetml/2006/main" count="696" uniqueCount="288">
  <si>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</si>
  <si>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</si>
  <si>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</si>
  <si>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</si>
  <si>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</si>
  <si>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</si>
  <si>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</si>
  <si>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</si>
  <si>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</si>
  <si>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</si>
  <si>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</si>
  <si>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</si>
  <si>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</si>
  <si>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</si>
  <si>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</si>
  <si>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</si>
  <si>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</si>
  <si>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</si>
  <si>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</si>
  <si>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</si>
  <si>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</si>
  <si>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</si>
  <si>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</si>
  <si>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</si>
  <si>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</si>
  <si>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</si>
  <si>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</si>
  <si>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</si>
  <si>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</si>
  <si>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</si>
  <si>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</si>
  <si>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</si>
  <si>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</si>
  <si>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</si>
  <si>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</si>
  <si>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</si>
  <si>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</si>
  <si>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</si>
  <si>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</si>
  <si>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/>
        <sz val="5"/>
        <color rgb="FF000000"/>
        <rFont val="Calibri"/>
        <family val="2"/>
        <charset val="1"/>
      </rPr>
      <t>(IN 02/2008 MPOG SLTI)</t>
    </r>
  </si>
  <si>
    <t>Feriados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</si>
  <si>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</si>
  <si>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</si>
  <si>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</si>
  <si>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</si>
  <si>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</si>
  <si>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</si>
  <si>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</si>
  <si>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</si>
  <si>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</si>
  <si>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</si>
  <si>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</si>
  <si>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</si>
  <si>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</si>
  <si>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</si>
  <si>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</si>
  <si>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</si>
  <si>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</si>
  <si>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</si>
  <si>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</si>
  <si>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</si>
  <si>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</si>
  <si>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</si>
  <si>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</si>
  <si>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</si>
  <si>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</si>
  <si>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</si>
  <si>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</si>
  <si>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</si>
  <si>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</si>
  <si>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</si>
  <si>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</si>
  <si>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Total do Grupo IV</t>
  </si>
  <si>
    <t>V</t>
  </si>
  <si>
    <t>Encargos Sociais - Grupo V: Incidências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</si>
  <si>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</si>
  <si>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</si>
  <si>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</si>
  <si>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</si>
  <si>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</si>
  <si>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</si>
  <si>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</si>
  <si>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</si>
  <si>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</si>
  <si>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</si>
  <si>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</si>
  <si>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</si>
  <si>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</si>
  <si>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</si>
  <si>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</si>
  <si>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</si>
  <si>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</si>
  <si>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</si>
  <si>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</si>
  <si>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</si>
  <si>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</si>
  <si>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</si>
  <si>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</si>
  <si>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</si>
  <si>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</si>
  <si>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</si>
  <si>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</si>
  <si>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</si>
  <si>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</si>
  <si>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</si>
  <si>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</si>
  <si>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</si>
  <si>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</si>
  <si>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</si>
  <si>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</si>
  <si>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Administrativas</t>
  </si>
  <si>
    <t>Seguros</t>
  </si>
  <si>
    <t>Total de Despesas Indiretas</t>
  </si>
  <si>
    <t>Lucro</t>
  </si>
  <si>
    <t>Total do Lucro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</si>
  <si>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</si>
  <si>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</si>
  <si>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</si>
  <si>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</si>
  <si>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</si>
  <si>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</si>
  <si>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</si>
  <si>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</si>
  <si>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</si>
  <si>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</si>
  <si>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MEMÓRIA DE CÁLCULO DOS TRIBUTOS</t>
  </si>
  <si>
    <t>Montante A</t>
  </si>
  <si>
    <t>Montante B</t>
  </si>
  <si>
    <t>Custo total por empregado</t>
  </si>
  <si>
    <t>TRIBUTOS</t>
  </si>
  <si>
    <t>LUCRO PRESUMIDO</t>
  </si>
  <si>
    <t>Coeficiente L. Real</t>
  </si>
  <si>
    <t>Coeficiente L. Presumido</t>
  </si>
  <si>
    <t>SIMPLES</t>
  </si>
  <si>
    <t>(*)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</si>
  <si>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</si>
  <si>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</si>
  <si>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</si>
  <si>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</si>
  <si>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</si>
  <si>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</si>
  <si>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</si>
  <si>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</si>
  <si>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</si>
  <si>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</si>
  <si>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</si>
  <si>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</si>
  <si>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</si>
  <si>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</si>
  <si>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</si>
  <si>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</si>
  <si>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</si>
  <si>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</si>
  <si>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</si>
  <si>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</si>
  <si>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</si>
  <si>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</si>
  <si>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Carga Horária</t>
  </si>
  <si>
    <t>AVISO PRÉVIO INDENIZADO</t>
  </si>
  <si>
    <t>INCIDÊNCIA DO FGTS SOBRE O AVISO PRÉVIO INDENIZADO</t>
  </si>
  <si>
    <t>MULTA SOBRE FGTS E CONTRIBUIÇÕES SOCIAIS SOBRE O AVISO PRÉVIO INDENIZADO</t>
  </si>
  <si>
    <t xml:space="preserve">INCIDÊNCIA DE GPS, FGTS  E OUTRAS CONTRIBUIÇÕES SOBRE O AVISO PRÉVIO TRABALHADO </t>
  </si>
  <si>
    <t xml:space="preserve">MULTA SOBRE FGTS E CONTRIBUIÇÕES SOCIAIS SOBRE O AVISO PRÉVIO TRABALHADO </t>
  </si>
  <si>
    <t>INCIDÊNCIA GRUPO II (Obrigações Sociais) X GRUPO III (Tempo Não Trabalhado) Itens 1 e 7</t>
  </si>
  <si>
    <t>INCIDÊNCIA GRUPO II (Obrigações Sociais) X GRUPO III (Tempo Não Trabalhado) Itens 2,3,4,5, e 6</t>
  </si>
  <si>
    <t>Marau/RS</t>
  </si>
  <si>
    <t>UNIFORME</t>
  </si>
  <si>
    <t>QTD ANUAL</t>
  </si>
  <si>
    <t>UNIDADE</t>
  </si>
  <si>
    <t>VALOR UNITÁRIO MÉDIO</t>
  </si>
  <si>
    <t>VALOR  TOTAL MÉDIO</t>
  </si>
  <si>
    <t xml:space="preserve">TOTAL MENSAL (R$) </t>
  </si>
  <si>
    <t>Valor Hora</t>
  </si>
  <si>
    <t xml:space="preserve">Valor. Unit. </t>
  </si>
  <si>
    <t>Quant. Horas</t>
  </si>
  <si>
    <t>]</t>
  </si>
  <si>
    <t>LIMITE QUADRO I (Despesas Diretas) sobre Montante A (exceto Vale-transporte):</t>
  </si>
  <si>
    <t>Somente poderão ser modificadas pelo licitante as rubricas em AMARELO.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</si>
  <si>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</t>
    </r>
  </si>
  <si>
    <t>Uniformes</t>
  </si>
  <si>
    <r>
      <t>EPI</t>
    </r>
    <r>
      <rPr>
        <vertAlign val="superscript"/>
        <sz val="8"/>
        <color rgb="FF000000"/>
        <rFont val="Calibri"/>
        <family val="2"/>
        <charset val="1"/>
      </rPr>
      <t xml:space="preserve"> (6) </t>
    </r>
  </si>
  <si>
    <t xml:space="preserve">(6)  EPI - Equipamento de Proteção Individual
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</si>
  <si>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(8)</t>
    </r>
  </si>
  <si>
    <t>(7)</t>
  </si>
  <si>
    <t>As empresas optantes pelo SIMPLES que se enquadrarem nas exceções previstas nos parágrafos 5º-B a 5º-J do artigo 18 da Lei Complementar 123/2006, deverão preencher apenas a linha 4 da planilha</t>
  </si>
  <si>
    <t>(**) SIMPLES NACIONAL</t>
  </si>
  <si>
    <t>(*) LUCRO REAL</t>
  </si>
  <si>
    <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(**)</t>
    </r>
  </si>
  <si>
    <t>(**)</t>
  </si>
  <si>
    <t xml:space="preserve">Deverá apresentar apuração mensal do Simples Nacional  e declaração com planilha de apuração do percentual médio efetivo de recolhimento dos últimos 12 meses </t>
  </si>
  <si>
    <t>Plano de benefício Social Familiar</t>
  </si>
  <si>
    <t>Pregão nº _____/20____</t>
  </si>
  <si>
    <t xml:space="preserve">Nome e CNPJ da empresa: </t>
  </si>
  <si>
    <r>
      <t xml:space="preserve">Para alíquotas de PIS e COFINS </t>
    </r>
    <r>
      <rPr>
        <b/>
        <sz val="11"/>
        <rFont val="Calibri"/>
        <family val="2"/>
      </rPr>
      <t>recolhidos pelo regime de incidência não-cumulativo, ou seja, alíquotas divergentes a 1,65 % para PIS e 7,60% para COFINS</t>
    </r>
  </si>
  <si>
    <t>MÊS</t>
  </si>
  <si>
    <t>FATURAMENTO MENSAL (A)</t>
  </si>
  <si>
    <t>CONTRIBUIÇÃO APURADA (B = A X 1,65%)</t>
  </si>
  <si>
    <t>CRÉDITO DESCONTADO ( C )</t>
  </si>
  <si>
    <t>CONTRIBUIÇÃO DEVIDA ( D=B-C )</t>
  </si>
  <si>
    <t>PERCENTUAL EFETIVO (E = D/A) - %</t>
  </si>
  <si>
    <t>PERCENTUAL MÉDIO DO PERÍODO</t>
  </si>
  <si>
    <t>CONTRIBUIÇÃO APURADA (B = A X 7,60%)</t>
  </si>
  <si>
    <t>Assinatura contador / CRC</t>
  </si>
  <si>
    <t>TEMPO DE DEPRECIAÇÃO (MÊS)</t>
  </si>
  <si>
    <t>PAR</t>
  </si>
  <si>
    <t>ITEM</t>
  </si>
  <si>
    <t>UNIFORME - POR TRABALHADOR</t>
  </si>
  <si>
    <t>EPIS - POR TRABALHADOR</t>
  </si>
  <si>
    <t>Não alterar as formulas</t>
  </si>
  <si>
    <t>Prêmio assiduidade</t>
  </si>
  <si>
    <t>**Apuração do percentual médio de recolhimento do PIS referente aos 12 últimos meses</t>
  </si>
  <si>
    <t>**Apuração do percentual médio de recolhimento do COFINS referente aos 12 últimos meses</t>
  </si>
  <si>
    <t>Camisa de manga longa</t>
  </si>
  <si>
    <t xml:space="preserve">Óculos de segurança </t>
  </si>
  <si>
    <t>LIMITE DOS QUADROS II (Despesas Indiretas) e III (Lucro) sobre Montante A (exceto Vale-transporte) SOMADOS</t>
  </si>
  <si>
    <t>**Se as fórmulas forem alteradas, é importante que essa mudança seja devidamente justificada e fundamenta na Lei e Art.</t>
  </si>
  <si>
    <t>Valor Total Mensal</t>
  </si>
  <si>
    <t>TOTAL  MENSAL</t>
  </si>
  <si>
    <t>*Deve ser igualmente apresentado pela incidência cumulativa.</t>
  </si>
  <si>
    <r>
      <t xml:space="preserve">Deverá ser apresentado juntamente com essa apuração, os recibos de entrega de escrituração fiscal digital de contribuições  do SPED dos últimos 12 meses e relatório completo da </t>
    </r>
    <r>
      <rPr>
        <b/>
        <sz val="11"/>
        <color rgb="FF000000"/>
        <rFont val="Calibri"/>
        <family val="2"/>
      </rPr>
      <t>*</t>
    </r>
    <r>
      <rPr>
        <sz val="11"/>
        <color rgb="FF000000"/>
        <rFont val="Calibri"/>
        <family val="2"/>
        <charset val="1"/>
      </rPr>
      <t>DCTWEB referente ao mês anterior da data da proposta, no qual os dados do MIT informam o regime de apuração do PIS e COFINS .</t>
    </r>
  </si>
  <si>
    <t xml:space="preserve">Crachá de identificação do colaborador </t>
  </si>
  <si>
    <t>Camisa manga curta</t>
  </si>
  <si>
    <t>Servente de Limpeza</t>
  </si>
  <si>
    <t>Jaqueta de Nylon</t>
  </si>
  <si>
    <t>Meias</t>
  </si>
  <si>
    <t>*Despesas Indiretas</t>
  </si>
  <si>
    <t>*Lucro</t>
  </si>
  <si>
    <t>*Não será permitida a inserção de fórmulas de vinculação com a remuneração nos cálculos destes itens. Os valores devem ser inseridos manualmente apenas nas rubricas destacadas em amarelo.</t>
  </si>
  <si>
    <t>44 horas</t>
  </si>
  <si>
    <t>Serviço Asseio Conservação escala 12/36</t>
  </si>
  <si>
    <t xml:space="preserve">Serviço Asseio Conservação </t>
  </si>
  <si>
    <t>20 horas</t>
  </si>
  <si>
    <t>Nº de Postos</t>
  </si>
  <si>
    <t>RS000042/2026</t>
  </si>
  <si>
    <t>CCT RS000042/2026</t>
  </si>
  <si>
    <t>12x36</t>
  </si>
  <si>
    <t xml:space="preserve">ITEM </t>
  </si>
  <si>
    <t>DESCRIÇÃO</t>
  </si>
  <si>
    <t>Valor de Referência Unitário R$</t>
  </si>
  <si>
    <t>Valor de Referência Mensal R$</t>
  </si>
  <si>
    <t>Sabão em pó emb. 1kg</t>
  </si>
  <si>
    <t>Água sanitária 5 litros</t>
  </si>
  <si>
    <t>Multiuso 5 litros</t>
  </si>
  <si>
    <t>VALOR MENSAL R$</t>
  </si>
  <si>
    <t>OBS: Os materiais serão fornecidos de acordo com as especificações do Termo de Referência.</t>
  </si>
  <si>
    <t>Quantidade Mensal</t>
  </si>
  <si>
    <t>Sapólio Líquido 500ml</t>
  </si>
  <si>
    <t>Esponja de lã de aço 60g Embalagem 08 pç.</t>
  </si>
  <si>
    <t xml:space="preserve">Flanela </t>
  </si>
  <si>
    <t xml:space="preserve">Adesivos para vaso Sanitário caixa com 3 Unidades </t>
  </si>
  <si>
    <t>Pano de Chão</t>
  </si>
  <si>
    <t>Saco para lixo - capacidade 30 litros, cor verde - pacotes 100 unidades</t>
  </si>
  <si>
    <t>Saco para lixo - capacidade 100 litros, cor verde - pacotes 100 unidades</t>
  </si>
  <si>
    <t>Papel Higiênico - Rolo</t>
  </si>
  <si>
    <t>Papel Toalha - fardos contendo 5 pacotes (totalizando 5.000 folhas)</t>
  </si>
  <si>
    <t>MATERIAIS BANHEIROS PRAÇAS</t>
  </si>
  <si>
    <t>Sabonete Liquido. Emabalagem de 5 Lt.</t>
  </si>
  <si>
    <t>Esponja de limpeza – fibra verde</t>
  </si>
  <si>
    <t>Esponja para louça</t>
  </si>
  <si>
    <t>Detergente clorado para limpeza pesada 5 litros</t>
  </si>
  <si>
    <t>Desinfetante bactericida 5 litros</t>
  </si>
  <si>
    <t>Detergente neutro 5 litros</t>
  </si>
  <si>
    <t>Limpa vidros</t>
  </si>
  <si>
    <t>Álcool etílico líquido 70% embalagem 1 litro</t>
  </si>
  <si>
    <t>UTENSÍLIOS BANHEIROS PRAÇAS</t>
  </si>
  <si>
    <t xml:space="preserve">Quantidade </t>
  </si>
  <si>
    <t>Extensões/hastes especiais para limpeza em altura</t>
  </si>
  <si>
    <t>Balde</t>
  </si>
  <si>
    <t>Cabo de alumínio para rodo</t>
  </si>
  <si>
    <t>Pá</t>
  </si>
  <si>
    <t>Rodo profissional plástico 40 cm com cabo</t>
  </si>
  <si>
    <t>Suporte para fibra com cabo – para esponja fibra verde</t>
  </si>
  <si>
    <t>Vassoura</t>
  </si>
  <si>
    <t>Escova p/limpeza vaso sanitária c/ cabo plástico</t>
  </si>
  <si>
    <t>UTENSÍLIOS OFICÍNAS</t>
  </si>
  <si>
    <t>MATERIAIS OFICÍNAS</t>
  </si>
  <si>
    <t>Materiais</t>
  </si>
  <si>
    <t>Utensílios</t>
  </si>
  <si>
    <t>OBS: As relações acima constituem o mínimo necessário para a prestação dos serviços, contudo, a licitante deverá atender plenamente o que está previsto nas legislações que regulamentam a matéria e subitem 6.8 do Termo de Referência.</t>
  </si>
  <si>
    <t>Calça comprida</t>
  </si>
  <si>
    <t>Calçado de segurança</t>
  </si>
  <si>
    <t>Colete</t>
  </si>
  <si>
    <t>Luva de borracha para limpeza</t>
  </si>
  <si>
    <t>↑</t>
  </si>
  <si>
    <t>OBS: Este valor contempla apenas remuneração e encargos sociais. A licitante deverá provisionar os demais custos diretos, indiretos e lucro de acordo com sua realidade.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</si>
  <si>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</si>
  <si>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t>Guarda-pó ¾</t>
  </si>
  <si>
    <t>Bota de 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</si>
</sst>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164" formatCode="_-&quot;R$&quot;* #,##0.00_-;\-&quot;R$&quot;* #,##0.00_-;_-&quot;R$&quot;* &quot;-&quot;??_-;_-@_-"/>
    <numFmt numFmtId="165" formatCode="_-&quot;R$ &quot;* #,##0.00_-;&quot;-R$ &quot;* #,##0.00_-;_-&quot;R$ &quot;* \-??_-;_-@_-"/>
    <numFmt numFmtId="166" formatCode="0.0000%"/>
    <numFmt numFmtId="167" formatCode="00\/0000\-0000000\-0"/>
    <numFmt numFmtId="168" formatCode="&quot;R$ &quot;#,##0.00"/>
    <numFmt numFmtId="169" formatCode="0.0000"/>
    <numFmt numFmtId="170" formatCode="#,##0_ ;\-#,##0\ "/>
    <numFmt numFmtId="171" formatCode="_(* #,##0.00_);_(* \(#,##0.00\);_(* \-??_);_(@_)"/>
    <numFmt numFmtId="172" formatCode="_-[$R$-416]\ * #,##0.00_-;\-[$R$-416]\ * #,##0.00_-;_-[$R$-416]\ * &quot;-&quot;??_-;_-@_-"/>
  </numFmts>
  <fonts count="58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i/>
      <sz val="10"/>
      <color rgb="FF000000"/>
      <name val="Calibri"/>
      <family val="2"/>
    </font>
    <font>
      <b/>
      <i/>
      <sz val="10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A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25"/>
      <name val="Aptos Narrow"/>
      <family val="2"/>
    </font>
    <font>
      <b/>
      <i/>
      <sz val="11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41"/>
      </patternFill>
    </fill>
    <fill>
      <patternFill patternType="solid">
        <fgColor theme="0" tint="-0.249977111117893"/>
        <bgColor rgb="FFD6DCE5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95B3D7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theme="0" tint="-0.34998626667073579"/>
        <bgColor rgb="FF000000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Border="0" applyAlignment="0" applyProtection="0"/>
    <xf numFmtId="0" fontId="2" fillId="0" borderId="0" applyBorder="0" applyProtection="0"/>
    <xf numFmtId="0" fontId="2" fillId="0" borderId="0" applyBorder="0" applyProtection="0"/>
    <xf numFmtId="165" fontId="27" fillId="0" borderId="0" applyBorder="0" applyProtection="0"/>
    <xf numFmtId="0" fontId="27" fillId="0" borderId="0"/>
    <xf numFmtId="0" fontId="27" fillId="0" borderId="0"/>
    <xf numFmtId="0" fontId="27" fillId="0" borderId="0"/>
    <xf numFmtId="9" fontId="27" fillId="0" borderId="0" applyBorder="0" applyProtection="0"/>
    <xf numFmtId="171" fontId="1" fillId="0" borderId="0" applyFill="0" applyBorder="0" applyAlignment="0" applyProtection="0"/>
  </cellStyleXfs>
  <cellXfs count="270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0" fontId="2" fillId="0" borderId="0" xfId="2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6" fontId="14" fillId="7" borderId="1" xfId="0" applyNumberFormat="1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6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4" fillId="10" borderId="1" xfId="0" applyNumberFormat="1" applyFont="1" applyFill="1" applyBorder="1" applyAlignment="1">
      <alignment horizontal="center" vertical="center" wrapText="1"/>
    </xf>
    <xf numFmtId="0" fontId="27" fillId="0" borderId="0" xfId="5"/>
    <xf numFmtId="0" fontId="26" fillId="0" borderId="0" xfId="5" applyFont="1"/>
    <xf numFmtId="166" fontId="3" fillId="11" borderId="1" xfId="0" applyNumberFormat="1" applyFont="1" applyFill="1" applyBorder="1" applyAlignment="1">
      <alignment horizontal="center" vertical="center" wrapText="1"/>
    </xf>
    <xf numFmtId="0" fontId="29" fillId="0" borderId="0" xfId="0" applyFont="1"/>
    <xf numFmtId="2" fontId="30" fillId="0" borderId="0" xfId="0" applyNumberFormat="1" applyFont="1"/>
    <xf numFmtId="0" fontId="30" fillId="0" borderId="0" xfId="0" applyFont="1"/>
    <xf numFmtId="0" fontId="32" fillId="0" borderId="0" xfId="0" applyFont="1"/>
    <xf numFmtId="0" fontId="33" fillId="0" borderId="0" xfId="0" applyFont="1"/>
    <xf numFmtId="0" fontId="34" fillId="0" borderId="11" xfId="0" applyFont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4" fontId="3" fillId="11" borderId="1" xfId="0" applyNumberFormat="1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0" fontId="3" fillId="0" borderId="16" xfId="0" applyNumberFormat="1" applyFont="1" applyBorder="1" applyAlignment="1">
      <alignment horizontal="center" vertical="center" wrapText="1"/>
    </xf>
    <xf numFmtId="9" fontId="3" fillId="0" borderId="16" xfId="0" applyNumberFormat="1" applyFont="1" applyBorder="1" applyAlignment="1">
      <alignment horizontal="center" vertical="center" wrapText="1"/>
    </xf>
    <xf numFmtId="10" fontId="4" fillId="0" borderId="16" xfId="0" applyNumberFormat="1" applyFont="1" applyBorder="1" applyAlignment="1">
      <alignment horizontal="center" vertical="center" wrapText="1"/>
    </xf>
    <xf numFmtId="169" fontId="3" fillId="2" borderId="16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6" fillId="0" borderId="0" xfId="0" applyFont="1"/>
    <xf numFmtId="0" fontId="39" fillId="0" borderId="0" xfId="0" applyFont="1" applyAlignment="1">
      <alignment horizontal="left" vertical="justify" wrapText="1"/>
    </xf>
    <xf numFmtId="0" fontId="36" fillId="18" borderId="16" xfId="0" applyFont="1" applyFill="1" applyBorder="1" applyAlignment="1">
      <alignment horizontal="center" vertical="center"/>
    </xf>
    <xf numFmtId="0" fontId="36" fillId="18" borderId="16" xfId="0" applyFont="1" applyFill="1" applyBorder="1" applyAlignment="1">
      <alignment horizontal="center" wrapText="1"/>
    </xf>
    <xf numFmtId="49" fontId="36" fillId="18" borderId="16" xfId="0" applyNumberFormat="1" applyFont="1" applyFill="1" applyBorder="1" applyAlignment="1">
      <alignment horizontal="center" wrapText="1"/>
    </xf>
    <xf numFmtId="17" fontId="0" fillId="0" borderId="17" xfId="0" applyNumberFormat="1" applyBorder="1" applyAlignment="1">
      <alignment horizontal="center"/>
    </xf>
    <xf numFmtId="4" fontId="0" fillId="0" borderId="16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0" fontId="0" fillId="0" borderId="19" xfId="0" applyBorder="1"/>
    <xf numFmtId="0" fontId="31" fillId="12" borderId="24" xfId="0" applyFont="1" applyFill="1" applyBorder="1" applyAlignment="1">
      <alignment horizontal="center" vertical="center" wrapText="1"/>
    </xf>
    <xf numFmtId="0" fontId="29" fillId="19" borderId="0" xfId="0" applyFont="1" applyFill="1"/>
    <xf numFmtId="0" fontId="32" fillId="19" borderId="0" xfId="0" applyFont="1" applyFill="1"/>
    <xf numFmtId="0" fontId="33" fillId="19" borderId="0" xfId="0" applyFont="1" applyFill="1"/>
    <xf numFmtId="166" fontId="3" fillId="0" borderId="18" xfId="0" applyNumberFormat="1" applyFont="1" applyBorder="1" applyAlignment="1">
      <alignment horizontal="center" vertical="center" wrapText="1"/>
    </xf>
    <xf numFmtId="166" fontId="3" fillId="0" borderId="29" xfId="0" applyNumberFormat="1" applyFont="1" applyBorder="1" applyAlignment="1">
      <alignment horizontal="center" vertical="center" wrapText="1"/>
    </xf>
    <xf numFmtId="166" fontId="3" fillId="0" borderId="30" xfId="0" applyNumberFormat="1" applyFont="1" applyBorder="1" applyAlignment="1">
      <alignment horizontal="center" vertical="center" wrapText="1"/>
    </xf>
    <xf numFmtId="0" fontId="0" fillId="0" borderId="17" xfId="5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25" fillId="13" borderId="30" xfId="5" applyFont="1" applyFill="1" applyBorder="1" applyAlignment="1">
      <alignment horizontal="center" vertical="center" wrapText="1"/>
    </xf>
    <xf numFmtId="0" fontId="24" fillId="13" borderId="30" xfId="5" applyFont="1" applyFill="1" applyBorder="1" applyAlignment="1">
      <alignment horizontal="center" vertical="center" wrapText="1"/>
    </xf>
    <xf numFmtId="0" fontId="28" fillId="18" borderId="13" xfId="0" applyFont="1" applyFill="1" applyBorder="1" applyAlignment="1">
      <alignment horizontal="center" vertical="center"/>
    </xf>
    <xf numFmtId="0" fontId="27" fillId="0" borderId="24" xfId="5" applyBorder="1" applyAlignment="1">
      <alignment horizontal="center"/>
    </xf>
    <xf numFmtId="165" fontId="27" fillId="0" borderId="24" xfId="5" applyNumberFormat="1" applyBorder="1"/>
    <xf numFmtId="0" fontId="27" fillId="0" borderId="24" xfId="5" applyBorder="1" applyAlignment="1">
      <alignment horizontal="center" vertical="center"/>
    </xf>
    <xf numFmtId="165" fontId="27" fillId="0" borderId="24" xfId="5" applyNumberFormat="1" applyBorder="1" applyAlignment="1">
      <alignment vertical="center"/>
    </xf>
    <xf numFmtId="0" fontId="0" fillId="0" borderId="24" xfId="5" applyFont="1" applyBorder="1" applyAlignment="1">
      <alignment horizontal="center" vertical="center"/>
    </xf>
    <xf numFmtId="9" fontId="4" fillId="20" borderId="1" xfId="0" applyNumberFormat="1" applyFont="1" applyFill="1" applyBorder="1" applyAlignment="1">
      <alignment horizontal="center" vertical="center" wrapText="1"/>
    </xf>
    <xf numFmtId="166" fontId="14" fillId="17" borderId="1" xfId="0" applyNumberFormat="1" applyFont="1" applyFill="1" applyBorder="1" applyAlignment="1">
      <alignment horizontal="center" vertical="center" wrapText="1"/>
    </xf>
    <xf numFmtId="10" fontId="4" fillId="20" borderId="16" xfId="0" applyNumberFormat="1" applyFont="1" applyFill="1" applyBorder="1" applyAlignment="1">
      <alignment horizontal="center" vertical="center" wrapText="1"/>
    </xf>
    <xf numFmtId="0" fontId="28" fillId="18" borderId="24" xfId="5" applyFont="1" applyFill="1" applyBorder="1" applyAlignment="1">
      <alignment horizontal="center"/>
    </xf>
    <xf numFmtId="165" fontId="24" fillId="18" borderId="24" xfId="5" applyNumberFormat="1" applyFont="1" applyFill="1" applyBorder="1"/>
    <xf numFmtId="0" fontId="41" fillId="0" borderId="24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left" vertical="center" wrapText="1"/>
    </xf>
    <xf numFmtId="164" fontId="42" fillId="11" borderId="24" xfId="1" applyFont="1" applyFill="1" applyBorder="1" applyAlignment="1" applyProtection="1">
      <alignment vertical="center" wrapText="1"/>
    </xf>
    <xf numFmtId="170" fontId="42" fillId="0" borderId="24" xfId="1" applyNumberFormat="1" applyFont="1" applyBorder="1" applyAlignment="1" applyProtection="1">
      <alignment horizontal="center" vertical="center" wrapText="1"/>
    </xf>
    <xf numFmtId="164" fontId="42" fillId="0" borderId="24" xfId="1" applyFont="1" applyBorder="1" applyAlignment="1" applyProtection="1">
      <alignment vertical="center" wrapText="1"/>
    </xf>
    <xf numFmtId="164" fontId="43" fillId="17" borderId="24" xfId="1" applyFont="1" applyFill="1" applyBorder="1" applyAlignment="1" applyProtection="1">
      <alignment vertical="center"/>
    </xf>
    <xf numFmtId="0" fontId="26" fillId="0" borderId="0" xfId="0" applyFont="1"/>
    <xf numFmtId="168" fontId="34" fillId="21" borderId="1" xfId="0" applyNumberFormat="1" applyFont="1" applyFill="1" applyBorder="1" applyAlignment="1">
      <alignment horizontal="center" vertical="center" wrapText="1"/>
    </xf>
    <xf numFmtId="3" fontId="3" fillId="21" borderId="1" xfId="0" applyNumberFormat="1" applyFont="1" applyFill="1" applyBorder="1" applyAlignment="1">
      <alignment horizontal="center" vertical="center" wrapText="1"/>
    </xf>
    <xf numFmtId="9" fontId="3" fillId="21" borderId="1" xfId="0" applyNumberFormat="1" applyFont="1" applyFill="1" applyBorder="1" applyAlignment="1">
      <alignment horizontal="center" vertical="center" wrapText="1"/>
    </xf>
    <xf numFmtId="168" fontId="3" fillId="21" borderId="1" xfId="0" applyNumberFormat="1" applyFont="1" applyFill="1" applyBorder="1" applyAlignment="1">
      <alignment horizontal="center" vertical="center" wrapText="1"/>
    </xf>
    <xf numFmtId="168" fontId="34" fillId="21" borderId="3" xfId="0" applyNumberFormat="1" applyFont="1" applyFill="1" applyBorder="1" applyAlignment="1">
      <alignment horizontal="center" vertical="center" wrapText="1"/>
    </xf>
    <xf numFmtId="168" fontId="46" fillId="21" borderId="1" xfId="0" applyNumberFormat="1" applyFont="1" applyFill="1" applyBorder="1" applyAlignment="1">
      <alignment horizontal="center" vertical="center" wrapText="1"/>
    </xf>
    <xf numFmtId="0" fontId="48" fillId="0" borderId="0" xfId="0" applyFont="1"/>
    <xf numFmtId="172" fontId="48" fillId="0" borderId="0" xfId="0" applyNumberFormat="1" applyFont="1"/>
    <xf numFmtId="0" fontId="49" fillId="17" borderId="31" xfId="0" applyFont="1" applyFill="1" applyBorder="1" applyAlignment="1">
      <alignment horizontal="center" vertical="center"/>
    </xf>
    <xf numFmtId="0" fontId="49" fillId="17" borderId="32" xfId="0" applyFont="1" applyFill="1" applyBorder="1" applyAlignment="1">
      <alignment horizontal="center" vertical="center"/>
    </xf>
    <xf numFmtId="0" fontId="49" fillId="17" borderId="33" xfId="0" applyFont="1" applyFill="1" applyBorder="1" applyAlignment="1">
      <alignment horizontal="center" vertical="center" wrapText="1"/>
    </xf>
    <xf numFmtId="0" fontId="49" fillId="17" borderId="34" xfId="0" applyFont="1" applyFill="1" applyBorder="1" applyAlignment="1">
      <alignment horizontal="center" vertical="center" wrapText="1"/>
    </xf>
    <xf numFmtId="0" fontId="49" fillId="17" borderId="35" xfId="0" applyFont="1" applyFill="1" applyBorder="1" applyAlignment="1">
      <alignment horizontal="center" vertical="center" wrapText="1"/>
    </xf>
    <xf numFmtId="8" fontId="50" fillId="0" borderId="0" xfId="0" applyNumberFormat="1" applyFont="1"/>
    <xf numFmtId="0" fontId="50" fillId="0" borderId="0" xfId="0" applyFont="1"/>
    <xf numFmtId="0" fontId="51" fillId="0" borderId="36" xfId="0" applyFont="1" applyBorder="1" applyAlignment="1">
      <alignment horizontal="center" vertical="center"/>
    </xf>
    <xf numFmtId="0" fontId="42" fillId="0" borderId="24" xfId="0" applyFont="1" applyBorder="1" applyAlignment="1">
      <alignment horizontal="justify" vertical="center" wrapText="1"/>
    </xf>
    <xf numFmtId="0" fontId="51" fillId="0" borderId="24" xfId="0" applyFont="1" applyBorder="1" applyAlignment="1">
      <alignment horizontal="center" vertical="center"/>
    </xf>
    <xf numFmtId="164" fontId="52" fillId="11" borderId="37" xfId="1" applyFont="1" applyFill="1" applyBorder="1" applyAlignment="1">
      <alignment horizontal="left" vertical="center" wrapText="1"/>
    </xf>
    <xf numFmtId="164" fontId="51" fillId="0" borderId="38" xfId="1" applyFont="1" applyBorder="1" applyAlignment="1">
      <alignment vertical="center" wrapText="1"/>
    </xf>
    <xf numFmtId="0" fontId="51" fillId="0" borderId="0" xfId="0" applyFont="1"/>
    <xf numFmtId="0" fontId="42" fillId="0" borderId="24" xfId="0" applyFont="1" applyBorder="1" applyAlignment="1">
      <alignment vertical="center" wrapText="1"/>
    </xf>
    <xf numFmtId="0" fontId="53" fillId="0" borderId="24" xfId="0" applyFont="1" applyBorder="1" applyAlignment="1">
      <alignment horizontal="center" vertical="center" wrapText="1"/>
    </xf>
    <xf numFmtId="0" fontId="51" fillId="0" borderId="24" xfId="0" applyFont="1" applyBorder="1" applyAlignment="1">
      <alignment horizontal="center" vertical="center" wrapText="1"/>
    </xf>
    <xf numFmtId="164" fontId="49" fillId="0" borderId="41" xfId="0" applyNumberFormat="1" applyFont="1" applyBorder="1"/>
    <xf numFmtId="0" fontId="52" fillId="0" borderId="0" xfId="0" applyFont="1"/>
    <xf numFmtId="8" fontId="55" fillId="0" borderId="0" xfId="0" applyNumberFormat="1" applyFont="1"/>
    <xf numFmtId="0" fontId="55" fillId="0" borderId="0" xfId="0" applyFont="1"/>
    <xf numFmtId="0" fontId="42" fillId="0" borderId="24" xfId="0" applyFont="1" applyBorder="1" applyAlignment="1">
      <alignment horizontal="center" vertical="center" wrapText="1"/>
    </xf>
    <xf numFmtId="164" fontId="42" fillId="0" borderId="38" xfId="1" applyFont="1" applyBorder="1" applyAlignment="1">
      <alignment vertical="center" wrapText="1"/>
    </xf>
    <xf numFmtId="0" fontId="48" fillId="19" borderId="0" xfId="0" applyFont="1" applyFill="1"/>
    <xf numFmtId="172" fontId="48" fillId="19" borderId="0" xfId="0" applyNumberFormat="1" applyFont="1" applyFill="1"/>
    <xf numFmtId="0" fontId="45" fillId="0" borderId="0" xfId="0" applyFont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7" fillId="0" borderId="0" xfId="0" applyFont="1"/>
    <xf numFmtId="0" fontId="56" fillId="0" borderId="0" xfId="0" applyFont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169" fontId="46" fillId="0" borderId="16" xfId="0" applyNumberFormat="1" applyFont="1" applyBorder="1" applyAlignment="1">
      <alignment horizontal="center" vertical="center" wrapText="1"/>
    </xf>
    <xf numFmtId="49" fontId="41" fillId="0" borderId="1" xfId="0" applyNumberFormat="1" applyFont="1" applyBorder="1" applyAlignment="1">
      <alignment horizontal="center" vertical="center" wrapText="1"/>
    </xf>
    <xf numFmtId="169" fontId="3" fillId="17" borderId="16" xfId="0" applyNumberFormat="1" applyFont="1" applyFill="1" applyBorder="1" applyAlignment="1">
      <alignment horizontal="center" vertical="center" wrapText="1"/>
    </xf>
    <xf numFmtId="49" fontId="14" fillId="17" borderId="5" xfId="0" applyNumberFormat="1" applyFont="1" applyFill="1" applyBorder="1" applyAlignment="1">
      <alignment horizontal="center" vertical="center" wrapText="1"/>
    </xf>
    <xf numFmtId="0" fontId="3" fillId="17" borderId="16" xfId="0" applyFont="1" applyFill="1" applyBorder="1" applyAlignment="1">
      <alignment horizontal="center" vertical="center" wrapText="1"/>
    </xf>
    <xf numFmtId="10" fontId="3" fillId="17" borderId="16" xfId="0" applyNumberFormat="1" applyFont="1" applyFill="1" applyBorder="1" applyAlignment="1">
      <alignment horizontal="center" vertical="center" wrapText="1"/>
    </xf>
    <xf numFmtId="10" fontId="4" fillId="17" borderId="16" xfId="0" applyNumberFormat="1" applyFont="1" applyFill="1" applyBorder="1" applyAlignment="1">
      <alignment horizontal="center" vertical="center" wrapText="1"/>
    </xf>
    <xf numFmtId="0" fontId="24" fillId="14" borderId="26" xfId="5" applyFont="1" applyFill="1" applyBorder="1" applyAlignment="1">
      <alignment horizontal="center"/>
    </xf>
    <xf numFmtId="0" fontId="24" fillId="14" borderId="27" xfId="5" applyFont="1" applyFill="1" applyBorder="1" applyAlignment="1">
      <alignment horizontal="center"/>
    </xf>
    <xf numFmtId="0" fontId="24" fillId="14" borderId="28" xfId="5" applyFont="1" applyFill="1" applyBorder="1" applyAlignment="1">
      <alignment horizontal="center"/>
    </xf>
    <xf numFmtId="0" fontId="28" fillId="18" borderId="26" xfId="5" applyFont="1" applyFill="1" applyBorder="1" applyAlignment="1">
      <alignment horizontal="center" vertical="center"/>
    </xf>
    <xf numFmtId="0" fontId="28" fillId="18" borderId="27" xfId="5" applyFont="1" applyFill="1" applyBorder="1" applyAlignment="1">
      <alignment horizontal="center" vertical="center"/>
    </xf>
    <xf numFmtId="0" fontId="28" fillId="18" borderId="28" xfId="5" applyFont="1" applyFill="1" applyBorder="1" applyAlignment="1">
      <alignment horizontal="center" vertical="center"/>
    </xf>
    <xf numFmtId="0" fontId="57" fillId="0" borderId="0" xfId="0" applyFont="1" applyAlignment="1">
      <alignment horizontal="justify" vertical="justify" wrapText="1"/>
    </xf>
    <xf numFmtId="0" fontId="44" fillId="0" borderId="6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5" fillId="0" borderId="29" xfId="0" applyFont="1" applyBorder="1" applyAlignment="1">
      <alignment horizontal="center" vertical="center" wrapText="1"/>
    </xf>
    <xf numFmtId="0" fontId="45" fillId="0" borderId="25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16" borderId="1" xfId="0" applyFont="1" applyFill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4" fillId="10" borderId="1" xfId="0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46" fillId="0" borderId="16" xfId="0" applyFont="1" applyBorder="1" applyAlignment="1">
      <alignment horizontal="left" vertical="center" wrapText="1"/>
    </xf>
    <xf numFmtId="0" fontId="11" fillId="17" borderId="16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 wrapText="1"/>
    </xf>
    <xf numFmtId="0" fontId="54" fillId="0" borderId="0" xfId="0" applyFont="1" applyAlignment="1">
      <alignment horizontal="justify" vertical="justify" wrapText="1"/>
    </xf>
    <xf numFmtId="0" fontId="31" fillId="15" borderId="26" xfId="0" applyFont="1" applyFill="1" applyBorder="1" applyAlignment="1">
      <alignment horizontal="center" vertical="center"/>
    </xf>
    <xf numFmtId="0" fontId="31" fillId="15" borderId="27" xfId="0" applyFont="1" applyFill="1" applyBorder="1" applyAlignment="1">
      <alignment horizontal="center" vertical="center"/>
    </xf>
    <xf numFmtId="0" fontId="31" fillId="15" borderId="28" xfId="0" applyFont="1" applyFill="1" applyBorder="1" applyAlignment="1">
      <alignment horizontal="center" vertical="center"/>
    </xf>
    <xf numFmtId="0" fontId="43" fillId="17" borderId="26" xfId="0" applyFont="1" applyFill="1" applyBorder="1" applyAlignment="1">
      <alignment horizontal="center" vertical="center"/>
    </xf>
    <xf numFmtId="0" fontId="43" fillId="17" borderId="27" xfId="0" applyFont="1" applyFill="1" applyBorder="1" applyAlignment="1">
      <alignment horizontal="center" vertical="center"/>
    </xf>
    <xf numFmtId="0" fontId="43" fillId="17" borderId="28" xfId="0" applyFont="1" applyFill="1" applyBorder="1" applyAlignment="1">
      <alignment horizontal="center" vertical="center"/>
    </xf>
    <xf numFmtId="0" fontId="47" fillId="22" borderId="26" xfId="0" applyFont="1" applyFill="1" applyBorder="1" applyAlignment="1">
      <alignment horizontal="center" vertical="center"/>
    </xf>
    <xf numFmtId="0" fontId="47" fillId="22" borderId="27" xfId="0" applyFont="1" applyFill="1" applyBorder="1" applyAlignment="1">
      <alignment horizontal="center" vertical="center"/>
    </xf>
    <xf numFmtId="0" fontId="47" fillId="22" borderId="28" xfId="0" applyFont="1" applyFill="1" applyBorder="1" applyAlignment="1">
      <alignment horizontal="center" vertical="center"/>
    </xf>
    <xf numFmtId="0" fontId="49" fillId="0" borderId="39" xfId="0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49" fillId="0" borderId="40" xfId="0" applyFont="1" applyBorder="1" applyAlignment="1">
      <alignment horizontal="center" vertical="center"/>
    </xf>
    <xf numFmtId="0" fontId="36" fillId="18" borderId="20" xfId="0" applyFont="1" applyFill="1" applyBorder="1" applyAlignment="1">
      <alignment horizontal="center"/>
    </xf>
    <xf numFmtId="0" fontId="36" fillId="18" borderId="21" xfId="0" applyFont="1" applyFill="1" applyBorder="1" applyAlignment="1">
      <alignment horizontal="center"/>
    </xf>
    <xf numFmtId="0" fontId="36" fillId="18" borderId="22" xfId="0" applyFont="1" applyFill="1" applyBorder="1" applyAlignment="1">
      <alignment horizontal="center"/>
    </xf>
    <xf numFmtId="0" fontId="37" fillId="0" borderId="0" xfId="0" applyFont="1" applyAlignment="1">
      <alignment horizontal="left" vertical="justify" wrapText="1"/>
    </xf>
    <xf numFmtId="0" fontId="0" fillId="0" borderId="0" xfId="0" applyAlignment="1">
      <alignment horizontal="justify" vertical="justify" wrapText="1"/>
    </xf>
    <xf numFmtId="0" fontId="40" fillId="0" borderId="0" xfId="0" applyFont="1" applyAlignment="1">
      <alignment horizontal="left" vertical="justify" wrapText="1" readingOrder="1"/>
    </xf>
    <xf numFmtId="0" fontId="36" fillId="0" borderId="19" xfId="0" applyFont="1" applyBorder="1" applyAlignment="1">
      <alignment horizontal="center"/>
    </xf>
  </cellXfs>
  <cellStyles count="10">
    <cellStyle name="Hiperlink" xfId="2" builtinId="8"/>
    <cellStyle name="Hiperlink 2" xfId="3" xr:uid="{00000000-0005-0000-0000-000006000000}"/>
    <cellStyle name="Moeda" xfId="1" builtinId="4"/>
    <cellStyle name="Moeda 2" xfId="4" xr:uid="{00000000-0005-0000-0000-000007000000}"/>
    <cellStyle name="Normal" xfId="0" builtinId="0"/>
    <cellStyle name="Normal 2" xfId="5" xr:uid="{00000000-0005-0000-0000-000008000000}"/>
    <cellStyle name="Normal 2 2" xfId="6" xr:uid="{00000000-0005-0000-0000-000009000000}"/>
    <cellStyle name="Normal 3" xfId="7" xr:uid="{00000000-0005-0000-0000-00000A000000}"/>
    <cellStyle name="Porcentagem 2" xfId="8" xr:uid="{00000000-0005-0000-0000-00000B000000}"/>
    <cellStyle name="Vírgula 2" xfId="9" xr:uid="{DDAB702C-1F87-44F5-B7A8-38CC8687C01E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MI16"/>
  <sheetViews>
    <sheetView tabSelected="1" zoomScaleNormal="100" workbookViewId="0">
      <selection sqref="A1:F1"/>
    </sheetView>
  </sheetViews>
  <sheetFormatPr defaultColWidth="8.44140625" defaultRowHeight="14.4" x14ac:dyDescent="0.3"/>
  <cols>
    <col min="2" max="2" width="29" style="62" customWidth="1"/>
    <col min="3" max="3" width="12.109375" style="62" customWidth="1"/>
    <col min="4" max="4" width="15.6640625" style="62" customWidth="1"/>
    <col min="5" max="5" width="12.6640625" style="62" customWidth="1"/>
    <col min="6" max="6" width="14" style="62" customWidth="1"/>
    <col min="7" max="1023" width="8.44140625" style="62"/>
  </cols>
  <sheetData>
    <row r="1" spans="1:19" x14ac:dyDescent="0.3">
      <c r="A1" s="166" t="s">
        <v>155</v>
      </c>
      <c r="B1" s="167"/>
      <c r="C1" s="167"/>
      <c r="D1" s="167"/>
      <c r="E1" s="167"/>
      <c r="F1" s="168"/>
    </row>
    <row r="2" spans="1:19" ht="29.25" customHeight="1" x14ac:dyDescent="0.3">
      <c r="A2" s="102" t="s">
        <v>205</v>
      </c>
      <c r="B2" s="100" t="s">
        <v>156</v>
      </c>
      <c r="C2" s="100" t="s">
        <v>157</v>
      </c>
      <c r="D2" s="101" t="s">
        <v>85</v>
      </c>
      <c r="E2" s="101" t="s">
        <v>232</v>
      </c>
      <c r="F2" s="101" t="s">
        <v>216</v>
      </c>
      <c r="I2" s="63"/>
      <c r="L2" s="63"/>
    </row>
    <row r="3" spans="1:19" ht="28.8" x14ac:dyDescent="0.3">
      <c r="A3" s="99">
        <v>1</v>
      </c>
      <c r="B3" s="98" t="s">
        <v>229</v>
      </c>
      <c r="C3" s="105" t="s">
        <v>228</v>
      </c>
      <c r="D3" s="106">
        <f>'Serv. Limpeza 12x36'!I172</f>
        <v>9847.3399999999983</v>
      </c>
      <c r="E3" s="105">
        <v>1</v>
      </c>
      <c r="F3" s="106">
        <f>D3*E3</f>
        <v>9847.3399999999983</v>
      </c>
    </row>
    <row r="4" spans="1:19" x14ac:dyDescent="0.3">
      <c r="A4" s="99">
        <v>2</v>
      </c>
      <c r="B4" s="107" t="s">
        <v>230</v>
      </c>
      <c r="C4" s="103" t="s">
        <v>231</v>
      </c>
      <c r="D4" s="104">
        <f>'Limpeza 20h'!G172</f>
        <v>2477.66</v>
      </c>
      <c r="E4" s="103">
        <v>1</v>
      </c>
      <c r="F4" s="104">
        <f>D4*E4</f>
        <v>2477.66</v>
      </c>
    </row>
    <row r="5" spans="1:19" x14ac:dyDescent="0.3">
      <c r="A5" s="169" t="s">
        <v>217</v>
      </c>
      <c r="B5" s="170"/>
      <c r="C5" s="170"/>
      <c r="D5" s="171"/>
      <c r="E5" s="111">
        <f>SUM(E3:E4)</f>
        <v>2</v>
      </c>
      <c r="F5" s="112">
        <f>SUM(F3:F4)</f>
        <v>12324.999999999998</v>
      </c>
    </row>
    <row r="7" spans="1:19" ht="33" x14ac:dyDescent="0.3">
      <c r="A7" s="154"/>
      <c r="B7" s="155"/>
      <c r="C7" s="154"/>
      <c r="D7" s="154"/>
      <c r="E7" s="154"/>
      <c r="F7" s="156" t="s">
        <v>283</v>
      </c>
      <c r="G7" s="156"/>
      <c r="H7" s="155"/>
    </row>
    <row r="8" spans="1:19" ht="28.2" customHeight="1" x14ac:dyDescent="0.3">
      <c r="A8" s="172" t="s">
        <v>284</v>
      </c>
      <c r="B8" s="172"/>
      <c r="C8" s="172"/>
      <c r="D8" s="172"/>
      <c r="E8" s="172"/>
      <c r="F8" s="172"/>
      <c r="Q8" s="63"/>
    </row>
    <row r="9" spans="1:19" x14ac:dyDescent="0.3">
      <c r="O9" s="63"/>
    </row>
    <row r="10" spans="1:19" x14ac:dyDescent="0.3">
      <c r="B10" s="63"/>
      <c r="C10" s="63"/>
    </row>
    <row r="16" spans="1:19" x14ac:dyDescent="0.3">
      <c r="S16" s="63"/>
    </row>
  </sheetData>
  <mergeCells count="3">
    <mergeCell ref="A1:F1"/>
    <mergeCell ref="A5:D5"/>
    <mergeCell ref="A8:F8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  <pageSetUpPr fitToPage="1"/>
  </sheetPr>
  <dimension ref="A1:AMI176"/>
  <sheetViews>
    <sheetView zoomScaleNormal="100" zoomScalePageLayoutView="145" workbookViewId="0">
      <selection sqref="A1:I1"/>
    </sheetView>
  </sheetViews>
  <sheetFormatPr defaultColWidth="9.109375" defaultRowHeight="14.4" x14ac:dyDescent="0.3"/>
  <cols>
    <col min="1" max="1" width="2.88671875" style="7" customWidth="1"/>
    <col min="2" max="4" width="11.33203125" style="7" customWidth="1"/>
    <col min="5" max="5" width="12.109375" style="7" customWidth="1"/>
    <col min="6" max="7" width="11.33203125" style="7" customWidth="1"/>
    <col min="8" max="8" width="9.33203125" style="7" customWidth="1"/>
    <col min="9" max="9" width="11.6640625" style="7" customWidth="1"/>
    <col min="10" max="10" width="11.109375" style="8" customWidth="1"/>
    <col min="11" max="11" width="10" style="7" customWidth="1"/>
    <col min="12" max="12" width="9.109375" style="7"/>
    <col min="13" max="14" width="9.109375" style="7" customWidth="1"/>
    <col min="15" max="1023" width="9.109375" style="7"/>
  </cols>
  <sheetData>
    <row r="1" spans="1:11" ht="27.75" customHeight="1" x14ac:dyDescent="0.3">
      <c r="A1" s="197" t="s">
        <v>178</v>
      </c>
      <c r="B1" s="197"/>
      <c r="C1" s="197"/>
      <c r="D1" s="197"/>
      <c r="E1" s="197"/>
      <c r="F1" s="197"/>
      <c r="G1" s="197"/>
      <c r="H1" s="197"/>
      <c r="I1" s="197"/>
      <c r="K1" s="9"/>
    </row>
    <row r="2" spans="1:11" ht="22.5" customHeight="1" x14ac:dyDescent="0.3">
      <c r="A2" s="198" t="s">
        <v>0</v>
      </c>
      <c r="B2" s="198"/>
      <c r="C2" s="199"/>
      <c r="D2" s="199"/>
      <c r="E2" s="200" t="s">
        <v>285</v>
      </c>
      <c r="F2" s="200"/>
      <c r="G2" s="200"/>
      <c r="H2" s="200"/>
      <c r="I2" s="200"/>
    </row>
    <row r="3" spans="1:11" ht="11.25" customHeight="1" x14ac:dyDescent="0.3">
      <c r="A3" s="198" t="s">
        <v>1</v>
      </c>
      <c r="B3" s="198"/>
      <c r="C3" s="10"/>
      <c r="D3" s="11"/>
      <c r="E3" s="12" t="s">
        <v>2</v>
      </c>
      <c r="F3" s="10"/>
      <c r="G3" s="11"/>
      <c r="H3" s="11"/>
      <c r="I3" s="11"/>
    </row>
    <row r="4" spans="1:11" ht="4.5" customHeight="1" x14ac:dyDescent="0.3"/>
    <row r="5" spans="1:11" ht="18.75" customHeight="1" x14ac:dyDescent="0.3">
      <c r="A5" s="201" t="s">
        <v>3</v>
      </c>
      <c r="B5" s="201"/>
      <c r="C5" s="201"/>
      <c r="D5" s="202" t="s">
        <v>222</v>
      </c>
      <c r="E5" s="202"/>
      <c r="F5" s="202"/>
      <c r="G5" s="203" t="str">
        <f>IF(D6="12x36","Regime de trabalho:","Quantidade de HORAS/MÊS")</f>
        <v>Regime de trabalho:</v>
      </c>
      <c r="H5" s="203"/>
      <c r="I5" s="204">
        <v>220</v>
      </c>
    </row>
    <row r="6" spans="1:11" ht="18.75" customHeight="1" x14ac:dyDescent="0.3">
      <c r="A6" s="201" t="str">
        <f>IF(D6="12x36","Regime de trabalho:","Regime de trabalho (horas semanais):")</f>
        <v>Regime de trabalho:</v>
      </c>
      <c r="B6" s="201"/>
      <c r="C6" s="201"/>
      <c r="D6" s="201" t="s">
        <v>235</v>
      </c>
      <c r="E6" s="201"/>
      <c r="F6" s="201"/>
      <c r="G6" s="203"/>
      <c r="H6" s="203"/>
      <c r="I6" s="204"/>
    </row>
    <row r="7" spans="1:11" ht="22.5" customHeight="1" x14ac:dyDescent="0.3">
      <c r="A7" s="201" t="s">
        <v>4</v>
      </c>
      <c r="B7" s="201"/>
      <c r="C7" s="201"/>
      <c r="D7" s="205" t="s">
        <v>233</v>
      </c>
      <c r="E7" s="205"/>
      <c r="F7" s="205"/>
      <c r="G7" s="206" t="s">
        <v>5</v>
      </c>
      <c r="H7" s="206"/>
      <c r="I7" s="207">
        <v>0.4</v>
      </c>
    </row>
    <row r="8" spans="1:11" ht="22.5" customHeight="1" x14ac:dyDescent="0.3">
      <c r="A8" s="201" t="s">
        <v>7</v>
      </c>
      <c r="B8" s="201"/>
      <c r="C8" s="201"/>
      <c r="D8" s="205" t="s">
        <v>234</v>
      </c>
      <c r="E8" s="205"/>
      <c r="F8" s="205"/>
      <c r="G8" s="206"/>
      <c r="H8" s="206"/>
      <c r="I8" s="207"/>
    </row>
    <row r="9" spans="1:11" ht="24.75" customHeight="1" x14ac:dyDescent="0.3">
      <c r="A9" s="201" t="s">
        <v>8</v>
      </c>
      <c r="B9" s="201"/>
      <c r="C9" s="201"/>
      <c r="D9" s="201" t="s">
        <v>165</v>
      </c>
      <c r="E9" s="201"/>
      <c r="F9" s="201"/>
      <c r="G9" s="206" t="s">
        <v>9</v>
      </c>
      <c r="H9" s="206"/>
      <c r="I9" s="3" t="s">
        <v>6</v>
      </c>
    </row>
    <row r="10" spans="1:11" ht="32.25" customHeight="1" x14ac:dyDescent="0.3">
      <c r="A10" s="194" t="s">
        <v>10</v>
      </c>
      <c r="B10" s="194"/>
      <c r="C10" s="194"/>
      <c r="D10" s="194"/>
      <c r="E10" s="194"/>
      <c r="F10" s="194"/>
      <c r="G10" s="4" t="s">
        <v>11</v>
      </c>
      <c r="H10" s="1">
        <v>220</v>
      </c>
      <c r="I10" s="120">
        <v>1765.86</v>
      </c>
    </row>
    <row r="11" spans="1:11" ht="11.25" customHeight="1" x14ac:dyDescent="0.3">
      <c r="A11" s="208" t="s">
        <v>13</v>
      </c>
      <c r="B11" s="208"/>
      <c r="C11" s="208"/>
      <c r="D11" s="208"/>
      <c r="E11" s="208"/>
      <c r="F11" s="208"/>
      <c r="G11" s="209" t="s">
        <v>14</v>
      </c>
      <c r="H11" s="1" t="s">
        <v>15</v>
      </c>
      <c r="I11" s="120">
        <v>4.5</v>
      </c>
    </row>
    <row r="12" spans="1:11" ht="11.25" customHeight="1" x14ac:dyDescent="0.3">
      <c r="A12" s="208"/>
      <c r="B12" s="208"/>
      <c r="C12" s="208"/>
      <c r="D12" s="208"/>
      <c r="E12" s="208"/>
      <c r="F12" s="208"/>
      <c r="G12" s="209"/>
      <c r="H12" s="1" t="s">
        <v>16</v>
      </c>
      <c r="I12" s="121">
        <v>15</v>
      </c>
    </row>
    <row r="13" spans="1:11" ht="11.25" customHeight="1" x14ac:dyDescent="0.3">
      <c r="A13" s="208"/>
      <c r="B13" s="208"/>
      <c r="C13" s="208"/>
      <c r="D13" s="208"/>
      <c r="E13" s="208"/>
      <c r="F13" s="208"/>
      <c r="G13" s="209"/>
      <c r="H13" s="1" t="s">
        <v>17</v>
      </c>
      <c r="I13" s="122">
        <v>0.06</v>
      </c>
    </row>
    <row r="14" spans="1:11" ht="11.25" customHeight="1" x14ac:dyDescent="0.3">
      <c r="A14" s="208" t="s">
        <v>18</v>
      </c>
      <c r="B14" s="208"/>
      <c r="C14" s="208"/>
      <c r="D14" s="208"/>
      <c r="E14" s="208"/>
      <c r="F14" s="208"/>
      <c r="G14" s="209" t="s">
        <v>14</v>
      </c>
      <c r="H14" s="1" t="s">
        <v>15</v>
      </c>
      <c r="I14" s="120">
        <v>27.15</v>
      </c>
    </row>
    <row r="15" spans="1:11" ht="11.25" customHeight="1" x14ac:dyDescent="0.3">
      <c r="A15" s="208"/>
      <c r="B15" s="208"/>
      <c r="C15" s="208"/>
      <c r="D15" s="208"/>
      <c r="E15" s="208"/>
      <c r="F15" s="208"/>
      <c r="G15" s="209"/>
      <c r="H15" s="1" t="s">
        <v>16</v>
      </c>
      <c r="I15" s="121">
        <f>I12</f>
        <v>15</v>
      </c>
    </row>
    <row r="16" spans="1:11" ht="11.25" customHeight="1" x14ac:dyDescent="0.3">
      <c r="A16" s="208"/>
      <c r="B16" s="208"/>
      <c r="C16" s="208"/>
      <c r="D16" s="208"/>
      <c r="E16" s="208"/>
      <c r="F16" s="208"/>
      <c r="G16" s="209"/>
      <c r="H16" s="1" t="s">
        <v>17</v>
      </c>
      <c r="I16" s="122">
        <v>0.19</v>
      </c>
    </row>
    <row r="17" spans="1:16" ht="11.25" customHeight="1" x14ac:dyDescent="0.3">
      <c r="A17" s="208" t="s">
        <v>19</v>
      </c>
      <c r="B17" s="208"/>
      <c r="C17" s="208"/>
      <c r="D17" s="208"/>
      <c r="E17" s="208"/>
      <c r="F17" s="208"/>
      <c r="G17" s="209" t="s">
        <v>14</v>
      </c>
      <c r="H17" s="1" t="s">
        <v>15</v>
      </c>
      <c r="I17" s="123">
        <v>0</v>
      </c>
    </row>
    <row r="18" spans="1:16" ht="11.25" customHeight="1" x14ac:dyDescent="0.3">
      <c r="A18" s="208"/>
      <c r="B18" s="208"/>
      <c r="C18" s="208"/>
      <c r="D18" s="208"/>
      <c r="E18" s="208"/>
      <c r="F18" s="208"/>
      <c r="G18" s="209"/>
      <c r="H18" s="1" t="s">
        <v>16</v>
      </c>
      <c r="I18" s="121">
        <v>0</v>
      </c>
    </row>
    <row r="19" spans="1:16" ht="11.25" customHeight="1" x14ac:dyDescent="0.3">
      <c r="A19" s="208"/>
      <c r="B19" s="208"/>
      <c r="C19" s="208"/>
      <c r="D19" s="208"/>
      <c r="E19" s="208"/>
      <c r="F19" s="208"/>
      <c r="G19" s="209"/>
      <c r="H19" s="1" t="s">
        <v>17</v>
      </c>
      <c r="I19" s="122">
        <v>0</v>
      </c>
    </row>
    <row r="20" spans="1:16" ht="22.5" customHeight="1" x14ac:dyDescent="0.3">
      <c r="A20" s="210" t="s">
        <v>209</v>
      </c>
      <c r="B20" s="210"/>
      <c r="C20" s="210"/>
      <c r="D20" s="210"/>
      <c r="E20" s="210"/>
      <c r="F20" s="210"/>
      <c r="G20" s="5" t="s">
        <v>14</v>
      </c>
      <c r="H20" s="5" t="s">
        <v>20</v>
      </c>
      <c r="I20" s="124">
        <v>80</v>
      </c>
    </row>
    <row r="21" spans="1:16" ht="22.5" customHeight="1" x14ac:dyDescent="0.3">
      <c r="A21" s="210" t="s">
        <v>190</v>
      </c>
      <c r="B21" s="210"/>
      <c r="C21" s="210"/>
      <c r="D21" s="210"/>
      <c r="E21" s="210"/>
      <c r="F21" s="210"/>
      <c r="G21" s="5" t="s">
        <v>14</v>
      </c>
      <c r="H21" s="5" t="s">
        <v>20</v>
      </c>
      <c r="I21" s="124">
        <v>25.52</v>
      </c>
    </row>
    <row r="22" spans="1:16" ht="22.5" customHeight="1" x14ac:dyDescent="0.3">
      <c r="A22" s="211" t="s">
        <v>21</v>
      </c>
      <c r="B22" s="211"/>
      <c r="C22" s="211"/>
      <c r="D22" s="211"/>
      <c r="E22" s="211"/>
      <c r="F22" s="211"/>
      <c r="G22" s="5"/>
      <c r="H22" s="5" t="s">
        <v>22</v>
      </c>
      <c r="I22" s="16" t="s">
        <v>6</v>
      </c>
    </row>
    <row r="23" spans="1:16" ht="16.5" customHeight="1" x14ac:dyDescent="0.3">
      <c r="A23" s="211" t="s">
        <v>23</v>
      </c>
      <c r="B23" s="211"/>
      <c r="C23" s="211"/>
      <c r="D23" s="211"/>
      <c r="E23" s="211"/>
      <c r="F23" s="211"/>
      <c r="G23" s="1"/>
      <c r="H23" s="1" t="s">
        <v>24</v>
      </c>
      <c r="I23" s="14">
        <f>I30</f>
        <v>1765.86</v>
      </c>
    </row>
    <row r="24" spans="1:16" ht="15" customHeight="1" x14ac:dyDescent="0.3">
      <c r="A24" s="211" t="s">
        <v>25</v>
      </c>
      <c r="B24" s="211"/>
      <c r="C24" s="211"/>
      <c r="D24" s="211"/>
      <c r="E24" s="211"/>
      <c r="F24" s="211"/>
      <c r="G24" s="5"/>
      <c r="H24" s="17" t="s">
        <v>26</v>
      </c>
      <c r="I24" s="13" t="s">
        <v>6</v>
      </c>
    </row>
    <row r="25" spans="1:16" ht="15" customHeight="1" x14ac:dyDescent="0.3">
      <c r="A25" s="211"/>
      <c r="B25" s="211"/>
      <c r="C25" s="211"/>
      <c r="D25" s="211"/>
      <c r="E25" s="211"/>
      <c r="F25" s="211"/>
      <c r="G25" s="5"/>
      <c r="H25" s="18" t="s">
        <v>27</v>
      </c>
      <c r="I25" s="3" t="s">
        <v>6</v>
      </c>
    </row>
    <row r="26" spans="1:16" ht="26.25" customHeight="1" x14ac:dyDescent="0.3">
      <c r="A26" s="211" t="s">
        <v>28</v>
      </c>
      <c r="B26" s="211"/>
      <c r="C26" s="211"/>
      <c r="D26" s="211"/>
      <c r="E26" s="211"/>
      <c r="F26" s="211"/>
      <c r="G26" s="80"/>
      <c r="H26" s="1" t="s">
        <v>26</v>
      </c>
      <c r="I26" s="13">
        <v>0</v>
      </c>
    </row>
    <row r="27" spans="1:16" ht="5.0999999999999996" customHeight="1" x14ac:dyDescent="0.3"/>
    <row r="28" spans="1:16" ht="17.25" customHeight="1" x14ac:dyDescent="0.3">
      <c r="A28" s="212" t="s">
        <v>29</v>
      </c>
      <c r="B28" s="212"/>
      <c r="C28" s="212"/>
      <c r="D28" s="212"/>
      <c r="E28" s="212"/>
      <c r="F28" s="212"/>
      <c r="G28" s="212"/>
      <c r="H28" s="212"/>
      <c r="I28" s="212"/>
    </row>
    <row r="29" spans="1:16" ht="33.75" customHeight="1" x14ac:dyDescent="0.3">
      <c r="A29" s="19" t="s">
        <v>30</v>
      </c>
      <c r="B29" s="213" t="s">
        <v>31</v>
      </c>
      <c r="C29" s="213"/>
      <c r="D29" s="213"/>
      <c r="E29" s="213"/>
      <c r="F29" s="213"/>
      <c r="G29" s="213"/>
      <c r="H29" s="19" t="s">
        <v>32</v>
      </c>
      <c r="I29" s="19" t="s">
        <v>33</v>
      </c>
    </row>
    <row r="30" spans="1:16" ht="15" customHeight="1" x14ac:dyDescent="0.3">
      <c r="A30" s="15">
        <v>1</v>
      </c>
      <c r="B30" s="214" t="s">
        <v>34</v>
      </c>
      <c r="C30" s="214"/>
      <c r="D30" s="214"/>
      <c r="E30" s="214"/>
      <c r="F30" s="214"/>
      <c r="G30" s="214"/>
      <c r="H30" s="20">
        <f t="shared" ref="H30:H36" si="0">I30/$I$37</f>
        <v>0.71428686999433699</v>
      </c>
      <c r="I30" s="21">
        <f>IF(D6="12x36",I10,I10/H10*I5)</f>
        <v>1765.86</v>
      </c>
      <c r="J30" s="7"/>
    </row>
    <row r="31" spans="1:16" ht="15" customHeight="1" x14ac:dyDescent="0.3">
      <c r="A31" s="15">
        <f t="shared" ref="A31:A36" si="1">A30+1</f>
        <v>2</v>
      </c>
      <c r="B31" s="214" t="s">
        <v>35</v>
      </c>
      <c r="C31" s="214"/>
      <c r="D31" s="214"/>
      <c r="E31" s="214"/>
      <c r="F31" s="214"/>
      <c r="G31" s="214"/>
      <c r="H31" s="20">
        <f t="shared" si="0"/>
        <v>0</v>
      </c>
      <c r="I31" s="21">
        <f>IF(I9=30%,I30*I9,0)</f>
        <v>0</v>
      </c>
      <c r="J31" s="7"/>
      <c r="L31" s="188" t="s">
        <v>177</v>
      </c>
      <c r="M31" s="189"/>
      <c r="N31" s="189"/>
      <c r="O31" s="189"/>
      <c r="P31" s="190"/>
    </row>
    <row r="32" spans="1:16" ht="15" customHeight="1" x14ac:dyDescent="0.3">
      <c r="A32" s="15">
        <f t="shared" si="1"/>
        <v>3</v>
      </c>
      <c r="B32" s="214" t="s">
        <v>36</v>
      </c>
      <c r="C32" s="214"/>
      <c r="D32" s="214"/>
      <c r="E32" s="214"/>
      <c r="F32" s="214"/>
      <c r="G32" s="214"/>
      <c r="H32" s="20">
        <f t="shared" si="0"/>
        <v>0</v>
      </c>
      <c r="I32" s="21">
        <f>IF(I7=10%,I23*I7,0)</f>
        <v>0</v>
      </c>
      <c r="J32" s="7"/>
      <c r="K32" s="71"/>
      <c r="L32" s="191"/>
      <c r="M32" s="192"/>
      <c r="N32" s="192"/>
      <c r="O32" s="192"/>
      <c r="P32" s="193"/>
    </row>
    <row r="33" spans="1:16" ht="15" customHeight="1" x14ac:dyDescent="0.3">
      <c r="A33" s="15">
        <f t="shared" si="1"/>
        <v>4</v>
      </c>
      <c r="B33" s="214" t="s">
        <v>37</v>
      </c>
      <c r="C33" s="214"/>
      <c r="D33" s="214"/>
      <c r="E33" s="214"/>
      <c r="F33" s="214"/>
      <c r="G33" s="214"/>
      <c r="H33" s="20">
        <f t="shared" si="0"/>
        <v>0</v>
      </c>
      <c r="I33" s="21">
        <f>IF(I7=20%,I23*I7,0)</f>
        <v>0</v>
      </c>
      <c r="J33" s="7"/>
      <c r="L33" s="194"/>
      <c r="M33" s="195"/>
      <c r="N33" s="195"/>
      <c r="O33" s="195"/>
      <c r="P33" s="196"/>
    </row>
    <row r="34" spans="1:16" ht="15" customHeight="1" x14ac:dyDescent="0.3">
      <c r="A34" s="15">
        <f t="shared" si="1"/>
        <v>5</v>
      </c>
      <c r="B34" s="214" t="s">
        <v>38</v>
      </c>
      <c r="C34" s="214"/>
      <c r="D34" s="214"/>
      <c r="E34" s="214"/>
      <c r="F34" s="214"/>
      <c r="G34" s="214"/>
      <c r="H34" s="20">
        <f t="shared" si="0"/>
        <v>0.28571474799773483</v>
      </c>
      <c r="I34" s="21">
        <f>IF(I7=40%,I23*I7,0)</f>
        <v>706.34400000000005</v>
      </c>
      <c r="J34" s="7"/>
    </row>
    <row r="35" spans="1:16" ht="15" customHeight="1" x14ac:dyDescent="0.3">
      <c r="A35" s="15">
        <f t="shared" si="1"/>
        <v>6</v>
      </c>
      <c r="B35" s="214" t="s">
        <v>39</v>
      </c>
      <c r="C35" s="214"/>
      <c r="D35" s="214"/>
      <c r="E35" s="214"/>
      <c r="F35" s="214"/>
      <c r="G35" s="214"/>
      <c r="H35" s="20">
        <f t="shared" si="0"/>
        <v>0</v>
      </c>
      <c r="I35" s="21">
        <f>IF(I22="Não aplicável",0,I30*I22)</f>
        <v>0</v>
      </c>
      <c r="J35" s="7"/>
    </row>
    <row r="36" spans="1:16" ht="15" customHeight="1" x14ac:dyDescent="0.3">
      <c r="A36" s="15">
        <f t="shared" si="1"/>
        <v>7</v>
      </c>
      <c r="B36" s="214" t="s">
        <v>40</v>
      </c>
      <c r="C36" s="214"/>
      <c r="D36" s="214"/>
      <c r="E36" s="214"/>
      <c r="F36" s="214"/>
      <c r="G36" s="214"/>
      <c r="H36" s="20">
        <f t="shared" si="0"/>
        <v>0</v>
      </c>
      <c r="I36" s="21">
        <f>IF(I24="Não aplicável",0,(I30+I31+I32+I33+I34+I35+#REF!)/I5*I24*(1+I25))</f>
        <v>0</v>
      </c>
      <c r="J36" s="7"/>
    </row>
    <row r="37" spans="1:16" s="25" customFormat="1" ht="15" customHeight="1" x14ac:dyDescent="0.3">
      <c r="A37" s="215" t="s">
        <v>41</v>
      </c>
      <c r="B37" s="215"/>
      <c r="C37" s="215"/>
      <c r="D37" s="215"/>
      <c r="E37" s="215"/>
      <c r="F37" s="215"/>
      <c r="G37" s="215"/>
      <c r="H37" s="22">
        <f>SUM(H30:H36)</f>
        <v>1.0000016179920719</v>
      </c>
      <c r="I37" s="23">
        <f>ROUND(SUM(I30:I36),2)</f>
        <v>2472.1999999999998</v>
      </c>
      <c r="J37" s="24"/>
    </row>
    <row r="38" spans="1:16" ht="5.0999999999999996" customHeight="1" x14ac:dyDescent="0.3"/>
    <row r="39" spans="1:16" ht="33.75" customHeight="1" x14ac:dyDescent="0.3">
      <c r="A39" s="19" t="s">
        <v>42</v>
      </c>
      <c r="B39" s="213" t="s">
        <v>43</v>
      </c>
      <c r="C39" s="213"/>
      <c r="D39" s="213"/>
      <c r="E39" s="213"/>
      <c r="F39" s="213"/>
      <c r="G39" s="213"/>
      <c r="H39" s="19" t="s">
        <v>32</v>
      </c>
      <c r="I39" s="19" t="s">
        <v>33</v>
      </c>
    </row>
    <row r="40" spans="1:16" ht="15" customHeight="1" x14ac:dyDescent="0.3">
      <c r="A40" s="15">
        <v>1</v>
      </c>
      <c r="B40" s="214" t="s">
        <v>44</v>
      </c>
      <c r="C40" s="214"/>
      <c r="D40" s="214"/>
      <c r="E40" s="214"/>
      <c r="F40" s="214"/>
      <c r="G40" s="214"/>
      <c r="H40" s="20">
        <v>0.2</v>
      </c>
      <c r="I40" s="21">
        <f t="shared" ref="I40:I47" si="2">$I$37*H40</f>
        <v>494.44</v>
      </c>
    </row>
    <row r="41" spans="1:16" ht="15" customHeight="1" x14ac:dyDescent="0.3">
      <c r="A41" s="15">
        <v>2</v>
      </c>
      <c r="B41" s="214" t="s">
        <v>45</v>
      </c>
      <c r="C41" s="214"/>
      <c r="D41" s="214"/>
      <c r="E41" s="214"/>
      <c r="F41" s="214"/>
      <c r="G41" s="214"/>
      <c r="H41" s="20">
        <v>1.4999999999999999E-2</v>
      </c>
      <c r="I41" s="21">
        <f t="shared" si="2"/>
        <v>37.082999999999998</v>
      </c>
    </row>
    <row r="42" spans="1:16" ht="15" customHeight="1" x14ac:dyDescent="0.3">
      <c r="A42" s="15">
        <v>3</v>
      </c>
      <c r="B42" s="214" t="s">
        <v>46</v>
      </c>
      <c r="C42" s="214"/>
      <c r="D42" s="214"/>
      <c r="E42" s="214"/>
      <c r="F42" s="214"/>
      <c r="G42" s="214"/>
      <c r="H42" s="20">
        <v>0.01</v>
      </c>
      <c r="I42" s="21">
        <f t="shared" si="2"/>
        <v>24.721999999999998</v>
      </c>
    </row>
    <row r="43" spans="1:16" ht="15" customHeight="1" x14ac:dyDescent="0.3">
      <c r="A43" s="15">
        <v>4</v>
      </c>
      <c r="B43" s="214" t="s">
        <v>47</v>
      </c>
      <c r="C43" s="214"/>
      <c r="D43" s="214"/>
      <c r="E43" s="214"/>
      <c r="F43" s="214"/>
      <c r="G43" s="214"/>
      <c r="H43" s="20">
        <v>2E-3</v>
      </c>
      <c r="I43" s="21">
        <f t="shared" si="2"/>
        <v>4.9443999999999999</v>
      </c>
    </row>
    <row r="44" spans="1:16" ht="15" customHeight="1" x14ac:dyDescent="0.3">
      <c r="A44" s="15">
        <v>5</v>
      </c>
      <c r="B44" s="214" t="s">
        <v>48</v>
      </c>
      <c r="C44" s="214"/>
      <c r="D44" s="214"/>
      <c r="E44" s="214"/>
      <c r="F44" s="214"/>
      <c r="G44" s="214"/>
      <c r="H44" s="20">
        <v>2.5000000000000001E-2</v>
      </c>
      <c r="I44" s="21">
        <f t="shared" si="2"/>
        <v>61.805</v>
      </c>
    </row>
    <row r="45" spans="1:16" ht="15" customHeight="1" x14ac:dyDescent="0.3">
      <c r="A45" s="15">
        <v>6</v>
      </c>
      <c r="B45" s="214" t="s">
        <v>49</v>
      </c>
      <c r="C45" s="214"/>
      <c r="D45" s="214"/>
      <c r="E45" s="214"/>
      <c r="F45" s="214"/>
      <c r="G45" s="214"/>
      <c r="H45" s="20">
        <v>0.08</v>
      </c>
      <c r="I45" s="21">
        <f t="shared" si="2"/>
        <v>197.77599999999998</v>
      </c>
    </row>
    <row r="46" spans="1:16" ht="15" customHeight="1" x14ac:dyDescent="0.3">
      <c r="A46" s="15">
        <v>7</v>
      </c>
      <c r="B46" s="214" t="s">
        <v>50</v>
      </c>
      <c r="C46" s="214"/>
      <c r="D46" s="214"/>
      <c r="E46" s="214"/>
      <c r="F46" s="214"/>
      <c r="G46" s="214"/>
      <c r="H46" s="64"/>
      <c r="I46" s="21">
        <f t="shared" si="2"/>
        <v>0</v>
      </c>
    </row>
    <row r="47" spans="1:16" ht="15" customHeight="1" x14ac:dyDescent="0.3">
      <c r="A47" s="15">
        <v>8</v>
      </c>
      <c r="B47" s="214" t="s">
        <v>51</v>
      </c>
      <c r="C47" s="214"/>
      <c r="D47" s="214"/>
      <c r="E47" s="214"/>
      <c r="F47" s="214"/>
      <c r="G47" s="214"/>
      <c r="H47" s="20">
        <v>6.0000000000000001E-3</v>
      </c>
      <c r="I47" s="21">
        <f t="shared" si="2"/>
        <v>14.8332</v>
      </c>
    </row>
    <row r="48" spans="1:16" s="25" customFormat="1" ht="15" customHeight="1" x14ac:dyDescent="0.3">
      <c r="A48" s="215" t="s">
        <v>52</v>
      </c>
      <c r="B48" s="215"/>
      <c r="C48" s="215"/>
      <c r="D48" s="215"/>
      <c r="E48" s="215"/>
      <c r="F48" s="215"/>
      <c r="G48" s="215"/>
      <c r="H48" s="22">
        <f>SUM(H40:H47)</f>
        <v>0.33800000000000008</v>
      </c>
      <c r="I48" s="23">
        <f>ROUND(SUM(I40:I47),2)</f>
        <v>835.6</v>
      </c>
      <c r="J48" s="24"/>
    </row>
    <row r="49" spans="1:10" ht="15" customHeight="1" x14ac:dyDescent="0.3">
      <c r="A49" s="218" t="s">
        <v>53</v>
      </c>
      <c r="B49" s="218"/>
      <c r="C49" s="218"/>
      <c r="D49" s="218"/>
      <c r="E49" s="218"/>
      <c r="F49" s="218"/>
      <c r="G49" s="218"/>
      <c r="H49" s="218"/>
      <c r="I49" s="218"/>
    </row>
    <row r="50" spans="1:10" ht="30.75" customHeight="1" x14ac:dyDescent="0.3">
      <c r="A50" s="219" t="s">
        <v>54</v>
      </c>
      <c r="B50" s="219"/>
      <c r="C50" s="219"/>
      <c r="D50" s="219"/>
      <c r="E50" s="219"/>
      <c r="F50" s="219"/>
      <c r="G50" s="219"/>
      <c r="H50" s="219"/>
      <c r="I50" s="219"/>
    </row>
    <row r="51" spans="1:10" ht="33.75" customHeight="1" x14ac:dyDescent="0.3">
      <c r="A51" s="19" t="s">
        <v>55</v>
      </c>
      <c r="B51" s="213" t="s">
        <v>56</v>
      </c>
      <c r="C51" s="213"/>
      <c r="D51" s="213"/>
      <c r="E51" s="213"/>
      <c r="F51" s="213"/>
      <c r="G51" s="213"/>
      <c r="H51" s="19" t="s">
        <v>32</v>
      </c>
      <c r="I51" s="19" t="s">
        <v>33</v>
      </c>
    </row>
    <row r="52" spans="1:10" ht="15" customHeight="1" x14ac:dyDescent="0.3">
      <c r="A52" s="15">
        <v>1</v>
      </c>
      <c r="B52" s="214" t="s">
        <v>57</v>
      </c>
      <c r="C52" s="214"/>
      <c r="D52" s="214"/>
      <c r="E52" s="214"/>
      <c r="F52" s="214"/>
      <c r="G52" s="214"/>
      <c r="H52" s="20">
        <v>0.110833</v>
      </c>
      <c r="I52" s="21">
        <f t="shared" ref="I52:I58" si="3">$I$37*H52</f>
        <v>274.00134259999999</v>
      </c>
    </row>
    <row r="53" spans="1:10" ht="15" customHeight="1" x14ac:dyDescent="0.3">
      <c r="A53" s="15">
        <v>2</v>
      </c>
      <c r="B53" s="214" t="s">
        <v>58</v>
      </c>
      <c r="C53" s="214"/>
      <c r="D53" s="214"/>
      <c r="E53" s="214"/>
      <c r="F53" s="214"/>
      <c r="G53" s="214"/>
      <c r="H53" s="20">
        <v>2.0479000000000001E-2</v>
      </c>
      <c r="I53" s="21">
        <f t="shared" si="3"/>
        <v>50.628183799999995</v>
      </c>
    </row>
    <row r="54" spans="1:10" ht="15" customHeight="1" x14ac:dyDescent="0.3">
      <c r="A54" s="15">
        <v>3</v>
      </c>
      <c r="B54" s="214" t="s">
        <v>59</v>
      </c>
      <c r="C54" s="214"/>
      <c r="D54" s="214"/>
      <c r="E54" s="214"/>
      <c r="F54" s="214"/>
      <c r="G54" s="214"/>
      <c r="H54" s="20">
        <v>1.2123E-2</v>
      </c>
      <c r="I54" s="21">
        <f t="shared" si="3"/>
        <v>29.970480599999998</v>
      </c>
    </row>
    <row r="55" spans="1:10" ht="15" customHeight="1" x14ac:dyDescent="0.3">
      <c r="A55" s="15">
        <v>4</v>
      </c>
      <c r="B55" s="214" t="s">
        <v>60</v>
      </c>
      <c r="C55" s="214"/>
      <c r="D55" s="214"/>
      <c r="E55" s="214"/>
      <c r="F55" s="214"/>
      <c r="G55" s="214"/>
      <c r="H55" s="20">
        <v>1.1436E-2</v>
      </c>
      <c r="I55" s="21">
        <f t="shared" si="3"/>
        <v>28.272079199999997</v>
      </c>
    </row>
    <row r="56" spans="1:10" ht="15" customHeight="1" x14ac:dyDescent="0.3">
      <c r="A56" s="15">
        <v>5</v>
      </c>
      <c r="B56" s="214" t="s">
        <v>61</v>
      </c>
      <c r="C56" s="214"/>
      <c r="D56" s="214"/>
      <c r="E56" s="214"/>
      <c r="F56" s="214"/>
      <c r="G56" s="214"/>
      <c r="H56" s="20">
        <v>1.74E-4</v>
      </c>
      <c r="I56" s="21">
        <f t="shared" si="3"/>
        <v>0.43016279999999996</v>
      </c>
    </row>
    <row r="57" spans="1:10" ht="15" customHeight="1" x14ac:dyDescent="0.3">
      <c r="A57" s="15">
        <v>6</v>
      </c>
      <c r="B57" s="214" t="s">
        <v>62</v>
      </c>
      <c r="C57" s="214"/>
      <c r="D57" s="214"/>
      <c r="E57" s="214"/>
      <c r="F57" s="214"/>
      <c r="G57" s="214"/>
      <c r="H57" s="20">
        <v>4.4200000000000001E-4</v>
      </c>
      <c r="I57" s="21">
        <f t="shared" si="3"/>
        <v>1.0927123999999999</v>
      </c>
    </row>
    <row r="58" spans="1:10" ht="15" customHeight="1" x14ac:dyDescent="0.3">
      <c r="A58" s="15">
        <v>8</v>
      </c>
      <c r="B58" s="214" t="s">
        <v>64</v>
      </c>
      <c r="C58" s="214"/>
      <c r="D58" s="214"/>
      <c r="E58" s="214"/>
      <c r="F58" s="214"/>
      <c r="G58" s="214"/>
      <c r="H58" s="20">
        <v>8.3333000000000004E-2</v>
      </c>
      <c r="I58" s="21">
        <f t="shared" si="3"/>
        <v>206.01584259999998</v>
      </c>
    </row>
    <row r="59" spans="1:10" s="25" customFormat="1" ht="15" customHeight="1" x14ac:dyDescent="0.3">
      <c r="A59" s="215" t="s">
        <v>65</v>
      </c>
      <c r="B59" s="215"/>
      <c r="C59" s="215"/>
      <c r="D59" s="215"/>
      <c r="E59" s="215"/>
      <c r="F59" s="215"/>
      <c r="G59" s="215"/>
      <c r="H59" s="22">
        <f>SUM(H52:H58)</f>
        <v>0.23882000000000003</v>
      </c>
      <c r="I59" s="23">
        <f>ROUND(SUM(I52:I58),2)</f>
        <v>590.41</v>
      </c>
      <c r="J59" s="8"/>
    </row>
    <row r="60" spans="1:10" ht="11.25" customHeight="1" x14ac:dyDescent="0.3">
      <c r="A60" s="26" t="s">
        <v>66</v>
      </c>
      <c r="B60" s="216" t="s">
        <v>67</v>
      </c>
      <c r="C60" s="216"/>
      <c r="D60" s="216"/>
      <c r="E60" s="216"/>
      <c r="F60" s="216"/>
      <c r="G60" s="216"/>
      <c r="H60" s="216"/>
      <c r="I60" s="216"/>
    </row>
    <row r="61" spans="1:10" ht="15" customHeight="1" x14ac:dyDescent="0.3">
      <c r="A61" s="26" t="s">
        <v>68</v>
      </c>
      <c r="B61" s="217" t="s">
        <v>69</v>
      </c>
      <c r="C61" s="217"/>
      <c r="D61" s="217"/>
      <c r="E61" s="217"/>
      <c r="F61" s="217"/>
      <c r="G61" s="217"/>
      <c r="H61" s="217"/>
      <c r="I61" s="217"/>
    </row>
    <row r="62" spans="1:10" ht="33.75" customHeight="1" x14ac:dyDescent="0.3">
      <c r="A62" s="19" t="s">
        <v>70</v>
      </c>
      <c r="B62" s="213" t="s">
        <v>71</v>
      </c>
      <c r="C62" s="213"/>
      <c r="D62" s="213"/>
      <c r="E62" s="213"/>
      <c r="F62" s="213"/>
      <c r="G62" s="213"/>
      <c r="H62" s="19" t="s">
        <v>32</v>
      </c>
      <c r="I62" s="19" t="s">
        <v>33</v>
      </c>
    </row>
    <row r="63" spans="1:10" ht="15" customHeight="1" x14ac:dyDescent="0.3">
      <c r="A63" s="15">
        <v>1</v>
      </c>
      <c r="B63" s="214" t="s">
        <v>158</v>
      </c>
      <c r="C63" s="214"/>
      <c r="D63" s="214"/>
      <c r="E63" s="214"/>
      <c r="F63" s="214"/>
      <c r="G63" s="214"/>
      <c r="H63" s="20">
        <v>4.1999999999999997E-3</v>
      </c>
      <c r="I63" s="21">
        <f>$I$37*H63</f>
        <v>10.383239999999999</v>
      </c>
    </row>
    <row r="64" spans="1:10" ht="15" customHeight="1" x14ac:dyDescent="0.3">
      <c r="A64" s="15">
        <v>2</v>
      </c>
      <c r="B64" s="214" t="s">
        <v>159</v>
      </c>
      <c r="C64" s="214"/>
      <c r="D64" s="214"/>
      <c r="E64" s="214"/>
      <c r="F64" s="214"/>
      <c r="G64" s="214"/>
      <c r="H64" s="20">
        <f>H63*H45</f>
        <v>3.3599999999999998E-4</v>
      </c>
      <c r="I64" s="21">
        <f t="shared" ref="I64:I68" si="4">$I$37*H64</f>
        <v>0.83065919999999993</v>
      </c>
    </row>
    <row r="65" spans="1:12" ht="15" customHeight="1" x14ac:dyDescent="0.3">
      <c r="A65" s="15">
        <v>3</v>
      </c>
      <c r="B65" s="214" t="s">
        <v>160</v>
      </c>
      <c r="C65" s="214"/>
      <c r="D65" s="214"/>
      <c r="E65" s="214"/>
      <c r="F65" s="214"/>
      <c r="G65" s="214"/>
      <c r="H65" s="20">
        <f>40%*H48*H63</f>
        <v>5.6784000000000012E-4</v>
      </c>
      <c r="I65" s="21">
        <f t="shared" si="4"/>
        <v>1.4038140480000001</v>
      </c>
    </row>
    <row r="66" spans="1:12" ht="15" customHeight="1" x14ac:dyDescent="0.3">
      <c r="A66" s="15">
        <v>4</v>
      </c>
      <c r="B66" s="214" t="s">
        <v>63</v>
      </c>
      <c r="C66" s="214"/>
      <c r="D66" s="214"/>
      <c r="E66" s="214"/>
      <c r="F66" s="214"/>
      <c r="G66" s="214"/>
      <c r="H66" s="20">
        <v>1.9400000000000001E-2</v>
      </c>
      <c r="I66" s="21">
        <f t="shared" si="4"/>
        <v>47.960679999999996</v>
      </c>
    </row>
    <row r="67" spans="1:12" ht="15" customHeight="1" x14ac:dyDescent="0.3">
      <c r="A67" s="15">
        <v>5</v>
      </c>
      <c r="B67" s="214" t="s">
        <v>161</v>
      </c>
      <c r="C67" s="214"/>
      <c r="D67" s="214"/>
      <c r="E67" s="214"/>
      <c r="F67" s="214"/>
      <c r="G67" s="214"/>
      <c r="H67" s="20">
        <f>H66*H48</f>
        <v>6.5572000000000017E-3</v>
      </c>
      <c r="I67" s="21">
        <f t="shared" si="4"/>
        <v>16.210709840000003</v>
      </c>
    </row>
    <row r="68" spans="1:12" ht="15" customHeight="1" x14ac:dyDescent="0.3">
      <c r="A68" s="15">
        <v>6</v>
      </c>
      <c r="B68" s="214" t="s">
        <v>162</v>
      </c>
      <c r="C68" s="214"/>
      <c r="D68" s="214"/>
      <c r="E68" s="214"/>
      <c r="F68" s="214"/>
      <c r="G68" s="214"/>
      <c r="H68" s="20">
        <f>40%*H48*H66</f>
        <v>2.622880000000001E-3</v>
      </c>
      <c r="I68" s="21">
        <f t="shared" si="4"/>
        <v>6.4842839360000024</v>
      </c>
    </row>
    <row r="69" spans="1:12" s="25" customFormat="1" ht="15" customHeight="1" x14ac:dyDescent="0.3">
      <c r="A69" s="215" t="s">
        <v>72</v>
      </c>
      <c r="B69" s="215"/>
      <c r="C69" s="215"/>
      <c r="D69" s="215"/>
      <c r="E69" s="215"/>
      <c r="F69" s="215"/>
      <c r="G69" s="215"/>
      <c r="H69" s="22">
        <f>SUM(H63:H68)</f>
        <v>3.3683920000000006E-2</v>
      </c>
      <c r="I69" s="23">
        <f>ROUND(SUM(I63:I68),2)</f>
        <v>83.27</v>
      </c>
      <c r="J69" s="8"/>
    </row>
    <row r="70" spans="1:12" ht="5.0999999999999996" customHeight="1" x14ac:dyDescent="0.3"/>
    <row r="71" spans="1:12" ht="33.75" customHeight="1" x14ac:dyDescent="0.3">
      <c r="A71" s="19" t="s">
        <v>73</v>
      </c>
      <c r="B71" s="213" t="s">
        <v>74</v>
      </c>
      <c r="C71" s="213"/>
      <c r="D71" s="213"/>
      <c r="E71" s="213"/>
      <c r="F71" s="213"/>
      <c r="G71" s="213"/>
      <c r="H71" s="19" t="s">
        <v>32</v>
      </c>
      <c r="I71" s="19" t="s">
        <v>33</v>
      </c>
    </row>
    <row r="72" spans="1:12" ht="15" customHeight="1" x14ac:dyDescent="0.3">
      <c r="A72" s="15">
        <v>1</v>
      </c>
      <c r="B72" s="214" t="s">
        <v>163</v>
      </c>
      <c r="C72" s="214"/>
      <c r="D72" s="214"/>
      <c r="E72" s="214"/>
      <c r="F72" s="214"/>
      <c r="G72" s="214"/>
      <c r="H72" s="20">
        <f>H48*(H52+H58)</f>
        <v>6.5628108000000018E-2</v>
      </c>
      <c r="I72" s="21">
        <f>$I$37*H72</f>
        <v>162.24580859760005</v>
      </c>
    </row>
    <row r="73" spans="1:12" ht="15" customHeight="1" x14ac:dyDescent="0.3">
      <c r="A73" s="15">
        <v>2</v>
      </c>
      <c r="B73" s="214" t="s">
        <v>164</v>
      </c>
      <c r="C73" s="214"/>
      <c r="D73" s="214"/>
      <c r="E73" s="214"/>
      <c r="F73" s="214"/>
      <c r="G73" s="214"/>
      <c r="H73" s="20">
        <f>H48*(H53+H54+H55+H56+H57)</f>
        <v>1.5093052000000003E-2</v>
      </c>
      <c r="I73" s="21">
        <f>$I$37*H73</f>
        <v>37.313043154400006</v>
      </c>
    </row>
    <row r="74" spans="1:12" s="25" customFormat="1" ht="15" customHeight="1" x14ac:dyDescent="0.3">
      <c r="A74" s="215" t="s">
        <v>75</v>
      </c>
      <c r="B74" s="215"/>
      <c r="C74" s="215"/>
      <c r="D74" s="215"/>
      <c r="E74" s="215"/>
      <c r="F74" s="215"/>
      <c r="G74" s="215"/>
      <c r="H74" s="22">
        <f>SUM(H72:H73)</f>
        <v>8.0721160000000014E-2</v>
      </c>
      <c r="I74" s="23">
        <f>ROUND(SUM(I72:I73),2)</f>
        <v>199.56</v>
      </c>
      <c r="J74" s="8"/>
      <c r="K74" s="27"/>
    </row>
    <row r="75" spans="1:12" ht="5.0999999999999996" customHeight="1" x14ac:dyDescent="0.3"/>
    <row r="76" spans="1:12" s="25" customFormat="1" ht="12" customHeight="1" x14ac:dyDescent="0.3">
      <c r="A76" s="220" t="s">
        <v>76</v>
      </c>
      <c r="B76" s="220"/>
      <c r="C76" s="220"/>
      <c r="D76" s="220"/>
      <c r="E76" s="220"/>
      <c r="F76" s="220"/>
      <c r="G76" s="220"/>
      <c r="H76" s="28">
        <f>H48+H59+H69+H74</f>
        <v>0.69122508000000016</v>
      </c>
      <c r="I76" s="29">
        <f>ROUND(SUM(I48+I59+I69+I74),2)</f>
        <v>1708.84</v>
      </c>
      <c r="J76" s="8"/>
      <c r="K76" s="7"/>
      <c r="L76" s="7"/>
    </row>
    <row r="77" spans="1:12" ht="5.0999999999999996" customHeight="1" x14ac:dyDescent="0.3"/>
    <row r="78" spans="1:12" ht="33.75" customHeight="1" x14ac:dyDescent="0.3">
      <c r="A78" s="19" t="s">
        <v>77</v>
      </c>
      <c r="B78" s="213" t="s">
        <v>78</v>
      </c>
      <c r="C78" s="213"/>
      <c r="D78" s="213"/>
      <c r="E78" s="213"/>
      <c r="F78" s="213"/>
      <c r="G78" s="213"/>
      <c r="H78" s="19" t="s">
        <v>32</v>
      </c>
      <c r="I78" s="19" t="s">
        <v>33</v>
      </c>
    </row>
    <row r="79" spans="1:12" ht="15" customHeight="1" x14ac:dyDescent="0.3">
      <c r="A79" s="15">
        <v>1</v>
      </c>
      <c r="B79" s="214" t="s">
        <v>18</v>
      </c>
      <c r="C79" s="214"/>
      <c r="D79" s="214"/>
      <c r="E79" s="214"/>
      <c r="F79" s="214"/>
      <c r="G79" s="214"/>
      <c r="H79" s="20">
        <f t="shared" ref="H79:H84" si="5">I79/$I$37</f>
        <v>0.13343277242941512</v>
      </c>
      <c r="I79" s="21">
        <f>I97</f>
        <v>329.8725</v>
      </c>
    </row>
    <row r="80" spans="1:12" ht="15" customHeight="1" x14ac:dyDescent="0.3">
      <c r="A80" s="15">
        <v>2</v>
      </c>
      <c r="B80" s="214" t="s">
        <v>19</v>
      </c>
      <c r="C80" s="214"/>
      <c r="D80" s="214"/>
      <c r="E80" s="214"/>
      <c r="F80" s="214"/>
      <c r="G80" s="214"/>
      <c r="H80" s="20">
        <f t="shared" si="5"/>
        <v>0</v>
      </c>
      <c r="I80" s="21">
        <f>I93</f>
        <v>0</v>
      </c>
    </row>
    <row r="81" spans="1:10" ht="15" customHeight="1" x14ac:dyDescent="0.3">
      <c r="A81" s="15">
        <v>3</v>
      </c>
      <c r="B81" s="214" t="s">
        <v>79</v>
      </c>
      <c r="C81" s="214"/>
      <c r="D81" s="214"/>
      <c r="E81" s="214"/>
      <c r="F81" s="214"/>
      <c r="G81" s="214"/>
      <c r="H81" s="20">
        <f t="shared" si="5"/>
        <v>1.1750020224900905E-2</v>
      </c>
      <c r="I81" s="21">
        <f>I89</f>
        <v>29.048400000000015</v>
      </c>
    </row>
    <row r="82" spans="1:10" ht="15" customHeight="1" x14ac:dyDescent="0.3">
      <c r="A82" s="15">
        <v>4</v>
      </c>
      <c r="B82" s="214" t="s">
        <v>80</v>
      </c>
      <c r="C82" s="214"/>
      <c r="D82" s="214"/>
      <c r="E82" s="214"/>
      <c r="F82" s="214"/>
      <c r="G82" s="214"/>
      <c r="H82" s="20">
        <f t="shared" si="5"/>
        <v>0</v>
      </c>
      <c r="I82" s="21">
        <f>IF(I26="Não aplicável",0,((I10/H10)*1.5*I26))</f>
        <v>0</v>
      </c>
    </row>
    <row r="83" spans="1:10" ht="15" customHeight="1" x14ac:dyDescent="0.3">
      <c r="A83" s="15">
        <v>5</v>
      </c>
      <c r="B83" s="214" t="s">
        <v>209</v>
      </c>
      <c r="C83" s="214"/>
      <c r="D83" s="214"/>
      <c r="E83" s="214"/>
      <c r="F83" s="214"/>
      <c r="G83" s="214"/>
      <c r="H83" s="20">
        <f t="shared" si="5"/>
        <v>3.2359841436776962E-2</v>
      </c>
      <c r="I83" s="21">
        <f>IF(I20="Não aplicável",0,I20)</f>
        <v>80</v>
      </c>
    </row>
    <row r="84" spans="1:10" ht="15" customHeight="1" x14ac:dyDescent="0.3">
      <c r="A84" s="15">
        <v>6</v>
      </c>
      <c r="B84" s="214" t="s">
        <v>190</v>
      </c>
      <c r="C84" s="214"/>
      <c r="D84" s="214"/>
      <c r="E84" s="214"/>
      <c r="F84" s="214"/>
      <c r="G84" s="214"/>
      <c r="H84" s="20">
        <f t="shared" si="5"/>
        <v>1.0322789418331851E-2</v>
      </c>
      <c r="I84" s="21">
        <f>IF(I21="Não aplicável",0,I21)</f>
        <v>25.52</v>
      </c>
    </row>
    <row r="85" spans="1:10" ht="15" customHeight="1" x14ac:dyDescent="0.3">
      <c r="A85" s="215" t="s">
        <v>81</v>
      </c>
      <c r="B85" s="215"/>
      <c r="C85" s="215"/>
      <c r="D85" s="215"/>
      <c r="E85" s="215"/>
      <c r="F85" s="215"/>
      <c r="G85" s="215"/>
      <c r="H85" s="22">
        <f>SUM(H79:H84)</f>
        <v>0.18786542350942484</v>
      </c>
      <c r="I85" s="23">
        <f>ROUND(SUM(I79:I84),2)</f>
        <v>464.44</v>
      </c>
      <c r="J85" s="30"/>
    </row>
    <row r="86" spans="1:10" ht="18" customHeight="1" x14ac:dyDescent="0.3">
      <c r="A86" s="26" t="s">
        <v>82</v>
      </c>
      <c r="B86" s="218" t="s">
        <v>83</v>
      </c>
      <c r="C86" s="218"/>
      <c r="D86" s="218"/>
      <c r="E86" s="218"/>
      <c r="F86" s="218"/>
      <c r="G86" s="218"/>
      <c r="H86" s="31"/>
      <c r="I86" s="32"/>
    </row>
    <row r="87" spans="1:10" ht="15" customHeight="1" x14ac:dyDescent="0.3">
      <c r="A87" s="221" t="s">
        <v>84</v>
      </c>
      <c r="B87" s="221"/>
      <c r="C87" s="221"/>
      <c r="D87" s="221"/>
      <c r="E87" s="221"/>
      <c r="F87" s="221"/>
      <c r="G87" s="221"/>
      <c r="H87" s="221"/>
      <c r="I87" s="221"/>
    </row>
    <row r="88" spans="1:10" ht="24" customHeight="1" x14ac:dyDescent="0.3">
      <c r="A88" s="211" t="s">
        <v>85</v>
      </c>
      <c r="B88" s="211"/>
      <c r="C88" s="15" t="s">
        <v>86</v>
      </c>
      <c r="D88" s="15" t="s">
        <v>87</v>
      </c>
      <c r="E88" s="15" t="s">
        <v>88</v>
      </c>
      <c r="F88" s="15" t="s">
        <v>89</v>
      </c>
      <c r="G88" s="15" t="s">
        <v>90</v>
      </c>
      <c r="H88" s="20" t="s">
        <v>91</v>
      </c>
      <c r="I88" s="21" t="s">
        <v>92</v>
      </c>
    </row>
    <row r="89" spans="1:10" ht="15" customHeight="1" x14ac:dyDescent="0.3">
      <c r="A89" s="222">
        <f>I11</f>
        <v>4.5</v>
      </c>
      <c r="B89" s="222"/>
      <c r="C89" s="15">
        <f>I12</f>
        <v>15</v>
      </c>
      <c r="D89" s="15">
        <v>2</v>
      </c>
      <c r="E89" s="33">
        <f>A89*C89*D89</f>
        <v>135</v>
      </c>
      <c r="F89" s="33">
        <f>I30</f>
        <v>1765.86</v>
      </c>
      <c r="G89" s="34">
        <f>I13</f>
        <v>0.06</v>
      </c>
      <c r="H89" s="33">
        <f>F89*G89</f>
        <v>105.95159999999998</v>
      </c>
      <c r="I89" s="21">
        <f>IF((E89-H89)&gt;0,E89-H89,0)</f>
        <v>29.048400000000015</v>
      </c>
    </row>
    <row r="90" spans="1:10" ht="3.75" customHeight="1" x14ac:dyDescent="0.3">
      <c r="A90" s="35"/>
      <c r="E90" s="30"/>
      <c r="F90" s="30"/>
      <c r="G90" s="36"/>
      <c r="H90" s="30"/>
      <c r="I90" s="37"/>
    </row>
    <row r="91" spans="1:10" ht="15" customHeight="1" x14ac:dyDescent="0.3">
      <c r="A91" s="221" t="s">
        <v>93</v>
      </c>
      <c r="B91" s="221"/>
      <c r="C91" s="221"/>
      <c r="D91" s="221"/>
      <c r="E91" s="221"/>
      <c r="F91" s="221"/>
      <c r="G91" s="221"/>
      <c r="H91" s="221"/>
      <c r="I91" s="221"/>
    </row>
    <row r="92" spans="1:10" ht="23.25" customHeight="1" x14ac:dyDescent="0.3">
      <c r="A92" s="211" t="s">
        <v>85</v>
      </c>
      <c r="B92" s="211"/>
      <c r="C92" s="15" t="s">
        <v>94</v>
      </c>
      <c r="D92" s="15" t="s">
        <v>87</v>
      </c>
      <c r="E92" s="15" t="s">
        <v>88</v>
      </c>
      <c r="F92" s="15" t="s">
        <v>89</v>
      </c>
      <c r="G92" s="15" t="s">
        <v>90</v>
      </c>
      <c r="H92" s="20" t="s">
        <v>91</v>
      </c>
      <c r="I92" s="21" t="s">
        <v>92</v>
      </c>
    </row>
    <row r="93" spans="1:10" ht="15" customHeight="1" x14ac:dyDescent="0.3">
      <c r="A93" s="226">
        <f>I17</f>
        <v>0</v>
      </c>
      <c r="B93" s="226"/>
      <c r="C93" s="38">
        <f>I18</f>
        <v>0</v>
      </c>
      <c r="D93" s="15">
        <v>1</v>
      </c>
      <c r="E93" s="33">
        <f>A93*C93*D93</f>
        <v>0</v>
      </c>
      <c r="F93" s="33">
        <f>E93</f>
        <v>0</v>
      </c>
      <c r="G93" s="39">
        <f>I19</f>
        <v>0</v>
      </c>
      <c r="H93" s="33">
        <f>F93*G93</f>
        <v>0</v>
      </c>
      <c r="I93" s="21">
        <f>E93-H93</f>
        <v>0</v>
      </c>
    </row>
    <row r="94" spans="1:10" ht="5.0999999999999996" customHeight="1" x14ac:dyDescent="0.3">
      <c r="A94" s="40"/>
      <c r="B94" s="40"/>
      <c r="C94" s="40"/>
      <c r="D94" s="40"/>
      <c r="E94" s="24"/>
      <c r="F94" s="24"/>
      <c r="G94" s="41"/>
      <c r="H94" s="24"/>
      <c r="I94" s="42"/>
    </row>
    <row r="95" spans="1:10" ht="15" customHeight="1" x14ac:dyDescent="0.3">
      <c r="A95" s="221" t="s">
        <v>95</v>
      </c>
      <c r="B95" s="221"/>
      <c r="C95" s="221"/>
      <c r="D95" s="221"/>
      <c r="E95" s="221"/>
      <c r="F95" s="221"/>
      <c r="G95" s="221"/>
      <c r="H95" s="221"/>
      <c r="I95" s="221"/>
    </row>
    <row r="96" spans="1:10" ht="23.25" customHeight="1" x14ac:dyDescent="0.3">
      <c r="A96" s="211" t="s">
        <v>85</v>
      </c>
      <c r="B96" s="211"/>
      <c r="C96" s="15" t="s">
        <v>94</v>
      </c>
      <c r="D96" s="15" t="s">
        <v>87</v>
      </c>
      <c r="E96" s="15" t="s">
        <v>88</v>
      </c>
      <c r="F96" s="15" t="s">
        <v>89</v>
      </c>
      <c r="G96" s="15" t="s">
        <v>90</v>
      </c>
      <c r="H96" s="20" t="str">
        <f>H88</f>
        <v>Valor desconto</v>
      </c>
      <c r="I96" s="21" t="s">
        <v>92</v>
      </c>
    </row>
    <row r="97" spans="1:18" ht="15" customHeight="1" x14ac:dyDescent="0.3">
      <c r="A97" s="226">
        <f>I14</f>
        <v>27.15</v>
      </c>
      <c r="B97" s="226"/>
      <c r="C97" s="38">
        <f>I15</f>
        <v>15</v>
      </c>
      <c r="D97" s="15">
        <v>1</v>
      </c>
      <c r="E97" s="33">
        <f>A97*C97*D97</f>
        <v>407.25</v>
      </c>
      <c r="F97" s="33">
        <f>E97</f>
        <v>407.25</v>
      </c>
      <c r="G97" s="39">
        <f>I16</f>
        <v>0.19</v>
      </c>
      <c r="H97" s="33">
        <f>F97*G97</f>
        <v>77.377499999999998</v>
      </c>
      <c r="I97" s="21">
        <f>E97-H97</f>
        <v>329.8725</v>
      </c>
    </row>
    <row r="98" spans="1:18" ht="5.0999999999999996" customHeight="1" x14ac:dyDescent="0.3"/>
    <row r="99" spans="1:18" ht="12" customHeight="1" x14ac:dyDescent="0.3">
      <c r="A99" s="227" t="s">
        <v>96</v>
      </c>
      <c r="B99" s="227"/>
      <c r="C99" s="227"/>
      <c r="D99" s="227"/>
      <c r="E99" s="227"/>
      <c r="F99" s="227"/>
      <c r="G99" s="227"/>
      <c r="H99" s="43">
        <f>H37+H76+H85</f>
        <v>1.8790921215014968</v>
      </c>
      <c r="I99" s="44">
        <f>ROUND(SUM(I37+I76+I85),2)</f>
        <v>4645.4799999999996</v>
      </c>
      <c r="J99" s="30"/>
      <c r="L99" s="30"/>
    </row>
    <row r="100" spans="1:18" s="49" customFormat="1" ht="5.0999999999999996" customHeight="1" x14ac:dyDescent="0.3">
      <c r="A100" s="45"/>
      <c r="B100" s="45"/>
      <c r="C100" s="45"/>
      <c r="D100" s="45"/>
      <c r="E100" s="45"/>
      <c r="F100" s="45"/>
      <c r="G100" s="45"/>
      <c r="H100" s="46"/>
      <c r="I100" s="47"/>
      <c r="J100" s="48"/>
      <c r="L100" s="48"/>
    </row>
    <row r="101" spans="1:18" ht="11.25" customHeight="1" x14ac:dyDescent="0.3">
      <c r="A101" s="212" t="s">
        <v>97</v>
      </c>
      <c r="B101" s="212"/>
      <c r="C101" s="212"/>
      <c r="D101" s="212"/>
      <c r="E101" s="212"/>
      <c r="F101" s="212"/>
      <c r="G101" s="212"/>
      <c r="H101" s="212"/>
      <c r="I101" s="212"/>
    </row>
    <row r="102" spans="1:18" ht="33.75" customHeight="1" x14ac:dyDescent="0.3">
      <c r="A102" s="19" t="s">
        <v>30</v>
      </c>
      <c r="B102" s="213" t="s">
        <v>98</v>
      </c>
      <c r="C102" s="213"/>
      <c r="D102" s="213"/>
      <c r="E102" s="213"/>
      <c r="F102" s="213"/>
      <c r="G102" s="213"/>
      <c r="H102" s="19" t="s">
        <v>32</v>
      </c>
      <c r="I102" s="19" t="s">
        <v>33</v>
      </c>
      <c r="J102" s="96"/>
    </row>
    <row r="103" spans="1:18" ht="15" customHeight="1" x14ac:dyDescent="0.3">
      <c r="A103" s="15">
        <v>1</v>
      </c>
      <c r="B103" s="223" t="s">
        <v>179</v>
      </c>
      <c r="C103" s="223"/>
      <c r="D103" s="223"/>
      <c r="E103" s="223"/>
      <c r="F103" s="223"/>
      <c r="G103" s="223"/>
      <c r="H103" s="20">
        <f>I103/$I$113</f>
        <v>0</v>
      </c>
      <c r="I103" s="21">
        <f>'Uniformes e EPIS'!G9</f>
        <v>0</v>
      </c>
      <c r="J103" s="95"/>
    </row>
    <row r="104" spans="1:18" ht="15" customHeight="1" x14ac:dyDescent="0.3">
      <c r="A104" s="15">
        <v>2</v>
      </c>
      <c r="B104" s="223" t="s">
        <v>180</v>
      </c>
      <c r="C104" s="223"/>
      <c r="D104" s="223"/>
      <c r="E104" s="223"/>
      <c r="F104" s="223"/>
      <c r="G104" s="223"/>
      <c r="H104" s="20">
        <f>I104/$I$113</f>
        <v>0</v>
      </c>
      <c r="I104" s="21">
        <f>'Uniformes e EPIS'!G19</f>
        <v>0</v>
      </c>
      <c r="J104" s="95"/>
      <c r="K104" s="182" t="s">
        <v>208</v>
      </c>
      <c r="L104" s="183"/>
      <c r="M104" s="183"/>
    </row>
    <row r="105" spans="1:18" ht="15" customHeight="1" x14ac:dyDescent="0.3">
      <c r="A105" s="15">
        <v>3</v>
      </c>
      <c r="B105" s="223" t="s">
        <v>276</v>
      </c>
      <c r="C105" s="223"/>
      <c r="D105" s="223"/>
      <c r="E105" s="223"/>
      <c r="F105" s="223"/>
      <c r="G105" s="223"/>
      <c r="H105" s="20">
        <f t="shared" ref="H105:H106" si="6">I105/$I$113</f>
        <v>0</v>
      </c>
      <c r="I105" s="21">
        <f>Materiais_Equip._Praça!E22</f>
        <v>0</v>
      </c>
      <c r="J105" s="95"/>
      <c r="K105" s="152"/>
      <c r="L105" s="152"/>
      <c r="M105" s="152"/>
    </row>
    <row r="106" spans="1:18" ht="15" customHeight="1" x14ac:dyDescent="0.3">
      <c r="A106" s="15">
        <v>4</v>
      </c>
      <c r="B106" s="223" t="s">
        <v>277</v>
      </c>
      <c r="C106" s="223"/>
      <c r="D106" s="223"/>
      <c r="E106" s="223"/>
      <c r="F106" s="223"/>
      <c r="G106" s="223"/>
      <c r="H106" s="20">
        <f t="shared" si="6"/>
        <v>0</v>
      </c>
      <c r="I106" s="21">
        <f>Materiais_Equip._Praça!E34</f>
        <v>0</v>
      </c>
      <c r="J106" s="95"/>
      <c r="K106" s="152"/>
      <c r="L106" s="152"/>
      <c r="M106" s="152"/>
    </row>
    <row r="107" spans="1:18" ht="15" customHeight="1" x14ac:dyDescent="0.3">
      <c r="A107" s="15">
        <v>5</v>
      </c>
      <c r="B107" s="224" t="s">
        <v>99</v>
      </c>
      <c r="C107" s="224"/>
      <c r="D107" s="224"/>
      <c r="E107" s="224"/>
      <c r="F107" s="224"/>
      <c r="G107" s="224"/>
      <c r="H107" s="20">
        <f>I107/$I$113</f>
        <v>0</v>
      </c>
      <c r="I107" s="21">
        <v>0</v>
      </c>
      <c r="J107" s="97"/>
    </row>
    <row r="108" spans="1:18" ht="15" customHeight="1" x14ac:dyDescent="0.3">
      <c r="A108" s="215" t="s">
        <v>100</v>
      </c>
      <c r="B108" s="215"/>
      <c r="C108" s="215"/>
      <c r="D108" s="215"/>
      <c r="E108" s="215"/>
      <c r="F108" s="215"/>
      <c r="G108" s="215"/>
      <c r="H108" s="109">
        <f>SUM(H103:H107)</f>
        <v>0</v>
      </c>
      <c r="I108" s="23">
        <f>ROUND(SUM(I103:I107),2)</f>
        <v>0</v>
      </c>
      <c r="J108" s="30"/>
    </row>
    <row r="109" spans="1:18" ht="12" customHeight="1" x14ac:dyDescent="0.3">
      <c r="B109" s="225" t="s">
        <v>181</v>
      </c>
      <c r="C109" s="225"/>
      <c r="D109" s="225"/>
      <c r="E109" s="225"/>
      <c r="F109" s="225"/>
      <c r="G109" s="225"/>
      <c r="H109" s="225"/>
      <c r="I109" s="225"/>
    </row>
    <row r="110" spans="1:18" ht="5.25" customHeight="1" x14ac:dyDescent="0.3"/>
    <row r="111" spans="1:18" ht="48.75" customHeight="1" x14ac:dyDescent="0.3">
      <c r="A111" s="185" t="s">
        <v>176</v>
      </c>
      <c r="B111" s="186"/>
      <c r="C111" s="186"/>
      <c r="D111" s="186"/>
      <c r="E111" s="186"/>
      <c r="F111" s="187"/>
      <c r="G111" s="110">
        <f>I108/I113</f>
        <v>0</v>
      </c>
      <c r="H111" s="50" t="s">
        <v>101</v>
      </c>
      <c r="I111" s="51">
        <f>I81</f>
        <v>29.048400000000015</v>
      </c>
    </row>
    <row r="112" spans="1:18" s="54" customFormat="1" ht="16.5" customHeight="1" x14ac:dyDescent="0.3">
      <c r="A112" s="235" t="s">
        <v>102</v>
      </c>
      <c r="B112" s="236"/>
      <c r="C112" s="50" t="s">
        <v>103</v>
      </c>
      <c r="D112" s="50" t="s">
        <v>104</v>
      </c>
      <c r="E112" s="50" t="s">
        <v>105</v>
      </c>
      <c r="F112" s="50" t="s">
        <v>175</v>
      </c>
      <c r="G112" s="50" t="s">
        <v>107</v>
      </c>
      <c r="H112" s="50" t="s">
        <v>108</v>
      </c>
      <c r="I112" s="52" t="s">
        <v>109</v>
      </c>
      <c r="J112" s="53"/>
      <c r="K112" s="7"/>
      <c r="L112" s="7"/>
      <c r="M112" s="7"/>
      <c r="N112" s="7"/>
      <c r="O112" s="7"/>
      <c r="P112" s="7"/>
      <c r="Q112" s="7"/>
      <c r="R112" s="7"/>
    </row>
    <row r="113" spans="1:18" ht="16.5" customHeight="1" x14ac:dyDescent="0.3">
      <c r="A113" s="233">
        <f>I37</f>
        <v>2472.1999999999998</v>
      </c>
      <c r="B113" s="234"/>
      <c r="C113" s="55">
        <f>I48</f>
        <v>835.6</v>
      </c>
      <c r="D113" s="55">
        <f>I59</f>
        <v>590.41</v>
      </c>
      <c r="E113" s="55">
        <f>I69</f>
        <v>83.27</v>
      </c>
      <c r="F113" s="55">
        <f>I74</f>
        <v>199.56</v>
      </c>
      <c r="G113" s="55">
        <f>I85</f>
        <v>464.44</v>
      </c>
      <c r="H113" s="55">
        <f>A113+C113+D113+E113+F113+G113</f>
        <v>4645.4799999999996</v>
      </c>
      <c r="I113" s="55">
        <f>H113-I111</f>
        <v>4616.4315999999999</v>
      </c>
      <c r="J113" s="30"/>
    </row>
    <row r="114" spans="1:18" ht="5.0999999999999996" customHeight="1" x14ac:dyDescent="0.3">
      <c r="A114" s="26"/>
      <c r="B114" s="239"/>
      <c r="C114" s="239"/>
      <c r="D114" s="239"/>
      <c r="E114" s="239"/>
      <c r="F114" s="239"/>
      <c r="G114" s="239"/>
      <c r="H114" s="239"/>
      <c r="I114" s="239"/>
    </row>
    <row r="115" spans="1:18" ht="33.75" customHeight="1" x14ac:dyDescent="0.3">
      <c r="A115" s="19" t="s">
        <v>42</v>
      </c>
      <c r="B115" s="213" t="s">
        <v>225</v>
      </c>
      <c r="C115" s="213"/>
      <c r="D115" s="213"/>
      <c r="E115" s="213"/>
      <c r="F115" s="213"/>
      <c r="G115" s="213"/>
      <c r="H115" s="19" t="s">
        <v>32</v>
      </c>
      <c r="I115" s="19" t="s">
        <v>33</v>
      </c>
    </row>
    <row r="116" spans="1:18" ht="15" customHeight="1" x14ac:dyDescent="0.3">
      <c r="A116" s="15">
        <v>1</v>
      </c>
      <c r="B116" s="214" t="s">
        <v>110</v>
      </c>
      <c r="C116" s="214"/>
      <c r="D116" s="214"/>
      <c r="E116" s="214"/>
      <c r="F116" s="214"/>
      <c r="G116" s="214"/>
      <c r="H116" s="20">
        <f>I116/$I$126</f>
        <v>0</v>
      </c>
      <c r="I116" s="72"/>
    </row>
    <row r="117" spans="1:18" ht="15" customHeight="1" x14ac:dyDescent="0.3">
      <c r="A117" s="15">
        <v>2</v>
      </c>
      <c r="B117" s="214" t="s">
        <v>111</v>
      </c>
      <c r="C117" s="214"/>
      <c r="D117" s="214"/>
      <c r="E117" s="214"/>
      <c r="F117" s="214"/>
      <c r="G117" s="214"/>
      <c r="H117" s="20">
        <f>I117/$I$126</f>
        <v>0</v>
      </c>
      <c r="I117" s="72"/>
    </row>
    <row r="118" spans="1:18" ht="15" customHeight="1" x14ac:dyDescent="0.3">
      <c r="A118" s="215" t="s">
        <v>112</v>
      </c>
      <c r="B118" s="215"/>
      <c r="C118" s="215"/>
      <c r="D118" s="215"/>
      <c r="E118" s="215"/>
      <c r="F118" s="215"/>
      <c r="G118" s="215"/>
      <c r="H118" s="109">
        <f>H116+H117</f>
        <v>0</v>
      </c>
      <c r="I118" s="23">
        <f>ROUND(SUM(I116:I117),2)</f>
        <v>0</v>
      </c>
      <c r="K118" s="173" t="s">
        <v>227</v>
      </c>
      <c r="L118" s="174"/>
      <c r="M118" s="174"/>
      <c r="N118" s="174"/>
      <c r="O118" s="174"/>
      <c r="P118" s="174"/>
      <c r="Q118" s="174"/>
      <c r="R118" s="175"/>
    </row>
    <row r="119" spans="1:18" ht="5.0999999999999996" customHeight="1" x14ac:dyDescent="0.3">
      <c r="K119" s="176"/>
      <c r="L119" s="177"/>
      <c r="M119" s="177"/>
      <c r="N119" s="177"/>
      <c r="O119" s="177"/>
      <c r="P119" s="177"/>
      <c r="Q119" s="177"/>
      <c r="R119" s="178"/>
    </row>
    <row r="120" spans="1:18" ht="33.75" customHeight="1" x14ac:dyDescent="0.3">
      <c r="A120" s="19" t="s">
        <v>55</v>
      </c>
      <c r="B120" s="213" t="s">
        <v>226</v>
      </c>
      <c r="C120" s="213"/>
      <c r="D120" s="213"/>
      <c r="E120" s="213"/>
      <c r="F120" s="213"/>
      <c r="G120" s="213"/>
      <c r="H120" s="19" t="s">
        <v>32</v>
      </c>
      <c r="I120" s="19" t="s">
        <v>33</v>
      </c>
      <c r="K120" s="179"/>
      <c r="L120" s="180"/>
      <c r="M120" s="180"/>
      <c r="N120" s="180"/>
      <c r="O120" s="180"/>
      <c r="P120" s="180"/>
      <c r="Q120" s="180"/>
      <c r="R120" s="181"/>
    </row>
    <row r="121" spans="1:18" ht="15" customHeight="1" x14ac:dyDescent="0.3">
      <c r="A121" s="15">
        <v>1</v>
      </c>
      <c r="B121" s="214" t="s">
        <v>113</v>
      </c>
      <c r="C121" s="214"/>
      <c r="D121" s="214"/>
      <c r="E121" s="214"/>
      <c r="F121" s="214"/>
      <c r="G121" s="214"/>
      <c r="H121" s="20">
        <f>I121/I126</f>
        <v>0</v>
      </c>
      <c r="I121" s="72"/>
    </row>
    <row r="122" spans="1:18" ht="15" customHeight="1" x14ac:dyDescent="0.3">
      <c r="A122" s="215" t="s">
        <v>114</v>
      </c>
      <c r="B122" s="215"/>
      <c r="C122" s="215"/>
      <c r="D122" s="215"/>
      <c r="E122" s="215"/>
      <c r="F122" s="215"/>
      <c r="G122" s="215"/>
      <c r="H122" s="109">
        <f>H121</f>
        <v>0</v>
      </c>
      <c r="I122" s="23">
        <f>ROUND(SUM(I121),2)</f>
        <v>0</v>
      </c>
      <c r="J122" s="109">
        <f>H118+H122</f>
        <v>0</v>
      </c>
      <c r="K122" s="30"/>
      <c r="L122" s="8"/>
    </row>
    <row r="123" spans="1:18" ht="5.0999999999999996" customHeight="1" x14ac:dyDescent="0.3">
      <c r="A123" s="25"/>
      <c r="B123" s="25"/>
      <c r="C123" s="25"/>
      <c r="D123" s="25"/>
      <c r="E123" s="25"/>
      <c r="F123" s="25"/>
      <c r="G123" s="25"/>
      <c r="H123" s="31"/>
      <c r="I123" s="32"/>
    </row>
    <row r="124" spans="1:18" ht="39" customHeight="1" x14ac:dyDescent="0.3">
      <c r="A124" s="185" t="s">
        <v>214</v>
      </c>
      <c r="B124" s="186"/>
      <c r="C124" s="186"/>
      <c r="D124" s="186"/>
      <c r="E124" s="186"/>
      <c r="F124" s="187"/>
      <c r="G124" s="108">
        <v>0.18</v>
      </c>
      <c r="H124" s="50" t="s">
        <v>101</v>
      </c>
      <c r="I124" s="51">
        <f>I81</f>
        <v>29.048400000000015</v>
      </c>
      <c r="L124" s="8"/>
    </row>
    <row r="125" spans="1:18" s="54" customFormat="1" ht="16.5" customHeight="1" x14ac:dyDescent="0.3">
      <c r="A125" s="230" t="s">
        <v>102</v>
      </c>
      <c r="B125" s="230"/>
      <c r="C125" s="50" t="s">
        <v>103</v>
      </c>
      <c r="D125" s="50" t="s">
        <v>104</v>
      </c>
      <c r="E125" s="50" t="s">
        <v>105</v>
      </c>
      <c r="F125" s="50" t="s">
        <v>106</v>
      </c>
      <c r="G125" s="50" t="s">
        <v>107</v>
      </c>
      <c r="H125" s="50" t="s">
        <v>108</v>
      </c>
      <c r="I125" s="52" t="s">
        <v>109</v>
      </c>
      <c r="J125" s="53"/>
      <c r="L125" s="53"/>
    </row>
    <row r="126" spans="1:18" ht="16.5" customHeight="1" x14ac:dyDescent="0.3">
      <c r="A126" s="231">
        <f>I37</f>
        <v>2472.1999999999998</v>
      </c>
      <c r="B126" s="231"/>
      <c r="C126" s="55">
        <f>I48</f>
        <v>835.6</v>
      </c>
      <c r="D126" s="55">
        <f>I59</f>
        <v>590.41</v>
      </c>
      <c r="E126" s="55">
        <f>I69</f>
        <v>83.27</v>
      </c>
      <c r="F126" s="55">
        <f>I74</f>
        <v>199.56</v>
      </c>
      <c r="G126" s="55">
        <f>I85</f>
        <v>464.44</v>
      </c>
      <c r="H126" s="55">
        <f>A126+C126+D126+E126+F126+G126</f>
        <v>4645.4799999999996</v>
      </c>
      <c r="I126" s="55">
        <f>H126-I124</f>
        <v>4616.4315999999999</v>
      </c>
      <c r="J126" s="30"/>
      <c r="L126" s="8"/>
    </row>
    <row r="127" spans="1:18" ht="5.0999999999999996" customHeight="1" x14ac:dyDescent="0.3"/>
    <row r="128" spans="1:18" ht="12" customHeight="1" x14ac:dyDescent="0.3">
      <c r="A128" s="227" t="s">
        <v>115</v>
      </c>
      <c r="B128" s="227"/>
      <c r="C128" s="227"/>
      <c r="D128" s="227"/>
      <c r="E128" s="227"/>
      <c r="F128" s="227"/>
      <c r="G128" s="227"/>
      <c r="H128" s="43">
        <f>H108+H118+H122</f>
        <v>0</v>
      </c>
      <c r="I128" s="44">
        <f>ROUND(SUM(I108+I118+I122),2)</f>
        <v>0</v>
      </c>
    </row>
    <row r="129" spans="1:10" ht="5.0999999999999996" customHeight="1" x14ac:dyDescent="0.3"/>
    <row r="130" spans="1:10" ht="11.25" customHeight="1" x14ac:dyDescent="0.3">
      <c r="A130" s="212" t="s">
        <v>116</v>
      </c>
      <c r="B130" s="212"/>
      <c r="C130" s="212"/>
      <c r="D130" s="212"/>
      <c r="E130" s="212"/>
      <c r="F130" s="212"/>
      <c r="G130" s="212"/>
      <c r="H130" s="212"/>
      <c r="I130" s="212"/>
    </row>
    <row r="131" spans="1:10" ht="33.75" customHeight="1" x14ac:dyDescent="0.3">
      <c r="A131" s="19" t="s">
        <v>30</v>
      </c>
      <c r="B131" s="213" t="s">
        <v>117</v>
      </c>
      <c r="C131" s="213"/>
      <c r="D131" s="213"/>
      <c r="E131" s="213"/>
      <c r="F131" s="213"/>
      <c r="G131" s="213"/>
      <c r="H131" s="19" t="s">
        <v>32</v>
      </c>
      <c r="I131" s="19" t="s">
        <v>33</v>
      </c>
    </row>
    <row r="132" spans="1:10" ht="15" customHeight="1" x14ac:dyDescent="0.3">
      <c r="A132" s="15">
        <v>1</v>
      </c>
      <c r="B132" s="214" t="s">
        <v>118</v>
      </c>
      <c r="C132" s="214"/>
      <c r="D132" s="214"/>
      <c r="E132" s="214"/>
      <c r="F132" s="214"/>
      <c r="G132" s="214"/>
      <c r="H132" s="20">
        <f>I132/$I$99</f>
        <v>6.8892421833598293E-3</v>
      </c>
      <c r="I132" s="21">
        <f>($D$142/$E$144)*H142</f>
        <v>32.003836777954419</v>
      </c>
    </row>
    <row r="133" spans="1:10" ht="15" customHeight="1" x14ac:dyDescent="0.3">
      <c r="A133" s="15">
        <v>2</v>
      </c>
      <c r="B133" s="214" t="s">
        <v>119</v>
      </c>
      <c r="C133" s="214"/>
      <c r="D133" s="214"/>
      <c r="E133" s="214"/>
      <c r="F133" s="214"/>
      <c r="G133" s="214"/>
      <c r="H133" s="20">
        <f>I133/$I$99</f>
        <v>3.1796502384737677E-2</v>
      </c>
      <c r="I133" s="21">
        <f>($D$142/$E$144)*H143</f>
        <v>147.71001589825116</v>
      </c>
    </row>
    <row r="134" spans="1:10" ht="15" customHeight="1" x14ac:dyDescent="0.3">
      <c r="A134" s="15">
        <v>3</v>
      </c>
      <c r="B134" s="214" t="s">
        <v>12</v>
      </c>
      <c r="C134" s="214"/>
      <c r="D134" s="214"/>
      <c r="E134" s="214"/>
      <c r="F134" s="214"/>
      <c r="G134" s="214"/>
      <c r="H134" s="20">
        <f>I134/$I$99</f>
        <v>2.1197668256491786E-2</v>
      </c>
      <c r="I134" s="21">
        <f>($D$142/$E$144)*H144</f>
        <v>98.473343932167452</v>
      </c>
    </row>
    <row r="135" spans="1:10" ht="15" customHeight="1" x14ac:dyDescent="0.3">
      <c r="A135" s="15">
        <v>4</v>
      </c>
      <c r="B135" s="224" t="s">
        <v>182</v>
      </c>
      <c r="C135" s="224"/>
      <c r="D135" s="224"/>
      <c r="E135" s="224"/>
      <c r="F135" s="224"/>
      <c r="G135" s="224"/>
      <c r="H135" s="20">
        <f>I135/$I$99</f>
        <v>0</v>
      </c>
      <c r="I135" s="21">
        <f>($D$142/$E$145)*I145</f>
        <v>0</v>
      </c>
    </row>
    <row r="136" spans="1:10" ht="15" customHeight="1" x14ac:dyDescent="0.3">
      <c r="A136" s="15">
        <v>5</v>
      </c>
      <c r="B136" s="214" t="s">
        <v>120</v>
      </c>
      <c r="C136" s="214"/>
      <c r="D136" s="214"/>
      <c r="E136" s="214"/>
      <c r="F136" s="214"/>
      <c r="G136" s="214"/>
      <c r="H136" s="20">
        <f>I136/$I$99</f>
        <v>0</v>
      </c>
      <c r="I136" s="21">
        <f>($D$142/$E$143)*G146</f>
        <v>0</v>
      </c>
    </row>
    <row r="137" spans="1:10" ht="15" customHeight="1" x14ac:dyDescent="0.3">
      <c r="A137" s="215" t="s">
        <v>121</v>
      </c>
      <c r="B137" s="215"/>
      <c r="C137" s="215"/>
      <c r="D137" s="215"/>
      <c r="E137" s="215"/>
      <c r="F137" s="215"/>
      <c r="G137" s="215"/>
      <c r="H137" s="22">
        <f>H132+H133+H134+H135+H136</f>
        <v>5.9883412824589297E-2</v>
      </c>
      <c r="I137" s="23">
        <f>ROUND(SUM(I132:I136),2)</f>
        <v>278.19</v>
      </c>
    </row>
    <row r="138" spans="1:10" ht="11.25" customHeight="1" x14ac:dyDescent="0.3">
      <c r="A138" s="74" t="s">
        <v>183</v>
      </c>
      <c r="B138" s="216" t="s">
        <v>123</v>
      </c>
      <c r="C138" s="216"/>
      <c r="D138" s="216"/>
      <c r="E138" s="216"/>
      <c r="F138" s="216"/>
      <c r="G138" s="216"/>
      <c r="H138" s="216"/>
      <c r="I138" s="216"/>
    </row>
    <row r="139" spans="1:10" ht="18.75" customHeight="1" x14ac:dyDescent="0.3">
      <c r="A139" s="74" t="s">
        <v>122</v>
      </c>
      <c r="B139" s="184" t="s">
        <v>184</v>
      </c>
      <c r="C139" s="184"/>
      <c r="D139" s="184"/>
      <c r="E139" s="184"/>
      <c r="F139" s="184"/>
      <c r="G139" s="184"/>
      <c r="H139" s="184"/>
      <c r="I139" s="184"/>
    </row>
    <row r="140" spans="1:10" ht="13.5" customHeight="1" x14ac:dyDescent="0.3">
      <c r="A140" s="246" t="s">
        <v>125</v>
      </c>
      <c r="B140" s="246"/>
      <c r="C140" s="246"/>
      <c r="D140" s="246"/>
      <c r="E140" s="246"/>
      <c r="F140" s="246"/>
      <c r="G140" s="246"/>
      <c r="H140" s="246"/>
      <c r="I140" s="246"/>
    </row>
    <row r="141" spans="1:10" ht="25.5" customHeight="1" x14ac:dyDescent="0.3">
      <c r="A141" s="211" t="s">
        <v>126</v>
      </c>
      <c r="B141" s="211"/>
      <c r="C141" s="15" t="s">
        <v>127</v>
      </c>
      <c r="D141" s="208" t="s">
        <v>128</v>
      </c>
      <c r="E141" s="208"/>
      <c r="F141" s="15" t="s">
        <v>129</v>
      </c>
      <c r="G141" s="75" t="s">
        <v>186</v>
      </c>
      <c r="H141" s="163" t="s">
        <v>130</v>
      </c>
      <c r="I141" s="75" t="s">
        <v>185</v>
      </c>
    </row>
    <row r="142" spans="1:10" ht="13.5" customHeight="1" x14ac:dyDescent="0.3">
      <c r="A142" s="228">
        <f>I99</f>
        <v>4645.4799999999996</v>
      </c>
      <c r="B142" s="228"/>
      <c r="C142" s="21">
        <f>I128</f>
        <v>0</v>
      </c>
      <c r="D142" s="229">
        <f>A142+C142</f>
        <v>4645.4799999999996</v>
      </c>
      <c r="E142" s="229"/>
      <c r="F142" s="15" t="str">
        <f>B132</f>
        <v>PIS</v>
      </c>
      <c r="G142" s="39">
        <v>0</v>
      </c>
      <c r="H142" s="164">
        <v>6.4999999999999997E-3</v>
      </c>
      <c r="I142" s="77" t="s">
        <v>6</v>
      </c>
      <c r="J142" s="30"/>
    </row>
    <row r="143" spans="1:10" ht="13.5" customHeight="1" x14ac:dyDescent="0.3">
      <c r="A143" s="247" t="s">
        <v>131</v>
      </c>
      <c r="B143" s="247"/>
      <c r="C143" s="158">
        <v>1</v>
      </c>
      <c r="D143" s="159">
        <f>G147</f>
        <v>0</v>
      </c>
      <c r="E143" s="160">
        <f>C143-D143</f>
        <v>1</v>
      </c>
      <c r="F143" s="15" t="str">
        <f>B133</f>
        <v>COFINS</v>
      </c>
      <c r="G143" s="39">
        <v>0</v>
      </c>
      <c r="H143" s="164">
        <v>0.03</v>
      </c>
      <c r="I143" s="77" t="s">
        <v>6</v>
      </c>
    </row>
    <row r="144" spans="1:10" ht="13.5" customHeight="1" x14ac:dyDescent="0.3">
      <c r="A144" s="248" t="s">
        <v>132</v>
      </c>
      <c r="B144" s="248"/>
      <c r="C144" s="73">
        <v>1</v>
      </c>
      <c r="D144" s="161">
        <f>H147</f>
        <v>5.6499999999999995E-2</v>
      </c>
      <c r="E144" s="162">
        <f>C144-D144</f>
        <v>0.94350000000000001</v>
      </c>
      <c r="F144" s="15" t="str">
        <f>B134</f>
        <v>ISS</v>
      </c>
      <c r="G144" s="39">
        <v>0</v>
      </c>
      <c r="H144" s="164">
        <v>0.02</v>
      </c>
      <c r="I144" s="77" t="s">
        <v>6</v>
      </c>
    </row>
    <row r="145" spans="1:10" ht="13.5" customHeight="1" x14ac:dyDescent="0.3">
      <c r="A145" s="249" t="s">
        <v>187</v>
      </c>
      <c r="B145" s="249"/>
      <c r="C145" s="15">
        <v>1</v>
      </c>
      <c r="D145" s="79">
        <f>I147</f>
        <v>0</v>
      </c>
      <c r="E145" s="56">
        <f>C145-D145</f>
        <v>1</v>
      </c>
      <c r="F145" s="15" t="s">
        <v>133</v>
      </c>
      <c r="G145" s="39"/>
      <c r="H145" s="164"/>
      <c r="I145" s="76">
        <v>0</v>
      </c>
    </row>
    <row r="146" spans="1:10" ht="13.5" customHeight="1" x14ac:dyDescent="0.3">
      <c r="A146" s="244" t="s">
        <v>134</v>
      </c>
      <c r="B146" s="245"/>
      <c r="C146" s="245"/>
      <c r="D146" s="245"/>
      <c r="E146" s="245"/>
      <c r="F146" s="2" t="s">
        <v>135</v>
      </c>
      <c r="G146" s="39">
        <v>0</v>
      </c>
      <c r="H146" s="164">
        <v>0</v>
      </c>
      <c r="I146" s="76">
        <v>0</v>
      </c>
    </row>
    <row r="147" spans="1:10" ht="18" customHeight="1" x14ac:dyDescent="0.3">
      <c r="A147" s="244"/>
      <c r="B147" s="245"/>
      <c r="C147" s="245"/>
      <c r="D147" s="245"/>
      <c r="E147" s="245"/>
      <c r="F147" s="6" t="s">
        <v>136</v>
      </c>
      <c r="G147" s="157">
        <f>SUM(G142:G146)</f>
        <v>0</v>
      </c>
      <c r="H147" s="165">
        <f>SUM(H142:H146)</f>
        <v>5.6499999999999995E-2</v>
      </c>
      <c r="I147" s="78">
        <f>SUM(I142:I146)</f>
        <v>0</v>
      </c>
    </row>
    <row r="148" spans="1:10" ht="18" customHeight="1" x14ac:dyDescent="0.3">
      <c r="A148" s="26" t="s">
        <v>188</v>
      </c>
      <c r="B148" s="184" t="s">
        <v>189</v>
      </c>
      <c r="C148" s="184"/>
      <c r="D148" s="184"/>
      <c r="E148" s="184"/>
      <c r="F148" s="184"/>
      <c r="G148" s="184"/>
      <c r="H148" s="184"/>
      <c r="I148" s="184"/>
    </row>
    <row r="149" spans="1:10" ht="18" customHeight="1" x14ac:dyDescent="0.3">
      <c r="A149" s="74" t="s">
        <v>124</v>
      </c>
      <c r="B149" s="184" t="s">
        <v>137</v>
      </c>
      <c r="C149" s="184"/>
      <c r="D149" s="184"/>
      <c r="E149" s="184"/>
      <c r="F149" s="184"/>
      <c r="G149" s="184"/>
      <c r="H149" s="184"/>
      <c r="I149" s="184"/>
    </row>
    <row r="150" spans="1:10" ht="5.0999999999999996" customHeight="1" x14ac:dyDescent="0.3">
      <c r="A150" s="57"/>
      <c r="B150" s="237"/>
      <c r="C150" s="237"/>
      <c r="D150" s="237"/>
      <c r="E150" s="237"/>
      <c r="F150" s="237"/>
      <c r="G150" s="237"/>
      <c r="H150" s="237"/>
      <c r="I150" s="237"/>
    </row>
    <row r="151" spans="1:10" ht="12" customHeight="1" x14ac:dyDescent="0.3">
      <c r="A151" s="227" t="s">
        <v>138</v>
      </c>
      <c r="B151" s="227"/>
      <c r="C151" s="227"/>
      <c r="D151" s="227"/>
      <c r="E151" s="227"/>
      <c r="F151" s="227"/>
      <c r="G151" s="227"/>
      <c r="H151" s="43">
        <f>H137</f>
        <v>5.9883412824589297E-2</v>
      </c>
      <c r="I151" s="44">
        <f>ROUND(SUM(I137),2)</f>
        <v>278.19</v>
      </c>
    </row>
    <row r="152" spans="1:10" ht="5.0999999999999996" customHeight="1" x14ac:dyDescent="0.3"/>
    <row r="153" spans="1:10" ht="11.25" customHeight="1" x14ac:dyDescent="0.3">
      <c r="A153" s="238" t="s">
        <v>139</v>
      </c>
      <c r="B153" s="238"/>
      <c r="C153" s="238"/>
      <c r="D153" s="238"/>
      <c r="E153" s="238"/>
      <c r="F153" s="238"/>
      <c r="G153" s="238"/>
      <c r="H153" s="238"/>
      <c r="I153" s="238"/>
    </row>
    <row r="154" spans="1:10" ht="11.25" customHeight="1" x14ac:dyDescent="0.3">
      <c r="A154" s="212" t="s">
        <v>29</v>
      </c>
      <c r="B154" s="212"/>
      <c r="C154" s="212"/>
      <c r="D154" s="212"/>
      <c r="E154" s="212"/>
      <c r="F154" s="212"/>
      <c r="G154" s="212"/>
      <c r="H154" s="212"/>
      <c r="I154" s="212"/>
    </row>
    <row r="155" spans="1:10" ht="15" customHeight="1" x14ac:dyDescent="0.3">
      <c r="A155" s="15">
        <v>1</v>
      </c>
      <c r="B155" s="214" t="s">
        <v>140</v>
      </c>
      <c r="C155" s="214"/>
      <c r="D155" s="214"/>
      <c r="E155" s="214"/>
      <c r="F155" s="214"/>
      <c r="G155" s="214"/>
      <c r="H155" s="20">
        <f>I155/$G$172</f>
        <v>0.50210513702177451</v>
      </c>
      <c r="I155" s="58">
        <f>I37</f>
        <v>2472.1999999999998</v>
      </c>
    </row>
    <row r="156" spans="1:10" ht="15" customHeight="1" x14ac:dyDescent="0.3">
      <c r="A156" s="15">
        <v>2</v>
      </c>
      <c r="B156" s="214" t="s">
        <v>141</v>
      </c>
      <c r="C156" s="214"/>
      <c r="D156" s="214"/>
      <c r="E156" s="214"/>
      <c r="F156" s="214"/>
      <c r="G156" s="214"/>
      <c r="H156" s="20">
        <f>I156/$G$172</f>
        <v>0.34706631435494262</v>
      </c>
      <c r="I156" s="58">
        <f>I48+I59+I69+I74</f>
        <v>1708.84</v>
      </c>
    </row>
    <row r="157" spans="1:10" ht="15" customHeight="1" x14ac:dyDescent="0.3">
      <c r="A157" s="15">
        <v>3</v>
      </c>
      <c r="B157" s="214" t="s">
        <v>142</v>
      </c>
      <c r="C157" s="214"/>
      <c r="D157" s="214"/>
      <c r="E157" s="214"/>
      <c r="F157" s="214"/>
      <c r="G157" s="214"/>
      <c r="H157" s="20">
        <f>I157/$G$172</f>
        <v>9.4328011422373972E-2</v>
      </c>
      <c r="I157" s="58">
        <f>I85</f>
        <v>464.44</v>
      </c>
    </row>
    <row r="158" spans="1:10" s="25" customFormat="1" ht="15" customHeight="1" x14ac:dyDescent="0.3">
      <c r="A158" s="227" t="s">
        <v>143</v>
      </c>
      <c r="B158" s="227"/>
      <c r="C158" s="227"/>
      <c r="D158" s="227"/>
      <c r="E158" s="227"/>
      <c r="F158" s="227"/>
      <c r="G158" s="227"/>
      <c r="H158" s="43">
        <f>H155+H156+H157</f>
        <v>0.94349946279909114</v>
      </c>
      <c r="I158" s="44">
        <f>ROUND(SUM(I155:I157),2)</f>
        <v>4645.4799999999996</v>
      </c>
      <c r="J158" s="31"/>
    </row>
    <row r="159" spans="1:10" ht="5.0999999999999996" customHeight="1" x14ac:dyDescent="0.3"/>
    <row r="160" spans="1:10" ht="11.25" customHeight="1" x14ac:dyDescent="0.3">
      <c r="A160" s="212" t="s">
        <v>97</v>
      </c>
      <c r="B160" s="212"/>
      <c r="C160" s="212"/>
      <c r="D160" s="212"/>
      <c r="E160" s="212"/>
      <c r="F160" s="212"/>
      <c r="G160" s="212"/>
      <c r="H160" s="212"/>
      <c r="I160" s="212"/>
    </row>
    <row r="161" spans="1:11" ht="15" customHeight="1" x14ac:dyDescent="0.3">
      <c r="A161" s="15">
        <v>1</v>
      </c>
      <c r="B161" s="214" t="s">
        <v>144</v>
      </c>
      <c r="C161" s="214"/>
      <c r="D161" s="214"/>
      <c r="E161" s="214"/>
      <c r="F161" s="214"/>
      <c r="G161" s="214"/>
      <c r="H161" s="20">
        <f>I161/$G$172</f>
        <v>0</v>
      </c>
      <c r="I161" s="21">
        <f>I108</f>
        <v>0</v>
      </c>
    </row>
    <row r="162" spans="1:11" ht="15" customHeight="1" x14ac:dyDescent="0.3">
      <c r="A162" s="15">
        <v>2</v>
      </c>
      <c r="B162" s="214" t="s">
        <v>145</v>
      </c>
      <c r="C162" s="214"/>
      <c r="D162" s="214"/>
      <c r="E162" s="214"/>
      <c r="F162" s="214"/>
      <c r="G162" s="214"/>
      <c r="H162" s="20">
        <f>I162/$G$172</f>
        <v>0</v>
      </c>
      <c r="I162" s="21">
        <f>I118</f>
        <v>0</v>
      </c>
    </row>
    <row r="163" spans="1:11" ht="15" customHeight="1" x14ac:dyDescent="0.3">
      <c r="A163" s="15">
        <v>3</v>
      </c>
      <c r="B163" s="214" t="s">
        <v>146</v>
      </c>
      <c r="C163" s="214"/>
      <c r="D163" s="214"/>
      <c r="E163" s="214"/>
      <c r="F163" s="214"/>
      <c r="G163" s="214"/>
      <c r="H163" s="20">
        <f>I163/$G$172</f>
        <v>0</v>
      </c>
      <c r="I163" s="21">
        <f>I122</f>
        <v>0</v>
      </c>
    </row>
    <row r="164" spans="1:11" ht="15" customHeight="1" x14ac:dyDescent="0.3">
      <c r="A164" s="227" t="s">
        <v>147</v>
      </c>
      <c r="B164" s="227"/>
      <c r="C164" s="227"/>
      <c r="D164" s="227"/>
      <c r="E164" s="227"/>
      <c r="F164" s="227"/>
      <c r="G164" s="227"/>
      <c r="H164" s="43">
        <f>H161+H162+H163</f>
        <v>0</v>
      </c>
      <c r="I164" s="44">
        <f>ROUND(SUM(I161+I162+I163),2)</f>
        <v>0</v>
      </c>
    </row>
    <row r="165" spans="1:11" ht="5.0999999999999996" customHeight="1" x14ac:dyDescent="0.3"/>
    <row r="166" spans="1:11" ht="11.25" customHeight="1" x14ac:dyDescent="0.3">
      <c r="A166" s="212" t="s">
        <v>116</v>
      </c>
      <c r="B166" s="212"/>
      <c r="C166" s="212"/>
      <c r="D166" s="212"/>
      <c r="E166" s="212"/>
      <c r="F166" s="212"/>
      <c r="G166" s="212"/>
      <c r="H166" s="212"/>
      <c r="I166" s="212"/>
    </row>
    <row r="167" spans="1:11" ht="15" customHeight="1" x14ac:dyDescent="0.3">
      <c r="A167" s="15">
        <v>1</v>
      </c>
      <c r="B167" s="214" t="s">
        <v>148</v>
      </c>
      <c r="C167" s="214"/>
      <c r="D167" s="214"/>
      <c r="E167" s="214"/>
      <c r="F167" s="214"/>
      <c r="G167" s="214"/>
      <c r="H167" s="20">
        <f>I167/$G$172</f>
        <v>5.6500537200909084E-2</v>
      </c>
      <c r="I167" s="21">
        <f>I137</f>
        <v>278.19</v>
      </c>
    </row>
    <row r="168" spans="1:11" ht="15" customHeight="1" x14ac:dyDescent="0.3">
      <c r="A168" s="227" t="s">
        <v>149</v>
      </c>
      <c r="B168" s="227"/>
      <c r="C168" s="227"/>
      <c r="D168" s="227"/>
      <c r="E168" s="227"/>
      <c r="F168" s="227"/>
      <c r="G168" s="227"/>
      <c r="H168" s="43">
        <f>H167</f>
        <v>5.6500537200909084E-2</v>
      </c>
      <c r="I168" s="44">
        <f>ROUND(SUM(I137),2)</f>
        <v>278.19</v>
      </c>
      <c r="K168" s="37"/>
    </row>
    <row r="169" spans="1:11" ht="5.0999999999999996" customHeight="1" x14ac:dyDescent="0.3"/>
    <row r="170" spans="1:11" ht="11.25" customHeight="1" x14ac:dyDescent="0.3">
      <c r="A170" s="243" t="s">
        <v>139</v>
      </c>
      <c r="B170" s="243"/>
      <c r="C170" s="243"/>
      <c r="D170" s="243"/>
      <c r="E170" s="243"/>
      <c r="F170" s="243"/>
      <c r="G170" s="243"/>
      <c r="H170" s="243"/>
      <c r="I170" s="243"/>
    </row>
    <row r="171" spans="1:11" ht="45" customHeight="1" x14ac:dyDescent="0.3">
      <c r="A171" s="240" t="s">
        <v>150</v>
      </c>
      <c r="B171" s="240"/>
      <c r="C171" s="240"/>
      <c r="D171" s="240"/>
      <c r="E171" s="240"/>
      <c r="F171" s="240"/>
      <c r="G171" s="59" t="s">
        <v>151</v>
      </c>
      <c r="H171" s="59" t="s">
        <v>152</v>
      </c>
      <c r="I171" s="59" t="s">
        <v>153</v>
      </c>
    </row>
    <row r="172" spans="1:11" ht="11.25" customHeight="1" x14ac:dyDescent="0.3">
      <c r="A172" s="241" t="str">
        <f>D5</f>
        <v>Servente de Limpeza</v>
      </c>
      <c r="B172" s="241"/>
      <c r="C172" s="241"/>
      <c r="D172" s="241"/>
      <c r="E172" s="241"/>
      <c r="F172" s="241"/>
      <c r="G172" s="60">
        <f>I158+I164+I168</f>
        <v>4923.6699999999992</v>
      </c>
      <c r="H172" s="59">
        <f>IF(D6="12x36",2,1)</f>
        <v>2</v>
      </c>
      <c r="I172" s="60">
        <f>G172*H172</f>
        <v>9847.3399999999983</v>
      </c>
    </row>
    <row r="173" spans="1:11" s="25" customFormat="1" ht="12" customHeight="1" x14ac:dyDescent="0.3">
      <c r="A173" s="242" t="s">
        <v>154</v>
      </c>
      <c r="B173" s="242"/>
      <c r="C173" s="242"/>
      <c r="D173" s="242"/>
      <c r="E173" s="242"/>
      <c r="F173" s="242"/>
      <c r="G173" s="242"/>
      <c r="H173" s="242"/>
      <c r="I173" s="61">
        <f>I172</f>
        <v>9847.3399999999983</v>
      </c>
      <c r="J173" s="31"/>
    </row>
    <row r="174" spans="1:11" s="25" customFormat="1" ht="12" customHeight="1" x14ac:dyDescent="0.3">
      <c r="I174" s="32"/>
      <c r="J174" s="31"/>
    </row>
    <row r="175" spans="1:11" x14ac:dyDescent="0.3">
      <c r="G175" s="70" t="s">
        <v>173</v>
      </c>
      <c r="H175" s="70" t="s">
        <v>174</v>
      </c>
      <c r="I175" s="70" t="s">
        <v>172</v>
      </c>
    </row>
    <row r="176" spans="1:11" x14ac:dyDescent="0.3">
      <c r="A176" s="232" t="s">
        <v>172</v>
      </c>
      <c r="B176" s="232"/>
      <c r="C176" s="232"/>
      <c r="D176" s="232"/>
      <c r="E176" s="232"/>
      <c r="F176" s="232"/>
      <c r="G176" s="60">
        <f>I172</f>
        <v>9847.3399999999983</v>
      </c>
      <c r="H176" s="59">
        <v>360</v>
      </c>
      <c r="I176" s="60">
        <f>G176/H176</f>
        <v>27.353722222222217</v>
      </c>
    </row>
  </sheetData>
  <mergeCells count="168">
    <mergeCell ref="A173:H173"/>
    <mergeCell ref="B66:G66"/>
    <mergeCell ref="B67:G67"/>
    <mergeCell ref="B68:G68"/>
    <mergeCell ref="B73:G73"/>
    <mergeCell ref="A170:I170"/>
    <mergeCell ref="A146:A147"/>
    <mergeCell ref="B146:E147"/>
    <mergeCell ref="B136:G136"/>
    <mergeCell ref="A137:G137"/>
    <mergeCell ref="B138:I138"/>
    <mergeCell ref="B139:I139"/>
    <mergeCell ref="A140:I140"/>
    <mergeCell ref="A141:B141"/>
    <mergeCell ref="D141:E141"/>
    <mergeCell ref="A143:B143"/>
    <mergeCell ref="A144:B144"/>
    <mergeCell ref="A145:B145"/>
    <mergeCell ref="B116:G116"/>
    <mergeCell ref="B117:G117"/>
    <mergeCell ref="A118:G118"/>
    <mergeCell ref="B120:G120"/>
    <mergeCell ref="B121:G121"/>
    <mergeCell ref="A122:G122"/>
    <mergeCell ref="A176:F176"/>
    <mergeCell ref="A113:B113"/>
    <mergeCell ref="A112:B112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B148:I148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B114:I114"/>
    <mergeCell ref="A171:F171"/>
    <mergeCell ref="A172:F172"/>
    <mergeCell ref="B115:G115"/>
    <mergeCell ref="A142:B142"/>
    <mergeCell ref="D142:E142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04:G104"/>
    <mergeCell ref="B107:G107"/>
    <mergeCell ref="A108:G108"/>
    <mergeCell ref="B109:I109"/>
    <mergeCell ref="A93:B93"/>
    <mergeCell ref="A95:I95"/>
    <mergeCell ref="A96:B96"/>
    <mergeCell ref="A97:B97"/>
    <mergeCell ref="A99:G99"/>
    <mergeCell ref="A101:I101"/>
    <mergeCell ref="B102:G102"/>
    <mergeCell ref="B103:G103"/>
    <mergeCell ref="B105:G105"/>
    <mergeCell ref="B106:G106"/>
    <mergeCell ref="B82:G82"/>
    <mergeCell ref="B84:G84"/>
    <mergeCell ref="A85:G85"/>
    <mergeCell ref="B86:G86"/>
    <mergeCell ref="A87:I87"/>
    <mergeCell ref="A88:B88"/>
    <mergeCell ref="A89:B89"/>
    <mergeCell ref="A91:I91"/>
    <mergeCell ref="A92:B92"/>
    <mergeCell ref="B83:G83"/>
    <mergeCell ref="A69:G69"/>
    <mergeCell ref="B71:G71"/>
    <mergeCell ref="B72:G72"/>
    <mergeCell ref="A74:G74"/>
    <mergeCell ref="A76:G76"/>
    <mergeCell ref="B78:G78"/>
    <mergeCell ref="B79:G79"/>
    <mergeCell ref="B80:G80"/>
    <mergeCell ref="B81:G81"/>
    <mergeCell ref="A59:G59"/>
    <mergeCell ref="B60:I60"/>
    <mergeCell ref="B61:I61"/>
    <mergeCell ref="B62:G62"/>
    <mergeCell ref="B63:G63"/>
    <mergeCell ref="B64:G64"/>
    <mergeCell ref="B65:G65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41:G41"/>
    <mergeCell ref="B42:G42"/>
    <mergeCell ref="B43:G43"/>
    <mergeCell ref="B44:G44"/>
    <mergeCell ref="B45:G45"/>
    <mergeCell ref="B46:G46"/>
    <mergeCell ref="B47:G47"/>
    <mergeCell ref="A48:G48"/>
    <mergeCell ref="B58:G58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A21:F21"/>
    <mergeCell ref="A20:F20"/>
    <mergeCell ref="A22:F22"/>
    <mergeCell ref="A23:F23"/>
    <mergeCell ref="A24:F25"/>
    <mergeCell ref="A26:F26"/>
    <mergeCell ref="A28:I28"/>
    <mergeCell ref="B29:G29"/>
    <mergeCell ref="B30:G30"/>
    <mergeCell ref="D9:F9"/>
    <mergeCell ref="G9:H9"/>
    <mergeCell ref="A10:F10"/>
    <mergeCell ref="A11:F13"/>
    <mergeCell ref="G11:G13"/>
    <mergeCell ref="A14:F16"/>
    <mergeCell ref="G14:G16"/>
    <mergeCell ref="A17:F19"/>
    <mergeCell ref="G17:G19"/>
    <mergeCell ref="K118:R120"/>
    <mergeCell ref="K104:M104"/>
    <mergeCell ref="B149:I149"/>
    <mergeCell ref="A111:F111"/>
    <mergeCell ref="A124:F124"/>
    <mergeCell ref="L31:P33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</mergeCells>
  <printOptions horizontalCentered="1"/>
  <pageMargins left="0.39370078740157483" right="0.51181102362204722" top="0.78740157480314965" bottom="0.78740157480314965" header="0.51181102362204722" footer="0.51181102362204722"/>
  <pageSetup paperSize="9" scale="77" fitToHeight="3" orientation="portrait" r:id="rId1"/>
  <ignoredErrors>
    <ignoredError sqref="I135" formula="1"/>
    <ignoredError sqref="A86 A138:A139 A14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73EFF-5D2D-4776-9B7C-EBCF268CA1CB}">
  <sheetPr>
    <tabColor theme="0" tint="-0.14999847407452621"/>
    <pageSetUpPr fitToPage="1"/>
  </sheetPr>
  <dimension ref="A1:AMI176"/>
  <sheetViews>
    <sheetView workbookViewId="0">
      <selection sqref="A1:I1"/>
    </sheetView>
  </sheetViews>
  <sheetFormatPr defaultColWidth="9.109375" defaultRowHeight="14.4" x14ac:dyDescent="0.3"/>
  <cols>
    <col min="1" max="1" width="2.88671875" style="7" customWidth="1"/>
    <col min="2" max="4" width="11.33203125" style="7" customWidth="1"/>
    <col min="5" max="5" width="12.109375" style="7" customWidth="1"/>
    <col min="6" max="7" width="11.33203125" style="7" customWidth="1"/>
    <col min="8" max="8" width="9.33203125" style="7" customWidth="1"/>
    <col min="9" max="9" width="11.6640625" style="7" customWidth="1"/>
    <col min="10" max="10" width="11.109375" style="8" customWidth="1"/>
    <col min="11" max="11" width="10" style="7" customWidth="1"/>
    <col min="12" max="1023" width="9.109375" style="7"/>
  </cols>
  <sheetData>
    <row r="1" spans="1:11" ht="27.75" customHeight="1" x14ac:dyDescent="0.3">
      <c r="A1" s="197" t="s">
        <v>178</v>
      </c>
      <c r="B1" s="197"/>
      <c r="C1" s="197"/>
      <c r="D1" s="197"/>
      <c r="E1" s="197"/>
      <c r="F1" s="197"/>
      <c r="G1" s="197"/>
      <c r="H1" s="197"/>
      <c r="I1" s="197"/>
      <c r="K1" s="9"/>
    </row>
    <row r="2" spans="1:11" ht="22.5" customHeight="1" x14ac:dyDescent="0.3">
      <c r="A2" s="198" t="s">
        <v>0</v>
      </c>
      <c r="B2" s="198"/>
      <c r="C2" s="199"/>
      <c r="D2" s="199"/>
      <c r="E2" s="200" t="s">
        <v>285</v>
      </c>
      <c r="F2" s="200"/>
      <c r="G2" s="200"/>
      <c r="H2" s="200"/>
      <c r="I2" s="200"/>
    </row>
    <row r="3" spans="1:11" ht="11.25" customHeight="1" x14ac:dyDescent="0.3">
      <c r="A3" s="198" t="s">
        <v>1</v>
      </c>
      <c r="B3" s="198"/>
      <c r="C3" s="10"/>
      <c r="D3" s="11"/>
      <c r="E3" s="12" t="s">
        <v>2</v>
      </c>
      <c r="F3" s="10"/>
      <c r="G3" s="11"/>
      <c r="H3" s="11"/>
      <c r="I3" s="11"/>
    </row>
    <row r="4" spans="1:11" ht="4.5" customHeight="1" x14ac:dyDescent="0.3"/>
    <row r="5" spans="1:11" ht="18.75" customHeight="1" x14ac:dyDescent="0.3">
      <c r="A5" s="201" t="s">
        <v>3</v>
      </c>
      <c r="B5" s="201"/>
      <c r="C5" s="201"/>
      <c r="D5" s="202" t="s">
        <v>222</v>
      </c>
      <c r="E5" s="202"/>
      <c r="F5" s="202"/>
      <c r="G5" s="203" t="str">
        <f>IF(D6="12x36","Regime de trabalho:","Quantidade de HORAS/MÊS")</f>
        <v>Quantidade de HORAS/MÊS</v>
      </c>
      <c r="H5" s="203"/>
      <c r="I5" s="204">
        <v>100</v>
      </c>
    </row>
    <row r="6" spans="1:11" ht="18.75" customHeight="1" x14ac:dyDescent="0.3">
      <c r="A6" s="201" t="str">
        <f>IF(D6="12x36","Regime de trabalho:","Regime de trabalho (horas semanais):")</f>
        <v>Regime de trabalho (horas semanais):</v>
      </c>
      <c r="B6" s="201"/>
      <c r="C6" s="201"/>
      <c r="D6" s="201">
        <v>20</v>
      </c>
      <c r="E6" s="201"/>
      <c r="F6" s="201"/>
      <c r="G6" s="203"/>
      <c r="H6" s="203"/>
      <c r="I6" s="204"/>
    </row>
    <row r="7" spans="1:11" ht="22.5" customHeight="1" x14ac:dyDescent="0.3">
      <c r="A7" s="201" t="s">
        <v>4</v>
      </c>
      <c r="B7" s="201"/>
      <c r="C7" s="201"/>
      <c r="D7" s="205" t="s">
        <v>233</v>
      </c>
      <c r="E7" s="205"/>
      <c r="F7" s="205"/>
      <c r="G7" s="206" t="s">
        <v>5</v>
      </c>
      <c r="H7" s="206"/>
      <c r="I7" s="207">
        <v>0.4</v>
      </c>
    </row>
    <row r="8" spans="1:11" ht="22.5" customHeight="1" x14ac:dyDescent="0.3">
      <c r="A8" s="201" t="s">
        <v>7</v>
      </c>
      <c r="B8" s="201"/>
      <c r="C8" s="201"/>
      <c r="D8" s="205" t="s">
        <v>234</v>
      </c>
      <c r="E8" s="205"/>
      <c r="F8" s="205"/>
      <c r="G8" s="206"/>
      <c r="H8" s="206"/>
      <c r="I8" s="207"/>
    </row>
    <row r="9" spans="1:11" ht="24.75" customHeight="1" x14ac:dyDescent="0.3">
      <c r="A9" s="201" t="s">
        <v>8</v>
      </c>
      <c r="B9" s="201"/>
      <c r="C9" s="201"/>
      <c r="D9" s="201" t="s">
        <v>165</v>
      </c>
      <c r="E9" s="201"/>
      <c r="F9" s="201"/>
      <c r="G9" s="206" t="s">
        <v>9</v>
      </c>
      <c r="H9" s="206"/>
      <c r="I9" s="3" t="s">
        <v>6</v>
      </c>
    </row>
    <row r="10" spans="1:11" ht="32.25" customHeight="1" x14ac:dyDescent="0.3">
      <c r="A10" s="194" t="s">
        <v>10</v>
      </c>
      <c r="B10" s="194"/>
      <c r="C10" s="194"/>
      <c r="D10" s="194"/>
      <c r="E10" s="194"/>
      <c r="F10" s="194"/>
      <c r="G10" s="4" t="s">
        <v>11</v>
      </c>
      <c r="H10" s="1">
        <v>220</v>
      </c>
      <c r="I10" s="120">
        <v>1765.86</v>
      </c>
    </row>
    <row r="11" spans="1:11" ht="11.25" customHeight="1" x14ac:dyDescent="0.3">
      <c r="A11" s="208" t="s">
        <v>13</v>
      </c>
      <c r="B11" s="208"/>
      <c r="C11" s="208"/>
      <c r="D11" s="208"/>
      <c r="E11" s="208"/>
      <c r="F11" s="208"/>
      <c r="G11" s="209" t="s">
        <v>14</v>
      </c>
      <c r="H11" s="1" t="s">
        <v>15</v>
      </c>
      <c r="I11" s="120">
        <v>4.5</v>
      </c>
    </row>
    <row r="12" spans="1:11" ht="11.25" customHeight="1" x14ac:dyDescent="0.3">
      <c r="A12" s="208"/>
      <c r="B12" s="208"/>
      <c r="C12" s="208"/>
      <c r="D12" s="208"/>
      <c r="E12" s="208"/>
      <c r="F12" s="208"/>
      <c r="G12" s="209"/>
      <c r="H12" s="1" t="s">
        <v>16</v>
      </c>
      <c r="I12" s="121">
        <v>21</v>
      </c>
    </row>
    <row r="13" spans="1:11" ht="11.25" customHeight="1" x14ac:dyDescent="0.3">
      <c r="A13" s="208"/>
      <c r="B13" s="208"/>
      <c r="C13" s="208"/>
      <c r="D13" s="208"/>
      <c r="E13" s="208"/>
      <c r="F13" s="208"/>
      <c r="G13" s="209"/>
      <c r="H13" s="1" t="s">
        <v>17</v>
      </c>
      <c r="I13" s="122">
        <v>0.06</v>
      </c>
    </row>
    <row r="14" spans="1:11" ht="11.25" customHeight="1" x14ac:dyDescent="0.3">
      <c r="A14" s="208" t="s">
        <v>18</v>
      </c>
      <c r="B14" s="208"/>
      <c r="C14" s="208"/>
      <c r="D14" s="208"/>
      <c r="E14" s="208"/>
      <c r="F14" s="208"/>
      <c r="G14" s="209" t="s">
        <v>14</v>
      </c>
      <c r="H14" s="1" t="s">
        <v>15</v>
      </c>
      <c r="I14" s="125">
        <v>0</v>
      </c>
    </row>
    <row r="15" spans="1:11" ht="11.25" customHeight="1" x14ac:dyDescent="0.3">
      <c r="A15" s="208"/>
      <c r="B15" s="208"/>
      <c r="C15" s="208"/>
      <c r="D15" s="208"/>
      <c r="E15" s="208"/>
      <c r="F15" s="208"/>
      <c r="G15" s="209"/>
      <c r="H15" s="1" t="s">
        <v>16</v>
      </c>
      <c r="I15" s="121">
        <f>I12</f>
        <v>21</v>
      </c>
    </row>
    <row r="16" spans="1:11" ht="11.25" customHeight="1" x14ac:dyDescent="0.3">
      <c r="A16" s="208"/>
      <c r="B16" s="208"/>
      <c r="C16" s="208"/>
      <c r="D16" s="208"/>
      <c r="E16" s="208"/>
      <c r="F16" s="208"/>
      <c r="G16" s="209"/>
      <c r="H16" s="1" t="s">
        <v>17</v>
      </c>
      <c r="I16" s="122">
        <v>0</v>
      </c>
    </row>
    <row r="17" spans="1:16" ht="11.25" customHeight="1" x14ac:dyDescent="0.3">
      <c r="A17" s="208" t="s">
        <v>19</v>
      </c>
      <c r="B17" s="208"/>
      <c r="C17" s="208"/>
      <c r="D17" s="208"/>
      <c r="E17" s="208"/>
      <c r="F17" s="208"/>
      <c r="G17" s="209" t="s">
        <v>14</v>
      </c>
      <c r="H17" s="1" t="s">
        <v>15</v>
      </c>
      <c r="I17" s="120">
        <v>13.57</v>
      </c>
    </row>
    <row r="18" spans="1:16" ht="11.25" customHeight="1" x14ac:dyDescent="0.3">
      <c r="A18" s="208"/>
      <c r="B18" s="208"/>
      <c r="C18" s="208"/>
      <c r="D18" s="208"/>
      <c r="E18" s="208"/>
      <c r="F18" s="208"/>
      <c r="G18" s="209"/>
      <c r="H18" s="1" t="s">
        <v>16</v>
      </c>
      <c r="I18" s="121">
        <f>I12</f>
        <v>21</v>
      </c>
    </row>
    <row r="19" spans="1:16" ht="11.25" customHeight="1" x14ac:dyDescent="0.3">
      <c r="A19" s="208"/>
      <c r="B19" s="208"/>
      <c r="C19" s="208"/>
      <c r="D19" s="208"/>
      <c r="E19" s="208"/>
      <c r="F19" s="208"/>
      <c r="G19" s="209"/>
      <c r="H19" s="1" t="s">
        <v>17</v>
      </c>
      <c r="I19" s="122">
        <v>0.19</v>
      </c>
    </row>
    <row r="20" spans="1:16" ht="22.5" customHeight="1" x14ac:dyDescent="0.3">
      <c r="A20" s="210" t="s">
        <v>209</v>
      </c>
      <c r="B20" s="210"/>
      <c r="C20" s="210"/>
      <c r="D20" s="210"/>
      <c r="E20" s="210"/>
      <c r="F20" s="210"/>
      <c r="G20" s="5" t="s">
        <v>14</v>
      </c>
      <c r="H20" s="5" t="s">
        <v>20</v>
      </c>
      <c r="I20" s="124">
        <v>40</v>
      </c>
    </row>
    <row r="21" spans="1:16" ht="22.5" customHeight="1" x14ac:dyDescent="0.3">
      <c r="A21" s="210" t="s">
        <v>190</v>
      </c>
      <c r="B21" s="210"/>
      <c r="C21" s="210"/>
      <c r="D21" s="210"/>
      <c r="E21" s="210"/>
      <c r="F21" s="210"/>
      <c r="G21" s="5" t="s">
        <v>14</v>
      </c>
      <c r="H21" s="5" t="s">
        <v>20</v>
      </c>
      <c r="I21" s="124">
        <v>25.52</v>
      </c>
    </row>
    <row r="22" spans="1:16" ht="22.5" customHeight="1" x14ac:dyDescent="0.3">
      <c r="A22" s="211" t="s">
        <v>21</v>
      </c>
      <c r="B22" s="211"/>
      <c r="C22" s="211"/>
      <c r="D22" s="211"/>
      <c r="E22" s="211"/>
      <c r="F22" s="211"/>
      <c r="G22" s="5"/>
      <c r="H22" s="5" t="s">
        <v>22</v>
      </c>
      <c r="I22" s="16" t="s">
        <v>6</v>
      </c>
    </row>
    <row r="23" spans="1:16" ht="16.5" customHeight="1" x14ac:dyDescent="0.3">
      <c r="A23" s="211" t="s">
        <v>23</v>
      </c>
      <c r="B23" s="211"/>
      <c r="C23" s="211"/>
      <c r="D23" s="211"/>
      <c r="E23" s="211"/>
      <c r="F23" s="211"/>
      <c r="G23" s="1"/>
      <c r="H23" s="1" t="s">
        <v>24</v>
      </c>
      <c r="I23" s="14">
        <f>I30</f>
        <v>802.66363636363633</v>
      </c>
    </row>
    <row r="24" spans="1:16" ht="15" customHeight="1" x14ac:dyDescent="0.3">
      <c r="A24" s="211" t="s">
        <v>25</v>
      </c>
      <c r="B24" s="211"/>
      <c r="C24" s="211"/>
      <c r="D24" s="211"/>
      <c r="E24" s="211"/>
      <c r="F24" s="211"/>
      <c r="G24" s="5"/>
      <c r="H24" s="17" t="s">
        <v>26</v>
      </c>
      <c r="I24" s="13" t="s">
        <v>6</v>
      </c>
    </row>
    <row r="25" spans="1:16" ht="15" customHeight="1" x14ac:dyDescent="0.3">
      <c r="A25" s="211"/>
      <c r="B25" s="211"/>
      <c r="C25" s="211"/>
      <c r="D25" s="211"/>
      <c r="E25" s="211"/>
      <c r="F25" s="211"/>
      <c r="G25" s="5"/>
      <c r="H25" s="18" t="s">
        <v>27</v>
      </c>
      <c r="I25" s="3" t="s">
        <v>6</v>
      </c>
    </row>
    <row r="26" spans="1:16" ht="26.25" customHeight="1" x14ac:dyDescent="0.3">
      <c r="A26" s="211" t="s">
        <v>28</v>
      </c>
      <c r="B26" s="211"/>
      <c r="C26" s="211"/>
      <c r="D26" s="211"/>
      <c r="E26" s="211"/>
      <c r="F26" s="211"/>
      <c r="G26" s="80"/>
      <c r="H26" s="1" t="s">
        <v>26</v>
      </c>
      <c r="I26" s="13">
        <v>0</v>
      </c>
    </row>
    <row r="27" spans="1:16" ht="5.0999999999999996" customHeight="1" x14ac:dyDescent="0.3"/>
    <row r="28" spans="1:16" ht="17.25" customHeight="1" x14ac:dyDescent="0.3">
      <c r="A28" s="212" t="s">
        <v>29</v>
      </c>
      <c r="B28" s="212"/>
      <c r="C28" s="212"/>
      <c r="D28" s="212"/>
      <c r="E28" s="212"/>
      <c r="F28" s="212"/>
      <c r="G28" s="212"/>
      <c r="H28" s="212"/>
      <c r="I28" s="212"/>
    </row>
    <row r="29" spans="1:16" ht="33.75" customHeight="1" x14ac:dyDescent="0.3">
      <c r="A29" s="19" t="s">
        <v>30</v>
      </c>
      <c r="B29" s="213" t="s">
        <v>31</v>
      </c>
      <c r="C29" s="213"/>
      <c r="D29" s="213"/>
      <c r="E29" s="213"/>
      <c r="F29" s="213"/>
      <c r="G29" s="213"/>
      <c r="H29" s="19" t="s">
        <v>32</v>
      </c>
      <c r="I29" s="19" t="s">
        <v>33</v>
      </c>
    </row>
    <row r="30" spans="1:16" ht="15" customHeight="1" x14ac:dyDescent="0.3">
      <c r="A30" s="15">
        <v>1</v>
      </c>
      <c r="B30" s="214" t="s">
        <v>34</v>
      </c>
      <c r="C30" s="214"/>
      <c r="D30" s="214"/>
      <c r="E30" s="214"/>
      <c r="F30" s="214"/>
      <c r="G30" s="214"/>
      <c r="H30" s="20">
        <f t="shared" ref="H30:H36" si="0">I30/$I$37</f>
        <v>0.71428513643280533</v>
      </c>
      <c r="I30" s="21">
        <f>IF(D6="12x36",I10,I10/H10*I5)</f>
        <v>802.66363636363633</v>
      </c>
      <c r="J30" s="7"/>
    </row>
    <row r="31" spans="1:16" ht="15" customHeight="1" x14ac:dyDescent="0.3">
      <c r="A31" s="15">
        <f t="shared" ref="A31:A36" si="1">A30+1</f>
        <v>2</v>
      </c>
      <c r="B31" s="214" t="s">
        <v>35</v>
      </c>
      <c r="C31" s="214"/>
      <c r="D31" s="214"/>
      <c r="E31" s="214"/>
      <c r="F31" s="214"/>
      <c r="G31" s="214"/>
      <c r="H31" s="20">
        <f t="shared" si="0"/>
        <v>0</v>
      </c>
      <c r="I31" s="21">
        <f>IF(I9=30%,I30*I9,0)</f>
        <v>0</v>
      </c>
      <c r="J31" s="7"/>
      <c r="L31" s="188" t="s">
        <v>177</v>
      </c>
      <c r="M31" s="189"/>
      <c r="N31" s="189"/>
      <c r="O31" s="189"/>
      <c r="P31" s="190"/>
    </row>
    <row r="32" spans="1:16" ht="15" customHeight="1" x14ac:dyDescent="0.3">
      <c r="A32" s="15">
        <f t="shared" si="1"/>
        <v>3</v>
      </c>
      <c r="B32" s="214" t="s">
        <v>36</v>
      </c>
      <c r="C32" s="214"/>
      <c r="D32" s="214"/>
      <c r="E32" s="214"/>
      <c r="F32" s="214"/>
      <c r="G32" s="214"/>
      <c r="H32" s="20">
        <f t="shared" si="0"/>
        <v>0</v>
      </c>
      <c r="I32" s="21">
        <f>IF(I7=10%,I23*I7,0)</f>
        <v>0</v>
      </c>
      <c r="J32" s="7"/>
      <c r="K32" s="71"/>
      <c r="L32" s="191"/>
      <c r="M32" s="192"/>
      <c r="N32" s="192"/>
      <c r="O32" s="192"/>
      <c r="P32" s="193"/>
    </row>
    <row r="33" spans="1:16" ht="15" customHeight="1" x14ac:dyDescent="0.3">
      <c r="A33" s="15">
        <f t="shared" si="1"/>
        <v>4</v>
      </c>
      <c r="B33" s="214" t="s">
        <v>37</v>
      </c>
      <c r="C33" s="214"/>
      <c r="D33" s="214"/>
      <c r="E33" s="214"/>
      <c r="F33" s="214"/>
      <c r="G33" s="214"/>
      <c r="H33" s="20">
        <f t="shared" si="0"/>
        <v>0</v>
      </c>
      <c r="I33" s="21">
        <f>IF(I7=20%,I23*I7,0)</f>
        <v>0</v>
      </c>
      <c r="J33" s="7"/>
      <c r="L33" s="194"/>
      <c r="M33" s="195"/>
      <c r="N33" s="195"/>
      <c r="O33" s="195"/>
      <c r="P33" s="196"/>
    </row>
    <row r="34" spans="1:16" ht="15" customHeight="1" x14ac:dyDescent="0.3">
      <c r="A34" s="15">
        <f t="shared" si="1"/>
        <v>5</v>
      </c>
      <c r="B34" s="214" t="s">
        <v>38</v>
      </c>
      <c r="C34" s="214"/>
      <c r="D34" s="214"/>
      <c r="E34" s="214"/>
      <c r="F34" s="214"/>
      <c r="G34" s="214"/>
      <c r="H34" s="20">
        <f t="shared" si="0"/>
        <v>0.28571405457312216</v>
      </c>
      <c r="I34" s="21">
        <f>IF(I7=40%,I23*I7,0)</f>
        <v>321.06545454545454</v>
      </c>
      <c r="J34" s="7"/>
    </row>
    <row r="35" spans="1:16" ht="15" customHeight="1" x14ac:dyDescent="0.3">
      <c r="A35" s="15">
        <f t="shared" si="1"/>
        <v>6</v>
      </c>
      <c r="B35" s="214" t="s">
        <v>39</v>
      </c>
      <c r="C35" s="214"/>
      <c r="D35" s="214"/>
      <c r="E35" s="214"/>
      <c r="F35" s="214"/>
      <c r="G35" s="214"/>
      <c r="H35" s="20">
        <f t="shared" si="0"/>
        <v>0</v>
      </c>
      <c r="I35" s="21">
        <f>IF(I22="Não aplicável",0,I30*I22)</f>
        <v>0</v>
      </c>
      <c r="J35" s="7"/>
    </row>
    <row r="36" spans="1:16" ht="15" customHeight="1" x14ac:dyDescent="0.3">
      <c r="A36" s="15">
        <f t="shared" si="1"/>
        <v>7</v>
      </c>
      <c r="B36" s="214" t="s">
        <v>40</v>
      </c>
      <c r="C36" s="214"/>
      <c r="D36" s="214"/>
      <c r="E36" s="214"/>
      <c r="F36" s="214"/>
      <c r="G36" s="214"/>
      <c r="H36" s="20">
        <f t="shared" si="0"/>
        <v>0</v>
      </c>
      <c r="I36" s="21">
        <f>IF(I24="Não aplicável",0,(I30+I31+I32+I33+I34+I35+#REF!)/I5*I24*(1+I25))</f>
        <v>0</v>
      </c>
      <c r="J36" s="7"/>
    </row>
    <row r="37" spans="1:16" s="25" customFormat="1" ht="15" customHeight="1" x14ac:dyDescent="0.3">
      <c r="A37" s="215" t="s">
        <v>41</v>
      </c>
      <c r="B37" s="215"/>
      <c r="C37" s="215"/>
      <c r="D37" s="215"/>
      <c r="E37" s="215"/>
      <c r="F37" s="215"/>
      <c r="G37" s="215"/>
      <c r="H37" s="22">
        <f>SUM(H30:H36)</f>
        <v>0.99999919100592749</v>
      </c>
      <c r="I37" s="23">
        <f>ROUND(SUM(I30:I36),2)</f>
        <v>1123.73</v>
      </c>
      <c r="J37" s="24"/>
    </row>
    <row r="38" spans="1:16" ht="5.0999999999999996" customHeight="1" x14ac:dyDescent="0.3"/>
    <row r="39" spans="1:16" ht="33.75" customHeight="1" x14ac:dyDescent="0.3">
      <c r="A39" s="19" t="s">
        <v>42</v>
      </c>
      <c r="B39" s="213" t="s">
        <v>43</v>
      </c>
      <c r="C39" s="213"/>
      <c r="D39" s="213"/>
      <c r="E39" s="213"/>
      <c r="F39" s="213"/>
      <c r="G39" s="213"/>
      <c r="H39" s="19" t="s">
        <v>32</v>
      </c>
      <c r="I39" s="19" t="s">
        <v>33</v>
      </c>
    </row>
    <row r="40" spans="1:16" ht="15" customHeight="1" x14ac:dyDescent="0.3">
      <c r="A40" s="15">
        <v>1</v>
      </c>
      <c r="B40" s="214" t="s">
        <v>44</v>
      </c>
      <c r="C40" s="214"/>
      <c r="D40" s="214"/>
      <c r="E40" s="214"/>
      <c r="F40" s="214"/>
      <c r="G40" s="214"/>
      <c r="H40" s="20">
        <v>0.2</v>
      </c>
      <c r="I40" s="21">
        <f t="shared" ref="I40:I47" si="2">$I$37*H40</f>
        <v>224.74600000000001</v>
      </c>
    </row>
    <row r="41" spans="1:16" ht="15" customHeight="1" x14ac:dyDescent="0.3">
      <c r="A41" s="15">
        <v>2</v>
      </c>
      <c r="B41" s="214" t="s">
        <v>45</v>
      </c>
      <c r="C41" s="214"/>
      <c r="D41" s="214"/>
      <c r="E41" s="214"/>
      <c r="F41" s="214"/>
      <c r="G41" s="214"/>
      <c r="H41" s="20">
        <v>1.4999999999999999E-2</v>
      </c>
      <c r="I41" s="21">
        <f t="shared" si="2"/>
        <v>16.85595</v>
      </c>
    </row>
    <row r="42" spans="1:16" ht="15" customHeight="1" x14ac:dyDescent="0.3">
      <c r="A42" s="15">
        <v>3</v>
      </c>
      <c r="B42" s="214" t="s">
        <v>46</v>
      </c>
      <c r="C42" s="214"/>
      <c r="D42" s="214"/>
      <c r="E42" s="214"/>
      <c r="F42" s="214"/>
      <c r="G42" s="214"/>
      <c r="H42" s="20">
        <v>0.01</v>
      </c>
      <c r="I42" s="21">
        <f t="shared" si="2"/>
        <v>11.237300000000001</v>
      </c>
    </row>
    <row r="43" spans="1:16" ht="15" customHeight="1" x14ac:dyDescent="0.3">
      <c r="A43" s="15">
        <v>4</v>
      </c>
      <c r="B43" s="214" t="s">
        <v>47</v>
      </c>
      <c r="C43" s="214"/>
      <c r="D43" s="214"/>
      <c r="E43" s="214"/>
      <c r="F43" s="214"/>
      <c r="G43" s="214"/>
      <c r="H43" s="20">
        <v>2E-3</v>
      </c>
      <c r="I43" s="21">
        <f t="shared" si="2"/>
        <v>2.2474600000000002</v>
      </c>
    </row>
    <row r="44" spans="1:16" ht="15" customHeight="1" x14ac:dyDescent="0.3">
      <c r="A44" s="15">
        <v>5</v>
      </c>
      <c r="B44" s="214" t="s">
        <v>48</v>
      </c>
      <c r="C44" s="214"/>
      <c r="D44" s="214"/>
      <c r="E44" s="214"/>
      <c r="F44" s="214"/>
      <c r="G44" s="214"/>
      <c r="H44" s="20">
        <v>2.5000000000000001E-2</v>
      </c>
      <c r="I44" s="21">
        <f t="shared" si="2"/>
        <v>28.093250000000001</v>
      </c>
    </row>
    <row r="45" spans="1:16" ht="15" customHeight="1" x14ac:dyDescent="0.3">
      <c r="A45" s="15">
        <v>6</v>
      </c>
      <c r="B45" s="214" t="s">
        <v>49</v>
      </c>
      <c r="C45" s="214"/>
      <c r="D45" s="214"/>
      <c r="E45" s="214"/>
      <c r="F45" s="214"/>
      <c r="G45" s="214"/>
      <c r="H45" s="20">
        <v>0.08</v>
      </c>
      <c r="I45" s="21">
        <f t="shared" si="2"/>
        <v>89.898400000000009</v>
      </c>
    </row>
    <row r="46" spans="1:16" ht="15" customHeight="1" x14ac:dyDescent="0.3">
      <c r="A46" s="15">
        <v>7</v>
      </c>
      <c r="B46" s="214" t="s">
        <v>50</v>
      </c>
      <c r="C46" s="214"/>
      <c r="D46" s="214"/>
      <c r="E46" s="214"/>
      <c r="F46" s="214"/>
      <c r="G46" s="214"/>
      <c r="H46" s="64"/>
      <c r="I46" s="21">
        <f t="shared" si="2"/>
        <v>0</v>
      </c>
    </row>
    <row r="47" spans="1:16" ht="15" customHeight="1" x14ac:dyDescent="0.3">
      <c r="A47" s="15">
        <v>8</v>
      </c>
      <c r="B47" s="214" t="s">
        <v>51</v>
      </c>
      <c r="C47" s="214"/>
      <c r="D47" s="214"/>
      <c r="E47" s="214"/>
      <c r="F47" s="214"/>
      <c r="G47" s="214"/>
      <c r="H47" s="20">
        <v>6.0000000000000001E-3</v>
      </c>
      <c r="I47" s="21">
        <f t="shared" si="2"/>
        <v>6.7423799999999998</v>
      </c>
    </row>
    <row r="48" spans="1:16" s="25" customFormat="1" ht="15" customHeight="1" x14ac:dyDescent="0.3">
      <c r="A48" s="215" t="s">
        <v>52</v>
      </c>
      <c r="B48" s="215"/>
      <c r="C48" s="215"/>
      <c r="D48" s="215"/>
      <c r="E48" s="215"/>
      <c r="F48" s="215"/>
      <c r="G48" s="215"/>
      <c r="H48" s="22">
        <f>SUM(H40:H47)</f>
        <v>0.33800000000000008</v>
      </c>
      <c r="I48" s="23">
        <f>ROUND(SUM(I40:I47),2)</f>
        <v>379.82</v>
      </c>
      <c r="J48" s="24"/>
    </row>
    <row r="49" spans="1:10" ht="15" customHeight="1" x14ac:dyDescent="0.3">
      <c r="A49" s="218" t="s">
        <v>53</v>
      </c>
      <c r="B49" s="218"/>
      <c r="C49" s="218"/>
      <c r="D49" s="218"/>
      <c r="E49" s="218"/>
      <c r="F49" s="218"/>
      <c r="G49" s="218"/>
      <c r="H49" s="218"/>
      <c r="I49" s="218"/>
    </row>
    <row r="50" spans="1:10" ht="30.75" customHeight="1" x14ac:dyDescent="0.3">
      <c r="A50" s="219" t="s">
        <v>54</v>
      </c>
      <c r="B50" s="219"/>
      <c r="C50" s="219"/>
      <c r="D50" s="219"/>
      <c r="E50" s="219"/>
      <c r="F50" s="219"/>
      <c r="G50" s="219"/>
      <c r="H50" s="219"/>
      <c r="I50" s="219"/>
    </row>
    <row r="51" spans="1:10" ht="33.75" customHeight="1" x14ac:dyDescent="0.3">
      <c r="A51" s="19" t="s">
        <v>55</v>
      </c>
      <c r="B51" s="213" t="s">
        <v>56</v>
      </c>
      <c r="C51" s="213"/>
      <c r="D51" s="213"/>
      <c r="E51" s="213"/>
      <c r="F51" s="213"/>
      <c r="G51" s="213"/>
      <c r="H51" s="19" t="s">
        <v>32</v>
      </c>
      <c r="I51" s="19" t="s">
        <v>33</v>
      </c>
    </row>
    <row r="52" spans="1:10" ht="15" customHeight="1" x14ac:dyDescent="0.3">
      <c r="A52" s="15">
        <v>1</v>
      </c>
      <c r="B52" s="214" t="s">
        <v>57</v>
      </c>
      <c r="C52" s="214"/>
      <c r="D52" s="214"/>
      <c r="E52" s="214"/>
      <c r="F52" s="214"/>
      <c r="G52" s="214"/>
      <c r="H52" s="20">
        <v>0.110833</v>
      </c>
      <c r="I52" s="21">
        <f t="shared" ref="I52:I58" si="3">$I$37*H52</f>
        <v>124.54636709</v>
      </c>
    </row>
    <row r="53" spans="1:10" ht="15" customHeight="1" x14ac:dyDescent="0.3">
      <c r="A53" s="15">
        <v>2</v>
      </c>
      <c r="B53" s="214" t="s">
        <v>58</v>
      </c>
      <c r="C53" s="214"/>
      <c r="D53" s="214"/>
      <c r="E53" s="214"/>
      <c r="F53" s="214"/>
      <c r="G53" s="214"/>
      <c r="H53" s="20">
        <v>2.0479000000000001E-2</v>
      </c>
      <c r="I53" s="21">
        <f t="shared" si="3"/>
        <v>23.012866670000001</v>
      </c>
    </row>
    <row r="54" spans="1:10" ht="15" customHeight="1" x14ac:dyDescent="0.3">
      <c r="A54" s="15">
        <v>3</v>
      </c>
      <c r="B54" s="214" t="s">
        <v>59</v>
      </c>
      <c r="C54" s="214"/>
      <c r="D54" s="214"/>
      <c r="E54" s="214"/>
      <c r="F54" s="214"/>
      <c r="G54" s="214"/>
      <c r="H54" s="20">
        <v>1.2123E-2</v>
      </c>
      <c r="I54" s="21">
        <f t="shared" si="3"/>
        <v>13.622978789999999</v>
      </c>
    </row>
    <row r="55" spans="1:10" ht="15" customHeight="1" x14ac:dyDescent="0.3">
      <c r="A55" s="15">
        <v>4</v>
      </c>
      <c r="B55" s="214" t="s">
        <v>60</v>
      </c>
      <c r="C55" s="214"/>
      <c r="D55" s="214"/>
      <c r="E55" s="214"/>
      <c r="F55" s="214"/>
      <c r="G55" s="214"/>
      <c r="H55" s="20">
        <v>1.1436E-2</v>
      </c>
      <c r="I55" s="21">
        <f t="shared" si="3"/>
        <v>12.850976279999999</v>
      </c>
    </row>
    <row r="56" spans="1:10" ht="15" customHeight="1" x14ac:dyDescent="0.3">
      <c r="A56" s="15">
        <v>5</v>
      </c>
      <c r="B56" s="214" t="s">
        <v>61</v>
      </c>
      <c r="C56" s="214"/>
      <c r="D56" s="214"/>
      <c r="E56" s="214"/>
      <c r="F56" s="214"/>
      <c r="G56" s="214"/>
      <c r="H56" s="20">
        <v>1.74E-4</v>
      </c>
      <c r="I56" s="21">
        <f t="shared" si="3"/>
        <v>0.19552902</v>
      </c>
    </row>
    <row r="57" spans="1:10" ht="15" customHeight="1" x14ac:dyDescent="0.3">
      <c r="A57" s="15">
        <v>6</v>
      </c>
      <c r="B57" s="214" t="s">
        <v>62</v>
      </c>
      <c r="C57" s="214"/>
      <c r="D57" s="214"/>
      <c r="E57" s="214"/>
      <c r="F57" s="214"/>
      <c r="G57" s="214"/>
      <c r="H57" s="20">
        <v>4.4200000000000001E-4</v>
      </c>
      <c r="I57" s="21">
        <f t="shared" si="3"/>
        <v>0.49668866</v>
      </c>
    </row>
    <row r="58" spans="1:10" ht="15" customHeight="1" x14ac:dyDescent="0.3">
      <c r="A58" s="15">
        <v>8</v>
      </c>
      <c r="B58" s="214" t="s">
        <v>64</v>
      </c>
      <c r="C58" s="214"/>
      <c r="D58" s="214"/>
      <c r="E58" s="214"/>
      <c r="F58" s="214"/>
      <c r="G58" s="214"/>
      <c r="H58" s="20">
        <v>8.3333000000000004E-2</v>
      </c>
      <c r="I58" s="21">
        <f t="shared" si="3"/>
        <v>93.643792090000005</v>
      </c>
    </row>
    <row r="59" spans="1:10" s="25" customFormat="1" ht="15" customHeight="1" x14ac:dyDescent="0.3">
      <c r="A59" s="215" t="s">
        <v>65</v>
      </c>
      <c r="B59" s="215"/>
      <c r="C59" s="215"/>
      <c r="D59" s="215"/>
      <c r="E59" s="215"/>
      <c r="F59" s="215"/>
      <c r="G59" s="215"/>
      <c r="H59" s="22">
        <f>SUM(H52:H58)</f>
        <v>0.23882000000000003</v>
      </c>
      <c r="I59" s="23">
        <f>ROUND(SUM(I52:I58),2)</f>
        <v>268.37</v>
      </c>
      <c r="J59" s="8"/>
    </row>
    <row r="60" spans="1:10" ht="11.25" customHeight="1" x14ac:dyDescent="0.3">
      <c r="A60" s="26" t="s">
        <v>66</v>
      </c>
      <c r="B60" s="216" t="s">
        <v>67</v>
      </c>
      <c r="C60" s="216"/>
      <c r="D60" s="216"/>
      <c r="E60" s="216"/>
      <c r="F60" s="216"/>
      <c r="G60" s="216"/>
      <c r="H60" s="216"/>
      <c r="I60" s="216"/>
    </row>
    <row r="61" spans="1:10" ht="15" customHeight="1" x14ac:dyDescent="0.3">
      <c r="A61" s="26" t="s">
        <v>68</v>
      </c>
      <c r="B61" s="217" t="s">
        <v>69</v>
      </c>
      <c r="C61" s="217"/>
      <c r="D61" s="217"/>
      <c r="E61" s="217"/>
      <c r="F61" s="217"/>
      <c r="G61" s="217"/>
      <c r="H61" s="217"/>
      <c r="I61" s="217"/>
    </row>
    <row r="62" spans="1:10" ht="33.75" customHeight="1" x14ac:dyDescent="0.3">
      <c r="A62" s="19" t="s">
        <v>70</v>
      </c>
      <c r="B62" s="213" t="s">
        <v>71</v>
      </c>
      <c r="C62" s="213"/>
      <c r="D62" s="213"/>
      <c r="E62" s="213"/>
      <c r="F62" s="213"/>
      <c r="G62" s="213"/>
      <c r="H62" s="19" t="s">
        <v>32</v>
      </c>
      <c r="I62" s="19" t="s">
        <v>33</v>
      </c>
    </row>
    <row r="63" spans="1:10" ht="15" customHeight="1" x14ac:dyDescent="0.3">
      <c r="A63" s="15">
        <v>1</v>
      </c>
      <c r="B63" s="214" t="s">
        <v>158</v>
      </c>
      <c r="C63" s="214"/>
      <c r="D63" s="214"/>
      <c r="E63" s="214"/>
      <c r="F63" s="214"/>
      <c r="G63" s="214"/>
      <c r="H63" s="20">
        <v>4.1999999999999997E-3</v>
      </c>
      <c r="I63" s="21">
        <f>$I$37*H63</f>
        <v>4.7196660000000001</v>
      </c>
    </row>
    <row r="64" spans="1:10" ht="15" customHeight="1" x14ac:dyDescent="0.3">
      <c r="A64" s="15">
        <v>2</v>
      </c>
      <c r="B64" s="214" t="s">
        <v>159</v>
      </c>
      <c r="C64" s="214"/>
      <c r="D64" s="214"/>
      <c r="E64" s="214"/>
      <c r="F64" s="214"/>
      <c r="G64" s="214"/>
      <c r="H64" s="20">
        <f>H63*H45</f>
        <v>3.3599999999999998E-4</v>
      </c>
      <c r="I64" s="21">
        <f t="shared" ref="I64:I68" si="4">$I$37*H64</f>
        <v>0.37757328000000001</v>
      </c>
    </row>
    <row r="65" spans="1:12" ht="15" customHeight="1" x14ac:dyDescent="0.3">
      <c r="A65" s="15">
        <v>3</v>
      </c>
      <c r="B65" s="214" t="s">
        <v>160</v>
      </c>
      <c r="C65" s="214"/>
      <c r="D65" s="214"/>
      <c r="E65" s="214"/>
      <c r="F65" s="214"/>
      <c r="G65" s="214"/>
      <c r="H65" s="20">
        <f>40%*H48*H63</f>
        <v>5.6784000000000012E-4</v>
      </c>
      <c r="I65" s="21">
        <f t="shared" si="4"/>
        <v>0.6380988432000001</v>
      </c>
    </row>
    <row r="66" spans="1:12" ht="15" customHeight="1" x14ac:dyDescent="0.3">
      <c r="A66" s="15">
        <v>4</v>
      </c>
      <c r="B66" s="214" t="s">
        <v>63</v>
      </c>
      <c r="C66" s="214"/>
      <c r="D66" s="214"/>
      <c r="E66" s="214"/>
      <c r="F66" s="214"/>
      <c r="G66" s="214"/>
      <c r="H66" s="20">
        <v>1.9400000000000001E-2</v>
      </c>
      <c r="I66" s="21">
        <f t="shared" si="4"/>
        <v>21.800362</v>
      </c>
    </row>
    <row r="67" spans="1:12" ht="15" customHeight="1" x14ac:dyDescent="0.3">
      <c r="A67" s="15">
        <v>5</v>
      </c>
      <c r="B67" s="214" t="s">
        <v>161</v>
      </c>
      <c r="C67" s="214"/>
      <c r="D67" s="214"/>
      <c r="E67" s="214"/>
      <c r="F67" s="214"/>
      <c r="G67" s="214"/>
      <c r="H67" s="20">
        <f>H66*H48</f>
        <v>6.5572000000000017E-3</v>
      </c>
      <c r="I67" s="21">
        <f t="shared" si="4"/>
        <v>7.3685223560000024</v>
      </c>
    </row>
    <row r="68" spans="1:12" ht="15" customHeight="1" x14ac:dyDescent="0.3">
      <c r="A68" s="15">
        <v>6</v>
      </c>
      <c r="B68" s="214" t="s">
        <v>162</v>
      </c>
      <c r="C68" s="214"/>
      <c r="D68" s="214"/>
      <c r="E68" s="214"/>
      <c r="F68" s="214"/>
      <c r="G68" s="214"/>
      <c r="H68" s="20">
        <f>40%*H48*H66</f>
        <v>2.622880000000001E-3</v>
      </c>
      <c r="I68" s="21">
        <f t="shared" si="4"/>
        <v>2.9474089424000014</v>
      </c>
    </row>
    <row r="69" spans="1:12" s="25" customFormat="1" ht="15" customHeight="1" x14ac:dyDescent="0.3">
      <c r="A69" s="215" t="s">
        <v>72</v>
      </c>
      <c r="B69" s="215"/>
      <c r="C69" s="215"/>
      <c r="D69" s="215"/>
      <c r="E69" s="215"/>
      <c r="F69" s="215"/>
      <c r="G69" s="215"/>
      <c r="H69" s="22">
        <f>SUM(H63:H68)</f>
        <v>3.3683920000000006E-2</v>
      </c>
      <c r="I69" s="23">
        <f>ROUND(SUM(I63:I68),2)</f>
        <v>37.85</v>
      </c>
      <c r="J69" s="8"/>
    </row>
    <row r="70" spans="1:12" ht="5.0999999999999996" customHeight="1" x14ac:dyDescent="0.3"/>
    <row r="71" spans="1:12" ht="33.75" customHeight="1" x14ac:dyDescent="0.3">
      <c r="A71" s="19" t="s">
        <v>73</v>
      </c>
      <c r="B71" s="213" t="s">
        <v>74</v>
      </c>
      <c r="C71" s="213"/>
      <c r="D71" s="213"/>
      <c r="E71" s="213"/>
      <c r="F71" s="213"/>
      <c r="G71" s="213"/>
      <c r="H71" s="19" t="s">
        <v>32</v>
      </c>
      <c r="I71" s="19" t="s">
        <v>33</v>
      </c>
    </row>
    <row r="72" spans="1:12" ht="15" customHeight="1" x14ac:dyDescent="0.3">
      <c r="A72" s="15">
        <v>1</v>
      </c>
      <c r="B72" s="214" t="s">
        <v>163</v>
      </c>
      <c r="C72" s="214"/>
      <c r="D72" s="214"/>
      <c r="E72" s="214"/>
      <c r="F72" s="214"/>
      <c r="G72" s="214"/>
      <c r="H72" s="20">
        <f>H48*(H52+H58)</f>
        <v>6.5628108000000018E-2</v>
      </c>
      <c r="I72" s="21">
        <f>$I$37*H72</f>
        <v>73.748273802840018</v>
      </c>
    </row>
    <row r="73" spans="1:12" ht="15" customHeight="1" x14ac:dyDescent="0.3">
      <c r="A73" s="15">
        <v>2</v>
      </c>
      <c r="B73" s="214" t="s">
        <v>164</v>
      </c>
      <c r="C73" s="214"/>
      <c r="D73" s="214"/>
      <c r="E73" s="214"/>
      <c r="F73" s="214"/>
      <c r="G73" s="214"/>
      <c r="H73" s="20">
        <f>H48*(H53+H54+H55+H56+H57)</f>
        <v>1.5093052000000003E-2</v>
      </c>
      <c r="I73" s="21">
        <f>$I$37*H73</f>
        <v>16.960515323960003</v>
      </c>
    </row>
    <row r="74" spans="1:12" s="25" customFormat="1" ht="15" customHeight="1" x14ac:dyDescent="0.3">
      <c r="A74" s="215" t="s">
        <v>75</v>
      </c>
      <c r="B74" s="215"/>
      <c r="C74" s="215"/>
      <c r="D74" s="215"/>
      <c r="E74" s="215"/>
      <c r="F74" s="215"/>
      <c r="G74" s="215"/>
      <c r="H74" s="22">
        <f>SUM(H72:H73)</f>
        <v>8.0721160000000014E-2</v>
      </c>
      <c r="I74" s="23">
        <f>ROUND(SUM(I72:I73),2)</f>
        <v>90.71</v>
      </c>
      <c r="J74" s="8"/>
      <c r="K74" s="27"/>
    </row>
    <row r="75" spans="1:12" ht="5.0999999999999996" customHeight="1" x14ac:dyDescent="0.3"/>
    <row r="76" spans="1:12" s="25" customFormat="1" ht="12" customHeight="1" x14ac:dyDescent="0.3">
      <c r="A76" s="220" t="s">
        <v>76</v>
      </c>
      <c r="B76" s="220"/>
      <c r="C76" s="220"/>
      <c r="D76" s="220"/>
      <c r="E76" s="220"/>
      <c r="F76" s="220"/>
      <c r="G76" s="220"/>
      <c r="H76" s="28">
        <f>H48+H59+H69+H74</f>
        <v>0.69122508000000016</v>
      </c>
      <c r="I76" s="29">
        <f>ROUND(SUM(I48+I59+I69+I74),2)</f>
        <v>776.75</v>
      </c>
      <c r="J76" s="8"/>
      <c r="K76" s="7"/>
      <c r="L76" s="7"/>
    </row>
    <row r="77" spans="1:12" ht="5.0999999999999996" customHeight="1" x14ac:dyDescent="0.3"/>
    <row r="78" spans="1:12" ht="33.75" customHeight="1" x14ac:dyDescent="0.3">
      <c r="A78" s="19" t="s">
        <v>77</v>
      </c>
      <c r="B78" s="213" t="s">
        <v>78</v>
      </c>
      <c r="C78" s="213"/>
      <c r="D78" s="213"/>
      <c r="E78" s="213"/>
      <c r="F78" s="213"/>
      <c r="G78" s="213"/>
      <c r="H78" s="19" t="s">
        <v>32</v>
      </c>
      <c r="I78" s="19" t="s">
        <v>33</v>
      </c>
    </row>
    <row r="79" spans="1:12" ht="15" customHeight="1" x14ac:dyDescent="0.3">
      <c r="A79" s="15">
        <v>1</v>
      </c>
      <c r="B79" s="214" t="s">
        <v>18</v>
      </c>
      <c r="C79" s="214"/>
      <c r="D79" s="214"/>
      <c r="E79" s="214"/>
      <c r="F79" s="214"/>
      <c r="G79" s="214"/>
      <c r="H79" s="20">
        <f t="shared" ref="H79:H84" si="5">I79/$I$37</f>
        <v>0</v>
      </c>
      <c r="I79" s="21">
        <f>I97</f>
        <v>0</v>
      </c>
    </row>
    <row r="80" spans="1:12" ht="15" customHeight="1" x14ac:dyDescent="0.3">
      <c r="A80" s="15">
        <v>2</v>
      </c>
      <c r="B80" s="214" t="s">
        <v>19</v>
      </c>
      <c r="C80" s="214"/>
      <c r="D80" s="214"/>
      <c r="E80" s="214"/>
      <c r="F80" s="214"/>
      <c r="G80" s="214"/>
      <c r="H80" s="20">
        <f t="shared" si="5"/>
        <v>0.20541028538883896</v>
      </c>
      <c r="I80" s="21">
        <f>I93</f>
        <v>230.82570000000001</v>
      </c>
    </row>
    <row r="81" spans="1:10" ht="15" customHeight="1" x14ac:dyDescent="0.3">
      <c r="A81" s="15">
        <v>3</v>
      </c>
      <c r="B81" s="214" t="s">
        <v>79</v>
      </c>
      <c r="C81" s="214"/>
      <c r="D81" s="214"/>
      <c r="E81" s="214"/>
      <c r="F81" s="214"/>
      <c r="G81" s="214"/>
      <c r="H81" s="20">
        <f t="shared" si="5"/>
        <v>0.12533275948687123</v>
      </c>
      <c r="I81" s="21">
        <f>I89</f>
        <v>140.8401818181818</v>
      </c>
    </row>
    <row r="82" spans="1:10" ht="15" customHeight="1" x14ac:dyDescent="0.3">
      <c r="A82" s="15">
        <v>4</v>
      </c>
      <c r="B82" s="214" t="s">
        <v>80</v>
      </c>
      <c r="C82" s="214"/>
      <c r="D82" s="214"/>
      <c r="E82" s="214"/>
      <c r="F82" s="214"/>
      <c r="G82" s="214"/>
      <c r="H82" s="20">
        <f t="shared" si="5"/>
        <v>0</v>
      </c>
      <c r="I82" s="21">
        <f>IF(I26="Não aplicável",0,((I10/H10)*1.5*I26))</f>
        <v>0</v>
      </c>
    </row>
    <row r="83" spans="1:10" ht="15" customHeight="1" x14ac:dyDescent="0.3">
      <c r="A83" s="15">
        <v>5</v>
      </c>
      <c r="B83" s="214" t="s">
        <v>209</v>
      </c>
      <c r="C83" s="214"/>
      <c r="D83" s="214"/>
      <c r="E83" s="214"/>
      <c r="F83" s="214"/>
      <c r="G83" s="214"/>
      <c r="H83" s="20">
        <f t="shared" si="5"/>
        <v>3.5595739190018953E-2</v>
      </c>
      <c r="I83" s="21">
        <f>IF(I20="Não aplicável",0,I20)</f>
        <v>40</v>
      </c>
    </row>
    <row r="84" spans="1:10" ht="15" customHeight="1" x14ac:dyDescent="0.3">
      <c r="A84" s="15">
        <v>6</v>
      </c>
      <c r="B84" s="214" t="s">
        <v>190</v>
      </c>
      <c r="C84" s="214"/>
      <c r="D84" s="214"/>
      <c r="E84" s="214"/>
      <c r="F84" s="214"/>
      <c r="G84" s="214"/>
      <c r="H84" s="20">
        <f t="shared" si="5"/>
        <v>2.2710081603232093E-2</v>
      </c>
      <c r="I84" s="21">
        <f>IF(I21="Não aplicável",0,I21)</f>
        <v>25.52</v>
      </c>
    </row>
    <row r="85" spans="1:10" ht="15" customHeight="1" x14ac:dyDescent="0.3">
      <c r="A85" s="215" t="s">
        <v>81</v>
      </c>
      <c r="B85" s="215"/>
      <c r="C85" s="215"/>
      <c r="D85" s="215"/>
      <c r="E85" s="215"/>
      <c r="F85" s="215"/>
      <c r="G85" s="215"/>
      <c r="H85" s="22">
        <f>SUM(H79:H84)</f>
        <v>0.38904886566896119</v>
      </c>
      <c r="I85" s="23">
        <f>ROUND(SUM(I79:I84),2)</f>
        <v>437.19</v>
      </c>
      <c r="J85" s="30"/>
    </row>
    <row r="86" spans="1:10" ht="18" customHeight="1" x14ac:dyDescent="0.3">
      <c r="A86" s="26" t="s">
        <v>82</v>
      </c>
      <c r="B86" s="218" t="s">
        <v>83</v>
      </c>
      <c r="C86" s="218"/>
      <c r="D86" s="218"/>
      <c r="E86" s="218"/>
      <c r="F86" s="218"/>
      <c r="G86" s="218"/>
      <c r="H86" s="31"/>
      <c r="I86" s="32"/>
    </row>
    <row r="87" spans="1:10" ht="15" customHeight="1" x14ac:dyDescent="0.3">
      <c r="A87" s="221" t="s">
        <v>84</v>
      </c>
      <c r="B87" s="221"/>
      <c r="C87" s="221"/>
      <c r="D87" s="221"/>
      <c r="E87" s="221"/>
      <c r="F87" s="221"/>
      <c r="G87" s="221"/>
      <c r="H87" s="221"/>
      <c r="I87" s="221"/>
    </row>
    <row r="88" spans="1:10" ht="24" customHeight="1" x14ac:dyDescent="0.3">
      <c r="A88" s="211" t="s">
        <v>85</v>
      </c>
      <c r="B88" s="211"/>
      <c r="C88" s="15" t="s">
        <v>86</v>
      </c>
      <c r="D88" s="15" t="s">
        <v>87</v>
      </c>
      <c r="E88" s="15" t="s">
        <v>88</v>
      </c>
      <c r="F88" s="15" t="s">
        <v>89</v>
      </c>
      <c r="G88" s="15" t="s">
        <v>90</v>
      </c>
      <c r="H88" s="20" t="s">
        <v>91</v>
      </c>
      <c r="I88" s="21" t="s">
        <v>92</v>
      </c>
    </row>
    <row r="89" spans="1:10" ht="15" customHeight="1" x14ac:dyDescent="0.3">
      <c r="A89" s="222">
        <f>I11</f>
        <v>4.5</v>
      </c>
      <c r="B89" s="222"/>
      <c r="C89" s="15">
        <f>I12</f>
        <v>21</v>
      </c>
      <c r="D89" s="15">
        <v>2</v>
      </c>
      <c r="E89" s="33">
        <f>A89*C89*D89</f>
        <v>189</v>
      </c>
      <c r="F89" s="33">
        <f>I30</f>
        <v>802.66363636363633</v>
      </c>
      <c r="G89" s="34">
        <f>I13</f>
        <v>0.06</v>
      </c>
      <c r="H89" s="33">
        <f>F89*G89</f>
        <v>48.159818181818181</v>
      </c>
      <c r="I89" s="21">
        <f>IF((E89-H89)&gt;0,E89-H89,0)</f>
        <v>140.8401818181818</v>
      </c>
    </row>
    <row r="90" spans="1:10" ht="3.75" customHeight="1" x14ac:dyDescent="0.3">
      <c r="A90" s="35"/>
      <c r="E90" s="30"/>
      <c r="F90" s="30"/>
      <c r="G90" s="36"/>
      <c r="H90" s="30"/>
      <c r="I90" s="37"/>
    </row>
    <row r="91" spans="1:10" ht="15" customHeight="1" x14ac:dyDescent="0.3">
      <c r="A91" s="221" t="s">
        <v>93</v>
      </c>
      <c r="B91" s="221"/>
      <c r="C91" s="221"/>
      <c r="D91" s="221"/>
      <c r="E91" s="221"/>
      <c r="F91" s="221"/>
      <c r="G91" s="221"/>
      <c r="H91" s="221"/>
      <c r="I91" s="221"/>
    </row>
    <row r="92" spans="1:10" ht="23.25" customHeight="1" x14ac:dyDescent="0.3">
      <c r="A92" s="211" t="s">
        <v>85</v>
      </c>
      <c r="B92" s="211"/>
      <c r="C92" s="15" t="s">
        <v>94</v>
      </c>
      <c r="D92" s="15" t="s">
        <v>87</v>
      </c>
      <c r="E92" s="15" t="s">
        <v>88</v>
      </c>
      <c r="F92" s="15" t="s">
        <v>89</v>
      </c>
      <c r="G92" s="15" t="s">
        <v>90</v>
      </c>
      <c r="H92" s="20" t="s">
        <v>91</v>
      </c>
      <c r="I92" s="21" t="s">
        <v>92</v>
      </c>
    </row>
    <row r="93" spans="1:10" ht="15" customHeight="1" x14ac:dyDescent="0.3">
      <c r="A93" s="226">
        <f>I17</f>
        <v>13.57</v>
      </c>
      <c r="B93" s="226"/>
      <c r="C93" s="38">
        <f>I18</f>
        <v>21</v>
      </c>
      <c r="D93" s="15">
        <v>1</v>
      </c>
      <c r="E93" s="33">
        <f>A93*C93*D93</f>
        <v>284.97000000000003</v>
      </c>
      <c r="F93" s="33">
        <f>E93</f>
        <v>284.97000000000003</v>
      </c>
      <c r="G93" s="39">
        <f>I19</f>
        <v>0.19</v>
      </c>
      <c r="H93" s="33">
        <f>F93*G93</f>
        <v>54.144300000000008</v>
      </c>
      <c r="I93" s="21">
        <f>E93-H93</f>
        <v>230.82570000000001</v>
      </c>
    </row>
    <row r="94" spans="1:10" ht="5.0999999999999996" customHeight="1" x14ac:dyDescent="0.3">
      <c r="A94" s="40"/>
      <c r="B94" s="40"/>
      <c r="C94" s="40"/>
      <c r="D94" s="40"/>
      <c r="E94" s="24"/>
      <c r="F94" s="24"/>
      <c r="G94" s="41"/>
      <c r="H94" s="24"/>
      <c r="I94" s="42"/>
    </row>
    <row r="95" spans="1:10" ht="15" customHeight="1" x14ac:dyDescent="0.3">
      <c r="A95" s="221" t="s">
        <v>95</v>
      </c>
      <c r="B95" s="221"/>
      <c r="C95" s="221"/>
      <c r="D95" s="221"/>
      <c r="E95" s="221"/>
      <c r="F95" s="221"/>
      <c r="G95" s="221"/>
      <c r="H95" s="221"/>
      <c r="I95" s="221"/>
    </row>
    <row r="96" spans="1:10" ht="23.25" customHeight="1" x14ac:dyDescent="0.3">
      <c r="A96" s="211" t="s">
        <v>85</v>
      </c>
      <c r="B96" s="211"/>
      <c r="C96" s="15" t="s">
        <v>94</v>
      </c>
      <c r="D96" s="15" t="s">
        <v>87</v>
      </c>
      <c r="E96" s="15" t="s">
        <v>88</v>
      </c>
      <c r="F96" s="15" t="s">
        <v>89</v>
      </c>
      <c r="G96" s="15" t="s">
        <v>90</v>
      </c>
      <c r="H96" s="20" t="str">
        <f>H88</f>
        <v>Valor desconto</v>
      </c>
      <c r="I96" s="21" t="s">
        <v>92</v>
      </c>
    </row>
    <row r="97" spans="1:18" ht="15" customHeight="1" x14ac:dyDescent="0.3">
      <c r="A97" s="226">
        <f>I14</f>
        <v>0</v>
      </c>
      <c r="B97" s="226"/>
      <c r="C97" s="38">
        <f>I15</f>
        <v>21</v>
      </c>
      <c r="D97" s="15">
        <v>1</v>
      </c>
      <c r="E97" s="33">
        <f>A97*C97*D97</f>
        <v>0</v>
      </c>
      <c r="F97" s="33">
        <f>E97</f>
        <v>0</v>
      </c>
      <c r="G97" s="39">
        <f>I16</f>
        <v>0</v>
      </c>
      <c r="H97" s="33">
        <f>F97*G97</f>
        <v>0</v>
      </c>
      <c r="I97" s="21">
        <f>E97-H97</f>
        <v>0</v>
      </c>
    </row>
    <row r="98" spans="1:18" ht="5.0999999999999996" customHeight="1" x14ac:dyDescent="0.3"/>
    <row r="99" spans="1:18" ht="12" customHeight="1" x14ac:dyDescent="0.3">
      <c r="A99" s="227" t="s">
        <v>96</v>
      </c>
      <c r="B99" s="227"/>
      <c r="C99" s="227"/>
      <c r="D99" s="227"/>
      <c r="E99" s="227"/>
      <c r="F99" s="227"/>
      <c r="G99" s="227"/>
      <c r="H99" s="43">
        <f>H37+H76+H85</f>
        <v>2.0802731366748888</v>
      </c>
      <c r="I99" s="44">
        <f>ROUND(SUM(I37+I76+I85),2)</f>
        <v>2337.67</v>
      </c>
      <c r="J99" s="30"/>
      <c r="L99" s="30"/>
    </row>
    <row r="100" spans="1:18" s="49" customFormat="1" ht="5.0999999999999996" customHeight="1" x14ac:dyDescent="0.3">
      <c r="A100" s="45"/>
      <c r="B100" s="45"/>
      <c r="C100" s="45"/>
      <c r="D100" s="45"/>
      <c r="E100" s="45"/>
      <c r="F100" s="45"/>
      <c r="G100" s="45"/>
      <c r="H100" s="46"/>
      <c r="I100" s="47"/>
      <c r="J100" s="48"/>
      <c r="L100" s="48"/>
    </row>
    <row r="101" spans="1:18" ht="11.25" customHeight="1" x14ac:dyDescent="0.3">
      <c r="A101" s="212" t="s">
        <v>97</v>
      </c>
      <c r="B101" s="212"/>
      <c r="C101" s="212"/>
      <c r="D101" s="212"/>
      <c r="E101" s="212"/>
      <c r="F101" s="212"/>
      <c r="G101" s="212"/>
      <c r="H101" s="212"/>
      <c r="I101" s="212"/>
    </row>
    <row r="102" spans="1:18" ht="33.75" customHeight="1" x14ac:dyDescent="0.3">
      <c r="A102" s="19" t="s">
        <v>30</v>
      </c>
      <c r="B102" s="213" t="s">
        <v>98</v>
      </c>
      <c r="C102" s="213"/>
      <c r="D102" s="213"/>
      <c r="E102" s="213"/>
      <c r="F102" s="213"/>
      <c r="G102" s="213"/>
      <c r="H102" s="19" t="s">
        <v>32</v>
      </c>
      <c r="I102" s="19" t="s">
        <v>33</v>
      </c>
      <c r="J102" s="96"/>
    </row>
    <row r="103" spans="1:18" ht="15" customHeight="1" x14ac:dyDescent="0.3">
      <c r="A103" s="15">
        <v>1</v>
      </c>
      <c r="B103" s="223" t="s">
        <v>179</v>
      </c>
      <c r="C103" s="223"/>
      <c r="D103" s="223"/>
      <c r="E103" s="223"/>
      <c r="F103" s="223"/>
      <c r="G103" s="223"/>
      <c r="H103" s="20">
        <f>I103/$I$113</f>
        <v>0</v>
      </c>
      <c r="I103" s="21">
        <f>'Uniformes e EPIS'!G9</f>
        <v>0</v>
      </c>
      <c r="J103" s="95"/>
    </row>
    <row r="104" spans="1:18" ht="15" customHeight="1" x14ac:dyDescent="0.3">
      <c r="A104" s="15">
        <v>2</v>
      </c>
      <c r="B104" s="223" t="s">
        <v>180</v>
      </c>
      <c r="C104" s="223"/>
      <c r="D104" s="223"/>
      <c r="E104" s="223"/>
      <c r="F104" s="223"/>
      <c r="G104" s="223"/>
      <c r="H104" s="20">
        <f>I104/$I$113</f>
        <v>0</v>
      </c>
      <c r="I104" s="21">
        <f>'Uniformes e EPIS'!G19</f>
        <v>0</v>
      </c>
      <c r="J104" s="95"/>
      <c r="K104" s="182" t="s">
        <v>208</v>
      </c>
      <c r="L104" s="183"/>
      <c r="M104" s="183"/>
    </row>
    <row r="105" spans="1:18" ht="15" customHeight="1" x14ac:dyDescent="0.3">
      <c r="A105" s="15">
        <v>3</v>
      </c>
      <c r="B105" s="223" t="s">
        <v>276</v>
      </c>
      <c r="C105" s="223"/>
      <c r="D105" s="223"/>
      <c r="E105" s="223"/>
      <c r="F105" s="223"/>
      <c r="G105" s="223"/>
      <c r="H105" s="20">
        <f t="shared" ref="H105:H106" si="6">I105/$I$113</f>
        <v>0</v>
      </c>
      <c r="I105" s="21">
        <f>Materiais_Equip._Oficinas!E23</f>
        <v>0</v>
      </c>
      <c r="J105" s="95"/>
      <c r="K105" s="152"/>
      <c r="L105" s="152"/>
      <c r="M105" s="152"/>
    </row>
    <row r="106" spans="1:18" ht="15" customHeight="1" x14ac:dyDescent="0.3">
      <c r="A106" s="15">
        <v>4</v>
      </c>
      <c r="B106" s="223" t="s">
        <v>277</v>
      </c>
      <c r="C106" s="223"/>
      <c r="D106" s="223"/>
      <c r="E106" s="223"/>
      <c r="F106" s="223"/>
      <c r="G106" s="223"/>
      <c r="H106" s="20">
        <f t="shared" si="6"/>
        <v>0</v>
      </c>
      <c r="I106" s="21">
        <f>Materiais_Equip._Oficinas!E35</f>
        <v>0</v>
      </c>
      <c r="J106" s="95"/>
      <c r="K106" s="152"/>
      <c r="L106" s="152"/>
      <c r="M106" s="152"/>
    </row>
    <row r="107" spans="1:18" ht="15" customHeight="1" x14ac:dyDescent="0.3">
      <c r="A107" s="15">
        <v>5</v>
      </c>
      <c r="B107" s="224" t="s">
        <v>99</v>
      </c>
      <c r="C107" s="224"/>
      <c r="D107" s="224"/>
      <c r="E107" s="224"/>
      <c r="F107" s="224"/>
      <c r="G107" s="224"/>
      <c r="H107" s="20">
        <f>I107/$I$113</f>
        <v>0</v>
      </c>
      <c r="I107" s="21">
        <v>0</v>
      </c>
      <c r="J107" s="97"/>
    </row>
    <row r="108" spans="1:18" ht="15" customHeight="1" x14ac:dyDescent="0.3">
      <c r="A108" s="215" t="s">
        <v>100</v>
      </c>
      <c r="B108" s="215"/>
      <c r="C108" s="215"/>
      <c r="D108" s="215"/>
      <c r="E108" s="215"/>
      <c r="F108" s="215"/>
      <c r="G108" s="215"/>
      <c r="H108" s="109">
        <f>SUM(H103:H107)</f>
        <v>0</v>
      </c>
      <c r="I108" s="23">
        <f>ROUND(SUM(I103:I107),2)</f>
        <v>0</v>
      </c>
      <c r="J108" s="30"/>
    </row>
    <row r="109" spans="1:18" ht="12" customHeight="1" x14ac:dyDescent="0.3">
      <c r="B109" s="225" t="s">
        <v>181</v>
      </c>
      <c r="C109" s="225"/>
      <c r="D109" s="225"/>
      <c r="E109" s="225"/>
      <c r="F109" s="225"/>
      <c r="G109" s="225"/>
      <c r="H109" s="225"/>
      <c r="I109" s="225"/>
    </row>
    <row r="110" spans="1:18" ht="5.25" customHeight="1" x14ac:dyDescent="0.3"/>
    <row r="111" spans="1:18" ht="48.75" customHeight="1" x14ac:dyDescent="0.3">
      <c r="A111" s="185" t="s">
        <v>176</v>
      </c>
      <c r="B111" s="186"/>
      <c r="C111" s="186"/>
      <c r="D111" s="186"/>
      <c r="E111" s="186"/>
      <c r="F111" s="187"/>
      <c r="G111" s="110">
        <f>I108/I113</f>
        <v>0</v>
      </c>
      <c r="H111" s="50" t="s">
        <v>101</v>
      </c>
      <c r="I111" s="51">
        <f>I81</f>
        <v>140.8401818181818</v>
      </c>
    </row>
    <row r="112" spans="1:18" s="54" customFormat="1" ht="16.5" customHeight="1" x14ac:dyDescent="0.3">
      <c r="A112" s="235" t="s">
        <v>102</v>
      </c>
      <c r="B112" s="236"/>
      <c r="C112" s="50" t="s">
        <v>103</v>
      </c>
      <c r="D112" s="50" t="s">
        <v>104</v>
      </c>
      <c r="E112" s="50" t="s">
        <v>105</v>
      </c>
      <c r="F112" s="50" t="s">
        <v>175</v>
      </c>
      <c r="G112" s="50" t="s">
        <v>107</v>
      </c>
      <c r="H112" s="50" t="s">
        <v>108</v>
      </c>
      <c r="I112" s="52" t="s">
        <v>109</v>
      </c>
      <c r="J112" s="53"/>
      <c r="K112" s="7"/>
      <c r="L112" s="7"/>
      <c r="M112" s="7"/>
      <c r="N112" s="7"/>
      <c r="O112" s="7"/>
      <c r="P112" s="7"/>
      <c r="Q112" s="7"/>
      <c r="R112" s="7"/>
    </row>
    <row r="113" spans="1:18" ht="16.5" customHeight="1" x14ac:dyDescent="0.3">
      <c r="A113" s="233">
        <f>I37</f>
        <v>1123.73</v>
      </c>
      <c r="B113" s="234"/>
      <c r="C113" s="55">
        <f>I48</f>
        <v>379.82</v>
      </c>
      <c r="D113" s="55">
        <f>I59</f>
        <v>268.37</v>
      </c>
      <c r="E113" s="55">
        <f>I69</f>
        <v>37.85</v>
      </c>
      <c r="F113" s="55">
        <f>I74</f>
        <v>90.71</v>
      </c>
      <c r="G113" s="55">
        <f>I85</f>
        <v>437.19</v>
      </c>
      <c r="H113" s="55">
        <f>A113+C113+D113+E113+F113+G113</f>
        <v>2337.67</v>
      </c>
      <c r="I113" s="55">
        <f>H113-I111</f>
        <v>2196.8298181818182</v>
      </c>
      <c r="J113" s="30"/>
    </row>
    <row r="114" spans="1:18" ht="5.0999999999999996" customHeight="1" x14ac:dyDescent="0.3">
      <c r="A114" s="26"/>
      <c r="B114" s="239"/>
      <c r="C114" s="239"/>
      <c r="D114" s="239"/>
      <c r="E114" s="239"/>
      <c r="F114" s="239"/>
      <c r="G114" s="239"/>
      <c r="H114" s="239"/>
      <c r="I114" s="239"/>
    </row>
    <row r="115" spans="1:18" ht="33.75" customHeight="1" x14ac:dyDescent="0.3">
      <c r="A115" s="19" t="s">
        <v>42</v>
      </c>
      <c r="B115" s="213" t="s">
        <v>225</v>
      </c>
      <c r="C115" s="213"/>
      <c r="D115" s="213"/>
      <c r="E115" s="213"/>
      <c r="F115" s="213"/>
      <c r="G115" s="213"/>
      <c r="H115" s="19" t="s">
        <v>32</v>
      </c>
      <c r="I115" s="19" t="s">
        <v>33</v>
      </c>
    </row>
    <row r="116" spans="1:18" ht="15" customHeight="1" x14ac:dyDescent="0.3">
      <c r="A116" s="15">
        <v>1</v>
      </c>
      <c r="B116" s="214" t="s">
        <v>110</v>
      </c>
      <c r="C116" s="214"/>
      <c r="D116" s="214"/>
      <c r="E116" s="214"/>
      <c r="F116" s="214"/>
      <c r="G116" s="214"/>
      <c r="H116" s="20">
        <f>I116/$I$126</f>
        <v>0</v>
      </c>
      <c r="I116" s="72"/>
    </row>
    <row r="117" spans="1:18" ht="15" customHeight="1" x14ac:dyDescent="0.3">
      <c r="A117" s="15">
        <v>2</v>
      </c>
      <c r="B117" s="214" t="s">
        <v>111</v>
      </c>
      <c r="C117" s="214"/>
      <c r="D117" s="214"/>
      <c r="E117" s="214"/>
      <c r="F117" s="214"/>
      <c r="G117" s="214"/>
      <c r="H117" s="20">
        <f>I117/$I$126</f>
        <v>0</v>
      </c>
      <c r="I117" s="72"/>
    </row>
    <row r="118" spans="1:18" ht="15" customHeight="1" x14ac:dyDescent="0.3">
      <c r="A118" s="215" t="s">
        <v>112</v>
      </c>
      <c r="B118" s="215"/>
      <c r="C118" s="215"/>
      <c r="D118" s="215"/>
      <c r="E118" s="215"/>
      <c r="F118" s="215"/>
      <c r="G118" s="215"/>
      <c r="H118" s="109">
        <f>H116+H117</f>
        <v>0</v>
      </c>
      <c r="I118" s="23">
        <f>ROUND(SUM(I116:I117),2)</f>
        <v>0</v>
      </c>
      <c r="K118" s="173" t="s">
        <v>227</v>
      </c>
      <c r="L118" s="174"/>
      <c r="M118" s="174"/>
      <c r="N118" s="174"/>
      <c r="O118" s="174"/>
      <c r="P118" s="174"/>
      <c r="Q118" s="174"/>
      <c r="R118" s="175"/>
    </row>
    <row r="119" spans="1:18" ht="5.0999999999999996" customHeight="1" x14ac:dyDescent="0.3">
      <c r="K119" s="176"/>
      <c r="L119" s="177"/>
      <c r="M119" s="177"/>
      <c r="N119" s="177"/>
      <c r="O119" s="177"/>
      <c r="P119" s="177"/>
      <c r="Q119" s="177"/>
      <c r="R119" s="178"/>
    </row>
    <row r="120" spans="1:18" ht="33.75" customHeight="1" x14ac:dyDescent="0.3">
      <c r="A120" s="19" t="s">
        <v>55</v>
      </c>
      <c r="B120" s="213" t="s">
        <v>226</v>
      </c>
      <c r="C120" s="213"/>
      <c r="D120" s="213"/>
      <c r="E120" s="213"/>
      <c r="F120" s="213"/>
      <c r="G120" s="213"/>
      <c r="H120" s="19" t="s">
        <v>32</v>
      </c>
      <c r="I120" s="19" t="s">
        <v>33</v>
      </c>
      <c r="K120" s="179"/>
      <c r="L120" s="180"/>
      <c r="M120" s="180"/>
      <c r="N120" s="180"/>
      <c r="O120" s="180"/>
      <c r="P120" s="180"/>
      <c r="Q120" s="180"/>
      <c r="R120" s="181"/>
    </row>
    <row r="121" spans="1:18" ht="15" customHeight="1" x14ac:dyDescent="0.3">
      <c r="A121" s="15">
        <v>1</v>
      </c>
      <c r="B121" s="214" t="s">
        <v>113</v>
      </c>
      <c r="C121" s="214"/>
      <c r="D121" s="214"/>
      <c r="E121" s="214"/>
      <c r="F121" s="214"/>
      <c r="G121" s="214"/>
      <c r="H121" s="20">
        <f>I121/I126</f>
        <v>0</v>
      </c>
      <c r="I121" s="72"/>
    </row>
    <row r="122" spans="1:18" ht="15" customHeight="1" x14ac:dyDescent="0.3">
      <c r="A122" s="215" t="s">
        <v>114</v>
      </c>
      <c r="B122" s="215"/>
      <c r="C122" s="215"/>
      <c r="D122" s="215"/>
      <c r="E122" s="215"/>
      <c r="F122" s="215"/>
      <c r="G122" s="215"/>
      <c r="H122" s="109">
        <f>H121</f>
        <v>0</v>
      </c>
      <c r="I122" s="23">
        <f>ROUND(SUM(I121),2)</f>
        <v>0</v>
      </c>
      <c r="J122" s="109">
        <f>H118+H122</f>
        <v>0</v>
      </c>
      <c r="K122" s="30"/>
      <c r="L122" s="8"/>
    </row>
    <row r="123" spans="1:18" ht="5.0999999999999996" customHeight="1" x14ac:dyDescent="0.3">
      <c r="A123" s="25"/>
      <c r="B123" s="25"/>
      <c r="C123" s="25"/>
      <c r="D123" s="25"/>
      <c r="E123" s="25"/>
      <c r="F123" s="25"/>
      <c r="G123" s="25"/>
      <c r="H123" s="31"/>
      <c r="I123" s="32"/>
    </row>
    <row r="124" spans="1:18" ht="39" customHeight="1" x14ac:dyDescent="0.3">
      <c r="A124" s="185" t="s">
        <v>214</v>
      </c>
      <c r="B124" s="186"/>
      <c r="C124" s="186"/>
      <c r="D124" s="186"/>
      <c r="E124" s="186"/>
      <c r="F124" s="187"/>
      <c r="G124" s="108">
        <v>0.18</v>
      </c>
      <c r="H124" s="50" t="s">
        <v>101</v>
      </c>
      <c r="I124" s="51">
        <f>I81</f>
        <v>140.8401818181818</v>
      </c>
      <c r="L124" s="8"/>
    </row>
    <row r="125" spans="1:18" s="54" customFormat="1" ht="16.5" customHeight="1" x14ac:dyDescent="0.3">
      <c r="A125" s="230" t="s">
        <v>102</v>
      </c>
      <c r="B125" s="230"/>
      <c r="C125" s="50" t="s">
        <v>103</v>
      </c>
      <c r="D125" s="50" t="s">
        <v>104</v>
      </c>
      <c r="E125" s="50" t="s">
        <v>105</v>
      </c>
      <c r="F125" s="50" t="s">
        <v>106</v>
      </c>
      <c r="G125" s="50" t="s">
        <v>107</v>
      </c>
      <c r="H125" s="50" t="s">
        <v>108</v>
      </c>
      <c r="I125" s="52" t="s">
        <v>109</v>
      </c>
      <c r="J125" s="53"/>
      <c r="L125" s="53"/>
    </row>
    <row r="126" spans="1:18" ht="16.5" customHeight="1" x14ac:dyDescent="0.3">
      <c r="A126" s="231">
        <f>I37</f>
        <v>1123.73</v>
      </c>
      <c r="B126" s="231"/>
      <c r="C126" s="55">
        <f>I48</f>
        <v>379.82</v>
      </c>
      <c r="D126" s="55">
        <f>I59</f>
        <v>268.37</v>
      </c>
      <c r="E126" s="55">
        <f>I69</f>
        <v>37.85</v>
      </c>
      <c r="F126" s="55">
        <f>I74</f>
        <v>90.71</v>
      </c>
      <c r="G126" s="55">
        <f>I85</f>
        <v>437.19</v>
      </c>
      <c r="H126" s="55">
        <f>A126+C126+D126+E126+F126+G126</f>
        <v>2337.67</v>
      </c>
      <c r="I126" s="55">
        <f>H126-I124</f>
        <v>2196.8298181818182</v>
      </c>
      <c r="J126" s="30"/>
      <c r="L126" s="8"/>
    </row>
    <row r="127" spans="1:18" ht="5.0999999999999996" customHeight="1" x14ac:dyDescent="0.3"/>
    <row r="128" spans="1:18" ht="12" customHeight="1" x14ac:dyDescent="0.3">
      <c r="A128" s="227" t="s">
        <v>115</v>
      </c>
      <c r="B128" s="227"/>
      <c r="C128" s="227"/>
      <c r="D128" s="227"/>
      <c r="E128" s="227"/>
      <c r="F128" s="227"/>
      <c r="G128" s="227"/>
      <c r="H128" s="43">
        <f>H108+H118+H122</f>
        <v>0</v>
      </c>
      <c r="I128" s="44">
        <f>ROUND(SUM(I108+I118+I122),2)</f>
        <v>0</v>
      </c>
    </row>
    <row r="129" spans="1:10" ht="5.0999999999999996" customHeight="1" x14ac:dyDescent="0.3"/>
    <row r="130" spans="1:10" ht="11.25" customHeight="1" x14ac:dyDescent="0.3">
      <c r="A130" s="212" t="s">
        <v>116</v>
      </c>
      <c r="B130" s="212"/>
      <c r="C130" s="212"/>
      <c r="D130" s="212"/>
      <c r="E130" s="212"/>
      <c r="F130" s="212"/>
      <c r="G130" s="212"/>
      <c r="H130" s="212"/>
      <c r="I130" s="212"/>
    </row>
    <row r="131" spans="1:10" ht="33.75" customHeight="1" x14ac:dyDescent="0.3">
      <c r="A131" s="19" t="s">
        <v>30</v>
      </c>
      <c r="B131" s="213" t="s">
        <v>117</v>
      </c>
      <c r="C131" s="213"/>
      <c r="D131" s="213"/>
      <c r="E131" s="213"/>
      <c r="F131" s="213"/>
      <c r="G131" s="213"/>
      <c r="H131" s="19" t="s">
        <v>32</v>
      </c>
      <c r="I131" s="19" t="s">
        <v>33</v>
      </c>
    </row>
    <row r="132" spans="1:10" ht="15" customHeight="1" x14ac:dyDescent="0.3">
      <c r="A132" s="15">
        <v>1</v>
      </c>
      <c r="B132" s="214" t="s">
        <v>118</v>
      </c>
      <c r="C132" s="214"/>
      <c r="D132" s="214"/>
      <c r="E132" s="214"/>
      <c r="F132" s="214"/>
      <c r="G132" s="214"/>
      <c r="H132" s="20">
        <f>I132/$I$99</f>
        <v>6.8892421833598302E-3</v>
      </c>
      <c r="I132" s="21">
        <f>($D$142/$E$144)*H142</f>
        <v>16.104774774774775</v>
      </c>
    </row>
    <row r="133" spans="1:10" ht="15" customHeight="1" x14ac:dyDescent="0.3">
      <c r="A133" s="15">
        <v>2</v>
      </c>
      <c r="B133" s="214" t="s">
        <v>119</v>
      </c>
      <c r="C133" s="214"/>
      <c r="D133" s="214"/>
      <c r="E133" s="214"/>
      <c r="F133" s="214"/>
      <c r="G133" s="214"/>
      <c r="H133" s="20">
        <f>I133/$I$99</f>
        <v>3.1796502384737677E-2</v>
      </c>
      <c r="I133" s="21">
        <f>($D$142/$E$144)*H143</f>
        <v>74.329729729729721</v>
      </c>
    </row>
    <row r="134" spans="1:10" ht="15" customHeight="1" x14ac:dyDescent="0.3">
      <c r="A134" s="15">
        <v>3</v>
      </c>
      <c r="B134" s="214" t="s">
        <v>12</v>
      </c>
      <c r="C134" s="214"/>
      <c r="D134" s="214"/>
      <c r="E134" s="214"/>
      <c r="F134" s="214"/>
      <c r="G134" s="214"/>
      <c r="H134" s="20">
        <f>I134/$I$99</f>
        <v>2.1197668256491786E-2</v>
      </c>
      <c r="I134" s="21">
        <f>($D$142/$E$144)*H144</f>
        <v>49.553153153153154</v>
      </c>
    </row>
    <row r="135" spans="1:10" ht="15" customHeight="1" x14ac:dyDescent="0.3">
      <c r="A135" s="15">
        <v>4</v>
      </c>
      <c r="B135" s="224" t="s">
        <v>182</v>
      </c>
      <c r="C135" s="224"/>
      <c r="D135" s="224"/>
      <c r="E135" s="224"/>
      <c r="F135" s="224"/>
      <c r="G135" s="224"/>
      <c r="H135" s="20">
        <f>I135/$I$99</f>
        <v>0</v>
      </c>
      <c r="I135" s="21">
        <f>($D$142/$E$145)*I145</f>
        <v>0</v>
      </c>
    </row>
    <row r="136" spans="1:10" ht="15" customHeight="1" x14ac:dyDescent="0.3">
      <c r="A136" s="15">
        <v>5</v>
      </c>
      <c r="B136" s="214" t="s">
        <v>120</v>
      </c>
      <c r="C136" s="214"/>
      <c r="D136" s="214"/>
      <c r="E136" s="214"/>
      <c r="F136" s="214"/>
      <c r="G136" s="214"/>
      <c r="H136" s="20">
        <f>I136/$I$99</f>
        <v>0</v>
      </c>
      <c r="I136" s="21">
        <f>($D$142/$E$143)*G146</f>
        <v>0</v>
      </c>
    </row>
    <row r="137" spans="1:10" ht="15" customHeight="1" x14ac:dyDescent="0.3">
      <c r="A137" s="215" t="s">
        <v>121</v>
      </c>
      <c r="B137" s="215"/>
      <c r="C137" s="215"/>
      <c r="D137" s="215"/>
      <c r="E137" s="215"/>
      <c r="F137" s="215"/>
      <c r="G137" s="215"/>
      <c r="H137" s="22">
        <f>H132+H133+H134+H135+H136</f>
        <v>5.9883412824589297E-2</v>
      </c>
      <c r="I137" s="23">
        <f>ROUND(SUM(I132:I136),2)</f>
        <v>139.99</v>
      </c>
    </row>
    <row r="138" spans="1:10" ht="11.25" customHeight="1" x14ac:dyDescent="0.3">
      <c r="A138" s="74" t="s">
        <v>183</v>
      </c>
      <c r="B138" s="216" t="s">
        <v>123</v>
      </c>
      <c r="C138" s="216"/>
      <c r="D138" s="216"/>
      <c r="E138" s="216"/>
      <c r="F138" s="216"/>
      <c r="G138" s="216"/>
      <c r="H138" s="216"/>
      <c r="I138" s="216"/>
    </row>
    <row r="139" spans="1:10" ht="18.75" customHeight="1" x14ac:dyDescent="0.3">
      <c r="A139" s="74" t="s">
        <v>122</v>
      </c>
      <c r="B139" s="184" t="s">
        <v>184</v>
      </c>
      <c r="C139" s="184"/>
      <c r="D139" s="184"/>
      <c r="E139" s="184"/>
      <c r="F139" s="184"/>
      <c r="G139" s="184"/>
      <c r="H139" s="184"/>
      <c r="I139" s="184"/>
    </row>
    <row r="140" spans="1:10" ht="13.5" customHeight="1" x14ac:dyDescent="0.3">
      <c r="A140" s="246" t="s">
        <v>125</v>
      </c>
      <c r="B140" s="246"/>
      <c r="C140" s="246"/>
      <c r="D140" s="246"/>
      <c r="E140" s="246"/>
      <c r="F140" s="246"/>
      <c r="G140" s="246"/>
      <c r="H140" s="246"/>
      <c r="I140" s="246"/>
    </row>
    <row r="141" spans="1:10" ht="25.5" customHeight="1" x14ac:dyDescent="0.3">
      <c r="A141" s="211" t="s">
        <v>126</v>
      </c>
      <c r="B141" s="211"/>
      <c r="C141" s="15" t="s">
        <v>127</v>
      </c>
      <c r="D141" s="208" t="s">
        <v>128</v>
      </c>
      <c r="E141" s="208"/>
      <c r="F141" s="15" t="s">
        <v>129</v>
      </c>
      <c r="G141" s="75" t="s">
        <v>186</v>
      </c>
      <c r="H141" s="163" t="s">
        <v>130</v>
      </c>
      <c r="I141" s="75" t="s">
        <v>185</v>
      </c>
    </row>
    <row r="142" spans="1:10" ht="13.5" customHeight="1" x14ac:dyDescent="0.3">
      <c r="A142" s="228">
        <f>I99</f>
        <v>2337.67</v>
      </c>
      <c r="B142" s="228"/>
      <c r="C142" s="21">
        <f>I128</f>
        <v>0</v>
      </c>
      <c r="D142" s="229">
        <f>A142+C142</f>
        <v>2337.67</v>
      </c>
      <c r="E142" s="229"/>
      <c r="F142" s="15" t="str">
        <f>B132</f>
        <v>PIS</v>
      </c>
      <c r="G142" s="39">
        <v>0</v>
      </c>
      <c r="H142" s="164">
        <v>6.4999999999999997E-3</v>
      </c>
      <c r="I142" s="77" t="s">
        <v>6</v>
      </c>
      <c r="J142" s="30"/>
    </row>
    <row r="143" spans="1:10" ht="13.5" customHeight="1" x14ac:dyDescent="0.3">
      <c r="A143" s="247" t="s">
        <v>131</v>
      </c>
      <c r="B143" s="247"/>
      <c r="C143" s="158">
        <v>1</v>
      </c>
      <c r="D143" s="159">
        <f>G147</f>
        <v>0</v>
      </c>
      <c r="E143" s="160">
        <f>C143-D143</f>
        <v>1</v>
      </c>
      <c r="F143" s="15" t="str">
        <f>B133</f>
        <v>COFINS</v>
      </c>
      <c r="G143" s="39">
        <v>0</v>
      </c>
      <c r="H143" s="164">
        <v>0.03</v>
      </c>
      <c r="I143" s="77" t="s">
        <v>6</v>
      </c>
    </row>
    <row r="144" spans="1:10" ht="13.5" customHeight="1" x14ac:dyDescent="0.3">
      <c r="A144" s="248" t="s">
        <v>132</v>
      </c>
      <c r="B144" s="248"/>
      <c r="C144" s="73">
        <v>1</v>
      </c>
      <c r="D144" s="161">
        <f>H147</f>
        <v>5.6499999999999995E-2</v>
      </c>
      <c r="E144" s="162">
        <f>C144-D144</f>
        <v>0.94350000000000001</v>
      </c>
      <c r="F144" s="15" t="str">
        <f>B134</f>
        <v>ISS</v>
      </c>
      <c r="G144" s="39">
        <v>0</v>
      </c>
      <c r="H144" s="164">
        <v>0.02</v>
      </c>
      <c r="I144" s="77" t="s">
        <v>6</v>
      </c>
    </row>
    <row r="145" spans="1:10" ht="13.5" customHeight="1" x14ac:dyDescent="0.3">
      <c r="A145" s="249" t="s">
        <v>187</v>
      </c>
      <c r="B145" s="249"/>
      <c r="C145" s="15">
        <v>1</v>
      </c>
      <c r="D145" s="79">
        <f>I147</f>
        <v>0</v>
      </c>
      <c r="E145" s="56">
        <f>C145-D145</f>
        <v>1</v>
      </c>
      <c r="F145" s="15" t="s">
        <v>133</v>
      </c>
      <c r="G145" s="39"/>
      <c r="H145" s="164"/>
      <c r="I145" s="76">
        <v>0</v>
      </c>
    </row>
    <row r="146" spans="1:10" ht="13.5" customHeight="1" x14ac:dyDescent="0.3">
      <c r="A146" s="244" t="s">
        <v>134</v>
      </c>
      <c r="B146" s="245"/>
      <c r="C146" s="245"/>
      <c r="D146" s="245"/>
      <c r="E146" s="245"/>
      <c r="F146" s="2" t="s">
        <v>135</v>
      </c>
      <c r="G146" s="39">
        <v>0</v>
      </c>
      <c r="H146" s="164">
        <v>0</v>
      </c>
      <c r="I146" s="76">
        <v>0</v>
      </c>
    </row>
    <row r="147" spans="1:10" ht="18" customHeight="1" x14ac:dyDescent="0.3">
      <c r="A147" s="244"/>
      <c r="B147" s="245"/>
      <c r="C147" s="245"/>
      <c r="D147" s="245"/>
      <c r="E147" s="245"/>
      <c r="F147" s="6" t="s">
        <v>136</v>
      </c>
      <c r="G147" s="157">
        <f>SUM(G142:G146)</f>
        <v>0</v>
      </c>
      <c r="H147" s="165">
        <f>SUM(H142:H146)</f>
        <v>5.6499999999999995E-2</v>
      </c>
      <c r="I147" s="78">
        <f>SUM(I142:I146)</f>
        <v>0</v>
      </c>
    </row>
    <row r="148" spans="1:10" ht="18" customHeight="1" x14ac:dyDescent="0.3">
      <c r="A148" s="26" t="s">
        <v>188</v>
      </c>
      <c r="B148" s="184" t="s">
        <v>189</v>
      </c>
      <c r="C148" s="184"/>
      <c r="D148" s="184"/>
      <c r="E148" s="184"/>
      <c r="F148" s="184"/>
      <c r="G148" s="184"/>
      <c r="H148" s="184"/>
      <c r="I148" s="184"/>
    </row>
    <row r="149" spans="1:10" ht="18" customHeight="1" x14ac:dyDescent="0.3">
      <c r="A149" s="74" t="s">
        <v>124</v>
      </c>
      <c r="B149" s="184" t="s">
        <v>137</v>
      </c>
      <c r="C149" s="184"/>
      <c r="D149" s="184"/>
      <c r="E149" s="184"/>
      <c r="F149" s="184"/>
      <c r="G149" s="184"/>
      <c r="H149" s="184"/>
      <c r="I149" s="184"/>
    </row>
    <row r="150" spans="1:10" ht="5.0999999999999996" customHeight="1" x14ac:dyDescent="0.3">
      <c r="A150" s="57"/>
      <c r="B150" s="237"/>
      <c r="C150" s="237"/>
      <c r="D150" s="237"/>
      <c r="E150" s="237"/>
      <c r="F150" s="237"/>
      <c r="G150" s="237"/>
      <c r="H150" s="237"/>
      <c r="I150" s="237"/>
    </row>
    <row r="151" spans="1:10" ht="12" customHeight="1" x14ac:dyDescent="0.3">
      <c r="A151" s="227" t="s">
        <v>138</v>
      </c>
      <c r="B151" s="227"/>
      <c r="C151" s="227"/>
      <c r="D151" s="227"/>
      <c r="E151" s="227"/>
      <c r="F151" s="227"/>
      <c r="G151" s="227"/>
      <c r="H151" s="43">
        <f>H137</f>
        <v>5.9883412824589297E-2</v>
      </c>
      <c r="I151" s="44">
        <f>ROUND(SUM(I137),2)</f>
        <v>139.99</v>
      </c>
    </row>
    <row r="152" spans="1:10" ht="5.0999999999999996" customHeight="1" x14ac:dyDescent="0.3"/>
    <row r="153" spans="1:10" ht="11.25" customHeight="1" x14ac:dyDescent="0.3">
      <c r="A153" s="238" t="s">
        <v>139</v>
      </c>
      <c r="B153" s="238"/>
      <c r="C153" s="238"/>
      <c r="D153" s="238"/>
      <c r="E153" s="238"/>
      <c r="F153" s="238"/>
      <c r="G153" s="238"/>
      <c r="H153" s="238"/>
      <c r="I153" s="238"/>
    </row>
    <row r="154" spans="1:10" ht="11.25" customHeight="1" x14ac:dyDescent="0.3">
      <c r="A154" s="212" t="s">
        <v>29</v>
      </c>
      <c r="B154" s="212"/>
      <c r="C154" s="212"/>
      <c r="D154" s="212"/>
      <c r="E154" s="212"/>
      <c r="F154" s="212"/>
      <c r="G154" s="212"/>
      <c r="H154" s="212"/>
      <c r="I154" s="212"/>
    </row>
    <row r="155" spans="1:10" ht="15" customHeight="1" x14ac:dyDescent="0.3">
      <c r="A155" s="15">
        <v>1</v>
      </c>
      <c r="B155" s="214" t="s">
        <v>140</v>
      </c>
      <c r="C155" s="214"/>
      <c r="D155" s="214"/>
      <c r="E155" s="214"/>
      <c r="F155" s="214"/>
      <c r="G155" s="214"/>
      <c r="H155" s="20">
        <f>I155/$G$172</f>
        <v>0.45354487702106022</v>
      </c>
      <c r="I155" s="58">
        <f>I37</f>
        <v>1123.73</v>
      </c>
    </row>
    <row r="156" spans="1:10" ht="15" customHeight="1" x14ac:dyDescent="0.3">
      <c r="A156" s="15">
        <v>2</v>
      </c>
      <c r="B156" s="214" t="s">
        <v>141</v>
      </c>
      <c r="C156" s="214"/>
      <c r="D156" s="214"/>
      <c r="E156" s="214"/>
      <c r="F156" s="214"/>
      <c r="G156" s="214"/>
      <c r="H156" s="20">
        <f>I156/$G$172</f>
        <v>0.31350144894779758</v>
      </c>
      <c r="I156" s="58">
        <f>I48+I59+I69+I74</f>
        <v>776.75000000000011</v>
      </c>
    </row>
    <row r="157" spans="1:10" ht="15" customHeight="1" x14ac:dyDescent="0.3">
      <c r="A157" s="15">
        <v>3</v>
      </c>
      <c r="B157" s="214" t="s">
        <v>142</v>
      </c>
      <c r="C157" s="214"/>
      <c r="D157" s="214"/>
      <c r="E157" s="214"/>
      <c r="F157" s="214"/>
      <c r="G157" s="214"/>
      <c r="H157" s="20">
        <f>I157/$G$172</f>
        <v>0.17645278206049256</v>
      </c>
      <c r="I157" s="58">
        <f>I85</f>
        <v>437.19</v>
      </c>
    </row>
    <row r="158" spans="1:10" s="25" customFormat="1" ht="15" customHeight="1" x14ac:dyDescent="0.3">
      <c r="A158" s="227" t="s">
        <v>143</v>
      </c>
      <c r="B158" s="227"/>
      <c r="C158" s="227"/>
      <c r="D158" s="227"/>
      <c r="E158" s="227"/>
      <c r="F158" s="227"/>
      <c r="G158" s="227"/>
      <c r="H158" s="43">
        <f>H155+H156+H157</f>
        <v>0.94349910802935033</v>
      </c>
      <c r="I158" s="44">
        <f>ROUND(SUM(I155:I157),2)</f>
        <v>2337.67</v>
      </c>
      <c r="J158" s="31"/>
    </row>
    <row r="159" spans="1:10" ht="5.0999999999999996" customHeight="1" x14ac:dyDescent="0.3"/>
    <row r="160" spans="1:10" ht="11.25" customHeight="1" x14ac:dyDescent="0.3">
      <c r="A160" s="212" t="s">
        <v>97</v>
      </c>
      <c r="B160" s="212"/>
      <c r="C160" s="212"/>
      <c r="D160" s="212"/>
      <c r="E160" s="212"/>
      <c r="F160" s="212"/>
      <c r="G160" s="212"/>
      <c r="H160" s="212"/>
      <c r="I160" s="212"/>
    </row>
    <row r="161" spans="1:11" ht="15" customHeight="1" x14ac:dyDescent="0.3">
      <c r="A161" s="15">
        <v>1</v>
      </c>
      <c r="B161" s="214" t="s">
        <v>144</v>
      </c>
      <c r="C161" s="214"/>
      <c r="D161" s="214"/>
      <c r="E161" s="214"/>
      <c r="F161" s="214"/>
      <c r="G161" s="214"/>
      <c r="H161" s="20">
        <f>I161/$G$172</f>
        <v>0</v>
      </c>
      <c r="I161" s="21">
        <f>I108</f>
        <v>0</v>
      </c>
    </row>
    <row r="162" spans="1:11" ht="15" customHeight="1" x14ac:dyDescent="0.3">
      <c r="A162" s="15">
        <v>2</v>
      </c>
      <c r="B162" s="214" t="s">
        <v>145</v>
      </c>
      <c r="C162" s="214"/>
      <c r="D162" s="214"/>
      <c r="E162" s="214"/>
      <c r="F162" s="214"/>
      <c r="G162" s="214"/>
      <c r="H162" s="20">
        <f>I162/$G$172</f>
        <v>0</v>
      </c>
      <c r="I162" s="21">
        <f>I118</f>
        <v>0</v>
      </c>
    </row>
    <row r="163" spans="1:11" ht="15" customHeight="1" x14ac:dyDescent="0.3">
      <c r="A163" s="15">
        <v>3</v>
      </c>
      <c r="B163" s="214" t="s">
        <v>146</v>
      </c>
      <c r="C163" s="214"/>
      <c r="D163" s="214"/>
      <c r="E163" s="214"/>
      <c r="F163" s="214"/>
      <c r="G163" s="214"/>
      <c r="H163" s="20">
        <f>I163/$G$172</f>
        <v>0</v>
      </c>
      <c r="I163" s="21">
        <f>I122</f>
        <v>0</v>
      </c>
    </row>
    <row r="164" spans="1:11" ht="15" customHeight="1" x14ac:dyDescent="0.3">
      <c r="A164" s="227" t="s">
        <v>147</v>
      </c>
      <c r="B164" s="227"/>
      <c r="C164" s="227"/>
      <c r="D164" s="227"/>
      <c r="E164" s="227"/>
      <c r="F164" s="227"/>
      <c r="G164" s="227"/>
      <c r="H164" s="43">
        <f>H161+H162+H163</f>
        <v>0</v>
      </c>
      <c r="I164" s="44">
        <f>ROUND(SUM(I161+I162+I163),2)</f>
        <v>0</v>
      </c>
    </row>
    <row r="165" spans="1:11" ht="5.0999999999999996" customHeight="1" x14ac:dyDescent="0.3"/>
    <row r="166" spans="1:11" ht="11.25" customHeight="1" x14ac:dyDescent="0.3">
      <c r="A166" s="212" t="s">
        <v>116</v>
      </c>
      <c r="B166" s="212"/>
      <c r="C166" s="212"/>
      <c r="D166" s="212"/>
      <c r="E166" s="212"/>
      <c r="F166" s="212"/>
      <c r="G166" s="212"/>
      <c r="H166" s="212"/>
      <c r="I166" s="212"/>
    </row>
    <row r="167" spans="1:11" ht="15" customHeight="1" x14ac:dyDescent="0.3">
      <c r="A167" s="15">
        <v>1</v>
      </c>
      <c r="B167" s="214" t="s">
        <v>148</v>
      </c>
      <c r="C167" s="214"/>
      <c r="D167" s="214"/>
      <c r="E167" s="214"/>
      <c r="F167" s="214"/>
      <c r="G167" s="214"/>
      <c r="H167" s="20">
        <f>I167/$G$172</f>
        <v>5.6500891970649732E-2</v>
      </c>
      <c r="I167" s="21">
        <f>I137</f>
        <v>139.99</v>
      </c>
    </row>
    <row r="168" spans="1:11" ht="15" customHeight="1" x14ac:dyDescent="0.3">
      <c r="A168" s="227" t="s">
        <v>149</v>
      </c>
      <c r="B168" s="227"/>
      <c r="C168" s="227"/>
      <c r="D168" s="227"/>
      <c r="E168" s="227"/>
      <c r="F168" s="227"/>
      <c r="G168" s="227"/>
      <c r="H168" s="43">
        <f>H167</f>
        <v>5.6500891970649732E-2</v>
      </c>
      <c r="I168" s="44">
        <f>ROUND(SUM(I137),2)</f>
        <v>139.99</v>
      </c>
      <c r="K168" s="37"/>
    </row>
    <row r="169" spans="1:11" ht="5.0999999999999996" customHeight="1" x14ac:dyDescent="0.3"/>
    <row r="170" spans="1:11" ht="11.25" customHeight="1" x14ac:dyDescent="0.3">
      <c r="A170" s="243" t="s">
        <v>139</v>
      </c>
      <c r="B170" s="243"/>
      <c r="C170" s="243"/>
      <c r="D170" s="243"/>
      <c r="E170" s="243"/>
      <c r="F170" s="243"/>
      <c r="G170" s="243"/>
      <c r="H170" s="243"/>
      <c r="I170" s="243"/>
    </row>
    <row r="171" spans="1:11" ht="45" customHeight="1" x14ac:dyDescent="0.3">
      <c r="A171" s="240" t="s">
        <v>150</v>
      </c>
      <c r="B171" s="240"/>
      <c r="C171" s="240"/>
      <c r="D171" s="240"/>
      <c r="E171" s="240"/>
      <c r="F171" s="240"/>
      <c r="G171" s="59" t="s">
        <v>151</v>
      </c>
      <c r="H171" s="59" t="s">
        <v>152</v>
      </c>
      <c r="I171" s="59" t="s">
        <v>153</v>
      </c>
    </row>
    <row r="172" spans="1:11" ht="11.25" customHeight="1" x14ac:dyDescent="0.3">
      <c r="A172" s="241" t="str">
        <f>D5</f>
        <v>Servente de Limpeza</v>
      </c>
      <c r="B172" s="241"/>
      <c r="C172" s="241"/>
      <c r="D172" s="241"/>
      <c r="E172" s="241"/>
      <c r="F172" s="241"/>
      <c r="G172" s="60">
        <f>I158+I164+I168</f>
        <v>2477.66</v>
      </c>
      <c r="H172" s="59">
        <f>IF(D6="12x36",2,1)</f>
        <v>1</v>
      </c>
      <c r="I172" s="60">
        <f>G172*H172</f>
        <v>2477.66</v>
      </c>
    </row>
    <row r="173" spans="1:11" s="25" customFormat="1" ht="12" customHeight="1" x14ac:dyDescent="0.3">
      <c r="A173" s="242" t="s">
        <v>154</v>
      </c>
      <c r="B173" s="242"/>
      <c r="C173" s="242"/>
      <c r="D173" s="242"/>
      <c r="E173" s="242"/>
      <c r="F173" s="242"/>
      <c r="G173" s="242"/>
      <c r="H173" s="242"/>
      <c r="I173" s="61">
        <f>I172</f>
        <v>2477.66</v>
      </c>
      <c r="J173" s="31"/>
    </row>
    <row r="174" spans="1:11" s="25" customFormat="1" ht="12" customHeight="1" x14ac:dyDescent="0.3">
      <c r="I174" s="32"/>
      <c r="J174" s="31"/>
    </row>
    <row r="175" spans="1:11" x14ac:dyDescent="0.3">
      <c r="G175" s="70" t="s">
        <v>173</v>
      </c>
      <c r="H175" s="70" t="s">
        <v>174</v>
      </c>
      <c r="I175" s="70" t="s">
        <v>172</v>
      </c>
    </row>
    <row r="176" spans="1:11" x14ac:dyDescent="0.3">
      <c r="A176" s="232" t="s">
        <v>172</v>
      </c>
      <c r="B176" s="232"/>
      <c r="C176" s="232"/>
      <c r="D176" s="232"/>
      <c r="E176" s="232"/>
      <c r="F176" s="232"/>
      <c r="G176" s="60">
        <f>G172</f>
        <v>2477.66</v>
      </c>
      <c r="H176" s="59">
        <v>84</v>
      </c>
      <c r="I176" s="60">
        <f>G176/H176</f>
        <v>29.495952380952378</v>
      </c>
    </row>
  </sheetData>
  <mergeCells count="168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3"/>
    <mergeCell ref="G11:G13"/>
    <mergeCell ref="D6:F6"/>
    <mergeCell ref="A7:C7"/>
    <mergeCell ref="D7:F7"/>
    <mergeCell ref="G7:H8"/>
    <mergeCell ref="A22:F22"/>
    <mergeCell ref="A23:F23"/>
    <mergeCell ref="A24:F25"/>
    <mergeCell ref="A26:F26"/>
    <mergeCell ref="A28:I28"/>
    <mergeCell ref="B29:G29"/>
    <mergeCell ref="A14:F16"/>
    <mergeCell ref="G14:G16"/>
    <mergeCell ref="A17:F19"/>
    <mergeCell ref="G17:G19"/>
    <mergeCell ref="A20:F20"/>
    <mergeCell ref="A21:F21"/>
    <mergeCell ref="B35:G35"/>
    <mergeCell ref="B36:G36"/>
    <mergeCell ref="A37:G37"/>
    <mergeCell ref="B39:G39"/>
    <mergeCell ref="B40:G40"/>
    <mergeCell ref="B41:G41"/>
    <mergeCell ref="B30:G30"/>
    <mergeCell ref="B31:G31"/>
    <mergeCell ref="L31:P33"/>
    <mergeCell ref="B32:G32"/>
    <mergeCell ref="B33:G33"/>
    <mergeCell ref="B34:G34"/>
    <mergeCell ref="A48:G48"/>
    <mergeCell ref="A49:I49"/>
    <mergeCell ref="A50:I50"/>
    <mergeCell ref="B51:G51"/>
    <mergeCell ref="B52:G52"/>
    <mergeCell ref="B53:G53"/>
    <mergeCell ref="B42:G42"/>
    <mergeCell ref="B43:G43"/>
    <mergeCell ref="B44:G44"/>
    <mergeCell ref="B45:G45"/>
    <mergeCell ref="B46:G46"/>
    <mergeCell ref="B47:G47"/>
    <mergeCell ref="B60:I60"/>
    <mergeCell ref="B61:I61"/>
    <mergeCell ref="B62:G62"/>
    <mergeCell ref="B63:G63"/>
    <mergeCell ref="B64:G64"/>
    <mergeCell ref="B65:G65"/>
    <mergeCell ref="B54:G54"/>
    <mergeCell ref="B55:G55"/>
    <mergeCell ref="B56:G56"/>
    <mergeCell ref="B57:G57"/>
    <mergeCell ref="B58:G58"/>
    <mergeCell ref="A59:G59"/>
    <mergeCell ref="B73:G73"/>
    <mergeCell ref="A74:G74"/>
    <mergeCell ref="A76:G76"/>
    <mergeCell ref="B78:G78"/>
    <mergeCell ref="B79:G79"/>
    <mergeCell ref="B80:G80"/>
    <mergeCell ref="B66:G66"/>
    <mergeCell ref="B67:G67"/>
    <mergeCell ref="B68:G68"/>
    <mergeCell ref="A69:G69"/>
    <mergeCell ref="B71:G71"/>
    <mergeCell ref="B72:G72"/>
    <mergeCell ref="A87:I87"/>
    <mergeCell ref="A88:B88"/>
    <mergeCell ref="A89:B89"/>
    <mergeCell ref="A91:I91"/>
    <mergeCell ref="A92:B92"/>
    <mergeCell ref="A93:B93"/>
    <mergeCell ref="B81:G81"/>
    <mergeCell ref="B82:G82"/>
    <mergeCell ref="B83:G83"/>
    <mergeCell ref="B84:G84"/>
    <mergeCell ref="A85:G85"/>
    <mergeCell ref="B86:G86"/>
    <mergeCell ref="B103:G103"/>
    <mergeCell ref="B104:G104"/>
    <mergeCell ref="B107:G107"/>
    <mergeCell ref="A108:G108"/>
    <mergeCell ref="B109:I109"/>
    <mergeCell ref="A95:I95"/>
    <mergeCell ref="A96:B96"/>
    <mergeCell ref="A97:B97"/>
    <mergeCell ref="A99:G99"/>
    <mergeCell ref="A101:I101"/>
    <mergeCell ref="B102:G102"/>
    <mergeCell ref="B105:G105"/>
    <mergeCell ref="B106:G106"/>
    <mergeCell ref="B117:G117"/>
    <mergeCell ref="A118:G118"/>
    <mergeCell ref="B120:G120"/>
    <mergeCell ref="B121:G121"/>
    <mergeCell ref="A122:G122"/>
    <mergeCell ref="A124:F124"/>
    <mergeCell ref="A111:F111"/>
    <mergeCell ref="A112:B112"/>
    <mergeCell ref="A113:B113"/>
    <mergeCell ref="B114:I114"/>
    <mergeCell ref="B115:G115"/>
    <mergeCell ref="B116:G116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A143:B143"/>
    <mergeCell ref="A144:B144"/>
    <mergeCell ref="A145:B145"/>
    <mergeCell ref="A146:A147"/>
    <mergeCell ref="B146:E147"/>
    <mergeCell ref="B148:I148"/>
    <mergeCell ref="B139:I139"/>
    <mergeCell ref="A140:I140"/>
    <mergeCell ref="A141:B141"/>
    <mergeCell ref="D141:E141"/>
    <mergeCell ref="A142:B142"/>
    <mergeCell ref="D142:E142"/>
    <mergeCell ref="K118:R120"/>
    <mergeCell ref="K104:M104"/>
    <mergeCell ref="A171:F171"/>
    <mergeCell ref="A172:F172"/>
    <mergeCell ref="A173:H173"/>
    <mergeCell ref="A176:F176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7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03133-6CC7-4BC3-A432-E9F1DC995F68}">
  <sheetPr>
    <tabColor rgb="FF00B050"/>
    <pageSetUpPr fitToPage="1"/>
  </sheetPr>
  <dimension ref="A1:I75"/>
  <sheetViews>
    <sheetView workbookViewId="0">
      <selection sqref="A1:G1"/>
    </sheetView>
  </sheetViews>
  <sheetFormatPr defaultColWidth="9.109375" defaultRowHeight="15.6" x14ac:dyDescent="0.3"/>
  <cols>
    <col min="1" max="1" width="9.109375" style="65"/>
    <col min="2" max="2" width="32.44140625" style="65" customWidth="1"/>
    <col min="3" max="3" width="10.5546875" style="65" customWidth="1"/>
    <col min="4" max="4" width="8.6640625" style="65" customWidth="1"/>
    <col min="5" max="5" width="11.6640625" style="65" customWidth="1"/>
    <col min="6" max="6" width="12.5546875" style="65" customWidth="1"/>
    <col min="7" max="7" width="10.88671875" style="65" customWidth="1"/>
    <col min="8" max="8" width="5.6640625" style="92" customWidth="1"/>
    <col min="9" max="9" width="9.109375" style="92"/>
    <col min="10" max="16384" width="9.109375" style="65"/>
  </cols>
  <sheetData>
    <row r="1" spans="1:9" s="68" customFormat="1" ht="15" customHeight="1" x14ac:dyDescent="0.3">
      <c r="A1" s="251" t="s">
        <v>206</v>
      </c>
      <c r="B1" s="252"/>
      <c r="C1" s="252"/>
      <c r="D1" s="252"/>
      <c r="E1" s="252"/>
      <c r="F1" s="252"/>
      <c r="G1" s="253"/>
      <c r="H1" s="93"/>
      <c r="I1" s="93"/>
    </row>
    <row r="2" spans="1:9" s="68" customFormat="1" ht="41.4" x14ac:dyDescent="0.3">
      <c r="A2" s="91" t="s">
        <v>205</v>
      </c>
      <c r="B2" s="91" t="s">
        <v>166</v>
      </c>
      <c r="C2" s="91" t="s">
        <v>168</v>
      </c>
      <c r="D2" s="91" t="s">
        <v>167</v>
      </c>
      <c r="E2" s="91" t="s">
        <v>169</v>
      </c>
      <c r="F2" s="91" t="s">
        <v>203</v>
      </c>
      <c r="G2" s="91" t="s">
        <v>170</v>
      </c>
      <c r="H2" s="93"/>
      <c r="I2" s="93"/>
    </row>
    <row r="3" spans="1:9" s="68" customFormat="1" ht="13.8" x14ac:dyDescent="0.3">
      <c r="A3" s="113">
        <v>1</v>
      </c>
      <c r="B3" s="114" t="s">
        <v>279</v>
      </c>
      <c r="C3" s="113" t="s">
        <v>168</v>
      </c>
      <c r="D3" s="113">
        <v>2</v>
      </c>
      <c r="E3" s="115"/>
      <c r="F3" s="116">
        <v>12</v>
      </c>
      <c r="G3" s="117">
        <f t="shared" ref="G3:G8" si="0">(E3*D3)/F3</f>
        <v>0</v>
      </c>
      <c r="H3" s="93"/>
      <c r="I3" s="93"/>
    </row>
    <row r="4" spans="1:9" s="68" customFormat="1" ht="13.8" x14ac:dyDescent="0.3">
      <c r="A4" s="113">
        <v>2</v>
      </c>
      <c r="B4" s="114" t="s">
        <v>221</v>
      </c>
      <c r="C4" s="113" t="s">
        <v>168</v>
      </c>
      <c r="D4" s="113">
        <v>2</v>
      </c>
      <c r="E4" s="115"/>
      <c r="F4" s="116">
        <v>12</v>
      </c>
      <c r="G4" s="117">
        <f t="shared" si="0"/>
        <v>0</v>
      </c>
      <c r="H4" s="93"/>
      <c r="I4" s="93"/>
    </row>
    <row r="5" spans="1:9" s="68" customFormat="1" ht="13.8" x14ac:dyDescent="0.3">
      <c r="A5" s="113">
        <v>3</v>
      </c>
      <c r="B5" s="114" t="s">
        <v>212</v>
      </c>
      <c r="C5" s="113" t="s">
        <v>168</v>
      </c>
      <c r="D5" s="113">
        <v>2</v>
      </c>
      <c r="E5" s="115"/>
      <c r="F5" s="116">
        <v>12</v>
      </c>
      <c r="G5" s="117">
        <f t="shared" si="0"/>
        <v>0</v>
      </c>
      <c r="H5" s="93"/>
      <c r="I5" s="93"/>
    </row>
    <row r="6" spans="1:9" s="68" customFormat="1" ht="13.8" x14ac:dyDescent="0.3">
      <c r="A6" s="113">
        <v>4</v>
      </c>
      <c r="B6" s="114" t="s">
        <v>286</v>
      </c>
      <c r="C6" s="113" t="s">
        <v>168</v>
      </c>
      <c r="D6" s="113">
        <v>1</v>
      </c>
      <c r="E6" s="115"/>
      <c r="F6" s="116">
        <v>12</v>
      </c>
      <c r="G6" s="117">
        <f t="shared" si="0"/>
        <v>0</v>
      </c>
      <c r="H6" s="93"/>
      <c r="I6" s="93"/>
    </row>
    <row r="7" spans="1:9" s="68" customFormat="1" ht="13.8" x14ac:dyDescent="0.3">
      <c r="A7" s="113">
        <v>5</v>
      </c>
      <c r="B7" s="114" t="s">
        <v>223</v>
      </c>
      <c r="C7" s="113" t="s">
        <v>168</v>
      </c>
      <c r="D7" s="113">
        <v>1</v>
      </c>
      <c r="E7" s="115"/>
      <c r="F7" s="116">
        <v>12</v>
      </c>
      <c r="G7" s="117">
        <f t="shared" si="0"/>
        <v>0</v>
      </c>
      <c r="H7" s="93"/>
      <c r="I7" s="93"/>
    </row>
    <row r="8" spans="1:9" s="69" customFormat="1" ht="15" customHeight="1" x14ac:dyDescent="0.2">
      <c r="A8" s="113">
        <v>6</v>
      </c>
      <c r="B8" s="114" t="s">
        <v>224</v>
      </c>
      <c r="C8" s="113" t="s">
        <v>204</v>
      </c>
      <c r="D8" s="113">
        <v>6</v>
      </c>
      <c r="E8" s="115"/>
      <c r="F8" s="116">
        <v>12</v>
      </c>
      <c r="G8" s="117">
        <f t="shared" si="0"/>
        <v>0</v>
      </c>
      <c r="H8" s="94"/>
      <c r="I8" s="94"/>
    </row>
    <row r="9" spans="1:9" s="69" customFormat="1" ht="15" customHeight="1" x14ac:dyDescent="0.2">
      <c r="A9" s="254" t="s">
        <v>171</v>
      </c>
      <c r="B9" s="255"/>
      <c r="C9" s="255"/>
      <c r="D9" s="255"/>
      <c r="E9" s="255"/>
      <c r="F9" s="256"/>
      <c r="G9" s="118">
        <f>SUM(G3:G8)</f>
        <v>0</v>
      </c>
      <c r="H9" s="94"/>
      <c r="I9" s="94"/>
    </row>
    <row r="10" spans="1:9" x14ac:dyDescent="0.3">
      <c r="A10" s="92"/>
      <c r="B10" s="92"/>
      <c r="C10" s="92"/>
      <c r="D10" s="92"/>
      <c r="E10" s="92"/>
      <c r="F10" s="92"/>
      <c r="G10" s="92"/>
    </row>
    <row r="11" spans="1:9" x14ac:dyDescent="0.3">
      <c r="A11" s="251" t="s">
        <v>207</v>
      </c>
      <c r="B11" s="252"/>
      <c r="C11" s="252"/>
      <c r="D11" s="252"/>
      <c r="E11" s="252"/>
      <c r="F11" s="252"/>
      <c r="G11" s="253"/>
    </row>
    <row r="12" spans="1:9" ht="41.4" x14ac:dyDescent="0.3">
      <c r="A12" s="91" t="s">
        <v>205</v>
      </c>
      <c r="B12" s="91" t="s">
        <v>166</v>
      </c>
      <c r="C12" s="91" t="s">
        <v>168</v>
      </c>
      <c r="D12" s="91" t="s">
        <v>167</v>
      </c>
      <c r="E12" s="91" t="s">
        <v>169</v>
      </c>
      <c r="F12" s="91" t="s">
        <v>203</v>
      </c>
      <c r="G12" s="91" t="s">
        <v>170</v>
      </c>
    </row>
    <row r="13" spans="1:9" x14ac:dyDescent="0.3">
      <c r="A13" s="113">
        <v>1</v>
      </c>
      <c r="B13" s="114" t="s">
        <v>281</v>
      </c>
      <c r="C13" s="113" t="s">
        <v>168</v>
      </c>
      <c r="D13" s="113">
        <v>2</v>
      </c>
      <c r="E13" s="115"/>
      <c r="F13" s="116">
        <v>12</v>
      </c>
      <c r="G13" s="117">
        <f t="shared" ref="G13" si="1">(E13*D13)/F13</f>
        <v>0</v>
      </c>
    </row>
    <row r="14" spans="1:9" x14ac:dyDescent="0.3">
      <c r="A14" s="113">
        <v>2</v>
      </c>
      <c r="B14" s="114" t="s">
        <v>280</v>
      </c>
      <c r="C14" s="113" t="s">
        <v>204</v>
      </c>
      <c r="D14" s="113">
        <v>2</v>
      </c>
      <c r="E14" s="115"/>
      <c r="F14" s="116">
        <v>12</v>
      </c>
      <c r="G14" s="117">
        <f>(E14*D14)/F14</f>
        <v>0</v>
      </c>
    </row>
    <row r="15" spans="1:9" x14ac:dyDescent="0.3">
      <c r="A15" s="113">
        <v>3</v>
      </c>
      <c r="B15" s="114" t="s">
        <v>287</v>
      </c>
      <c r="C15" s="113" t="s">
        <v>204</v>
      </c>
      <c r="D15" s="113">
        <v>1</v>
      </c>
      <c r="E15" s="115"/>
      <c r="F15" s="116">
        <v>12</v>
      </c>
      <c r="G15" s="117">
        <f>(E15*D15)/F15</f>
        <v>0</v>
      </c>
    </row>
    <row r="16" spans="1:9" x14ac:dyDescent="0.3">
      <c r="A16" s="113">
        <v>4</v>
      </c>
      <c r="B16" s="114" t="s">
        <v>282</v>
      </c>
      <c r="C16" s="113" t="s">
        <v>204</v>
      </c>
      <c r="D16" s="113">
        <v>4</v>
      </c>
      <c r="E16" s="115"/>
      <c r="F16" s="116">
        <v>1</v>
      </c>
      <c r="G16" s="117">
        <f t="shared" ref="G16:G18" si="2">(E16*D16)/F16</f>
        <v>0</v>
      </c>
    </row>
    <row r="17" spans="1:7" x14ac:dyDescent="0.3">
      <c r="A17" s="113">
        <v>5</v>
      </c>
      <c r="B17" s="114" t="s">
        <v>213</v>
      </c>
      <c r="C17" s="113" t="s">
        <v>168</v>
      </c>
      <c r="D17" s="113">
        <v>1</v>
      </c>
      <c r="E17" s="115"/>
      <c r="F17" s="116">
        <v>12</v>
      </c>
      <c r="G17" s="117">
        <f t="shared" si="2"/>
        <v>0</v>
      </c>
    </row>
    <row r="18" spans="1:7" x14ac:dyDescent="0.3">
      <c r="A18" s="153">
        <v>6</v>
      </c>
      <c r="B18" s="114" t="s">
        <v>220</v>
      </c>
      <c r="C18" s="113" t="s">
        <v>168</v>
      </c>
      <c r="D18" s="113">
        <v>1</v>
      </c>
      <c r="E18" s="115"/>
      <c r="F18" s="116">
        <v>12</v>
      </c>
      <c r="G18" s="117">
        <f t="shared" si="2"/>
        <v>0</v>
      </c>
    </row>
    <row r="19" spans="1:7" x14ac:dyDescent="0.3">
      <c r="A19" s="254" t="s">
        <v>171</v>
      </c>
      <c r="B19" s="255"/>
      <c r="C19" s="255"/>
      <c r="D19" s="255"/>
      <c r="E19" s="255"/>
      <c r="F19" s="256"/>
      <c r="G19" s="118">
        <f>SUM(G13:G18)</f>
        <v>0</v>
      </c>
    </row>
    <row r="20" spans="1:7" x14ac:dyDescent="0.3">
      <c r="A20" s="92"/>
      <c r="B20" s="92"/>
      <c r="C20" s="92"/>
      <c r="D20" s="92"/>
      <c r="E20" s="92"/>
      <c r="F20" s="92"/>
      <c r="G20" s="92"/>
    </row>
    <row r="22" spans="1:7" ht="42.6" customHeight="1" x14ac:dyDescent="0.3">
      <c r="A22" s="250" t="s">
        <v>278</v>
      </c>
      <c r="B22" s="250"/>
      <c r="C22" s="250"/>
      <c r="D22" s="250"/>
      <c r="E22" s="250"/>
      <c r="F22" s="250"/>
      <c r="G22" s="250"/>
    </row>
    <row r="33" spans="2:3" x14ac:dyDescent="0.3">
      <c r="B33" s="66"/>
      <c r="C33" s="66"/>
    </row>
    <row r="44" spans="2:3" x14ac:dyDescent="0.3">
      <c r="B44" s="66"/>
      <c r="C44" s="66"/>
    </row>
    <row r="66" spans="2:3" x14ac:dyDescent="0.3">
      <c r="B66" s="66"/>
      <c r="C66" s="66"/>
    </row>
    <row r="75" spans="2:3" x14ac:dyDescent="0.3">
      <c r="B75" s="67"/>
      <c r="C75" s="67"/>
    </row>
  </sheetData>
  <mergeCells count="5">
    <mergeCell ref="A22:G22"/>
    <mergeCell ref="A1:G1"/>
    <mergeCell ref="A9:F9"/>
    <mergeCell ref="A11:G11"/>
    <mergeCell ref="A19:F19"/>
  </mergeCells>
  <printOptions horizontalCentered="1"/>
  <pageMargins left="0.35433070866141736" right="0.51181102362204722" top="0.78740157480314965" bottom="0.78740157480314965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0EC5-1511-4750-8748-008FD3D2F984}">
  <sheetPr>
    <tabColor theme="0"/>
    <pageSetUpPr fitToPage="1"/>
  </sheetPr>
  <dimension ref="A1:K36"/>
  <sheetViews>
    <sheetView workbookViewId="0">
      <selection sqref="A1:E1"/>
    </sheetView>
  </sheetViews>
  <sheetFormatPr defaultColWidth="9.109375" defaultRowHeight="14.4" x14ac:dyDescent="0.3"/>
  <cols>
    <col min="1" max="1" width="5.88671875" style="126" customWidth="1"/>
    <col min="2" max="2" width="61.33203125" style="126" customWidth="1"/>
    <col min="3" max="3" width="10.88671875" style="127" customWidth="1"/>
    <col min="4" max="4" width="11.5546875" style="127" customWidth="1"/>
    <col min="5" max="5" width="13" style="126" bestFit="1" customWidth="1"/>
    <col min="6" max="6" width="9.109375" style="126"/>
    <col min="7" max="7" width="9.6640625" style="126" bestFit="1" customWidth="1"/>
    <col min="8" max="16384" width="9.109375" style="126"/>
  </cols>
  <sheetData>
    <row r="1" spans="1:7" x14ac:dyDescent="0.3">
      <c r="A1" s="257" t="s">
        <v>255</v>
      </c>
      <c r="B1" s="258"/>
      <c r="C1" s="258"/>
      <c r="D1" s="258"/>
      <c r="E1" s="259"/>
      <c r="G1" s="127"/>
    </row>
    <row r="2" spans="1:7" s="134" customFormat="1" ht="41.4" x14ac:dyDescent="0.3">
      <c r="A2" s="128" t="s">
        <v>236</v>
      </c>
      <c r="B2" s="129" t="s">
        <v>237</v>
      </c>
      <c r="C2" s="130" t="s">
        <v>245</v>
      </c>
      <c r="D2" s="131" t="s">
        <v>238</v>
      </c>
      <c r="E2" s="132" t="s">
        <v>239</v>
      </c>
      <c r="F2" s="133"/>
    </row>
    <row r="3" spans="1:7" s="134" customFormat="1" ht="13.8" x14ac:dyDescent="0.3">
      <c r="A3" s="135">
        <v>1</v>
      </c>
      <c r="B3" s="141" t="s">
        <v>260</v>
      </c>
      <c r="C3" s="142">
        <v>8</v>
      </c>
      <c r="D3" s="138"/>
      <c r="E3" s="139">
        <f t="shared" ref="E3:E15" si="0">D3*C3</f>
        <v>0</v>
      </c>
      <c r="F3" s="133"/>
    </row>
    <row r="4" spans="1:7" s="134" customFormat="1" ht="13.8" x14ac:dyDescent="0.3">
      <c r="A4" s="135">
        <f>A3+1</f>
        <v>2</v>
      </c>
      <c r="B4" s="141" t="s">
        <v>259</v>
      </c>
      <c r="C4" s="142">
        <v>4</v>
      </c>
      <c r="D4" s="138"/>
      <c r="E4" s="139">
        <f t="shared" si="0"/>
        <v>0</v>
      </c>
      <c r="F4" s="133"/>
    </row>
    <row r="5" spans="1:7" s="134" customFormat="1" ht="13.8" x14ac:dyDescent="0.3">
      <c r="A5" s="135">
        <f t="shared" ref="A5:A21" si="1">A4+1</f>
        <v>3</v>
      </c>
      <c r="B5" s="141" t="s">
        <v>261</v>
      </c>
      <c r="C5" s="142">
        <v>4</v>
      </c>
      <c r="D5" s="138"/>
      <c r="E5" s="139">
        <f t="shared" si="0"/>
        <v>0</v>
      </c>
      <c r="F5" s="133"/>
    </row>
    <row r="6" spans="1:7" s="134" customFormat="1" ht="13.8" x14ac:dyDescent="0.3">
      <c r="A6" s="135">
        <f t="shared" si="1"/>
        <v>4</v>
      </c>
      <c r="B6" s="141" t="s">
        <v>263</v>
      </c>
      <c r="C6" s="142">
        <v>20</v>
      </c>
      <c r="D6" s="138"/>
      <c r="E6" s="139">
        <f t="shared" si="0"/>
        <v>0</v>
      </c>
      <c r="F6" s="133"/>
    </row>
    <row r="7" spans="1:7" s="134" customFormat="1" ht="13.8" x14ac:dyDescent="0.3">
      <c r="A7" s="135">
        <f t="shared" si="1"/>
        <v>5</v>
      </c>
      <c r="B7" s="141" t="s">
        <v>262</v>
      </c>
      <c r="C7" s="142">
        <v>10</v>
      </c>
      <c r="D7" s="138"/>
      <c r="E7" s="139">
        <f t="shared" si="0"/>
        <v>0</v>
      </c>
      <c r="F7" s="133"/>
    </row>
    <row r="8" spans="1:7" s="134" customFormat="1" ht="13.8" x14ac:dyDescent="0.3">
      <c r="A8" s="135">
        <f t="shared" si="1"/>
        <v>6</v>
      </c>
      <c r="B8" s="141" t="s">
        <v>241</v>
      </c>
      <c r="C8" s="142">
        <v>4</v>
      </c>
      <c r="D8" s="138"/>
      <c r="E8" s="139">
        <f t="shared" si="0"/>
        <v>0</v>
      </c>
      <c r="F8" s="133"/>
    </row>
    <row r="9" spans="1:7" s="147" customFormat="1" ht="13.8" x14ac:dyDescent="0.3">
      <c r="A9" s="135">
        <f t="shared" si="1"/>
        <v>7</v>
      </c>
      <c r="B9" s="141" t="s">
        <v>246</v>
      </c>
      <c r="C9" s="142">
        <v>8</v>
      </c>
      <c r="D9" s="138"/>
      <c r="E9" s="139">
        <f t="shared" si="0"/>
        <v>0</v>
      </c>
      <c r="F9" s="146"/>
    </row>
    <row r="10" spans="1:7" s="147" customFormat="1" ht="13.8" x14ac:dyDescent="0.3">
      <c r="A10" s="135">
        <f t="shared" si="1"/>
        <v>8</v>
      </c>
      <c r="B10" s="141" t="s">
        <v>247</v>
      </c>
      <c r="C10" s="142">
        <v>8</v>
      </c>
      <c r="D10" s="138"/>
      <c r="E10" s="139">
        <f t="shared" si="0"/>
        <v>0</v>
      </c>
      <c r="F10" s="146"/>
    </row>
    <row r="11" spans="1:7" s="147" customFormat="1" ht="13.8" x14ac:dyDescent="0.3">
      <c r="A11" s="135">
        <f t="shared" si="1"/>
        <v>9</v>
      </c>
      <c r="B11" s="141" t="s">
        <v>240</v>
      </c>
      <c r="C11" s="142">
        <v>4</v>
      </c>
      <c r="D11" s="138"/>
      <c r="E11" s="139">
        <f t="shared" si="0"/>
        <v>0</v>
      </c>
      <c r="F11" s="146"/>
    </row>
    <row r="12" spans="1:7" s="147" customFormat="1" ht="13.8" x14ac:dyDescent="0.3">
      <c r="A12" s="135">
        <f t="shared" si="1"/>
        <v>10</v>
      </c>
      <c r="B12" s="141" t="s">
        <v>242</v>
      </c>
      <c r="C12" s="142">
        <v>8</v>
      </c>
      <c r="D12" s="138"/>
      <c r="E12" s="139">
        <f t="shared" si="0"/>
        <v>0</v>
      </c>
      <c r="F12" s="146"/>
    </row>
    <row r="13" spans="1:7" s="147" customFormat="1" ht="13.8" x14ac:dyDescent="0.3">
      <c r="A13" s="135">
        <f t="shared" si="1"/>
        <v>11</v>
      </c>
      <c r="B13" s="141" t="s">
        <v>248</v>
      </c>
      <c r="C13" s="142">
        <v>8</v>
      </c>
      <c r="D13" s="138"/>
      <c r="E13" s="139">
        <f t="shared" si="0"/>
        <v>0</v>
      </c>
      <c r="F13" s="146"/>
    </row>
    <row r="14" spans="1:7" s="147" customFormat="1" ht="13.8" x14ac:dyDescent="0.3">
      <c r="A14" s="135">
        <f t="shared" si="1"/>
        <v>12</v>
      </c>
      <c r="B14" s="141" t="s">
        <v>249</v>
      </c>
      <c r="C14" s="142">
        <v>30</v>
      </c>
      <c r="D14" s="138"/>
      <c r="E14" s="139">
        <f t="shared" si="0"/>
        <v>0</v>
      </c>
      <c r="F14" s="146"/>
    </row>
    <row r="15" spans="1:7" s="147" customFormat="1" ht="13.8" x14ac:dyDescent="0.3">
      <c r="A15" s="135">
        <f t="shared" si="1"/>
        <v>13</v>
      </c>
      <c r="B15" s="141" t="s">
        <v>250</v>
      </c>
      <c r="C15" s="143">
        <v>40</v>
      </c>
      <c r="D15" s="138"/>
      <c r="E15" s="139">
        <f t="shared" si="0"/>
        <v>0</v>
      </c>
      <c r="F15" s="146"/>
    </row>
    <row r="16" spans="1:7" s="147" customFormat="1" ht="13.8" x14ac:dyDescent="0.3">
      <c r="A16" s="135">
        <f t="shared" si="1"/>
        <v>14</v>
      </c>
      <c r="B16" s="136" t="s">
        <v>257</v>
      </c>
      <c r="C16" s="137">
        <v>8</v>
      </c>
      <c r="D16" s="138"/>
      <c r="E16" s="139">
        <f>D16*C16</f>
        <v>0</v>
      </c>
      <c r="F16" s="146"/>
    </row>
    <row r="17" spans="1:11" s="140" customFormat="1" ht="12" x14ac:dyDescent="0.25">
      <c r="A17" s="135">
        <f t="shared" si="1"/>
        <v>15</v>
      </c>
      <c r="B17" s="136" t="s">
        <v>258</v>
      </c>
      <c r="C17" s="137">
        <v>20</v>
      </c>
      <c r="D17" s="138"/>
      <c r="E17" s="139">
        <f>D17*C17</f>
        <v>0</v>
      </c>
    </row>
    <row r="18" spans="1:11" s="140" customFormat="1" ht="12" x14ac:dyDescent="0.25">
      <c r="A18" s="135">
        <f t="shared" si="1"/>
        <v>16</v>
      </c>
      <c r="B18" s="141" t="s">
        <v>251</v>
      </c>
      <c r="C18" s="143">
        <v>12</v>
      </c>
      <c r="D18" s="138"/>
      <c r="E18" s="139">
        <f t="shared" ref="E18:E21" si="2">D18*C18</f>
        <v>0</v>
      </c>
    </row>
    <row r="19" spans="1:11" s="140" customFormat="1" ht="12" x14ac:dyDescent="0.25">
      <c r="A19" s="135">
        <f t="shared" si="1"/>
        <v>17</v>
      </c>
      <c r="B19" s="141" t="s">
        <v>252</v>
      </c>
      <c r="C19" s="143">
        <v>4</v>
      </c>
      <c r="D19" s="138"/>
      <c r="E19" s="139">
        <f t="shared" ref="E19" si="3">D19*C19</f>
        <v>0</v>
      </c>
    </row>
    <row r="20" spans="1:11" s="140" customFormat="1" ht="12" x14ac:dyDescent="0.25">
      <c r="A20" s="135">
        <f t="shared" si="1"/>
        <v>18</v>
      </c>
      <c r="B20" s="141" t="s">
        <v>253</v>
      </c>
      <c r="C20" s="143">
        <v>60</v>
      </c>
      <c r="D20" s="138"/>
      <c r="E20" s="139">
        <f t="shared" si="2"/>
        <v>0</v>
      </c>
    </row>
    <row r="21" spans="1:11" s="140" customFormat="1" ht="12" x14ac:dyDescent="0.25">
      <c r="A21" s="135">
        <f t="shared" si="1"/>
        <v>19</v>
      </c>
      <c r="B21" s="141" t="s">
        <v>254</v>
      </c>
      <c r="C21" s="143">
        <v>60</v>
      </c>
      <c r="D21" s="138"/>
      <c r="E21" s="139">
        <f t="shared" si="2"/>
        <v>0</v>
      </c>
    </row>
    <row r="22" spans="1:11" s="145" customFormat="1" ht="13.8" x14ac:dyDescent="0.3">
      <c r="A22" s="260" t="s">
        <v>243</v>
      </c>
      <c r="B22" s="261"/>
      <c r="C22" s="261"/>
      <c r="D22" s="262"/>
      <c r="E22" s="144">
        <f>SUM(E3:E21)</f>
        <v>0</v>
      </c>
    </row>
    <row r="23" spans="1:11" ht="14.4" customHeight="1" x14ac:dyDescent="0.3">
      <c r="A23" s="150"/>
      <c r="B23" s="150"/>
      <c r="C23" s="151"/>
      <c r="D23" s="151"/>
      <c r="E23" s="150"/>
      <c r="F23" s="150"/>
      <c r="G23" s="145"/>
      <c r="H23" s="145"/>
      <c r="I23" s="145"/>
      <c r="J23" s="145"/>
      <c r="K23" s="145"/>
    </row>
    <row r="24" spans="1:11" ht="14.4" customHeight="1" x14ac:dyDescent="0.3">
      <c r="A24" s="257" t="s">
        <v>264</v>
      </c>
      <c r="B24" s="258"/>
      <c r="C24" s="258"/>
      <c r="D24" s="258"/>
      <c r="E24" s="259"/>
    </row>
    <row r="25" spans="1:11" ht="41.4" x14ac:dyDescent="0.3">
      <c r="A25" s="128" t="s">
        <v>236</v>
      </c>
      <c r="B25" s="129" t="s">
        <v>237</v>
      </c>
      <c r="C25" s="130" t="s">
        <v>265</v>
      </c>
      <c r="D25" s="131" t="s">
        <v>238</v>
      </c>
      <c r="E25" s="132" t="s">
        <v>239</v>
      </c>
    </row>
    <row r="26" spans="1:11" x14ac:dyDescent="0.3">
      <c r="A26" s="135">
        <v>1</v>
      </c>
      <c r="B26" s="141" t="s">
        <v>266</v>
      </c>
      <c r="C26" s="142">
        <v>2</v>
      </c>
      <c r="D26" s="138"/>
      <c r="E26" s="139">
        <f>(D26*C26)/12</f>
        <v>0</v>
      </c>
    </row>
    <row r="27" spans="1:11" x14ac:dyDescent="0.3">
      <c r="A27" s="135">
        <f>A26+1</f>
        <v>2</v>
      </c>
      <c r="B27" s="141" t="s">
        <v>267</v>
      </c>
      <c r="C27" s="142">
        <v>12</v>
      </c>
      <c r="D27" s="138"/>
      <c r="E27" s="139">
        <f t="shared" ref="E27:E33" si="4">(D27*C27)/12</f>
        <v>0</v>
      </c>
    </row>
    <row r="28" spans="1:11" x14ac:dyDescent="0.3">
      <c r="A28" s="135">
        <f t="shared" ref="A28:A33" si="5">A27+1</f>
        <v>3</v>
      </c>
      <c r="B28" s="141" t="s">
        <v>268</v>
      </c>
      <c r="C28" s="142">
        <v>12</v>
      </c>
      <c r="D28" s="138"/>
      <c r="E28" s="139">
        <f t="shared" si="4"/>
        <v>0</v>
      </c>
    </row>
    <row r="29" spans="1:11" x14ac:dyDescent="0.3">
      <c r="A29" s="135">
        <f t="shared" si="5"/>
        <v>4</v>
      </c>
      <c r="B29" s="141" t="s">
        <v>269</v>
      </c>
      <c r="C29" s="142">
        <v>12</v>
      </c>
      <c r="D29" s="138"/>
      <c r="E29" s="139">
        <f t="shared" si="4"/>
        <v>0</v>
      </c>
    </row>
    <row r="30" spans="1:11" x14ac:dyDescent="0.3">
      <c r="A30" s="135">
        <f t="shared" si="5"/>
        <v>5</v>
      </c>
      <c r="B30" s="141" t="s">
        <v>270</v>
      </c>
      <c r="C30" s="142">
        <v>12</v>
      </c>
      <c r="D30" s="138"/>
      <c r="E30" s="139">
        <f t="shared" si="4"/>
        <v>0</v>
      </c>
    </row>
    <row r="31" spans="1:11" x14ac:dyDescent="0.3">
      <c r="A31" s="135">
        <f t="shared" si="5"/>
        <v>6</v>
      </c>
      <c r="B31" s="141" t="s">
        <v>271</v>
      </c>
      <c r="C31" s="142">
        <v>8</v>
      </c>
      <c r="D31" s="138"/>
      <c r="E31" s="139">
        <f t="shared" si="4"/>
        <v>0</v>
      </c>
    </row>
    <row r="32" spans="1:11" x14ac:dyDescent="0.3">
      <c r="A32" s="135">
        <f t="shared" si="5"/>
        <v>7</v>
      </c>
      <c r="B32" s="141" t="s">
        <v>272</v>
      </c>
      <c r="C32" s="142">
        <v>12</v>
      </c>
      <c r="D32" s="138"/>
      <c r="E32" s="139">
        <f t="shared" si="4"/>
        <v>0</v>
      </c>
    </row>
    <row r="33" spans="1:5" x14ac:dyDescent="0.3">
      <c r="A33" s="135">
        <f t="shared" si="5"/>
        <v>8</v>
      </c>
      <c r="B33" s="141" t="s">
        <v>273</v>
      </c>
      <c r="C33" s="142">
        <v>12</v>
      </c>
      <c r="D33" s="138"/>
      <c r="E33" s="139">
        <f t="shared" si="4"/>
        <v>0</v>
      </c>
    </row>
    <row r="34" spans="1:5" x14ac:dyDescent="0.3">
      <c r="A34" s="260" t="s">
        <v>243</v>
      </c>
      <c r="B34" s="261"/>
      <c r="C34" s="261"/>
      <c r="D34" s="262"/>
      <c r="E34" s="144">
        <f>SUM(E26:E33)</f>
        <v>0</v>
      </c>
    </row>
    <row r="36" spans="1:5" x14ac:dyDescent="0.3">
      <c r="A36" s="250" t="s">
        <v>244</v>
      </c>
      <c r="B36" s="250"/>
      <c r="C36" s="250"/>
      <c r="D36" s="250"/>
      <c r="E36" s="250"/>
    </row>
  </sheetData>
  <mergeCells count="5">
    <mergeCell ref="A36:E36"/>
    <mergeCell ref="A1:E1"/>
    <mergeCell ref="A22:D22"/>
    <mergeCell ref="A24:E24"/>
    <mergeCell ref="A34:D3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A0D7B-9D50-48FB-904A-AFCAD5E6BEA7}">
  <sheetPr>
    <tabColor theme="0" tint="-0.14999847407452621"/>
    <pageSetUpPr fitToPage="1"/>
  </sheetPr>
  <dimension ref="A1:G37"/>
  <sheetViews>
    <sheetView workbookViewId="0">
      <selection sqref="A1:E1"/>
    </sheetView>
  </sheetViews>
  <sheetFormatPr defaultColWidth="9.109375" defaultRowHeight="14.4" x14ac:dyDescent="0.3"/>
  <cols>
    <col min="1" max="1" width="5.88671875" style="126" customWidth="1"/>
    <col min="2" max="2" width="61.33203125" style="126" customWidth="1"/>
    <col min="3" max="3" width="10.88671875" style="127" customWidth="1"/>
    <col min="4" max="4" width="11.5546875" style="127" customWidth="1"/>
    <col min="5" max="5" width="13" style="126" bestFit="1" customWidth="1"/>
    <col min="6" max="6" width="9.109375" style="126"/>
    <col min="7" max="7" width="9.6640625" style="126" bestFit="1" customWidth="1"/>
    <col min="8" max="16384" width="9.109375" style="126"/>
  </cols>
  <sheetData>
    <row r="1" spans="1:7" x14ac:dyDescent="0.3">
      <c r="A1" s="257" t="s">
        <v>275</v>
      </c>
      <c r="B1" s="258"/>
      <c r="C1" s="258"/>
      <c r="D1" s="258"/>
      <c r="E1" s="259"/>
      <c r="G1" s="127"/>
    </row>
    <row r="2" spans="1:7" s="134" customFormat="1" ht="41.4" x14ac:dyDescent="0.3">
      <c r="A2" s="128" t="s">
        <v>236</v>
      </c>
      <c r="B2" s="129" t="s">
        <v>237</v>
      </c>
      <c r="C2" s="130" t="s">
        <v>245</v>
      </c>
      <c r="D2" s="131" t="s">
        <v>238</v>
      </c>
      <c r="E2" s="132" t="s">
        <v>239</v>
      </c>
      <c r="F2" s="133"/>
    </row>
    <row r="3" spans="1:7" s="134" customFormat="1" ht="13.8" x14ac:dyDescent="0.3">
      <c r="A3" s="135">
        <v>1</v>
      </c>
      <c r="B3" s="141" t="s">
        <v>260</v>
      </c>
      <c r="C3" s="142">
        <v>1</v>
      </c>
      <c r="D3" s="138"/>
      <c r="E3" s="139">
        <f t="shared" ref="E3:E16" si="0">D3*C3</f>
        <v>0</v>
      </c>
      <c r="F3" s="133"/>
    </row>
    <row r="4" spans="1:7" s="134" customFormat="1" ht="13.8" x14ac:dyDescent="0.3">
      <c r="A4" s="135">
        <f>A3+1</f>
        <v>2</v>
      </c>
      <c r="B4" s="141" t="s">
        <v>259</v>
      </c>
      <c r="C4" s="142">
        <v>1</v>
      </c>
      <c r="D4" s="138"/>
      <c r="E4" s="139">
        <f t="shared" si="0"/>
        <v>0</v>
      </c>
      <c r="F4" s="133"/>
    </row>
    <row r="5" spans="1:7" s="134" customFormat="1" ht="13.8" x14ac:dyDescent="0.3">
      <c r="A5" s="135">
        <f t="shared" ref="A5:A22" si="1">A4+1</f>
        <v>3</v>
      </c>
      <c r="B5" s="141" t="s">
        <v>261</v>
      </c>
      <c r="C5" s="142">
        <v>1</v>
      </c>
      <c r="D5" s="138"/>
      <c r="E5" s="139">
        <f t="shared" si="0"/>
        <v>0</v>
      </c>
      <c r="F5" s="133"/>
    </row>
    <row r="6" spans="1:7" s="134" customFormat="1" ht="13.8" x14ac:dyDescent="0.3">
      <c r="A6" s="135">
        <f t="shared" si="1"/>
        <v>4</v>
      </c>
      <c r="B6" s="141" t="s">
        <v>263</v>
      </c>
      <c r="C6" s="142">
        <v>5</v>
      </c>
      <c r="D6" s="138"/>
      <c r="E6" s="139">
        <f t="shared" si="0"/>
        <v>0</v>
      </c>
      <c r="F6" s="133"/>
    </row>
    <row r="7" spans="1:7" s="134" customFormat="1" ht="13.8" x14ac:dyDescent="0.3">
      <c r="A7" s="135">
        <f t="shared" si="1"/>
        <v>5</v>
      </c>
      <c r="B7" s="141" t="s">
        <v>262</v>
      </c>
      <c r="C7" s="142">
        <v>2</v>
      </c>
      <c r="D7" s="138"/>
      <c r="E7" s="139">
        <f t="shared" si="0"/>
        <v>0</v>
      </c>
      <c r="F7" s="133"/>
    </row>
    <row r="8" spans="1:7" s="134" customFormat="1" ht="13.8" x14ac:dyDescent="0.3">
      <c r="A8" s="135">
        <f t="shared" si="1"/>
        <v>6</v>
      </c>
      <c r="B8" s="141" t="s">
        <v>241</v>
      </c>
      <c r="C8" s="142">
        <v>1</v>
      </c>
      <c r="D8" s="138"/>
      <c r="E8" s="139">
        <f t="shared" si="0"/>
        <v>0</v>
      </c>
      <c r="F8" s="133"/>
    </row>
    <row r="9" spans="1:7" s="147" customFormat="1" ht="13.8" x14ac:dyDescent="0.3">
      <c r="A9" s="135">
        <f t="shared" si="1"/>
        <v>7</v>
      </c>
      <c r="B9" s="141" t="s">
        <v>256</v>
      </c>
      <c r="C9" s="148">
        <v>1</v>
      </c>
      <c r="D9" s="138"/>
      <c r="E9" s="149">
        <f t="shared" si="0"/>
        <v>0</v>
      </c>
      <c r="F9" s="146"/>
    </row>
    <row r="10" spans="1:7" s="147" customFormat="1" ht="13.8" x14ac:dyDescent="0.3">
      <c r="A10" s="135">
        <f t="shared" si="1"/>
        <v>8</v>
      </c>
      <c r="B10" s="141" t="s">
        <v>246</v>
      </c>
      <c r="C10" s="142">
        <v>2</v>
      </c>
      <c r="D10" s="138"/>
      <c r="E10" s="139">
        <f t="shared" si="0"/>
        <v>0</v>
      </c>
      <c r="F10" s="146"/>
    </row>
    <row r="11" spans="1:7" s="147" customFormat="1" ht="13.8" x14ac:dyDescent="0.3">
      <c r="A11" s="135">
        <f t="shared" si="1"/>
        <v>9</v>
      </c>
      <c r="B11" s="141" t="s">
        <v>247</v>
      </c>
      <c r="C11" s="142">
        <v>2</v>
      </c>
      <c r="D11" s="138"/>
      <c r="E11" s="139">
        <f t="shared" si="0"/>
        <v>0</v>
      </c>
      <c r="F11" s="146"/>
    </row>
    <row r="12" spans="1:7" s="147" customFormat="1" ht="13.8" x14ac:dyDescent="0.3">
      <c r="A12" s="135">
        <f t="shared" si="1"/>
        <v>10</v>
      </c>
      <c r="B12" s="141" t="s">
        <v>240</v>
      </c>
      <c r="C12" s="142">
        <v>1</v>
      </c>
      <c r="D12" s="138"/>
      <c r="E12" s="139">
        <f t="shared" si="0"/>
        <v>0</v>
      </c>
      <c r="F12" s="146"/>
    </row>
    <row r="13" spans="1:7" s="147" customFormat="1" ht="13.8" x14ac:dyDescent="0.3">
      <c r="A13" s="135">
        <f t="shared" si="1"/>
        <v>11</v>
      </c>
      <c r="B13" s="141" t="s">
        <v>242</v>
      </c>
      <c r="C13" s="142">
        <v>2</v>
      </c>
      <c r="D13" s="138"/>
      <c r="E13" s="139">
        <f t="shared" si="0"/>
        <v>0</v>
      </c>
      <c r="F13" s="146"/>
    </row>
    <row r="14" spans="1:7" s="147" customFormat="1" ht="13.8" x14ac:dyDescent="0.3">
      <c r="A14" s="135">
        <f t="shared" si="1"/>
        <v>12</v>
      </c>
      <c r="B14" s="141" t="s">
        <v>248</v>
      </c>
      <c r="C14" s="142">
        <v>2</v>
      </c>
      <c r="D14" s="138"/>
      <c r="E14" s="139">
        <f t="shared" si="0"/>
        <v>0</v>
      </c>
      <c r="F14" s="146"/>
    </row>
    <row r="15" spans="1:7" s="147" customFormat="1" ht="13.8" x14ac:dyDescent="0.3">
      <c r="A15" s="135">
        <f t="shared" si="1"/>
        <v>13</v>
      </c>
      <c r="B15" s="141" t="s">
        <v>249</v>
      </c>
      <c r="C15" s="142">
        <v>8</v>
      </c>
      <c r="D15" s="138"/>
      <c r="E15" s="139">
        <f t="shared" si="0"/>
        <v>0</v>
      </c>
      <c r="F15" s="146"/>
    </row>
    <row r="16" spans="1:7" s="147" customFormat="1" ht="13.8" x14ac:dyDescent="0.3">
      <c r="A16" s="135">
        <f t="shared" si="1"/>
        <v>14</v>
      </c>
      <c r="B16" s="141" t="s">
        <v>250</v>
      </c>
      <c r="C16" s="143">
        <v>10</v>
      </c>
      <c r="D16" s="138"/>
      <c r="E16" s="139">
        <f t="shared" si="0"/>
        <v>0</v>
      </c>
      <c r="F16" s="146"/>
    </row>
    <row r="17" spans="1:6" s="147" customFormat="1" ht="13.8" x14ac:dyDescent="0.3">
      <c r="A17" s="135">
        <f t="shared" si="1"/>
        <v>15</v>
      </c>
      <c r="B17" s="136" t="s">
        <v>257</v>
      </c>
      <c r="C17" s="137">
        <v>2</v>
      </c>
      <c r="D17" s="138"/>
      <c r="E17" s="139">
        <f>D17*C17</f>
        <v>0</v>
      </c>
      <c r="F17" s="146"/>
    </row>
    <row r="18" spans="1:6" s="140" customFormat="1" ht="12" x14ac:dyDescent="0.25">
      <c r="A18" s="135">
        <f t="shared" si="1"/>
        <v>16</v>
      </c>
      <c r="B18" s="136" t="s">
        <v>258</v>
      </c>
      <c r="C18" s="137">
        <v>5</v>
      </c>
      <c r="D18" s="138"/>
      <c r="E18" s="139">
        <f>D18*C18</f>
        <v>0</v>
      </c>
    </row>
    <row r="19" spans="1:6" s="140" customFormat="1" ht="12" x14ac:dyDescent="0.25">
      <c r="A19" s="135">
        <f t="shared" si="1"/>
        <v>17</v>
      </c>
      <c r="B19" s="141" t="s">
        <v>251</v>
      </c>
      <c r="C19" s="143">
        <v>3</v>
      </c>
      <c r="D19" s="138"/>
      <c r="E19" s="139">
        <f t="shared" ref="E19:E22" si="2">D19*C19</f>
        <v>0</v>
      </c>
    </row>
    <row r="20" spans="1:6" s="140" customFormat="1" ht="12" x14ac:dyDescent="0.25">
      <c r="A20" s="135">
        <f t="shared" si="1"/>
        <v>18</v>
      </c>
      <c r="B20" s="141" t="s">
        <v>252</v>
      </c>
      <c r="C20" s="143">
        <v>1</v>
      </c>
      <c r="D20" s="138"/>
      <c r="E20" s="139">
        <f t="shared" si="2"/>
        <v>0</v>
      </c>
    </row>
    <row r="21" spans="1:6" s="140" customFormat="1" ht="12" x14ac:dyDescent="0.25">
      <c r="A21" s="135">
        <f t="shared" si="1"/>
        <v>19</v>
      </c>
      <c r="B21" s="141" t="s">
        <v>253</v>
      </c>
      <c r="C21" s="143">
        <v>15</v>
      </c>
      <c r="D21" s="138"/>
      <c r="E21" s="139">
        <f t="shared" si="2"/>
        <v>0</v>
      </c>
    </row>
    <row r="22" spans="1:6" s="140" customFormat="1" ht="12" x14ac:dyDescent="0.25">
      <c r="A22" s="135">
        <f t="shared" si="1"/>
        <v>20</v>
      </c>
      <c r="B22" s="141" t="s">
        <v>254</v>
      </c>
      <c r="C22" s="143">
        <v>15</v>
      </c>
      <c r="D22" s="138"/>
      <c r="E22" s="139">
        <f t="shared" si="2"/>
        <v>0</v>
      </c>
    </row>
    <row r="23" spans="1:6" s="145" customFormat="1" ht="13.8" x14ac:dyDescent="0.3">
      <c r="A23" s="260" t="s">
        <v>243</v>
      </c>
      <c r="B23" s="261"/>
      <c r="C23" s="261"/>
      <c r="D23" s="262"/>
      <c r="E23" s="144">
        <f>SUM(E3:E22)</f>
        <v>0</v>
      </c>
    </row>
    <row r="24" spans="1:6" x14ac:dyDescent="0.3">
      <c r="A24" s="150"/>
      <c r="B24" s="150"/>
      <c r="C24" s="151"/>
      <c r="D24" s="151"/>
      <c r="E24" s="150"/>
    </row>
    <row r="25" spans="1:6" ht="14.4" customHeight="1" x14ac:dyDescent="0.3">
      <c r="A25" s="257" t="s">
        <v>274</v>
      </c>
      <c r="B25" s="258"/>
      <c r="C25" s="258"/>
      <c r="D25" s="258"/>
      <c r="E25" s="259"/>
    </row>
    <row r="26" spans="1:6" ht="41.4" x14ac:dyDescent="0.3">
      <c r="A26" s="128" t="s">
        <v>236</v>
      </c>
      <c r="B26" s="129" t="s">
        <v>237</v>
      </c>
      <c r="C26" s="130" t="s">
        <v>265</v>
      </c>
      <c r="D26" s="131" t="s">
        <v>238</v>
      </c>
      <c r="E26" s="132" t="s">
        <v>239</v>
      </c>
    </row>
    <row r="27" spans="1:6" x14ac:dyDescent="0.3">
      <c r="A27" s="135">
        <v>1</v>
      </c>
      <c r="B27" s="141" t="s">
        <v>266</v>
      </c>
      <c r="C27" s="142">
        <v>1</v>
      </c>
      <c r="D27" s="138"/>
      <c r="E27" s="139">
        <f>(D27*C27)/12</f>
        <v>0</v>
      </c>
    </row>
    <row r="28" spans="1:6" x14ac:dyDescent="0.3">
      <c r="A28" s="135">
        <f>A27+1</f>
        <v>2</v>
      </c>
      <c r="B28" s="141" t="s">
        <v>267</v>
      </c>
      <c r="C28" s="142">
        <v>3</v>
      </c>
      <c r="D28" s="138"/>
      <c r="E28" s="139">
        <f t="shared" ref="E28:E34" si="3">(D28*C28)/12</f>
        <v>0</v>
      </c>
    </row>
    <row r="29" spans="1:6" x14ac:dyDescent="0.3">
      <c r="A29" s="135">
        <f t="shared" ref="A29:A34" si="4">A28+1</f>
        <v>3</v>
      </c>
      <c r="B29" s="141" t="s">
        <v>268</v>
      </c>
      <c r="C29" s="142">
        <v>3</v>
      </c>
      <c r="D29" s="138"/>
      <c r="E29" s="139">
        <f t="shared" si="3"/>
        <v>0</v>
      </c>
    </row>
    <row r="30" spans="1:6" x14ac:dyDescent="0.3">
      <c r="A30" s="135">
        <f t="shared" si="4"/>
        <v>4</v>
      </c>
      <c r="B30" s="141" t="s">
        <v>269</v>
      </c>
      <c r="C30" s="142">
        <v>3</v>
      </c>
      <c r="D30" s="138"/>
      <c r="E30" s="139">
        <f t="shared" si="3"/>
        <v>0</v>
      </c>
    </row>
    <row r="31" spans="1:6" x14ac:dyDescent="0.3">
      <c r="A31" s="135">
        <f t="shared" si="4"/>
        <v>5</v>
      </c>
      <c r="B31" s="141" t="s">
        <v>270</v>
      </c>
      <c r="C31" s="142">
        <v>3</v>
      </c>
      <c r="D31" s="138"/>
      <c r="E31" s="139">
        <f t="shared" si="3"/>
        <v>0</v>
      </c>
    </row>
    <row r="32" spans="1:6" x14ac:dyDescent="0.3">
      <c r="A32" s="135">
        <f t="shared" si="4"/>
        <v>6</v>
      </c>
      <c r="B32" s="141" t="s">
        <v>271</v>
      </c>
      <c r="C32" s="142">
        <v>2</v>
      </c>
      <c r="D32" s="138"/>
      <c r="E32" s="139">
        <f t="shared" si="3"/>
        <v>0</v>
      </c>
    </row>
    <row r="33" spans="1:5" x14ac:dyDescent="0.3">
      <c r="A33" s="135">
        <f t="shared" si="4"/>
        <v>7</v>
      </c>
      <c r="B33" s="141" t="s">
        <v>272</v>
      </c>
      <c r="C33" s="142">
        <v>3</v>
      </c>
      <c r="D33" s="138"/>
      <c r="E33" s="139">
        <f t="shared" si="3"/>
        <v>0</v>
      </c>
    </row>
    <row r="34" spans="1:5" x14ac:dyDescent="0.3">
      <c r="A34" s="135">
        <f t="shared" si="4"/>
        <v>8</v>
      </c>
      <c r="B34" s="141" t="s">
        <v>273</v>
      </c>
      <c r="C34" s="142">
        <v>3</v>
      </c>
      <c r="D34" s="138"/>
      <c r="E34" s="139">
        <f t="shared" si="3"/>
        <v>0</v>
      </c>
    </row>
    <row r="35" spans="1:5" x14ac:dyDescent="0.3">
      <c r="A35" s="260" t="s">
        <v>243</v>
      </c>
      <c r="B35" s="261"/>
      <c r="C35" s="261"/>
      <c r="D35" s="262"/>
      <c r="E35" s="144">
        <f>SUM(E27:E34)</f>
        <v>0</v>
      </c>
    </row>
    <row r="37" spans="1:5" x14ac:dyDescent="0.3">
      <c r="A37" s="250" t="s">
        <v>244</v>
      </c>
      <c r="B37" s="250"/>
      <c r="C37" s="250"/>
      <c r="D37" s="250"/>
      <c r="E37" s="250"/>
    </row>
  </sheetData>
  <mergeCells count="5">
    <mergeCell ref="A1:E1"/>
    <mergeCell ref="A23:D23"/>
    <mergeCell ref="A25:E25"/>
    <mergeCell ref="A35:D35"/>
    <mergeCell ref="A37:E3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1CE0D-2337-4FAC-BDA8-20F815409556}">
  <sheetPr>
    <tabColor rgb="FF7030A0"/>
  </sheetPr>
  <dimension ref="A2:H49"/>
  <sheetViews>
    <sheetView workbookViewId="0"/>
  </sheetViews>
  <sheetFormatPr defaultRowHeight="14.4" x14ac:dyDescent="0.3"/>
  <cols>
    <col min="2" max="2" width="22.44140625" customWidth="1"/>
    <col min="3" max="3" width="25.44140625" customWidth="1"/>
    <col min="4" max="4" width="21.44140625" customWidth="1"/>
    <col min="5" max="5" width="21.5546875" customWidth="1"/>
    <col min="6" max="6" width="20.33203125" customWidth="1"/>
    <col min="258" max="258" width="22.44140625" customWidth="1"/>
    <col min="259" max="259" width="25.44140625" customWidth="1"/>
    <col min="260" max="260" width="21.44140625" customWidth="1"/>
    <col min="261" max="261" width="21.5546875" customWidth="1"/>
    <col min="262" max="262" width="20.33203125" customWidth="1"/>
    <col min="514" max="514" width="22.44140625" customWidth="1"/>
    <col min="515" max="515" width="25.44140625" customWidth="1"/>
    <col min="516" max="516" width="21.44140625" customWidth="1"/>
    <col min="517" max="517" width="21.5546875" customWidth="1"/>
    <col min="518" max="518" width="20.33203125" customWidth="1"/>
    <col min="770" max="770" width="22.44140625" customWidth="1"/>
    <col min="771" max="771" width="25.44140625" customWidth="1"/>
    <col min="772" max="772" width="21.44140625" customWidth="1"/>
    <col min="773" max="773" width="21.5546875" customWidth="1"/>
    <col min="774" max="774" width="20.33203125" customWidth="1"/>
    <col min="1026" max="1026" width="22.44140625" customWidth="1"/>
    <col min="1027" max="1027" width="25.44140625" customWidth="1"/>
    <col min="1028" max="1028" width="21.44140625" customWidth="1"/>
    <col min="1029" max="1029" width="21.5546875" customWidth="1"/>
    <col min="1030" max="1030" width="20.33203125" customWidth="1"/>
    <col min="1282" max="1282" width="22.44140625" customWidth="1"/>
    <col min="1283" max="1283" width="25.44140625" customWidth="1"/>
    <col min="1284" max="1284" width="21.44140625" customWidth="1"/>
    <col min="1285" max="1285" width="21.5546875" customWidth="1"/>
    <col min="1286" max="1286" width="20.33203125" customWidth="1"/>
    <col min="1538" max="1538" width="22.44140625" customWidth="1"/>
    <col min="1539" max="1539" width="25.44140625" customWidth="1"/>
    <col min="1540" max="1540" width="21.44140625" customWidth="1"/>
    <col min="1541" max="1541" width="21.5546875" customWidth="1"/>
    <col min="1542" max="1542" width="20.33203125" customWidth="1"/>
    <col min="1794" max="1794" width="22.44140625" customWidth="1"/>
    <col min="1795" max="1795" width="25.44140625" customWidth="1"/>
    <col min="1796" max="1796" width="21.44140625" customWidth="1"/>
    <col min="1797" max="1797" width="21.5546875" customWidth="1"/>
    <col min="1798" max="1798" width="20.33203125" customWidth="1"/>
    <col min="2050" max="2050" width="22.44140625" customWidth="1"/>
    <col min="2051" max="2051" width="25.44140625" customWidth="1"/>
    <col min="2052" max="2052" width="21.44140625" customWidth="1"/>
    <col min="2053" max="2053" width="21.5546875" customWidth="1"/>
    <col min="2054" max="2054" width="20.33203125" customWidth="1"/>
    <col min="2306" max="2306" width="22.44140625" customWidth="1"/>
    <col min="2307" max="2307" width="25.44140625" customWidth="1"/>
    <col min="2308" max="2308" width="21.44140625" customWidth="1"/>
    <col min="2309" max="2309" width="21.5546875" customWidth="1"/>
    <col min="2310" max="2310" width="20.33203125" customWidth="1"/>
    <col min="2562" max="2562" width="22.44140625" customWidth="1"/>
    <col min="2563" max="2563" width="25.44140625" customWidth="1"/>
    <col min="2564" max="2564" width="21.44140625" customWidth="1"/>
    <col min="2565" max="2565" width="21.5546875" customWidth="1"/>
    <col min="2566" max="2566" width="20.33203125" customWidth="1"/>
    <col min="2818" max="2818" width="22.44140625" customWidth="1"/>
    <col min="2819" max="2819" width="25.44140625" customWidth="1"/>
    <col min="2820" max="2820" width="21.44140625" customWidth="1"/>
    <col min="2821" max="2821" width="21.5546875" customWidth="1"/>
    <col min="2822" max="2822" width="20.33203125" customWidth="1"/>
    <col min="3074" max="3074" width="22.44140625" customWidth="1"/>
    <col min="3075" max="3075" width="25.44140625" customWidth="1"/>
    <col min="3076" max="3076" width="21.44140625" customWidth="1"/>
    <col min="3077" max="3077" width="21.5546875" customWidth="1"/>
    <col min="3078" max="3078" width="20.33203125" customWidth="1"/>
    <col min="3330" max="3330" width="22.44140625" customWidth="1"/>
    <col min="3331" max="3331" width="25.44140625" customWidth="1"/>
    <col min="3332" max="3332" width="21.44140625" customWidth="1"/>
    <col min="3333" max="3333" width="21.5546875" customWidth="1"/>
    <col min="3334" max="3334" width="20.33203125" customWidth="1"/>
    <col min="3586" max="3586" width="22.44140625" customWidth="1"/>
    <col min="3587" max="3587" width="25.44140625" customWidth="1"/>
    <col min="3588" max="3588" width="21.44140625" customWidth="1"/>
    <col min="3589" max="3589" width="21.5546875" customWidth="1"/>
    <col min="3590" max="3590" width="20.33203125" customWidth="1"/>
    <col min="3842" max="3842" width="22.44140625" customWidth="1"/>
    <col min="3843" max="3843" width="25.44140625" customWidth="1"/>
    <col min="3844" max="3844" width="21.44140625" customWidth="1"/>
    <col min="3845" max="3845" width="21.5546875" customWidth="1"/>
    <col min="3846" max="3846" width="20.33203125" customWidth="1"/>
    <col min="4098" max="4098" width="22.44140625" customWidth="1"/>
    <col min="4099" max="4099" width="25.44140625" customWidth="1"/>
    <col min="4100" max="4100" width="21.44140625" customWidth="1"/>
    <col min="4101" max="4101" width="21.5546875" customWidth="1"/>
    <col min="4102" max="4102" width="20.33203125" customWidth="1"/>
    <col min="4354" max="4354" width="22.44140625" customWidth="1"/>
    <col min="4355" max="4355" width="25.44140625" customWidth="1"/>
    <col min="4356" max="4356" width="21.44140625" customWidth="1"/>
    <col min="4357" max="4357" width="21.5546875" customWidth="1"/>
    <col min="4358" max="4358" width="20.33203125" customWidth="1"/>
    <col min="4610" max="4610" width="22.44140625" customWidth="1"/>
    <col min="4611" max="4611" width="25.44140625" customWidth="1"/>
    <col min="4612" max="4612" width="21.44140625" customWidth="1"/>
    <col min="4613" max="4613" width="21.5546875" customWidth="1"/>
    <col min="4614" max="4614" width="20.33203125" customWidth="1"/>
    <col min="4866" max="4866" width="22.44140625" customWidth="1"/>
    <col min="4867" max="4867" width="25.44140625" customWidth="1"/>
    <col min="4868" max="4868" width="21.44140625" customWidth="1"/>
    <col min="4869" max="4869" width="21.5546875" customWidth="1"/>
    <col min="4870" max="4870" width="20.33203125" customWidth="1"/>
    <col min="5122" max="5122" width="22.44140625" customWidth="1"/>
    <col min="5123" max="5123" width="25.44140625" customWidth="1"/>
    <col min="5124" max="5124" width="21.44140625" customWidth="1"/>
    <col min="5125" max="5125" width="21.5546875" customWidth="1"/>
    <col min="5126" max="5126" width="20.33203125" customWidth="1"/>
    <col min="5378" max="5378" width="22.44140625" customWidth="1"/>
    <col min="5379" max="5379" width="25.44140625" customWidth="1"/>
    <col min="5380" max="5380" width="21.44140625" customWidth="1"/>
    <col min="5381" max="5381" width="21.5546875" customWidth="1"/>
    <col min="5382" max="5382" width="20.33203125" customWidth="1"/>
    <col min="5634" max="5634" width="22.44140625" customWidth="1"/>
    <col min="5635" max="5635" width="25.44140625" customWidth="1"/>
    <col min="5636" max="5636" width="21.44140625" customWidth="1"/>
    <col min="5637" max="5637" width="21.5546875" customWidth="1"/>
    <col min="5638" max="5638" width="20.33203125" customWidth="1"/>
    <col min="5890" max="5890" width="22.44140625" customWidth="1"/>
    <col min="5891" max="5891" width="25.44140625" customWidth="1"/>
    <col min="5892" max="5892" width="21.44140625" customWidth="1"/>
    <col min="5893" max="5893" width="21.5546875" customWidth="1"/>
    <col min="5894" max="5894" width="20.33203125" customWidth="1"/>
    <col min="6146" max="6146" width="22.44140625" customWidth="1"/>
    <col min="6147" max="6147" width="25.44140625" customWidth="1"/>
    <col min="6148" max="6148" width="21.44140625" customWidth="1"/>
    <col min="6149" max="6149" width="21.5546875" customWidth="1"/>
    <col min="6150" max="6150" width="20.33203125" customWidth="1"/>
    <col min="6402" max="6402" width="22.44140625" customWidth="1"/>
    <col min="6403" max="6403" width="25.44140625" customWidth="1"/>
    <col min="6404" max="6404" width="21.44140625" customWidth="1"/>
    <col min="6405" max="6405" width="21.5546875" customWidth="1"/>
    <col min="6406" max="6406" width="20.33203125" customWidth="1"/>
    <col min="6658" max="6658" width="22.44140625" customWidth="1"/>
    <col min="6659" max="6659" width="25.44140625" customWidth="1"/>
    <col min="6660" max="6660" width="21.44140625" customWidth="1"/>
    <col min="6661" max="6661" width="21.5546875" customWidth="1"/>
    <col min="6662" max="6662" width="20.33203125" customWidth="1"/>
    <col min="6914" max="6914" width="22.44140625" customWidth="1"/>
    <col min="6915" max="6915" width="25.44140625" customWidth="1"/>
    <col min="6916" max="6916" width="21.44140625" customWidth="1"/>
    <col min="6917" max="6917" width="21.5546875" customWidth="1"/>
    <col min="6918" max="6918" width="20.33203125" customWidth="1"/>
    <col min="7170" max="7170" width="22.44140625" customWidth="1"/>
    <col min="7171" max="7171" width="25.44140625" customWidth="1"/>
    <col min="7172" max="7172" width="21.44140625" customWidth="1"/>
    <col min="7173" max="7173" width="21.5546875" customWidth="1"/>
    <col min="7174" max="7174" width="20.33203125" customWidth="1"/>
    <col min="7426" max="7426" width="22.44140625" customWidth="1"/>
    <col min="7427" max="7427" width="25.44140625" customWidth="1"/>
    <col min="7428" max="7428" width="21.44140625" customWidth="1"/>
    <col min="7429" max="7429" width="21.5546875" customWidth="1"/>
    <col min="7430" max="7430" width="20.33203125" customWidth="1"/>
    <col min="7682" max="7682" width="22.44140625" customWidth="1"/>
    <col min="7683" max="7683" width="25.44140625" customWidth="1"/>
    <col min="7684" max="7684" width="21.44140625" customWidth="1"/>
    <col min="7685" max="7685" width="21.5546875" customWidth="1"/>
    <col min="7686" max="7686" width="20.33203125" customWidth="1"/>
    <col min="7938" max="7938" width="22.44140625" customWidth="1"/>
    <col min="7939" max="7939" width="25.44140625" customWidth="1"/>
    <col min="7940" max="7940" width="21.44140625" customWidth="1"/>
    <col min="7941" max="7941" width="21.5546875" customWidth="1"/>
    <col min="7942" max="7942" width="20.33203125" customWidth="1"/>
    <col min="8194" max="8194" width="22.44140625" customWidth="1"/>
    <col min="8195" max="8195" width="25.44140625" customWidth="1"/>
    <col min="8196" max="8196" width="21.44140625" customWidth="1"/>
    <col min="8197" max="8197" width="21.5546875" customWidth="1"/>
    <col min="8198" max="8198" width="20.33203125" customWidth="1"/>
    <col min="8450" max="8450" width="22.44140625" customWidth="1"/>
    <col min="8451" max="8451" width="25.44140625" customWidth="1"/>
    <col min="8452" max="8452" width="21.44140625" customWidth="1"/>
    <col min="8453" max="8453" width="21.5546875" customWidth="1"/>
    <col min="8454" max="8454" width="20.33203125" customWidth="1"/>
    <col min="8706" max="8706" width="22.44140625" customWidth="1"/>
    <col min="8707" max="8707" width="25.44140625" customWidth="1"/>
    <col min="8708" max="8708" width="21.44140625" customWidth="1"/>
    <col min="8709" max="8709" width="21.5546875" customWidth="1"/>
    <col min="8710" max="8710" width="20.33203125" customWidth="1"/>
    <col min="8962" max="8962" width="22.44140625" customWidth="1"/>
    <col min="8963" max="8963" width="25.44140625" customWidth="1"/>
    <col min="8964" max="8964" width="21.44140625" customWidth="1"/>
    <col min="8965" max="8965" width="21.5546875" customWidth="1"/>
    <col min="8966" max="8966" width="20.33203125" customWidth="1"/>
    <col min="9218" max="9218" width="22.44140625" customWidth="1"/>
    <col min="9219" max="9219" width="25.44140625" customWidth="1"/>
    <col min="9220" max="9220" width="21.44140625" customWidth="1"/>
    <col min="9221" max="9221" width="21.5546875" customWidth="1"/>
    <col min="9222" max="9222" width="20.33203125" customWidth="1"/>
    <col min="9474" max="9474" width="22.44140625" customWidth="1"/>
    <col min="9475" max="9475" width="25.44140625" customWidth="1"/>
    <col min="9476" max="9476" width="21.44140625" customWidth="1"/>
    <col min="9477" max="9477" width="21.5546875" customWidth="1"/>
    <col min="9478" max="9478" width="20.33203125" customWidth="1"/>
    <col min="9730" max="9730" width="22.44140625" customWidth="1"/>
    <col min="9731" max="9731" width="25.44140625" customWidth="1"/>
    <col min="9732" max="9732" width="21.44140625" customWidth="1"/>
    <col min="9733" max="9733" width="21.5546875" customWidth="1"/>
    <col min="9734" max="9734" width="20.33203125" customWidth="1"/>
    <col min="9986" max="9986" width="22.44140625" customWidth="1"/>
    <col min="9987" max="9987" width="25.44140625" customWidth="1"/>
    <col min="9988" max="9988" width="21.44140625" customWidth="1"/>
    <col min="9989" max="9989" width="21.5546875" customWidth="1"/>
    <col min="9990" max="9990" width="20.33203125" customWidth="1"/>
    <col min="10242" max="10242" width="22.44140625" customWidth="1"/>
    <col min="10243" max="10243" width="25.44140625" customWidth="1"/>
    <col min="10244" max="10244" width="21.44140625" customWidth="1"/>
    <col min="10245" max="10245" width="21.5546875" customWidth="1"/>
    <col min="10246" max="10246" width="20.33203125" customWidth="1"/>
    <col min="10498" max="10498" width="22.44140625" customWidth="1"/>
    <col min="10499" max="10499" width="25.44140625" customWidth="1"/>
    <col min="10500" max="10500" width="21.44140625" customWidth="1"/>
    <col min="10501" max="10501" width="21.5546875" customWidth="1"/>
    <col min="10502" max="10502" width="20.33203125" customWidth="1"/>
    <col min="10754" max="10754" width="22.44140625" customWidth="1"/>
    <col min="10755" max="10755" width="25.44140625" customWidth="1"/>
    <col min="10756" max="10756" width="21.44140625" customWidth="1"/>
    <col min="10757" max="10757" width="21.5546875" customWidth="1"/>
    <col min="10758" max="10758" width="20.33203125" customWidth="1"/>
    <col min="11010" max="11010" width="22.44140625" customWidth="1"/>
    <col min="11011" max="11011" width="25.44140625" customWidth="1"/>
    <col min="11012" max="11012" width="21.44140625" customWidth="1"/>
    <col min="11013" max="11013" width="21.5546875" customWidth="1"/>
    <col min="11014" max="11014" width="20.33203125" customWidth="1"/>
    <col min="11266" max="11266" width="22.44140625" customWidth="1"/>
    <col min="11267" max="11267" width="25.44140625" customWidth="1"/>
    <col min="11268" max="11268" width="21.44140625" customWidth="1"/>
    <col min="11269" max="11269" width="21.5546875" customWidth="1"/>
    <col min="11270" max="11270" width="20.33203125" customWidth="1"/>
    <col min="11522" max="11522" width="22.44140625" customWidth="1"/>
    <col min="11523" max="11523" width="25.44140625" customWidth="1"/>
    <col min="11524" max="11524" width="21.44140625" customWidth="1"/>
    <col min="11525" max="11525" width="21.5546875" customWidth="1"/>
    <col min="11526" max="11526" width="20.33203125" customWidth="1"/>
    <col min="11778" max="11778" width="22.44140625" customWidth="1"/>
    <col min="11779" max="11779" width="25.44140625" customWidth="1"/>
    <col min="11780" max="11780" width="21.44140625" customWidth="1"/>
    <col min="11781" max="11781" width="21.5546875" customWidth="1"/>
    <col min="11782" max="11782" width="20.33203125" customWidth="1"/>
    <col min="12034" max="12034" width="22.44140625" customWidth="1"/>
    <col min="12035" max="12035" width="25.44140625" customWidth="1"/>
    <col min="12036" max="12036" width="21.44140625" customWidth="1"/>
    <col min="12037" max="12037" width="21.5546875" customWidth="1"/>
    <col min="12038" max="12038" width="20.33203125" customWidth="1"/>
    <col min="12290" max="12290" width="22.44140625" customWidth="1"/>
    <col min="12291" max="12291" width="25.44140625" customWidth="1"/>
    <col min="12292" max="12292" width="21.44140625" customWidth="1"/>
    <col min="12293" max="12293" width="21.5546875" customWidth="1"/>
    <col min="12294" max="12294" width="20.33203125" customWidth="1"/>
    <col min="12546" max="12546" width="22.44140625" customWidth="1"/>
    <col min="12547" max="12547" width="25.44140625" customWidth="1"/>
    <col min="12548" max="12548" width="21.44140625" customWidth="1"/>
    <col min="12549" max="12549" width="21.5546875" customWidth="1"/>
    <col min="12550" max="12550" width="20.33203125" customWidth="1"/>
    <col min="12802" max="12802" width="22.44140625" customWidth="1"/>
    <col min="12803" max="12803" width="25.44140625" customWidth="1"/>
    <col min="12804" max="12804" width="21.44140625" customWidth="1"/>
    <col min="12805" max="12805" width="21.5546875" customWidth="1"/>
    <col min="12806" max="12806" width="20.33203125" customWidth="1"/>
    <col min="13058" max="13058" width="22.44140625" customWidth="1"/>
    <col min="13059" max="13059" width="25.44140625" customWidth="1"/>
    <col min="13060" max="13060" width="21.44140625" customWidth="1"/>
    <col min="13061" max="13061" width="21.5546875" customWidth="1"/>
    <col min="13062" max="13062" width="20.33203125" customWidth="1"/>
    <col min="13314" max="13314" width="22.44140625" customWidth="1"/>
    <col min="13315" max="13315" width="25.44140625" customWidth="1"/>
    <col min="13316" max="13316" width="21.44140625" customWidth="1"/>
    <col min="13317" max="13317" width="21.5546875" customWidth="1"/>
    <col min="13318" max="13318" width="20.33203125" customWidth="1"/>
    <col min="13570" max="13570" width="22.44140625" customWidth="1"/>
    <col min="13571" max="13571" width="25.44140625" customWidth="1"/>
    <col min="13572" max="13572" width="21.44140625" customWidth="1"/>
    <col min="13573" max="13573" width="21.5546875" customWidth="1"/>
    <col min="13574" max="13574" width="20.33203125" customWidth="1"/>
    <col min="13826" max="13826" width="22.44140625" customWidth="1"/>
    <col min="13827" max="13827" width="25.44140625" customWidth="1"/>
    <col min="13828" max="13828" width="21.44140625" customWidth="1"/>
    <col min="13829" max="13829" width="21.5546875" customWidth="1"/>
    <col min="13830" max="13830" width="20.33203125" customWidth="1"/>
    <col min="14082" max="14082" width="22.44140625" customWidth="1"/>
    <col min="14083" max="14083" width="25.44140625" customWidth="1"/>
    <col min="14084" max="14084" width="21.44140625" customWidth="1"/>
    <col min="14085" max="14085" width="21.5546875" customWidth="1"/>
    <col min="14086" max="14086" width="20.33203125" customWidth="1"/>
    <col min="14338" max="14338" width="22.44140625" customWidth="1"/>
    <col min="14339" max="14339" width="25.44140625" customWidth="1"/>
    <col min="14340" max="14340" width="21.44140625" customWidth="1"/>
    <col min="14341" max="14341" width="21.5546875" customWidth="1"/>
    <col min="14342" max="14342" width="20.33203125" customWidth="1"/>
    <col min="14594" max="14594" width="22.44140625" customWidth="1"/>
    <col min="14595" max="14595" width="25.44140625" customWidth="1"/>
    <col min="14596" max="14596" width="21.44140625" customWidth="1"/>
    <col min="14597" max="14597" width="21.5546875" customWidth="1"/>
    <col min="14598" max="14598" width="20.33203125" customWidth="1"/>
    <col min="14850" max="14850" width="22.44140625" customWidth="1"/>
    <col min="14851" max="14851" width="25.44140625" customWidth="1"/>
    <col min="14852" max="14852" width="21.44140625" customWidth="1"/>
    <col min="14853" max="14853" width="21.5546875" customWidth="1"/>
    <col min="14854" max="14854" width="20.33203125" customWidth="1"/>
    <col min="15106" max="15106" width="22.44140625" customWidth="1"/>
    <col min="15107" max="15107" width="25.44140625" customWidth="1"/>
    <col min="15108" max="15108" width="21.44140625" customWidth="1"/>
    <col min="15109" max="15109" width="21.5546875" customWidth="1"/>
    <col min="15110" max="15110" width="20.33203125" customWidth="1"/>
    <col min="15362" max="15362" width="22.44140625" customWidth="1"/>
    <col min="15363" max="15363" width="25.44140625" customWidth="1"/>
    <col min="15364" max="15364" width="21.44140625" customWidth="1"/>
    <col min="15365" max="15365" width="21.5546875" customWidth="1"/>
    <col min="15366" max="15366" width="20.33203125" customWidth="1"/>
    <col min="15618" max="15618" width="22.44140625" customWidth="1"/>
    <col min="15619" max="15619" width="25.44140625" customWidth="1"/>
    <col min="15620" max="15620" width="21.44140625" customWidth="1"/>
    <col min="15621" max="15621" width="21.5546875" customWidth="1"/>
    <col min="15622" max="15622" width="20.33203125" customWidth="1"/>
    <col min="15874" max="15874" width="22.44140625" customWidth="1"/>
    <col min="15875" max="15875" width="25.44140625" customWidth="1"/>
    <col min="15876" max="15876" width="21.44140625" customWidth="1"/>
    <col min="15877" max="15877" width="21.5546875" customWidth="1"/>
    <col min="15878" max="15878" width="20.33203125" customWidth="1"/>
    <col min="16130" max="16130" width="22.44140625" customWidth="1"/>
    <col min="16131" max="16131" width="25.44140625" customWidth="1"/>
    <col min="16132" max="16132" width="21.44140625" customWidth="1"/>
    <col min="16133" max="16133" width="21.5546875" customWidth="1"/>
    <col min="16134" max="16134" width="20.33203125" customWidth="1"/>
  </cols>
  <sheetData>
    <row r="2" spans="1:8" x14ac:dyDescent="0.3">
      <c r="A2" s="81" t="s">
        <v>191</v>
      </c>
    </row>
    <row r="3" spans="1:8" ht="24.75" customHeight="1" x14ac:dyDescent="0.3">
      <c r="A3" s="81" t="s">
        <v>192</v>
      </c>
    </row>
    <row r="4" spans="1:8" ht="17.25" customHeight="1" x14ac:dyDescent="0.3">
      <c r="A4" s="81"/>
    </row>
    <row r="5" spans="1:8" ht="30" customHeight="1" x14ac:dyDescent="0.3">
      <c r="A5" s="266" t="s">
        <v>193</v>
      </c>
      <c r="B5" s="266"/>
      <c r="C5" s="266"/>
      <c r="D5" s="266"/>
      <c r="E5" s="266"/>
      <c r="F5" s="266"/>
    </row>
    <row r="6" spans="1:8" ht="20.25" customHeight="1" x14ac:dyDescent="0.3"/>
    <row r="7" spans="1:8" ht="45.6" customHeight="1" x14ac:dyDescent="0.3">
      <c r="A7" s="267" t="s">
        <v>219</v>
      </c>
      <c r="B7" s="267"/>
      <c r="C7" s="267"/>
      <c r="D7" s="267"/>
      <c r="E7" s="267"/>
      <c r="F7" s="267"/>
    </row>
    <row r="8" spans="1:8" ht="20.25" customHeight="1" x14ac:dyDescent="0.3">
      <c r="A8" s="82"/>
      <c r="B8" s="82"/>
      <c r="C8" s="82"/>
      <c r="D8" s="82"/>
      <c r="E8" s="82"/>
      <c r="F8" s="82"/>
    </row>
    <row r="9" spans="1:8" ht="20.25" customHeight="1" x14ac:dyDescent="0.3">
      <c r="A9" s="268" t="s">
        <v>218</v>
      </c>
      <c r="B9" s="268"/>
      <c r="C9" s="268"/>
      <c r="D9" s="268"/>
      <c r="E9" s="268"/>
      <c r="F9" s="268"/>
    </row>
    <row r="10" spans="1:8" ht="20.25" customHeight="1" x14ac:dyDescent="0.3">
      <c r="A10" s="268" t="s">
        <v>215</v>
      </c>
      <c r="B10" s="268"/>
      <c r="C10" s="268"/>
      <c r="D10" s="268"/>
      <c r="E10" s="268"/>
      <c r="F10" s="268"/>
    </row>
    <row r="11" spans="1:8" ht="20.25" customHeight="1" x14ac:dyDescent="0.3"/>
    <row r="12" spans="1:8" ht="18.75" customHeight="1" x14ac:dyDescent="0.3">
      <c r="A12" s="269" t="s">
        <v>210</v>
      </c>
      <c r="B12" s="269"/>
      <c r="C12" s="269"/>
      <c r="D12" s="269"/>
      <c r="E12" s="269"/>
      <c r="F12" s="269"/>
    </row>
    <row r="13" spans="1:8" ht="28.8" x14ac:dyDescent="0.3">
      <c r="A13" s="83" t="s">
        <v>194</v>
      </c>
      <c r="B13" s="84" t="s">
        <v>195</v>
      </c>
      <c r="C13" s="84" t="s">
        <v>196</v>
      </c>
      <c r="D13" s="85" t="s">
        <v>197</v>
      </c>
      <c r="E13" s="84" t="s">
        <v>198</v>
      </c>
      <c r="F13" s="84" t="s">
        <v>199</v>
      </c>
      <c r="G13" s="81"/>
      <c r="H13" s="81"/>
    </row>
    <row r="14" spans="1:8" x14ac:dyDescent="0.3">
      <c r="A14" s="86"/>
      <c r="B14" s="87">
        <v>0</v>
      </c>
      <c r="C14" s="87">
        <f>B14*0.0165</f>
        <v>0</v>
      </c>
      <c r="D14" s="87">
        <v>0</v>
      </c>
      <c r="E14" s="87">
        <f>C14-D14</f>
        <v>0</v>
      </c>
      <c r="F14" s="88" t="e">
        <f>(E14/B14)*100</f>
        <v>#DIV/0!</v>
      </c>
    </row>
    <row r="15" spans="1:8" x14ac:dyDescent="0.3">
      <c r="A15" s="86"/>
      <c r="B15" s="87">
        <v>0</v>
      </c>
      <c r="C15" s="87">
        <f t="shared" ref="C15:C25" si="0">B15*0.0165</f>
        <v>0</v>
      </c>
      <c r="D15" s="87">
        <v>0</v>
      </c>
      <c r="E15" s="87">
        <f t="shared" ref="E15:E25" si="1">C15-D15</f>
        <v>0</v>
      </c>
      <c r="F15" s="88" t="e">
        <f t="shared" ref="F15:F25" si="2">(E15/B15)*100</f>
        <v>#DIV/0!</v>
      </c>
    </row>
    <row r="16" spans="1:8" x14ac:dyDescent="0.3">
      <c r="A16" s="86"/>
      <c r="B16" s="87">
        <v>0</v>
      </c>
      <c r="C16" s="87">
        <f t="shared" si="0"/>
        <v>0</v>
      </c>
      <c r="D16" s="87">
        <v>0</v>
      </c>
      <c r="E16" s="87">
        <f t="shared" si="1"/>
        <v>0</v>
      </c>
      <c r="F16" s="88" t="e">
        <f t="shared" si="2"/>
        <v>#DIV/0!</v>
      </c>
    </row>
    <row r="17" spans="1:6" x14ac:dyDescent="0.3">
      <c r="A17" s="86"/>
      <c r="B17" s="87">
        <v>0</v>
      </c>
      <c r="C17" s="87">
        <f t="shared" si="0"/>
        <v>0</v>
      </c>
      <c r="D17" s="87">
        <v>0</v>
      </c>
      <c r="E17" s="87">
        <f t="shared" si="1"/>
        <v>0</v>
      </c>
      <c r="F17" s="88" t="e">
        <f t="shared" si="2"/>
        <v>#DIV/0!</v>
      </c>
    </row>
    <row r="18" spans="1:6" x14ac:dyDescent="0.3">
      <c r="A18" s="86"/>
      <c r="B18" s="87">
        <v>0</v>
      </c>
      <c r="C18" s="87">
        <f t="shared" si="0"/>
        <v>0</v>
      </c>
      <c r="D18" s="87">
        <v>0</v>
      </c>
      <c r="E18" s="87">
        <f t="shared" si="1"/>
        <v>0</v>
      </c>
      <c r="F18" s="88" t="e">
        <f t="shared" si="2"/>
        <v>#DIV/0!</v>
      </c>
    </row>
    <row r="19" spans="1:6" x14ac:dyDescent="0.3">
      <c r="A19" s="86"/>
      <c r="B19" s="87">
        <v>0</v>
      </c>
      <c r="C19" s="87">
        <f t="shared" si="0"/>
        <v>0</v>
      </c>
      <c r="D19" s="87">
        <v>0</v>
      </c>
      <c r="E19" s="87">
        <f t="shared" si="1"/>
        <v>0</v>
      </c>
      <c r="F19" s="88" t="e">
        <f t="shared" si="2"/>
        <v>#DIV/0!</v>
      </c>
    </row>
    <row r="20" spans="1:6" x14ac:dyDescent="0.3">
      <c r="A20" s="86"/>
      <c r="B20" s="87">
        <v>0</v>
      </c>
      <c r="C20" s="87">
        <f t="shared" si="0"/>
        <v>0</v>
      </c>
      <c r="D20" s="87">
        <v>0</v>
      </c>
      <c r="E20" s="87">
        <f t="shared" si="1"/>
        <v>0</v>
      </c>
      <c r="F20" s="88" t="e">
        <f t="shared" si="2"/>
        <v>#DIV/0!</v>
      </c>
    </row>
    <row r="21" spans="1:6" x14ac:dyDescent="0.3">
      <c r="A21" s="86"/>
      <c r="B21" s="87">
        <v>0</v>
      </c>
      <c r="C21" s="87">
        <f t="shared" si="0"/>
        <v>0</v>
      </c>
      <c r="D21" s="87">
        <v>0</v>
      </c>
      <c r="E21" s="87">
        <f t="shared" si="1"/>
        <v>0</v>
      </c>
      <c r="F21" s="88" t="e">
        <f t="shared" si="2"/>
        <v>#DIV/0!</v>
      </c>
    </row>
    <row r="22" spans="1:6" x14ac:dyDescent="0.3">
      <c r="A22" s="86"/>
      <c r="B22" s="87">
        <v>0</v>
      </c>
      <c r="C22" s="87">
        <f t="shared" si="0"/>
        <v>0</v>
      </c>
      <c r="D22" s="87">
        <v>0</v>
      </c>
      <c r="E22" s="87">
        <f t="shared" si="1"/>
        <v>0</v>
      </c>
      <c r="F22" s="88" t="e">
        <f t="shared" si="2"/>
        <v>#DIV/0!</v>
      </c>
    </row>
    <row r="23" spans="1:6" x14ac:dyDescent="0.3">
      <c r="A23" s="86"/>
      <c r="B23" s="87">
        <v>0</v>
      </c>
      <c r="C23" s="87">
        <f t="shared" si="0"/>
        <v>0</v>
      </c>
      <c r="D23" s="87">
        <v>0</v>
      </c>
      <c r="E23" s="87">
        <f t="shared" si="1"/>
        <v>0</v>
      </c>
      <c r="F23" s="88" t="e">
        <f t="shared" si="2"/>
        <v>#DIV/0!</v>
      </c>
    </row>
    <row r="24" spans="1:6" x14ac:dyDescent="0.3">
      <c r="A24" s="86"/>
      <c r="B24" s="87">
        <v>0</v>
      </c>
      <c r="C24" s="87">
        <f t="shared" si="0"/>
        <v>0</v>
      </c>
      <c r="D24" s="87">
        <v>0</v>
      </c>
      <c r="E24" s="87">
        <f t="shared" si="1"/>
        <v>0</v>
      </c>
      <c r="F24" s="88" t="e">
        <f t="shared" si="2"/>
        <v>#DIV/0!</v>
      </c>
    </row>
    <row r="25" spans="1:6" ht="15" thickBot="1" x14ac:dyDescent="0.35">
      <c r="A25" s="86"/>
      <c r="B25" s="87">
        <v>0</v>
      </c>
      <c r="C25" s="87">
        <f t="shared" si="0"/>
        <v>0</v>
      </c>
      <c r="D25" s="87">
        <v>0</v>
      </c>
      <c r="E25" s="87">
        <f t="shared" si="1"/>
        <v>0</v>
      </c>
      <c r="F25" s="88" t="e">
        <f t="shared" si="2"/>
        <v>#DIV/0!</v>
      </c>
    </row>
    <row r="26" spans="1:6" ht="15" thickBot="1" x14ac:dyDescent="0.35">
      <c r="A26" s="263" t="s">
        <v>200</v>
      </c>
      <c r="B26" s="264"/>
      <c r="C26" s="264"/>
      <c r="D26" s="264"/>
      <c r="E26" s="265"/>
      <c r="F26" s="89" t="e">
        <f>SUM(F14:F25)/12</f>
        <v>#DIV/0!</v>
      </c>
    </row>
    <row r="29" spans="1:6" x14ac:dyDescent="0.3">
      <c r="A29" s="269" t="s">
        <v>211</v>
      </c>
      <c r="B29" s="269"/>
      <c r="C29" s="269"/>
      <c r="D29" s="269"/>
      <c r="E29" s="269"/>
      <c r="F29" s="269"/>
    </row>
    <row r="30" spans="1:6" ht="28.8" x14ac:dyDescent="0.3">
      <c r="A30" s="83" t="s">
        <v>194</v>
      </c>
      <c r="B30" s="84" t="s">
        <v>195</v>
      </c>
      <c r="C30" s="84" t="s">
        <v>201</v>
      </c>
      <c r="D30" s="85" t="s">
        <v>197</v>
      </c>
      <c r="E30" s="84" t="s">
        <v>198</v>
      </c>
      <c r="F30" s="84" t="s">
        <v>199</v>
      </c>
    </row>
    <row r="31" spans="1:6" x14ac:dyDescent="0.3">
      <c r="A31" s="86"/>
      <c r="B31" s="87">
        <v>0</v>
      </c>
      <c r="C31" s="87">
        <f>B31*0.076</f>
        <v>0</v>
      </c>
      <c r="D31" s="87">
        <v>0</v>
      </c>
      <c r="E31" s="87">
        <f>C31-D31</f>
        <v>0</v>
      </c>
      <c r="F31" s="88" t="e">
        <f>(E31/B31)*100</f>
        <v>#DIV/0!</v>
      </c>
    </row>
    <row r="32" spans="1:6" x14ac:dyDescent="0.3">
      <c r="A32" s="86"/>
      <c r="B32" s="87">
        <v>0</v>
      </c>
      <c r="C32" s="87">
        <f t="shared" ref="C32:C42" si="3">B32*0.076</f>
        <v>0</v>
      </c>
      <c r="D32" s="87">
        <v>0</v>
      </c>
      <c r="E32" s="87">
        <f t="shared" ref="E32:E42" si="4">C32-D32</f>
        <v>0</v>
      </c>
      <c r="F32" s="88" t="e">
        <f t="shared" ref="F32:F42" si="5">(E32/B32)*100</f>
        <v>#DIV/0!</v>
      </c>
    </row>
    <row r="33" spans="1:6" x14ac:dyDescent="0.3">
      <c r="A33" s="86"/>
      <c r="B33" s="87">
        <v>0</v>
      </c>
      <c r="C33" s="87">
        <f t="shared" si="3"/>
        <v>0</v>
      </c>
      <c r="D33" s="87">
        <v>0</v>
      </c>
      <c r="E33" s="87">
        <f t="shared" si="4"/>
        <v>0</v>
      </c>
      <c r="F33" s="88" t="e">
        <f t="shared" si="5"/>
        <v>#DIV/0!</v>
      </c>
    </row>
    <row r="34" spans="1:6" x14ac:dyDescent="0.3">
      <c r="A34" s="86"/>
      <c r="B34" s="87">
        <v>0</v>
      </c>
      <c r="C34" s="87">
        <f t="shared" si="3"/>
        <v>0</v>
      </c>
      <c r="D34" s="87">
        <v>0</v>
      </c>
      <c r="E34" s="87">
        <f t="shared" si="4"/>
        <v>0</v>
      </c>
      <c r="F34" s="88" t="e">
        <f t="shared" si="5"/>
        <v>#DIV/0!</v>
      </c>
    </row>
    <row r="35" spans="1:6" x14ac:dyDescent="0.3">
      <c r="A35" s="86"/>
      <c r="B35" s="87">
        <v>0</v>
      </c>
      <c r="C35" s="87">
        <f t="shared" si="3"/>
        <v>0</v>
      </c>
      <c r="D35" s="87">
        <v>0</v>
      </c>
      <c r="E35" s="87">
        <f t="shared" si="4"/>
        <v>0</v>
      </c>
      <c r="F35" s="88" t="e">
        <f t="shared" si="5"/>
        <v>#DIV/0!</v>
      </c>
    </row>
    <row r="36" spans="1:6" x14ac:dyDescent="0.3">
      <c r="A36" s="86"/>
      <c r="B36" s="87">
        <v>0</v>
      </c>
      <c r="C36" s="87">
        <f t="shared" si="3"/>
        <v>0</v>
      </c>
      <c r="D36" s="87">
        <v>0</v>
      </c>
      <c r="E36" s="87">
        <f t="shared" si="4"/>
        <v>0</v>
      </c>
      <c r="F36" s="88" t="e">
        <f t="shared" si="5"/>
        <v>#DIV/0!</v>
      </c>
    </row>
    <row r="37" spans="1:6" x14ac:dyDescent="0.3">
      <c r="A37" s="86"/>
      <c r="B37" s="87">
        <v>0</v>
      </c>
      <c r="C37" s="87">
        <f t="shared" si="3"/>
        <v>0</v>
      </c>
      <c r="D37" s="87">
        <v>0</v>
      </c>
      <c r="E37" s="87">
        <f t="shared" si="4"/>
        <v>0</v>
      </c>
      <c r="F37" s="88" t="e">
        <f t="shared" si="5"/>
        <v>#DIV/0!</v>
      </c>
    </row>
    <row r="38" spans="1:6" x14ac:dyDescent="0.3">
      <c r="A38" s="86"/>
      <c r="B38" s="87">
        <v>0</v>
      </c>
      <c r="C38" s="87">
        <f t="shared" si="3"/>
        <v>0</v>
      </c>
      <c r="D38" s="87">
        <v>0</v>
      </c>
      <c r="E38" s="87">
        <f t="shared" si="4"/>
        <v>0</v>
      </c>
      <c r="F38" s="88" t="e">
        <f t="shared" si="5"/>
        <v>#DIV/0!</v>
      </c>
    </row>
    <row r="39" spans="1:6" x14ac:dyDescent="0.3">
      <c r="A39" s="86"/>
      <c r="B39" s="87">
        <v>0</v>
      </c>
      <c r="C39" s="87">
        <f t="shared" si="3"/>
        <v>0</v>
      </c>
      <c r="D39" s="87">
        <v>0</v>
      </c>
      <c r="E39" s="87">
        <f t="shared" si="4"/>
        <v>0</v>
      </c>
      <c r="F39" s="88" t="e">
        <f t="shared" si="5"/>
        <v>#DIV/0!</v>
      </c>
    </row>
    <row r="40" spans="1:6" x14ac:dyDescent="0.3">
      <c r="A40" s="86"/>
      <c r="B40" s="87">
        <v>0</v>
      </c>
      <c r="C40" s="87">
        <f t="shared" si="3"/>
        <v>0</v>
      </c>
      <c r="D40" s="87">
        <v>0</v>
      </c>
      <c r="E40" s="87">
        <f t="shared" si="4"/>
        <v>0</v>
      </c>
      <c r="F40" s="88" t="e">
        <f t="shared" si="5"/>
        <v>#DIV/0!</v>
      </c>
    </row>
    <row r="41" spans="1:6" x14ac:dyDescent="0.3">
      <c r="A41" s="86"/>
      <c r="B41" s="87">
        <v>0</v>
      </c>
      <c r="C41" s="87">
        <f t="shared" si="3"/>
        <v>0</v>
      </c>
      <c r="D41" s="87">
        <v>0</v>
      </c>
      <c r="E41" s="87">
        <f t="shared" si="4"/>
        <v>0</v>
      </c>
      <c r="F41" s="88" t="e">
        <f t="shared" si="5"/>
        <v>#DIV/0!</v>
      </c>
    </row>
    <row r="42" spans="1:6" ht="15" thickBot="1" x14ac:dyDescent="0.35">
      <c r="A42" s="86"/>
      <c r="B42" s="87">
        <v>0</v>
      </c>
      <c r="C42" s="87">
        <f t="shared" si="3"/>
        <v>0</v>
      </c>
      <c r="D42" s="87">
        <v>0</v>
      </c>
      <c r="E42" s="87">
        <f t="shared" si="4"/>
        <v>0</v>
      </c>
      <c r="F42" s="88" t="e">
        <f t="shared" si="5"/>
        <v>#DIV/0!</v>
      </c>
    </row>
    <row r="43" spans="1:6" ht="15" thickBot="1" x14ac:dyDescent="0.35">
      <c r="A43" s="263" t="s">
        <v>200</v>
      </c>
      <c r="B43" s="264"/>
      <c r="C43" s="264"/>
      <c r="D43" s="264"/>
      <c r="E43" s="265"/>
      <c r="F43" s="89" t="e">
        <f>SUM(F31:F42)/12</f>
        <v>#DIV/0!</v>
      </c>
    </row>
    <row r="48" spans="1:6" x14ac:dyDescent="0.3">
      <c r="A48" s="90"/>
      <c r="B48" s="90"/>
      <c r="C48" s="90"/>
    </row>
    <row r="49" spans="1:1" x14ac:dyDescent="0.3">
      <c r="A49" t="s">
        <v>202</v>
      </c>
    </row>
  </sheetData>
  <mergeCells count="8">
    <mergeCell ref="A43:E43"/>
    <mergeCell ref="A5:F5"/>
    <mergeCell ref="A7:F7"/>
    <mergeCell ref="A10:F10"/>
    <mergeCell ref="A12:F12"/>
    <mergeCell ref="A26:E26"/>
    <mergeCell ref="A29:F29"/>
    <mergeCell ref="A9:F9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E1A17-3597-4967-9466-CFC8E18581F6}">
  <dimension ref="P14"/>
  <sheetViews>
    <sheetView workbookViewId="0">
      <selection activeCell="P14" sqref="P14"/>
    </sheetView>
  </sheetViews>
  <sheetFormatPr defaultRowHeight="14.4" x14ac:dyDescent="0.3"/>
  <sheetData>
    <row r="14" spans="16:16" x14ac:dyDescent="0.3">
      <c r="P14" s="119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PROPOSTA</vt:lpstr>
      <vt:lpstr>Serv. Limpeza 12x36</vt:lpstr>
      <vt:lpstr>Limpeza 20h</vt:lpstr>
      <vt:lpstr>Uniformes e EPIS</vt:lpstr>
      <vt:lpstr>Materiais_Equip._Praça</vt:lpstr>
      <vt:lpstr>Materiais_Equip._Oficinas</vt:lpstr>
      <vt:lpstr>Apuração PIS e COFINS</vt:lpstr>
      <vt:lpstr>Planilha2</vt:lpstr>
      <vt:lpstr>'Limpeza 20h'!Area_de_impressao</vt:lpstr>
      <vt:lpstr>Materiais_Equip._Oficinas!Area_de_impressao</vt:lpstr>
      <vt:lpstr>Materiais_Equip._Praça!Area_de_impressao</vt:lpstr>
      <vt:lpstr>PROPOSTA!Area_de_impressao</vt:lpstr>
      <vt:lpstr>'Serv. Limpeza 12x36'!Area_de_impressao</vt:lpstr>
      <vt:lpstr>'Uniformes e EPIS'!Area_de_impressao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Ana Paula Costa</cp:lastModifiedBy>
  <cp:revision>1</cp:revision>
  <cp:lastPrinted>2026-05-15T12:48:48Z</cp:lastPrinted>
  <dcterms:created xsi:type="dcterms:W3CDTF">2019-04-12T20:03:09Z</dcterms:created>
  <dcterms:modified xsi:type="dcterms:W3CDTF">2026-05-18T16:47:38Z</dcterms:modified>
  <dc:language>pt-BR</dc:language>
</cp:coreProperties>
</file>